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workbookProtection workbookPassword="CA46" lockStructure="1"/>
  <bookViews>
    <workbookView xWindow="0" yWindow="0" windowWidth="10125" windowHeight="12075" tabRatio="811" firstSheet="2" activeTab="8"/>
  </bookViews>
  <sheets>
    <sheet name="Gündüz Düş" sheetId="44" state="hidden" r:id="rId1"/>
    <sheet name="Gece Düş" sheetId="46" state="hidden" r:id="rId2"/>
    <sheet name="AÇIKLAMA" sheetId="47" r:id="rId3"/>
    <sheet name="BİLGİ GİR" sheetId="21" r:id="rId4"/>
    <sheet name="Gündüz Düşüm" sheetId="38" r:id="rId5"/>
    <sheet name="Gece Düşüm" sheetId="41" r:id="rId6"/>
    <sheet name="GÜNDÜZ (Saat Ekle)" sheetId="43" r:id="rId7"/>
    <sheet name="GECE (Saat Ekle)" sheetId="45" r:id="rId8"/>
    <sheet name="ÇIKTI ALINIZ" sheetId="30" r:id="rId9"/>
    <sheet name="hesap" sheetId="42" state="hidden" r:id="rId10"/>
  </sheets>
  <externalReferences>
    <externalReference r:id="rId11"/>
  </externalReferences>
  <definedNames>
    <definedName name="ARASINAV">hesap!$P$2:$P$6</definedName>
    <definedName name="ARASINAVV">hesap!$T$2</definedName>
    <definedName name="AYDI">'BİLGİ GİR'!$F$242:$F$253</definedName>
    <definedName name="AYLAR">'BİLGİ GİR'!$C$242:$C$253</definedName>
    <definedName name="BİTİRMRODEVİ">hesap!$Q$2:$Q$3</definedName>
    <definedName name="danışman">hesap!$AE$2:$AE$4</definedName>
    <definedName name="doktoratez">hesap!$S$2:$S$11</definedName>
    <definedName name="FAZLA">'BİLGİ GİR'!$CS$212</definedName>
    <definedName name="GCUE">'BİLGİ GİR'!$LS$184</definedName>
    <definedName name="GNUE">'BİLGİ GİR'!$LS$120</definedName>
    <definedName name="ilk">'BİLGİ GİR'!$FA$280:$FA$282</definedName>
    <definedName name="NASA">'Gündüz Düşüm'!$DE$72:$DE$74</definedName>
    <definedName name="sasa" localSheetId="0">'Gündüz Düş'!$DF$70:$DF$71</definedName>
    <definedName name="sasa">'Gündüz Düşüm'!$DE$70:$DE$70</definedName>
    <definedName name="SASAN">'BİLGİ GİR'!$C$322</definedName>
    <definedName name="SAYILAR">'GECE (Saat Ekle)'!$CR$6:$CR$35</definedName>
    <definedName name="SAYIÖĞRENCİ">hesap!$V$2:$V$1001</definedName>
    <definedName name="SNR">[1]hesap!$O$2:$O$11</definedName>
    <definedName name="SSNNRR">hesap!$O$2:$O$11</definedName>
    <definedName name="TARİHGİR">'BİLGİ GİR'!$BL$15:$CT$15</definedName>
    <definedName name="UE">'BİLGİ GİR'!$EW$105</definedName>
    <definedName name="ÜNVANI">hesap!$J$2:$J$10</definedName>
    <definedName name="_xlnm.Print_Area" localSheetId="2">AÇIKLAMA!$A$1:$C$30</definedName>
    <definedName name="_xlnm.Print_Area" localSheetId="3">'BİLGİ GİR'!$E$1:$DC$211</definedName>
    <definedName name="_xlnm.Print_Area" localSheetId="8">'ÇIKTI ALINIZ'!$A$2:$BK$62</definedName>
    <definedName name="_xlnm.Print_Area" localSheetId="7">'GECE (Saat Ekle)'!$A$1:$BV$35</definedName>
    <definedName name="_xlnm.Print_Area" localSheetId="1">'Gece Düş'!$DN$1:$GI$44</definedName>
    <definedName name="_xlnm.Print_Area" localSheetId="5">'Gece Düşüm'!$DN$1:$GI$44</definedName>
    <definedName name="_xlnm.Print_Area" localSheetId="6">'GÜNDÜZ (Saat Ekle)'!$A$1:$BV$35</definedName>
    <definedName name="_xlnm.Print_Area" localSheetId="0">'Gündüz Düş'!$DO$1:$GJ$44</definedName>
    <definedName name="_xlnm.Print_Area" localSheetId="4">'Gündüz Düşüm'!$DN$1:$GI$44</definedName>
    <definedName name="yer">'BİLGİ GİR'!$M$36:$M$43</definedName>
    <definedName name="yergece">'BİLGİ GİR'!$N$36:$N$43</definedName>
    <definedName name="YILDI">'BİLGİ GİR'!$Q$240:$Q$245</definedName>
    <definedName name="YILL">'BİLGİ GİR'!$ER$99:$ER$100</definedName>
    <definedName name="YÜKLİSTEZYÖNETİMİ">hesap!$R$2:$R$11</definedName>
    <definedName name="zorunludersyükü">hesap!$AB$2:$AB$13</definedName>
  </definedNames>
  <calcPr calcId="14562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V192" i="21" l="1"/>
  <c r="BC2" i="30" l="1"/>
  <c r="K436" i="21" l="1"/>
  <c r="H436" i="21"/>
  <c r="AF72" i="30" l="1"/>
  <c r="AF75" i="30"/>
  <c r="AF81" i="30"/>
  <c r="AF86" i="30"/>
  <c r="AF88" i="30"/>
  <c r="AF89" i="30"/>
  <c r="AF90" i="30"/>
  <c r="AF91" i="30"/>
  <c r="AF99" i="30"/>
  <c r="AF108" i="30"/>
  <c r="AF71" i="30"/>
  <c r="B84" i="30" l="1"/>
  <c r="AF84" i="30" s="1"/>
  <c r="B85" i="30"/>
  <c r="AF85" i="30" s="1"/>
  <c r="BO182" i="21" l="1"/>
  <c r="BO181" i="21"/>
  <c r="BO180" i="21"/>
  <c r="BO179" i="21"/>
  <c r="BO178" i="21"/>
  <c r="BO177" i="21"/>
  <c r="BO176" i="21"/>
  <c r="BO175" i="21"/>
  <c r="BO174" i="21"/>
  <c r="BO173" i="21"/>
  <c r="BO172" i="21"/>
  <c r="BO171" i="21"/>
  <c r="BO170" i="21"/>
  <c r="BO119" i="21"/>
  <c r="BO118" i="21"/>
  <c r="BO117" i="21"/>
  <c r="BO116" i="21"/>
  <c r="BO115" i="21"/>
  <c r="BO114" i="21"/>
  <c r="BO113" i="21"/>
  <c r="BO112" i="21"/>
  <c r="BO111" i="21"/>
  <c r="BO110" i="21"/>
  <c r="BO109" i="21"/>
  <c r="BO108" i="21"/>
  <c r="BO107" i="21"/>
  <c r="BM107" i="21"/>
  <c r="BM182" i="21"/>
  <c r="BM181" i="21"/>
  <c r="BM180" i="21"/>
  <c r="BM179" i="21"/>
  <c r="BM178" i="21"/>
  <c r="BM177" i="21"/>
  <c r="BM176" i="21"/>
  <c r="BM175" i="21"/>
  <c r="BM174" i="21"/>
  <c r="BM173" i="21"/>
  <c r="BM172" i="21"/>
  <c r="BM171" i="21"/>
  <c r="BM170" i="21"/>
  <c r="BM119" i="21"/>
  <c r="BM118" i="21"/>
  <c r="BM117" i="21"/>
  <c r="BM116" i="21"/>
  <c r="BM115" i="21"/>
  <c r="BM114" i="21"/>
  <c r="BM113" i="21"/>
  <c r="BM112" i="21"/>
  <c r="BM111" i="21"/>
  <c r="BM110" i="21"/>
  <c r="BM109" i="21"/>
  <c r="BM108" i="21"/>
  <c r="BP107" i="21" l="1"/>
  <c r="DC174" i="21" l="1"/>
  <c r="DC173" i="21"/>
  <c r="DC172" i="21"/>
  <c r="DC171" i="21"/>
  <c r="DC170" i="21"/>
  <c r="DC168" i="21"/>
  <c r="DC141" i="21"/>
  <c r="DC115" i="21"/>
  <c r="DC107" i="21"/>
  <c r="CK22" i="21" l="1"/>
  <c r="AA436" i="21" l="1"/>
  <c r="EU105" i="21" s="1"/>
  <c r="BP182" i="21" l="1"/>
  <c r="BP181" i="21"/>
  <c r="BP180" i="21"/>
  <c r="BP179" i="21"/>
  <c r="BP178" i="21"/>
  <c r="BP177" i="21"/>
  <c r="BP176" i="21"/>
  <c r="BP175" i="21"/>
  <c r="BP174" i="21"/>
  <c r="BP173" i="21"/>
  <c r="BP172" i="21"/>
  <c r="BP171" i="21"/>
  <c r="BP170" i="21"/>
  <c r="BP119" i="21"/>
  <c r="BP118" i="21"/>
  <c r="BP117" i="21"/>
  <c r="BP116" i="21"/>
  <c r="BP115" i="21"/>
  <c r="BP114" i="21"/>
  <c r="BP113" i="21"/>
  <c r="BP112" i="21"/>
  <c r="BP111" i="21"/>
  <c r="BP110" i="21"/>
  <c r="BP109" i="21"/>
  <c r="BP108" i="21"/>
  <c r="BH34" i="30" l="1"/>
  <c r="E210" i="21" l="1"/>
  <c r="J5" i="30" l="1"/>
  <c r="V182" i="21" l="1"/>
  <c r="V181" i="21"/>
  <c r="V180" i="21"/>
  <c r="V179" i="21"/>
  <c r="V178" i="21"/>
  <c r="V177" i="21"/>
  <c r="V176" i="21"/>
  <c r="V175" i="21"/>
  <c r="V174" i="21"/>
  <c r="V173" i="21"/>
  <c r="V172" i="21"/>
  <c r="V171" i="21"/>
  <c r="V170" i="21"/>
  <c r="DB177" i="21" l="1"/>
  <c r="DA177" i="21"/>
  <c r="CZ177" i="21"/>
  <c r="CY177" i="21"/>
  <c r="CX177" i="21"/>
  <c r="CW177" i="21"/>
  <c r="CV177" i="21"/>
  <c r="DB176" i="21"/>
  <c r="DA176" i="21"/>
  <c r="CZ176" i="21"/>
  <c r="CY176" i="21"/>
  <c r="CX176" i="21"/>
  <c r="CW176" i="21"/>
  <c r="CV176" i="21"/>
  <c r="DB118" i="21"/>
  <c r="DA118" i="21"/>
  <c r="CZ118" i="21"/>
  <c r="CY118" i="21"/>
  <c r="CX118" i="21"/>
  <c r="CW118" i="21"/>
  <c r="CV118" i="21"/>
  <c r="DA117" i="21"/>
  <c r="DB117" i="21"/>
  <c r="CZ117" i="21"/>
  <c r="CY117" i="21"/>
  <c r="CX117" i="21"/>
  <c r="CW117" i="21"/>
  <c r="CV117" i="21"/>
  <c r="CV175" i="21" l="1"/>
  <c r="DA178" i="21" l="1"/>
  <c r="DB178" i="21"/>
  <c r="CZ178" i="21"/>
  <c r="CY178" i="21"/>
  <c r="CX178" i="21"/>
  <c r="CW178" i="21"/>
  <c r="DB175" i="21"/>
  <c r="DA175" i="21"/>
  <c r="CZ175" i="21"/>
  <c r="CY175" i="21"/>
  <c r="CX175" i="21"/>
  <c r="CW175" i="21"/>
  <c r="CV178" i="21"/>
  <c r="DB119" i="21"/>
  <c r="DA119" i="21"/>
  <c r="CZ119" i="21"/>
  <c r="CY119" i="21"/>
  <c r="CX119" i="21"/>
  <c r="CW119" i="21"/>
  <c r="CV119" i="21"/>
  <c r="DB116" i="21"/>
  <c r="DA116" i="21"/>
  <c r="CZ116" i="21"/>
  <c r="CY116" i="21"/>
  <c r="CX116" i="21"/>
  <c r="CV116" i="21"/>
  <c r="CW116" i="21"/>
  <c r="J40" i="30" l="1"/>
  <c r="J39" i="30"/>
  <c r="J38" i="30"/>
  <c r="J37" i="30"/>
  <c r="J36" i="30"/>
  <c r="J35" i="30"/>
  <c r="J34" i="30"/>
  <c r="J33" i="30"/>
  <c r="J32" i="30"/>
  <c r="J31" i="30"/>
  <c r="J30" i="30"/>
  <c r="J29" i="30"/>
  <c r="J28" i="30"/>
  <c r="J26" i="30"/>
  <c r="J25" i="30"/>
  <c r="J24" i="30"/>
  <c r="J23" i="30"/>
  <c r="J22" i="30"/>
  <c r="J21" i="30"/>
  <c r="J20" i="30"/>
  <c r="J19" i="30"/>
  <c r="J18" i="30"/>
  <c r="J17" i="30"/>
  <c r="J16" i="30"/>
  <c r="J15" i="30"/>
  <c r="J14" i="30"/>
  <c r="BB54" i="30" l="1"/>
  <c r="BB53" i="30"/>
  <c r="AV54" i="30"/>
  <c r="AV53" i="30"/>
  <c r="BV182" i="21"/>
  <c r="BV181" i="21"/>
  <c r="BV180" i="21"/>
  <c r="BV179" i="21"/>
  <c r="BV178" i="21"/>
  <c r="BV177" i="21"/>
  <c r="BV176" i="21"/>
  <c r="BV175" i="21"/>
  <c r="BV174" i="21"/>
  <c r="BV173" i="21"/>
  <c r="BV172" i="21"/>
  <c r="BV171" i="21"/>
  <c r="BV119" i="21"/>
  <c r="BV118" i="21"/>
  <c r="BV117" i="21"/>
  <c r="BV116" i="21"/>
  <c r="BV115" i="21"/>
  <c r="BV114" i="21"/>
  <c r="BV113" i="21"/>
  <c r="BV112" i="21"/>
  <c r="BV111" i="21"/>
  <c r="BV110" i="21"/>
  <c r="BV109" i="21"/>
  <c r="BV108" i="21"/>
  <c r="BV107" i="21"/>
  <c r="BQ107" i="21" l="1"/>
  <c r="BW107" i="21" s="1"/>
  <c r="CV14" i="21" l="1"/>
  <c r="E211" i="21"/>
  <c r="BV170" i="21" l="1"/>
  <c r="BO189" i="21"/>
  <c r="BO141" i="21"/>
  <c r="BO190" i="21" l="1"/>
  <c r="BN189" i="21"/>
  <c r="BN141" i="21"/>
  <c r="BQ182" i="21"/>
  <c r="BW182" i="21" s="1"/>
  <c r="BQ181" i="21"/>
  <c r="BW181" i="21" s="1"/>
  <c r="BQ180" i="21"/>
  <c r="BW180" i="21" s="1"/>
  <c r="BQ179" i="21"/>
  <c r="BW179" i="21" s="1"/>
  <c r="BQ178" i="21"/>
  <c r="BW178" i="21" s="1"/>
  <c r="BQ177" i="21"/>
  <c r="BW177" i="21" s="1"/>
  <c r="BQ176" i="21"/>
  <c r="BW176" i="21" s="1"/>
  <c r="BQ175" i="21"/>
  <c r="BW175" i="21" s="1"/>
  <c r="BQ174" i="21"/>
  <c r="BW174" i="21" s="1"/>
  <c r="BQ173" i="21"/>
  <c r="BW173" i="21" s="1"/>
  <c r="BQ172" i="21"/>
  <c r="BW172" i="21" s="1"/>
  <c r="BQ171" i="21"/>
  <c r="BW171" i="21" s="1"/>
  <c r="BQ170" i="21"/>
  <c r="BW170" i="21" s="1"/>
  <c r="BQ119" i="21"/>
  <c r="BW119" i="21" s="1"/>
  <c r="BQ118" i="21"/>
  <c r="BW118" i="21" s="1"/>
  <c r="BQ117" i="21"/>
  <c r="BW117" i="21" s="1"/>
  <c r="BQ116" i="21"/>
  <c r="BW116" i="21" s="1"/>
  <c r="BQ115" i="21"/>
  <c r="BW115" i="21" s="1"/>
  <c r="BQ114" i="21"/>
  <c r="BW114" i="21" s="1"/>
  <c r="BQ113" i="21"/>
  <c r="BW113" i="21" s="1"/>
  <c r="BQ112" i="21"/>
  <c r="BW112" i="21" s="1"/>
  <c r="BQ111" i="21"/>
  <c r="BW111" i="21" s="1"/>
  <c r="BQ110" i="21"/>
  <c r="BW110" i="21" s="1"/>
  <c r="BQ109" i="21"/>
  <c r="BW109" i="21" s="1"/>
  <c r="BQ108" i="21"/>
  <c r="BW108" i="21" s="1"/>
  <c r="BX182" i="21" l="1"/>
  <c r="BX181" i="21"/>
  <c r="BX180" i="21"/>
  <c r="BX179" i="21"/>
  <c r="BX178" i="21"/>
  <c r="BX177" i="21"/>
  <c r="BX176" i="21"/>
  <c r="BX175" i="21"/>
  <c r="BX174" i="21"/>
  <c r="BX173" i="21"/>
  <c r="BX172" i="21"/>
  <c r="BX171" i="21"/>
  <c r="BX170" i="21"/>
  <c r="BX119" i="21"/>
  <c r="BX118" i="21"/>
  <c r="BX117" i="21"/>
  <c r="BX116" i="21"/>
  <c r="BX115" i="21"/>
  <c r="BX114" i="21"/>
  <c r="BX113" i="21"/>
  <c r="BX112" i="21"/>
  <c r="BX111" i="21"/>
  <c r="BX110" i="21"/>
  <c r="BX109" i="21"/>
  <c r="BX108" i="21"/>
  <c r="BX107" i="21"/>
  <c r="ES189" i="21"/>
  <c r="ES109" i="21" l="1"/>
  <c r="C86" i="30" s="1"/>
  <c r="B86" i="30" s="1"/>
  <c r="AB27" i="30" l="1"/>
  <c r="AC40" i="30" l="1"/>
  <c r="AA40" i="30"/>
  <c r="Z40" i="30"/>
  <c r="Y40" i="30"/>
  <c r="AC39" i="30"/>
  <c r="AA39" i="30"/>
  <c r="Z39" i="30"/>
  <c r="Y39" i="30"/>
  <c r="AC38" i="30"/>
  <c r="AA38" i="30"/>
  <c r="Z38" i="30"/>
  <c r="Y38" i="30"/>
  <c r="AC37" i="30"/>
  <c r="AA37" i="30"/>
  <c r="Z37" i="30"/>
  <c r="Y37" i="30"/>
  <c r="AC36" i="30"/>
  <c r="AA36" i="30"/>
  <c r="Z36" i="30"/>
  <c r="Y36" i="30"/>
  <c r="AC35" i="30"/>
  <c r="AA35" i="30"/>
  <c r="Z35" i="30"/>
  <c r="Y35" i="30"/>
  <c r="AC34" i="30"/>
  <c r="AA34" i="30"/>
  <c r="Z34" i="30"/>
  <c r="Y34" i="30"/>
  <c r="AC33" i="30"/>
  <c r="AA33" i="30"/>
  <c r="Z33" i="30"/>
  <c r="Y33" i="30"/>
  <c r="AC32" i="30"/>
  <c r="AA32" i="30"/>
  <c r="Z32" i="30"/>
  <c r="Y32" i="30"/>
  <c r="AC31" i="30"/>
  <c r="AA31" i="30"/>
  <c r="Z31" i="30"/>
  <c r="Y31" i="30"/>
  <c r="AC30" i="30"/>
  <c r="AA30" i="30"/>
  <c r="Z30" i="30"/>
  <c r="Y30" i="30"/>
  <c r="AC29" i="30"/>
  <c r="AA29" i="30"/>
  <c r="Z29" i="30"/>
  <c r="Y29" i="30"/>
  <c r="AC28" i="30"/>
  <c r="AA28" i="30"/>
  <c r="Z28" i="30"/>
  <c r="Y28" i="30"/>
  <c r="AC26" i="30"/>
  <c r="AA26" i="30"/>
  <c r="Z26" i="30"/>
  <c r="Y26" i="30"/>
  <c r="AC25" i="30"/>
  <c r="AA25" i="30"/>
  <c r="Z25" i="30"/>
  <c r="Y25" i="30"/>
  <c r="AC24" i="30"/>
  <c r="AA24" i="30"/>
  <c r="Z24" i="30"/>
  <c r="Y24" i="30"/>
  <c r="AC23" i="30"/>
  <c r="AA23" i="30"/>
  <c r="Z23" i="30"/>
  <c r="Y23" i="30"/>
  <c r="AC22" i="30"/>
  <c r="AA22" i="30"/>
  <c r="Z22" i="30"/>
  <c r="Y22" i="30"/>
  <c r="AC21" i="30"/>
  <c r="AA21" i="30"/>
  <c r="Z21" i="30"/>
  <c r="Y21" i="30"/>
  <c r="AC20" i="30"/>
  <c r="AA20" i="30"/>
  <c r="Z20" i="30"/>
  <c r="Y20" i="30"/>
  <c r="AC19" i="30"/>
  <c r="AA19" i="30"/>
  <c r="Z19" i="30"/>
  <c r="Y19" i="30"/>
  <c r="AC18" i="30"/>
  <c r="AA18" i="30"/>
  <c r="Z18" i="30"/>
  <c r="Y18" i="30"/>
  <c r="AC17" i="30"/>
  <c r="AA17" i="30"/>
  <c r="Z17" i="30"/>
  <c r="Y17" i="30"/>
  <c r="AC16" i="30"/>
  <c r="AA16" i="30"/>
  <c r="Z16" i="30"/>
  <c r="Y16" i="30"/>
  <c r="AC15" i="30"/>
  <c r="AA15" i="30"/>
  <c r="Z15" i="30"/>
  <c r="Y15" i="30"/>
  <c r="Y14" i="30"/>
  <c r="Z14" i="30"/>
  <c r="AA14" i="30"/>
  <c r="AC14" i="30"/>
  <c r="AD14" i="30" l="1"/>
  <c r="AB15" i="30"/>
  <c r="AB14" i="30"/>
  <c r="AB40" i="30"/>
  <c r="AB39" i="30"/>
  <c r="AB38" i="30"/>
  <c r="AB37" i="30"/>
  <c r="AB36" i="30"/>
  <c r="AB35" i="30"/>
  <c r="AB34" i="30"/>
  <c r="AB33" i="30"/>
  <c r="AB32" i="30"/>
  <c r="AB31" i="30"/>
  <c r="AB30" i="30"/>
  <c r="AB29" i="30"/>
  <c r="AB28" i="30"/>
  <c r="AC41" i="30"/>
  <c r="AB26" i="30"/>
  <c r="AB25" i="30"/>
  <c r="AB24" i="30"/>
  <c r="AB23" i="30"/>
  <c r="AB22" i="30"/>
  <c r="AB21" i="30"/>
  <c r="AB20" i="30"/>
  <c r="AB19" i="30"/>
  <c r="AB18" i="30"/>
  <c r="AB17" i="30"/>
  <c r="AB16" i="30"/>
  <c r="AD28" i="30" l="1"/>
  <c r="CS352" i="21"/>
  <c r="BN190" i="21" l="1"/>
  <c r="AB42" i="30" s="1"/>
  <c r="AB41" i="30"/>
  <c r="AD38" i="30" l="1"/>
  <c r="AD30" i="30"/>
  <c r="AD34" i="30" l="1"/>
  <c r="AD35" i="30"/>
  <c r="AD39" i="30"/>
  <c r="AD36" i="30"/>
  <c r="AD40" i="30"/>
  <c r="AD33" i="30"/>
  <c r="AD37" i="30"/>
  <c r="AD32" i="30"/>
  <c r="AD31" i="30"/>
  <c r="AD29" i="30"/>
  <c r="BQ189" i="21"/>
  <c r="AD41" i="30" s="1"/>
  <c r="AD22" i="30" l="1"/>
  <c r="AD19" i="30"/>
  <c r="AD23" i="30"/>
  <c r="AD26" i="30"/>
  <c r="AD24" i="30"/>
  <c r="AD21" i="30"/>
  <c r="AD25" i="30"/>
  <c r="AD20" i="30"/>
  <c r="AD17" i="30"/>
  <c r="AD18" i="30"/>
  <c r="AD16" i="30"/>
  <c r="AD15" i="30"/>
  <c r="BK168" i="21" l="1"/>
  <c r="AE40" i="30"/>
  <c r="AE39" i="30"/>
  <c r="AE38" i="30"/>
  <c r="AE37" i="30"/>
  <c r="AE36" i="30"/>
  <c r="AE35" i="30"/>
  <c r="AE34" i="30"/>
  <c r="AE33" i="30"/>
  <c r="AE32" i="30"/>
  <c r="AE31" i="30"/>
  <c r="AE29" i="30"/>
  <c r="AE14" i="30"/>
  <c r="AE26" i="30"/>
  <c r="AE25" i="30"/>
  <c r="AE24" i="30"/>
  <c r="AE23" i="30"/>
  <c r="AE22" i="30"/>
  <c r="AE21" i="30"/>
  <c r="AE20" i="30"/>
  <c r="AE19" i="30"/>
  <c r="AE18" i="30"/>
  <c r="AE17" i="30"/>
  <c r="AE15" i="30" l="1"/>
  <c r="BP141" i="21"/>
  <c r="AE16" i="30"/>
  <c r="AE30" i="30"/>
  <c r="BE46" i="30"/>
  <c r="BE47" i="30"/>
  <c r="AE27" i="30" l="1"/>
  <c r="CS199" i="21"/>
  <c r="Z107" i="21" l="1"/>
  <c r="Z171" i="21"/>
  <c r="Z172" i="21"/>
  <c r="Z173" i="21"/>
  <c r="Z174" i="21"/>
  <c r="Z175" i="21"/>
  <c r="Z176" i="21"/>
  <c r="Z177" i="21"/>
  <c r="Z178" i="21"/>
  <c r="Z179" i="21"/>
  <c r="Z180" i="21"/>
  <c r="Z181" i="21"/>
  <c r="Z182" i="21"/>
  <c r="Z170" i="21"/>
  <c r="Z108" i="21"/>
  <c r="Z109" i="21"/>
  <c r="Z110" i="21"/>
  <c r="Z111" i="21"/>
  <c r="Z112" i="21"/>
  <c r="Z113" i="21"/>
  <c r="Z114" i="21"/>
  <c r="Z115" i="21"/>
  <c r="Z116" i="21"/>
  <c r="Z117" i="21"/>
  <c r="Z118" i="21"/>
  <c r="Z119" i="21"/>
  <c r="Z12" i="21"/>
  <c r="C81" i="30"/>
  <c r="B81" i="30" s="1"/>
  <c r="Z189" i="21" l="1"/>
  <c r="Z141" i="21"/>
  <c r="J3" i="30"/>
  <c r="Z190" i="21" l="1"/>
  <c r="E3" i="47"/>
  <c r="E2" i="47"/>
  <c r="AA25" i="21" l="1"/>
  <c r="AP376" i="21" l="1"/>
  <c r="AP377" i="21"/>
  <c r="AP378" i="21"/>
  <c r="AP379" i="21"/>
  <c r="AP380" i="21"/>
  <c r="AP381" i="21"/>
  <c r="AP382" i="21"/>
  <c r="AP383" i="21"/>
  <c r="AP384" i="21"/>
  <c r="AP385" i="21"/>
  <c r="AP386" i="21"/>
  <c r="AP387" i="21"/>
  <c r="AP375" i="21"/>
  <c r="AZ375" i="21" s="1"/>
  <c r="CL375" i="21" s="1"/>
  <c r="AP314" i="21"/>
  <c r="AP274" i="21" l="1"/>
  <c r="CH337" i="21"/>
  <c r="BB377" i="21"/>
  <c r="CN377" i="21" s="1"/>
  <c r="AZ378" i="21"/>
  <c r="CL378" i="21" s="1"/>
  <c r="BB378" i="21"/>
  <c r="CN378" i="21" s="1"/>
  <c r="BC378" i="21"/>
  <c r="CO378" i="21" s="1"/>
  <c r="AZ379" i="21"/>
  <c r="CL379" i="21" s="1"/>
  <c r="BA379" i="21"/>
  <c r="CM379" i="21" s="1"/>
  <c r="BB379" i="21"/>
  <c r="CN379" i="21" s="1"/>
  <c r="BC379" i="21"/>
  <c r="CO379" i="21" s="1"/>
  <c r="BA380" i="21"/>
  <c r="CM380" i="21" s="1"/>
  <c r="BB380" i="21"/>
  <c r="CN380" i="21" s="1"/>
  <c r="BB381" i="21"/>
  <c r="CN381" i="21" s="1"/>
  <c r="AZ382" i="21"/>
  <c r="CL382" i="21" s="1"/>
  <c r="BA382" i="21"/>
  <c r="CM382" i="21" s="1"/>
  <c r="BB382" i="21"/>
  <c r="CN382" i="21" s="1"/>
  <c r="BC382" i="21"/>
  <c r="CO382" i="21" s="1"/>
  <c r="AZ383" i="21"/>
  <c r="CL383" i="21" s="1"/>
  <c r="BA383" i="21"/>
  <c r="CM383" i="21" s="1"/>
  <c r="BB383" i="21"/>
  <c r="CN383" i="21" s="1"/>
  <c r="BC383" i="21"/>
  <c r="CO383" i="21" s="1"/>
  <c r="BA384" i="21"/>
  <c r="CM384" i="21" s="1"/>
  <c r="BB384" i="21"/>
  <c r="CN384" i="21" s="1"/>
  <c r="AZ386" i="21"/>
  <c r="CL386" i="21" s="1"/>
  <c r="BA386" i="21"/>
  <c r="CM386" i="21" s="1"/>
  <c r="BB386" i="21"/>
  <c r="CN386" i="21" s="1"/>
  <c r="BC386" i="21"/>
  <c r="CO386" i="21" s="1"/>
  <c r="CS395" i="21"/>
  <c r="CS394" i="21"/>
  <c r="CS393" i="21"/>
  <c r="CS392" i="21"/>
  <c r="CS391" i="21"/>
  <c r="CS390" i="21"/>
  <c r="CS389" i="21"/>
  <c r="CS388" i="21"/>
  <c r="CS387" i="21"/>
  <c r="CS386" i="21"/>
  <c r="CS385" i="21"/>
  <c r="CS384" i="21"/>
  <c r="CS383" i="21"/>
  <c r="CS382" i="21"/>
  <c r="CS381" i="21"/>
  <c r="CS380" i="21"/>
  <c r="CS379" i="21"/>
  <c r="CS378" i="21"/>
  <c r="CS377" i="21"/>
  <c r="CS376" i="21"/>
  <c r="CS375" i="21"/>
  <c r="AZ387" i="21" l="1"/>
  <c r="CL387" i="21" s="1"/>
  <c r="BB387" i="21"/>
  <c r="CN387" i="21" s="1"/>
  <c r="BC387" i="21"/>
  <c r="CO387" i="21" s="1"/>
  <c r="BA387" i="21"/>
  <c r="CM387" i="21" s="1"/>
  <c r="BA375" i="21"/>
  <c r="CM375" i="21" s="1"/>
  <c r="BB376" i="21"/>
  <c r="CN376" i="21" s="1"/>
  <c r="BA376" i="21"/>
  <c r="CM376" i="21" s="1"/>
  <c r="BA385" i="21"/>
  <c r="CM385" i="21" s="1"/>
  <c r="AZ384" i="21"/>
  <c r="CL384" i="21" s="1"/>
  <c r="BA381" i="21"/>
  <c r="CM381" i="21" s="1"/>
  <c r="AZ380" i="21"/>
  <c r="CL380" i="21" s="1"/>
  <c r="BA377" i="21"/>
  <c r="CM377" i="21" s="1"/>
  <c r="AZ376" i="21"/>
  <c r="CL376" i="21" s="1"/>
  <c r="AZ385" i="21"/>
  <c r="CL385" i="21" s="1"/>
  <c r="BC384" i="21"/>
  <c r="CO384" i="21" s="1"/>
  <c r="AZ381" i="21"/>
  <c r="CL381" i="21" s="1"/>
  <c r="BC380" i="21"/>
  <c r="CO380" i="21" s="1"/>
  <c r="BA378" i="21"/>
  <c r="CM378" i="21" s="1"/>
  <c r="AZ377" i="21"/>
  <c r="CL377" i="21" s="1"/>
  <c r="BC376" i="21"/>
  <c r="CO376" i="21" s="1"/>
  <c r="BB385" i="21"/>
  <c r="CN385" i="21" s="1"/>
  <c r="BC385" i="21"/>
  <c r="CO385" i="21" s="1"/>
  <c r="BC381" i="21"/>
  <c r="CO381" i="21" s="1"/>
  <c r="BC377" i="21"/>
  <c r="CO377" i="21" s="1"/>
  <c r="BB235" i="21" l="1"/>
  <c r="V17" i="44" l="1"/>
  <c r="V18" i="44"/>
  <c r="V19" i="44"/>
  <c r="V20" i="44"/>
  <c r="V21" i="44"/>
  <c r="V22" i="44"/>
  <c r="V23" i="44"/>
  <c r="V24" i="44"/>
  <c r="V25" i="44"/>
  <c r="V26" i="44"/>
  <c r="V27" i="44"/>
  <c r="V28" i="44"/>
  <c r="V29" i="44"/>
  <c r="V30" i="44"/>
  <c r="V31" i="44"/>
  <c r="V32" i="44"/>
  <c r="V33" i="44"/>
  <c r="V34" i="44"/>
  <c r="V35" i="44"/>
  <c r="V36" i="44"/>
  <c r="V37" i="44"/>
  <c r="V38" i="44"/>
  <c r="V39" i="44"/>
  <c r="V40" i="44"/>
  <c r="V41" i="44"/>
  <c r="CM40" i="38" l="1"/>
  <c r="CM38" i="38"/>
  <c r="CM36" i="38"/>
  <c r="CM34" i="38"/>
  <c r="CM32" i="38"/>
  <c r="CM30" i="38"/>
  <c r="CM28" i="38"/>
  <c r="CM26" i="38"/>
  <c r="CM24" i="38"/>
  <c r="CM22" i="38"/>
  <c r="CM20" i="38"/>
  <c r="CM18" i="38"/>
  <c r="CM16" i="38"/>
  <c r="CN17" i="38" s="1"/>
  <c r="V119" i="21"/>
  <c r="V118" i="21"/>
  <c r="V117" i="21"/>
  <c r="V116" i="21"/>
  <c r="V115" i="21"/>
  <c r="V114" i="21"/>
  <c r="V113" i="21"/>
  <c r="V112" i="21"/>
  <c r="V111" i="21"/>
  <c r="V110" i="21"/>
  <c r="V109" i="21"/>
  <c r="V108" i="21"/>
  <c r="V107" i="21"/>
  <c r="V16" i="44"/>
  <c r="CY16" i="44"/>
  <c r="DA16" i="44"/>
  <c r="DC16" i="44"/>
  <c r="DE16" i="44"/>
  <c r="DG16" i="44"/>
  <c r="DI16" i="44"/>
  <c r="DK16" i="44"/>
  <c r="DM16" i="44"/>
  <c r="DA17" i="44"/>
  <c r="DC17" i="44"/>
  <c r="DE17" i="44"/>
  <c r="DG17" i="44"/>
  <c r="DI17" i="44"/>
  <c r="DK17" i="44"/>
  <c r="DM17" i="44"/>
  <c r="CY18" i="44"/>
  <c r="DA18" i="44"/>
  <c r="DC18" i="44"/>
  <c r="DE18" i="44"/>
  <c r="DG18" i="44"/>
  <c r="DI18" i="44"/>
  <c r="DK18" i="44"/>
  <c r="DM18" i="44"/>
  <c r="DA19" i="44"/>
  <c r="DC19" i="44"/>
  <c r="DE19" i="44"/>
  <c r="DG19" i="44"/>
  <c r="DI19" i="44"/>
  <c r="DK19" i="44"/>
  <c r="DM19" i="44"/>
  <c r="CY20" i="44"/>
  <c r="DA20" i="44"/>
  <c r="DC20" i="44"/>
  <c r="DE20" i="44"/>
  <c r="DG20" i="44"/>
  <c r="DI20" i="44"/>
  <c r="DK20" i="44"/>
  <c r="DM20" i="44"/>
  <c r="DA21" i="44"/>
  <c r="DC21" i="44"/>
  <c r="DE21" i="44"/>
  <c r="DG21" i="44"/>
  <c r="DI21" i="44"/>
  <c r="DK21" i="44"/>
  <c r="DM21" i="44"/>
  <c r="CY22" i="44"/>
  <c r="DA22" i="44"/>
  <c r="DC22" i="44"/>
  <c r="DE22" i="44"/>
  <c r="DG22" i="44"/>
  <c r="DI22" i="44"/>
  <c r="DK22" i="44"/>
  <c r="DM22" i="44"/>
  <c r="DA23" i="44"/>
  <c r="DC23" i="44"/>
  <c r="DE23" i="44"/>
  <c r="DG23" i="44"/>
  <c r="DI23" i="44"/>
  <c r="DK23" i="44"/>
  <c r="DM23" i="44"/>
  <c r="CY24" i="44"/>
  <c r="DA24" i="44"/>
  <c r="DC24" i="44"/>
  <c r="DE24" i="44"/>
  <c r="DG24" i="44"/>
  <c r="DI24" i="44"/>
  <c r="DK24" i="44"/>
  <c r="DM24" i="44"/>
  <c r="DA25" i="44"/>
  <c r="DC25" i="44"/>
  <c r="DE25" i="44"/>
  <c r="DG25" i="44"/>
  <c r="DI25" i="44"/>
  <c r="DK25" i="44"/>
  <c r="DM25" i="44"/>
  <c r="CY26" i="44"/>
  <c r="DA26" i="44"/>
  <c r="DC26" i="44"/>
  <c r="DE26" i="44"/>
  <c r="DG26" i="44"/>
  <c r="DI26" i="44"/>
  <c r="DK26" i="44"/>
  <c r="DM26" i="44"/>
  <c r="DA27" i="44"/>
  <c r="DC27" i="44"/>
  <c r="DE27" i="44"/>
  <c r="DG27" i="44"/>
  <c r="DI27" i="44"/>
  <c r="DK27" i="44"/>
  <c r="DM27" i="44"/>
  <c r="CY28" i="44"/>
  <c r="DA28" i="44"/>
  <c r="DC28" i="44"/>
  <c r="DE28" i="44"/>
  <c r="DG28" i="44"/>
  <c r="DI28" i="44"/>
  <c r="DK28" i="44"/>
  <c r="DM28" i="44"/>
  <c r="DA29" i="44"/>
  <c r="DC29" i="44"/>
  <c r="DE29" i="44"/>
  <c r="DG29" i="44"/>
  <c r="DI29" i="44"/>
  <c r="DK29" i="44"/>
  <c r="DM29" i="44"/>
  <c r="CY30" i="44"/>
  <c r="DA30" i="44"/>
  <c r="DC30" i="44"/>
  <c r="DE30" i="44"/>
  <c r="DG30" i="44"/>
  <c r="DI30" i="44"/>
  <c r="DK30" i="44"/>
  <c r="DM30" i="44"/>
  <c r="DA31" i="44"/>
  <c r="DC31" i="44"/>
  <c r="DE31" i="44"/>
  <c r="DG31" i="44"/>
  <c r="DI31" i="44"/>
  <c r="DK31" i="44"/>
  <c r="DM31" i="44"/>
  <c r="CY32" i="44"/>
  <c r="DA32" i="44"/>
  <c r="DC32" i="44"/>
  <c r="DE32" i="44"/>
  <c r="DG32" i="44"/>
  <c r="DI32" i="44"/>
  <c r="DK32" i="44"/>
  <c r="DM32" i="44"/>
  <c r="DA33" i="44"/>
  <c r="DC33" i="44"/>
  <c r="DE33" i="44"/>
  <c r="DG33" i="44"/>
  <c r="DI33" i="44"/>
  <c r="DK33" i="44"/>
  <c r="DM33" i="44"/>
  <c r="CY34" i="44"/>
  <c r="DA34" i="44"/>
  <c r="DC34" i="44"/>
  <c r="DE34" i="44"/>
  <c r="DG34" i="44"/>
  <c r="DI34" i="44"/>
  <c r="DK34" i="44"/>
  <c r="DM34" i="44"/>
  <c r="DA35" i="44"/>
  <c r="DC35" i="44"/>
  <c r="DE35" i="44"/>
  <c r="DG35" i="44"/>
  <c r="DI35" i="44"/>
  <c r="DK35" i="44"/>
  <c r="DM35" i="44"/>
  <c r="CY36" i="44"/>
  <c r="DA36" i="44"/>
  <c r="DC36" i="44"/>
  <c r="DE36" i="44"/>
  <c r="DG36" i="44"/>
  <c r="DI36" i="44"/>
  <c r="DK36" i="44"/>
  <c r="DM36" i="44"/>
  <c r="DA37" i="44"/>
  <c r="DC37" i="44"/>
  <c r="DE37" i="44"/>
  <c r="DG37" i="44"/>
  <c r="DI37" i="44"/>
  <c r="DK37" i="44"/>
  <c r="DM37" i="44"/>
  <c r="CY38" i="44"/>
  <c r="DA38" i="44"/>
  <c r="DC38" i="44"/>
  <c r="DE38" i="44"/>
  <c r="DG38" i="44"/>
  <c r="DI38" i="44"/>
  <c r="DK38" i="44"/>
  <c r="DM38" i="44"/>
  <c r="DA39" i="44"/>
  <c r="DC39" i="44"/>
  <c r="DE39" i="44"/>
  <c r="DG39" i="44"/>
  <c r="DI39" i="44"/>
  <c r="DK39" i="44"/>
  <c r="DM39" i="44"/>
  <c r="CY40" i="44"/>
  <c r="DA40" i="44"/>
  <c r="DC40" i="44"/>
  <c r="DE40" i="44"/>
  <c r="DG40" i="44"/>
  <c r="DI40" i="44"/>
  <c r="DK40" i="44"/>
  <c r="DM40" i="44"/>
  <c r="DA41" i="44"/>
  <c r="DC41" i="44"/>
  <c r="DE41" i="44"/>
  <c r="DG41" i="44"/>
  <c r="DI41" i="44"/>
  <c r="DK41" i="44"/>
  <c r="DM41" i="44"/>
  <c r="CM34" i="41"/>
  <c r="CM40" i="41"/>
  <c r="CM38" i="41"/>
  <c r="CM36" i="41"/>
  <c r="CM32" i="41"/>
  <c r="CM30" i="41"/>
  <c r="CM28" i="41"/>
  <c r="CM26" i="41"/>
  <c r="CM24" i="41"/>
  <c r="CM22" i="41"/>
  <c r="CM20" i="41"/>
  <c r="CM18" i="41"/>
  <c r="CM16" i="41"/>
  <c r="CX18" i="41"/>
  <c r="CX16" i="41"/>
  <c r="DO16" i="41" s="1"/>
  <c r="CW17" i="38" l="1"/>
  <c r="CN27" i="41"/>
  <c r="CW27" i="41" s="1"/>
  <c r="CN33" i="38"/>
  <c r="CW33" i="38" s="1"/>
  <c r="CN39" i="38"/>
  <c r="CW39" i="38" s="1"/>
  <c r="CN39" i="41"/>
  <c r="CW39" i="41" s="1"/>
  <c r="CN34" i="41"/>
  <c r="CW34" i="41" s="1"/>
  <c r="CN30" i="41"/>
  <c r="CW30" i="41" s="1"/>
  <c r="CN26" i="41"/>
  <c r="CW26" i="41" s="1"/>
  <c r="CN22" i="41"/>
  <c r="CW22" i="41" s="1"/>
  <c r="CN16" i="41"/>
  <c r="CW16" i="41" s="1"/>
  <c r="CN38" i="41"/>
  <c r="CW38" i="41" s="1"/>
  <c r="CN33" i="41"/>
  <c r="CW33" i="41" s="1"/>
  <c r="CN29" i="41"/>
  <c r="CW29" i="41" s="1"/>
  <c r="CN25" i="41"/>
  <c r="CW25" i="41" s="1"/>
  <c r="CN36" i="41"/>
  <c r="CW36" i="41" s="1"/>
  <c r="CN41" i="41"/>
  <c r="CW41" i="41" s="1"/>
  <c r="CN37" i="41"/>
  <c r="CW37" i="41" s="1"/>
  <c r="CN32" i="41"/>
  <c r="CW32" i="41" s="1"/>
  <c r="CN28" i="41"/>
  <c r="CW28" i="41" s="1"/>
  <c r="CN24" i="41"/>
  <c r="CW24" i="41" s="1"/>
  <c r="CN17" i="41"/>
  <c r="CW17" i="41" s="1"/>
  <c r="CN31" i="41"/>
  <c r="CW31" i="41" s="1"/>
  <c r="CN18" i="41"/>
  <c r="CW18" i="41" s="1"/>
  <c r="CN19" i="41"/>
  <c r="CW19" i="41" s="1"/>
  <c r="CN35" i="41"/>
  <c r="CW35" i="41" s="1"/>
  <c r="CN21" i="41"/>
  <c r="CW21" i="41" s="1"/>
  <c r="CN23" i="41"/>
  <c r="CW23" i="41" s="1"/>
  <c r="CN40" i="41"/>
  <c r="CW40" i="41" s="1"/>
  <c r="CN20" i="41"/>
  <c r="CW20" i="41" s="1"/>
  <c r="CN41" i="38"/>
  <c r="CW41" i="38" s="1"/>
  <c r="CN25" i="38"/>
  <c r="CW25" i="38" s="1"/>
  <c r="CN20" i="38"/>
  <c r="CW20" i="38" s="1"/>
  <c r="CN22" i="38"/>
  <c r="CW22" i="38" s="1"/>
  <c r="CN30" i="38"/>
  <c r="CW30" i="38" s="1"/>
  <c r="CN38" i="38"/>
  <c r="CW38" i="38" s="1"/>
  <c r="CN27" i="38"/>
  <c r="CW27" i="38" s="1"/>
  <c r="CN35" i="38"/>
  <c r="CW35" i="38" s="1"/>
  <c r="CN28" i="38"/>
  <c r="CW28" i="38" s="1"/>
  <c r="CN31" i="38"/>
  <c r="CW31" i="38" s="1"/>
  <c r="CN18" i="38"/>
  <c r="CW18" i="38" s="1"/>
  <c r="CN21" i="38"/>
  <c r="CW21" i="38" s="1"/>
  <c r="CN26" i="38"/>
  <c r="CW26" i="38" s="1"/>
  <c r="CN29" i="38"/>
  <c r="CW29" i="38" s="1"/>
  <c r="CN34" i="38"/>
  <c r="CW34" i="38" s="1"/>
  <c r="CN37" i="38"/>
  <c r="CW37" i="38" s="1"/>
  <c r="CN23" i="38"/>
  <c r="CW23" i="38" s="1"/>
  <c r="CN36" i="38"/>
  <c r="CW36" i="38" s="1"/>
  <c r="CN16" i="38"/>
  <c r="CW16" i="38" s="1"/>
  <c r="CN19" i="38"/>
  <c r="CW19" i="38" s="1"/>
  <c r="CN24" i="38"/>
  <c r="CW24" i="38" s="1"/>
  <c r="CN32" i="38"/>
  <c r="CW32" i="38" s="1"/>
  <c r="CN40" i="38"/>
  <c r="CW40" i="38" s="1"/>
  <c r="S14" i="30"/>
  <c r="CS213" i="21" l="1"/>
  <c r="CS214" i="21"/>
  <c r="CS215" i="21"/>
  <c r="CS216" i="21"/>
  <c r="CS217" i="21"/>
  <c r="CS218" i="21"/>
  <c r="CS219" i="21"/>
  <c r="CS220" i="21"/>
  <c r="CS221" i="21"/>
  <c r="CS222" i="21"/>
  <c r="CS223" i="21"/>
  <c r="CS224" i="21"/>
  <c r="CS225" i="21"/>
  <c r="CS226" i="21"/>
  <c r="CS227" i="21"/>
  <c r="CS228" i="21"/>
  <c r="CS229" i="21"/>
  <c r="CS230" i="21"/>
  <c r="CS231" i="21"/>
  <c r="CS232" i="21"/>
  <c r="CS233" i="21"/>
  <c r="CS234" i="21"/>
  <c r="CS235" i="21"/>
  <c r="CS236" i="21"/>
  <c r="CS237" i="21"/>
  <c r="CS238" i="21"/>
  <c r="CS239" i="21"/>
  <c r="CS240" i="21"/>
  <c r="CS241" i="21"/>
  <c r="CS242" i="21"/>
  <c r="CS243" i="21"/>
  <c r="CS244" i="21"/>
  <c r="CS245" i="21"/>
  <c r="CS246" i="21"/>
  <c r="CS247" i="21"/>
  <c r="CS248" i="21"/>
  <c r="CS249" i="21"/>
  <c r="CS250" i="21"/>
  <c r="CS251" i="21"/>
  <c r="CS252" i="21"/>
  <c r="CS253" i="21"/>
  <c r="CS254" i="21"/>
  <c r="CS255" i="21"/>
  <c r="CS256" i="21"/>
  <c r="CS257" i="21"/>
  <c r="CS258" i="21"/>
  <c r="CS259" i="21"/>
  <c r="CS260" i="21"/>
  <c r="CS261" i="21"/>
  <c r="CS262" i="21"/>
  <c r="CS263" i="21"/>
  <c r="CS264" i="21"/>
  <c r="CS265" i="21"/>
  <c r="CS266" i="21"/>
  <c r="CS267" i="21"/>
  <c r="CS268" i="21"/>
  <c r="CS269" i="21"/>
  <c r="CS270" i="21"/>
  <c r="CS271" i="21"/>
  <c r="CS272" i="21"/>
  <c r="CS273" i="21"/>
  <c r="CS274" i="21"/>
  <c r="CS275" i="21"/>
  <c r="CS276" i="21"/>
  <c r="CS277" i="21"/>
  <c r="CS278" i="21"/>
  <c r="CS279" i="21"/>
  <c r="CS280" i="21"/>
  <c r="CS281" i="21"/>
  <c r="CS282" i="21"/>
  <c r="CS283" i="21"/>
  <c r="CS284" i="21"/>
  <c r="CS285" i="21"/>
  <c r="CS286" i="21"/>
  <c r="CS287" i="21"/>
  <c r="CS288" i="21"/>
  <c r="CS289" i="21"/>
  <c r="CS290" i="21"/>
  <c r="CS291" i="21"/>
  <c r="CS292" i="21"/>
  <c r="CS293" i="21"/>
  <c r="CS294" i="21"/>
  <c r="CS295" i="21"/>
  <c r="CS308" i="21"/>
  <c r="CS309" i="21"/>
  <c r="CS310" i="21"/>
  <c r="CS311" i="21"/>
  <c r="CS312" i="21"/>
  <c r="CS313" i="21"/>
  <c r="CS314" i="21"/>
  <c r="CS315" i="21"/>
  <c r="CS316" i="21"/>
  <c r="CS317" i="21"/>
  <c r="CS318" i="21"/>
  <c r="CS319" i="21"/>
  <c r="CS320" i="21"/>
  <c r="CS321" i="21"/>
  <c r="CS322" i="21"/>
  <c r="CS323" i="21"/>
  <c r="CS324" i="21"/>
  <c r="CS325" i="21"/>
  <c r="CS326" i="21"/>
  <c r="CS327" i="21"/>
  <c r="CS328" i="21"/>
  <c r="CS329" i="21"/>
  <c r="CS330" i="21"/>
  <c r="CS331" i="21"/>
  <c r="CS332" i="21"/>
  <c r="CS333" i="21"/>
  <c r="CS334" i="21"/>
  <c r="CS335" i="21"/>
  <c r="CS336" i="21"/>
  <c r="CS337" i="21"/>
  <c r="CS338" i="21"/>
  <c r="CS339" i="21"/>
  <c r="CS340" i="21"/>
  <c r="CS341" i="21"/>
  <c r="CS342" i="21"/>
  <c r="CS343" i="21"/>
  <c r="CS344" i="21"/>
  <c r="CS345" i="21"/>
  <c r="CS346" i="21"/>
  <c r="CS347" i="21"/>
  <c r="CS348" i="21"/>
  <c r="CS350" i="21"/>
  <c r="CS351" i="21"/>
  <c r="CS353" i="21"/>
  <c r="CS354" i="21"/>
  <c r="CS355" i="21"/>
  <c r="CS356" i="21"/>
  <c r="CS357" i="21"/>
  <c r="CS358" i="21"/>
  <c r="CS359" i="21"/>
  <c r="CS360" i="21"/>
  <c r="CS361" i="21"/>
  <c r="CS362" i="21"/>
  <c r="CS364" i="21"/>
  <c r="CS365" i="21"/>
  <c r="CS366" i="21"/>
  <c r="CS367" i="21"/>
  <c r="CS368" i="21"/>
  <c r="CS369" i="21"/>
  <c r="CS370" i="21"/>
  <c r="CS371" i="21"/>
  <c r="CS372" i="21"/>
  <c r="CS373" i="21"/>
  <c r="CS374" i="21"/>
  <c r="ES173" i="21" l="1"/>
  <c r="C101" i="30" s="1"/>
  <c r="B101" i="30" s="1"/>
  <c r="AF101" i="30" s="1"/>
  <c r="AY28" i="30" l="1"/>
  <c r="S40" i="30" l="1"/>
  <c r="S39" i="30"/>
  <c r="S38" i="30"/>
  <c r="S37" i="30"/>
  <c r="S36" i="30"/>
  <c r="S35" i="30"/>
  <c r="S34" i="30"/>
  <c r="S33" i="30"/>
  <c r="S32" i="30"/>
  <c r="S31" i="30"/>
  <c r="S30" i="30"/>
  <c r="S29" i="30"/>
  <c r="S28" i="30"/>
  <c r="S26" i="30"/>
  <c r="S25" i="30"/>
  <c r="S24" i="30"/>
  <c r="S23" i="30"/>
  <c r="S22" i="30"/>
  <c r="S21" i="30"/>
  <c r="S20" i="30"/>
  <c r="S19" i="30"/>
  <c r="S18" i="30"/>
  <c r="S17" i="30"/>
  <c r="S16" i="30"/>
  <c r="S15" i="30"/>
  <c r="CV182" i="21" l="1"/>
  <c r="DZ45" i="38" l="1"/>
  <c r="EA45" i="38"/>
  <c r="EB45" i="38"/>
  <c r="EC45" i="38"/>
  <c r="ED45" i="38"/>
  <c r="CB336" i="21"/>
  <c r="FE109" i="21"/>
  <c r="CB337" i="21"/>
  <c r="CB350" i="21"/>
  <c r="ED170" i="21"/>
  <c r="CB351" i="21" l="1"/>
  <c r="CC351" i="21"/>
  <c r="CD351" i="21"/>
  <c r="CE351" i="21"/>
  <c r="CF351" i="21"/>
  <c r="CG351" i="21"/>
  <c r="CH351" i="21"/>
  <c r="CI351" i="21"/>
  <c r="CJ351" i="21"/>
  <c r="CK351" i="21"/>
  <c r="CL351" i="21"/>
  <c r="CM351" i="21"/>
  <c r="CN351" i="21"/>
  <c r="CO351" i="21"/>
  <c r="CB352" i="21"/>
  <c r="CC352" i="21"/>
  <c r="CD352" i="21"/>
  <c r="CE352" i="21"/>
  <c r="CF352" i="21"/>
  <c r="CG352" i="21"/>
  <c r="CH352" i="21"/>
  <c r="CI352" i="21"/>
  <c r="CJ352" i="21"/>
  <c r="CK352" i="21"/>
  <c r="CL352" i="21"/>
  <c r="CM352" i="21"/>
  <c r="CN352" i="21"/>
  <c r="CO352" i="21"/>
  <c r="CB353" i="21"/>
  <c r="CC353" i="21"/>
  <c r="CD353" i="21"/>
  <c r="CE353" i="21"/>
  <c r="CF353" i="21"/>
  <c r="CG353" i="21"/>
  <c r="CH353" i="21"/>
  <c r="CI353" i="21"/>
  <c r="CJ353" i="21"/>
  <c r="CK353" i="21"/>
  <c r="CL353" i="21"/>
  <c r="CM353" i="21"/>
  <c r="CN353" i="21"/>
  <c r="CO353" i="21"/>
  <c r="CB354" i="21"/>
  <c r="CC354" i="21"/>
  <c r="CD354" i="21"/>
  <c r="CE354" i="21"/>
  <c r="CF354" i="21"/>
  <c r="CG354" i="21"/>
  <c r="CH354" i="21"/>
  <c r="CI354" i="21"/>
  <c r="CJ354" i="21"/>
  <c r="CK354" i="21"/>
  <c r="CL354" i="21"/>
  <c r="CM354" i="21"/>
  <c r="CN354" i="21"/>
  <c r="CO354" i="21"/>
  <c r="CB355" i="21"/>
  <c r="CC355" i="21"/>
  <c r="CD355" i="21"/>
  <c r="CE355" i="21"/>
  <c r="CF355" i="21"/>
  <c r="CG355" i="21"/>
  <c r="CH355" i="21"/>
  <c r="CI355" i="21"/>
  <c r="CJ355" i="21"/>
  <c r="CK355" i="21"/>
  <c r="CL355" i="21"/>
  <c r="CM355" i="21"/>
  <c r="CN355" i="21"/>
  <c r="CO355" i="21"/>
  <c r="CB356" i="21"/>
  <c r="CC356" i="21"/>
  <c r="CD356" i="21"/>
  <c r="CE356" i="21"/>
  <c r="CF356" i="21"/>
  <c r="CG356" i="21"/>
  <c r="CH356" i="21"/>
  <c r="CI356" i="21"/>
  <c r="CJ356" i="21"/>
  <c r="CK356" i="21"/>
  <c r="CL356" i="21"/>
  <c r="CM356" i="21"/>
  <c r="CN356" i="21"/>
  <c r="CO356" i="21"/>
  <c r="CB357" i="21"/>
  <c r="CC357" i="21"/>
  <c r="CD357" i="21"/>
  <c r="CE357" i="21"/>
  <c r="CF357" i="21"/>
  <c r="CG357" i="21"/>
  <c r="CH357" i="21"/>
  <c r="CI357" i="21"/>
  <c r="CJ357" i="21"/>
  <c r="CK357" i="21"/>
  <c r="CL357" i="21"/>
  <c r="CM357" i="21"/>
  <c r="CN357" i="21"/>
  <c r="CO357" i="21"/>
  <c r="CB358" i="21"/>
  <c r="CC358" i="21"/>
  <c r="CD358" i="21"/>
  <c r="CE358" i="21"/>
  <c r="CF358" i="21"/>
  <c r="CG358" i="21"/>
  <c r="CH358" i="21"/>
  <c r="CI358" i="21"/>
  <c r="CJ358" i="21"/>
  <c r="CK358" i="21"/>
  <c r="CL358" i="21"/>
  <c r="CM358" i="21"/>
  <c r="CN358" i="21"/>
  <c r="CO358" i="21"/>
  <c r="CB359" i="21"/>
  <c r="CC359" i="21"/>
  <c r="CD359" i="21"/>
  <c r="CE359" i="21"/>
  <c r="CF359" i="21"/>
  <c r="CG359" i="21"/>
  <c r="CH359" i="21"/>
  <c r="CI359" i="21"/>
  <c r="CJ359" i="21"/>
  <c r="CK359" i="21"/>
  <c r="CL359" i="21"/>
  <c r="CM359" i="21"/>
  <c r="CN359" i="21"/>
  <c r="CO359" i="21"/>
  <c r="CB360" i="21"/>
  <c r="CC360" i="21"/>
  <c r="CD360" i="21"/>
  <c r="CE360" i="21"/>
  <c r="CF360" i="21"/>
  <c r="CG360" i="21"/>
  <c r="CH360" i="21"/>
  <c r="CI360" i="21"/>
  <c r="CJ360" i="21"/>
  <c r="CK360" i="21"/>
  <c r="CL360" i="21"/>
  <c r="CM360" i="21"/>
  <c r="CN360" i="21"/>
  <c r="CO360" i="21"/>
  <c r="CB361" i="21"/>
  <c r="CC361" i="21"/>
  <c r="CD361" i="21"/>
  <c r="CE361" i="21"/>
  <c r="CF361" i="21"/>
  <c r="CG361" i="21"/>
  <c r="CH361" i="21"/>
  <c r="CI361" i="21"/>
  <c r="CJ361" i="21"/>
  <c r="CK361" i="21"/>
  <c r="CL361" i="21"/>
  <c r="CM361" i="21"/>
  <c r="CN361" i="21"/>
  <c r="CO361" i="21"/>
  <c r="CB362" i="21"/>
  <c r="CC362" i="21"/>
  <c r="CD362" i="21"/>
  <c r="CE362" i="21"/>
  <c r="CF362" i="21"/>
  <c r="CG362" i="21"/>
  <c r="CH362" i="21"/>
  <c r="CI362" i="21"/>
  <c r="CJ362" i="21"/>
  <c r="CK362" i="21"/>
  <c r="CL362" i="21"/>
  <c r="CM362" i="21"/>
  <c r="CN362" i="21"/>
  <c r="CO362" i="21"/>
  <c r="CC350" i="21"/>
  <c r="CD350" i="21"/>
  <c r="CE350" i="21"/>
  <c r="CF350" i="21"/>
  <c r="CG350" i="21"/>
  <c r="CH350" i="21"/>
  <c r="CI350" i="21"/>
  <c r="CJ350" i="21"/>
  <c r="CK350" i="21"/>
  <c r="CL350" i="21"/>
  <c r="CM350" i="21"/>
  <c r="CN350" i="21"/>
  <c r="CO350" i="21"/>
  <c r="CC337" i="21"/>
  <c r="CD337" i="21"/>
  <c r="CE337" i="21"/>
  <c r="CF337" i="21"/>
  <c r="CG337" i="21"/>
  <c r="CI337" i="21"/>
  <c r="CJ337" i="21"/>
  <c r="CK337" i="21"/>
  <c r="CL337" i="21"/>
  <c r="CM337" i="21"/>
  <c r="CN337" i="21"/>
  <c r="CO337" i="21"/>
  <c r="CB338" i="21"/>
  <c r="CC338" i="21"/>
  <c r="CD338" i="21"/>
  <c r="CE338" i="21"/>
  <c r="CF338" i="21"/>
  <c r="CG338" i="21"/>
  <c r="CH338" i="21"/>
  <c r="CI338" i="21"/>
  <c r="CJ338" i="21"/>
  <c r="CK338" i="21"/>
  <c r="CL338" i="21"/>
  <c r="CM338" i="21"/>
  <c r="CN338" i="21"/>
  <c r="CO338" i="21"/>
  <c r="CB339" i="21"/>
  <c r="CC339" i="21"/>
  <c r="CD339" i="21"/>
  <c r="CE339" i="21"/>
  <c r="CF339" i="21"/>
  <c r="CG339" i="21"/>
  <c r="CH339" i="21"/>
  <c r="CI339" i="21"/>
  <c r="CJ339" i="21"/>
  <c r="CK339" i="21"/>
  <c r="CL339" i="21"/>
  <c r="CM339" i="21"/>
  <c r="CN339" i="21"/>
  <c r="CO339" i="21"/>
  <c r="CB340" i="21"/>
  <c r="CC340" i="21"/>
  <c r="CD340" i="21"/>
  <c r="CE340" i="21"/>
  <c r="CF340" i="21"/>
  <c r="CG340" i="21"/>
  <c r="CH340" i="21"/>
  <c r="CI340" i="21"/>
  <c r="CJ340" i="21"/>
  <c r="CK340" i="21"/>
  <c r="CL340" i="21"/>
  <c r="CM340" i="21"/>
  <c r="CN340" i="21"/>
  <c r="CO340" i="21"/>
  <c r="CB341" i="21"/>
  <c r="CC341" i="21"/>
  <c r="CD341" i="21"/>
  <c r="CE341" i="21"/>
  <c r="CF341" i="21"/>
  <c r="CG341" i="21"/>
  <c r="CH341" i="21"/>
  <c r="CI341" i="21"/>
  <c r="CJ341" i="21"/>
  <c r="CK341" i="21"/>
  <c r="CL341" i="21"/>
  <c r="CM341" i="21"/>
  <c r="CN341" i="21"/>
  <c r="CO341" i="21"/>
  <c r="CB342" i="21"/>
  <c r="CC342" i="21"/>
  <c r="CD342" i="21"/>
  <c r="CE342" i="21"/>
  <c r="CF342" i="21"/>
  <c r="CG342" i="21"/>
  <c r="CH342" i="21"/>
  <c r="CI342" i="21"/>
  <c r="CJ342" i="21"/>
  <c r="CK342" i="21"/>
  <c r="CL342" i="21"/>
  <c r="CM342" i="21"/>
  <c r="CN342" i="21"/>
  <c r="CO342" i="21"/>
  <c r="CB343" i="21"/>
  <c r="CC343" i="21"/>
  <c r="CD343" i="21"/>
  <c r="CE343" i="21"/>
  <c r="CF343" i="21"/>
  <c r="CG343" i="21"/>
  <c r="CH343" i="21"/>
  <c r="CI343" i="21"/>
  <c r="CJ343" i="21"/>
  <c r="CK343" i="21"/>
  <c r="CL343" i="21"/>
  <c r="CM343" i="21"/>
  <c r="CN343" i="21"/>
  <c r="CO343" i="21"/>
  <c r="CB344" i="21"/>
  <c r="CC344" i="21"/>
  <c r="CD344" i="21"/>
  <c r="CE344" i="21"/>
  <c r="CF344" i="21"/>
  <c r="CG344" i="21"/>
  <c r="CH344" i="21"/>
  <c r="CI344" i="21"/>
  <c r="CJ344" i="21"/>
  <c r="CK344" i="21"/>
  <c r="CL344" i="21"/>
  <c r="CM344" i="21"/>
  <c r="CN344" i="21"/>
  <c r="CO344" i="21"/>
  <c r="CB345" i="21"/>
  <c r="CC345" i="21"/>
  <c r="CD345" i="21"/>
  <c r="CE345" i="21"/>
  <c r="CF345" i="21"/>
  <c r="CG345" i="21"/>
  <c r="CH345" i="21"/>
  <c r="CI345" i="21"/>
  <c r="CJ345" i="21"/>
  <c r="CK345" i="21"/>
  <c r="CL345" i="21"/>
  <c r="CM345" i="21"/>
  <c r="CN345" i="21"/>
  <c r="CO345" i="21"/>
  <c r="CB346" i="21"/>
  <c r="CC346" i="21"/>
  <c r="CD346" i="21"/>
  <c r="CE346" i="21"/>
  <c r="CF346" i="21"/>
  <c r="CG346" i="21"/>
  <c r="CH346" i="21"/>
  <c r="CI346" i="21"/>
  <c r="CJ346" i="21"/>
  <c r="CK346" i="21"/>
  <c r="CL346" i="21"/>
  <c r="CM346" i="21"/>
  <c r="CN346" i="21"/>
  <c r="CO346" i="21"/>
  <c r="CB347" i="21"/>
  <c r="CC347" i="21"/>
  <c r="CD347" i="21"/>
  <c r="CE347" i="21"/>
  <c r="CF347" i="21"/>
  <c r="CG347" i="21"/>
  <c r="CH347" i="21"/>
  <c r="CI347" i="21"/>
  <c r="CJ347" i="21"/>
  <c r="CK347" i="21"/>
  <c r="CL347" i="21"/>
  <c r="CM347" i="21"/>
  <c r="CN347" i="21"/>
  <c r="CO347" i="21"/>
  <c r="CB348" i="21"/>
  <c r="CC348" i="21"/>
  <c r="CD348" i="21"/>
  <c r="CE348" i="21"/>
  <c r="CF348" i="21"/>
  <c r="CG348" i="21"/>
  <c r="CH348" i="21"/>
  <c r="CI348" i="21"/>
  <c r="CJ348" i="21"/>
  <c r="CK348" i="21"/>
  <c r="CL348" i="21"/>
  <c r="CM348" i="21"/>
  <c r="CN348" i="21"/>
  <c r="CO348" i="21"/>
  <c r="CC336" i="21"/>
  <c r="CD336" i="21"/>
  <c r="CE336" i="21"/>
  <c r="CF336" i="21"/>
  <c r="CG336" i="21"/>
  <c r="CH336" i="21"/>
  <c r="CI336" i="21"/>
  <c r="CJ336" i="21"/>
  <c r="CK336" i="21"/>
  <c r="CL336" i="21"/>
  <c r="CM336" i="21"/>
  <c r="CN336" i="21"/>
  <c r="CO336" i="21"/>
  <c r="ED107" i="21"/>
  <c r="EE107" i="21"/>
  <c r="BF22" i="30"/>
  <c r="DC114" i="21"/>
  <c r="BF21" i="30" s="1"/>
  <c r="DC113" i="21"/>
  <c r="BF20" i="30" s="1"/>
  <c r="DC112" i="21"/>
  <c r="BF19" i="30" s="1"/>
  <c r="DC111" i="21"/>
  <c r="BF18" i="30" s="1"/>
  <c r="DC110" i="21"/>
  <c r="BF17" i="30" s="1"/>
  <c r="DC109" i="21"/>
  <c r="DC108" i="21"/>
  <c r="BF15" i="30" s="1"/>
  <c r="Z56" i="30"/>
  <c r="Y56" i="30"/>
  <c r="Z55" i="30"/>
  <c r="Y55" i="30"/>
  <c r="X56" i="30"/>
  <c r="W56" i="30"/>
  <c r="V56" i="30"/>
  <c r="U56" i="30"/>
  <c r="X55" i="30"/>
  <c r="W55" i="30"/>
  <c r="V55" i="30"/>
  <c r="U55" i="30"/>
  <c r="CC141" i="21"/>
  <c r="BJ141" i="21"/>
  <c r="X27" i="30" s="1"/>
  <c r="EE114" i="21"/>
  <c r="EE119" i="21"/>
  <c r="EE118" i="21"/>
  <c r="EE117" i="21"/>
  <c r="EE116" i="21"/>
  <c r="EE115" i="21"/>
  <c r="EE113" i="21"/>
  <c r="EE112" i="21"/>
  <c r="EE111" i="21"/>
  <c r="EE110" i="21"/>
  <c r="EE109" i="21"/>
  <c r="EE108" i="21"/>
  <c r="ED173" i="21"/>
  <c r="BE25" i="30"/>
  <c r="BC25" i="30"/>
  <c r="BA25" i="30"/>
  <c r="BE24" i="30"/>
  <c r="BD24" i="30"/>
  <c r="BC24" i="30"/>
  <c r="BB24" i="30"/>
  <c r="BA24" i="30"/>
  <c r="FY119" i="21"/>
  <c r="BE37" i="30"/>
  <c r="BD37" i="30"/>
  <c r="BC37" i="30"/>
  <c r="BB37" i="30"/>
  <c r="BA37" i="30"/>
  <c r="AZ37" i="30"/>
  <c r="CM207" i="21"/>
  <c r="CM206" i="21"/>
  <c r="CB229" i="21"/>
  <c r="CA229" i="21"/>
  <c r="BX215" i="21"/>
  <c r="BV215" i="21"/>
  <c r="BU215" i="21"/>
  <c r="BT215" i="21"/>
  <c r="BS215" i="21"/>
  <c r="LS107" i="21"/>
  <c r="LS119" i="21"/>
  <c r="LS118" i="21"/>
  <c r="LS117" i="21"/>
  <c r="LS116" i="21"/>
  <c r="LS115" i="21"/>
  <c r="LS114" i="21"/>
  <c r="LS113" i="21"/>
  <c r="LS112" i="21"/>
  <c r="LS111" i="21"/>
  <c r="LS110" i="21"/>
  <c r="LS109" i="21"/>
  <c r="LS108" i="21"/>
  <c r="LS171" i="21"/>
  <c r="LS172" i="21"/>
  <c r="LS173" i="21"/>
  <c r="LS174" i="21"/>
  <c r="LS175" i="21"/>
  <c r="LS176" i="21"/>
  <c r="LS177" i="21"/>
  <c r="LS178" i="21"/>
  <c r="LS179" i="21"/>
  <c r="LS180" i="21"/>
  <c r="LS181" i="21"/>
  <c r="LS182" i="21"/>
  <c r="LS170" i="21"/>
  <c r="BJ215" i="21"/>
  <c r="BE23" i="30" l="1"/>
  <c r="BE26" i="30"/>
  <c r="BF16" i="30"/>
  <c r="BD26" i="30"/>
  <c r="BC23" i="30"/>
  <c r="BC26" i="30"/>
  <c r="BB26" i="30"/>
  <c r="BA26" i="30"/>
  <c r="BA23" i="30"/>
  <c r="DC177" i="21"/>
  <c r="DC175" i="21"/>
  <c r="DC176" i="21"/>
  <c r="AY37" i="30"/>
  <c r="DC178" i="21"/>
  <c r="BF37" i="30" s="1"/>
  <c r="DC116" i="21"/>
  <c r="DC118" i="21"/>
  <c r="AZ24" i="30"/>
  <c r="DC117" i="21"/>
  <c r="AZ26" i="30"/>
  <c r="DC119" i="21"/>
  <c r="CO349" i="21"/>
  <c r="CV191" i="21"/>
  <c r="CN363" i="21"/>
  <c r="CL363" i="21"/>
  <c r="CJ363" i="21"/>
  <c r="CB363" i="21"/>
  <c r="CB349" i="21"/>
  <c r="CO363" i="21"/>
  <c r="CM363" i="21"/>
  <c r="CK363" i="21"/>
  <c r="CI363" i="21"/>
  <c r="CH363" i="21"/>
  <c r="CD363" i="21"/>
  <c r="CE363" i="21"/>
  <c r="CM349" i="21"/>
  <c r="CE349" i="21"/>
  <c r="CC349" i="21"/>
  <c r="CC367" i="21" s="1"/>
  <c r="CC363" i="21"/>
  <c r="CN349" i="21"/>
  <c r="CK349" i="21"/>
  <c r="CF349" i="21"/>
  <c r="CI349" i="21"/>
  <c r="CL349" i="21"/>
  <c r="CJ349" i="21"/>
  <c r="CD349" i="21"/>
  <c r="CH349" i="21"/>
  <c r="CG349" i="21"/>
  <c r="CF363" i="21"/>
  <c r="CG363" i="21"/>
  <c r="CV189" i="21"/>
  <c r="CY182" i="21"/>
  <c r="DA182" i="21"/>
  <c r="BD38" i="30" s="1"/>
  <c r="CY190" i="21"/>
  <c r="BB40" i="30" s="1"/>
  <c r="DA190" i="21"/>
  <c r="BD40" i="30" s="1"/>
  <c r="CW182" i="21"/>
  <c r="CW190" i="21"/>
  <c r="AZ40" i="30" s="1"/>
  <c r="GE119" i="21"/>
  <c r="GD119" i="21"/>
  <c r="GC119" i="21"/>
  <c r="GA119" i="21"/>
  <c r="GB119" i="21"/>
  <c r="FZ119" i="21"/>
  <c r="DB190" i="21"/>
  <c r="BE40" i="30" s="1"/>
  <c r="CX182" i="21"/>
  <c r="CZ182" i="21"/>
  <c r="DB182" i="21"/>
  <c r="CW189" i="21"/>
  <c r="CY189" i="21"/>
  <c r="BB39" i="30" s="1"/>
  <c r="DA189" i="21"/>
  <c r="BD39" i="30" s="1"/>
  <c r="CV190" i="21"/>
  <c r="AY40" i="30" s="1"/>
  <c r="CX190" i="21"/>
  <c r="BA40" i="30" s="1"/>
  <c r="CZ190" i="21"/>
  <c r="BC40" i="30" s="1"/>
  <c r="CW191" i="21"/>
  <c r="CY191" i="21"/>
  <c r="DA191" i="21"/>
  <c r="AY26" i="30"/>
  <c r="AY24" i="30"/>
  <c r="BD25" i="30"/>
  <c r="BB25" i="30"/>
  <c r="AZ25" i="30"/>
  <c r="BD23" i="30"/>
  <c r="BB23" i="30"/>
  <c r="AZ23" i="30"/>
  <c r="CX189" i="21"/>
  <c r="CZ189" i="21"/>
  <c r="BC39" i="30" s="1"/>
  <c r="DB189" i="21"/>
  <c r="BE39" i="30" s="1"/>
  <c r="CX191" i="21"/>
  <c r="CZ191" i="21"/>
  <c r="DB191" i="21"/>
  <c r="AY23" i="30"/>
  <c r="AY25" i="30"/>
  <c r="LS120" i="21"/>
  <c r="LS183" i="21"/>
  <c r="DA351" i="21" l="1"/>
  <c r="CV357" i="21"/>
  <c r="LS184" i="21"/>
  <c r="DB351" i="21"/>
  <c r="CY351" i="21"/>
  <c r="CZ351" i="21"/>
  <c r="CX357" i="21"/>
  <c r="CY357" i="21"/>
  <c r="DA357" i="21"/>
  <c r="CV351" i="21"/>
  <c r="DB357" i="21"/>
  <c r="CW351" i="21"/>
  <c r="CX351" i="21"/>
  <c r="CW357" i="21"/>
  <c r="CZ357" i="21"/>
  <c r="DC182" i="21"/>
  <c r="BE41" i="30"/>
  <c r="BA41" i="30"/>
  <c r="BC41" i="30"/>
  <c r="BB41" i="30"/>
  <c r="BD41" i="30"/>
  <c r="AZ41" i="30"/>
  <c r="AY41" i="30"/>
  <c r="DC190" i="21"/>
  <c r="CP349" i="21"/>
  <c r="DC189" i="21"/>
  <c r="CO364" i="21"/>
  <c r="DB192" i="21"/>
  <c r="BE42" i="30" s="1"/>
  <c r="DC191" i="21"/>
  <c r="CX192" i="21"/>
  <c r="BA42" i="30" s="1"/>
  <c r="DA192" i="21"/>
  <c r="BD42" i="30" s="1"/>
  <c r="CZ192" i="21"/>
  <c r="BC42" i="30" s="1"/>
  <c r="AZ38" i="30"/>
  <c r="CW192" i="21"/>
  <c r="AZ42" i="30" s="1"/>
  <c r="BB38" i="30"/>
  <c r="CY192" i="21"/>
  <c r="BB42" i="30" s="1"/>
  <c r="CE364" i="21"/>
  <c r="AY39" i="30"/>
  <c r="AY42" i="30"/>
  <c r="CM364" i="21"/>
  <c r="BF35" i="30"/>
  <c r="CK364" i="21"/>
  <c r="EE190" i="21"/>
  <c r="BF36" i="30"/>
  <c r="AZ39" i="30"/>
  <c r="CR363" i="21"/>
  <c r="CC364" i="21"/>
  <c r="CR349" i="21"/>
  <c r="CI364" i="21"/>
  <c r="CQ349" i="21"/>
  <c r="CS349" i="21" s="1"/>
  <c r="CQ363" i="21"/>
  <c r="CS363" i="21" s="1"/>
  <c r="CG364" i="21"/>
  <c r="CP363" i="21"/>
  <c r="EY112" i="21" s="1"/>
  <c r="EZ112" i="21" s="1"/>
  <c r="BF34" i="30"/>
  <c r="BA39" i="30"/>
  <c r="BF25" i="30"/>
  <c r="BF23" i="30"/>
  <c r="BF24" i="30"/>
  <c r="BE38" i="30"/>
  <c r="BA38" i="30"/>
  <c r="BF26" i="30"/>
  <c r="BC38" i="30"/>
  <c r="AY38" i="30"/>
  <c r="EZ105" i="21" l="1"/>
  <c r="ES105" i="21" s="1"/>
  <c r="CB192" i="21" s="1"/>
  <c r="CP364" i="21"/>
  <c r="EY104" i="21" s="1"/>
  <c r="EZ104" i="21" s="1"/>
  <c r="ES104" i="21" s="1"/>
  <c r="C74" i="30" s="1"/>
  <c r="B74" i="30" s="1"/>
  <c r="AF74" i="30" s="1"/>
  <c r="EY105" i="21"/>
  <c r="EY111" i="21"/>
  <c r="EZ111" i="21" s="1"/>
  <c r="ES111" i="21" s="1"/>
  <c r="C93" i="30" s="1"/>
  <c r="B93" i="30" s="1"/>
  <c r="AF93" i="30" s="1"/>
  <c r="DC192" i="21"/>
  <c r="BF42" i="30" s="1"/>
  <c r="BF41" i="30"/>
  <c r="ES112" i="21"/>
  <c r="C94" i="30" s="1"/>
  <c r="B94" i="30" s="1"/>
  <c r="AF94" i="30" s="1"/>
  <c r="C77" i="30" l="1"/>
  <c r="B77" i="30" s="1"/>
  <c r="AF77" i="30" s="1"/>
  <c r="BJ261" i="21"/>
  <c r="BK261" i="21"/>
  <c r="BL261" i="21"/>
  <c r="BM261" i="21"/>
  <c r="BN261" i="21"/>
  <c r="BO261" i="21"/>
  <c r="BJ262" i="21"/>
  <c r="BK262" i="21"/>
  <c r="BL262" i="21"/>
  <c r="BM262" i="21"/>
  <c r="BN262" i="21"/>
  <c r="BO262" i="21"/>
  <c r="BB261" i="21"/>
  <c r="BC261" i="21"/>
  <c r="BD261" i="21"/>
  <c r="BE261" i="21"/>
  <c r="BF261" i="21"/>
  <c r="BG261" i="21"/>
  <c r="BB262" i="21"/>
  <c r="BC262" i="21"/>
  <c r="BD262" i="21"/>
  <c r="BE262" i="21"/>
  <c r="BF262" i="21"/>
  <c r="BG262" i="21"/>
  <c r="BB243" i="21"/>
  <c r="BC243" i="21"/>
  <c r="BD243" i="21"/>
  <c r="BE243" i="21"/>
  <c r="BF243" i="21"/>
  <c r="BG243" i="21"/>
  <c r="BB244" i="21"/>
  <c r="BC244" i="21"/>
  <c r="BD244" i="21"/>
  <c r="BE244" i="21"/>
  <c r="BF244" i="21"/>
  <c r="BG244" i="21"/>
  <c r="BJ214" i="21"/>
  <c r="AZ214" i="21" l="1"/>
  <c r="BV314" i="21"/>
  <c r="AP326" i="21"/>
  <c r="CB326" i="21" s="1"/>
  <c r="AP315" i="21"/>
  <c r="CB315" i="21" s="1"/>
  <c r="AP316" i="21"/>
  <c r="CB316" i="21" s="1"/>
  <c r="AP317" i="21"/>
  <c r="CB317" i="21" s="1"/>
  <c r="AP318" i="21"/>
  <c r="CB318" i="21" s="1"/>
  <c r="AP319" i="21"/>
  <c r="CB319" i="21" s="1"/>
  <c r="AP320" i="21"/>
  <c r="CB320" i="21" s="1"/>
  <c r="AP321" i="21"/>
  <c r="CB321" i="21" s="1"/>
  <c r="AP322" i="21"/>
  <c r="CB322" i="21" s="1"/>
  <c r="AP323" i="21"/>
  <c r="CB323" i="21" s="1"/>
  <c r="AP324" i="21"/>
  <c r="CB324" i="21" s="1"/>
  <c r="AP325" i="21"/>
  <c r="CB325" i="21" s="1"/>
  <c r="CB314" i="21"/>
  <c r="AP149" i="21"/>
  <c r="AP148" i="21"/>
  <c r="CB148" i="21" s="1"/>
  <c r="BW326" i="21"/>
  <c r="BV326" i="21"/>
  <c r="BW325" i="21"/>
  <c r="BV325" i="21"/>
  <c r="BC325" i="21"/>
  <c r="CN325" i="21" s="1"/>
  <c r="BW324" i="21"/>
  <c r="BV324" i="21"/>
  <c r="AU324" i="21"/>
  <c r="CG324" i="21" s="1"/>
  <c r="BW323" i="21"/>
  <c r="BV323" i="21"/>
  <c r="BW322" i="21"/>
  <c r="BV322" i="21"/>
  <c r="BW321" i="21"/>
  <c r="BV321" i="21"/>
  <c r="BC321" i="21"/>
  <c r="CN321" i="21" s="1"/>
  <c r="BW320" i="21"/>
  <c r="BV320" i="21"/>
  <c r="BW319" i="21"/>
  <c r="BV319" i="21"/>
  <c r="BW318" i="21"/>
  <c r="BV318" i="21"/>
  <c r="BW317" i="21"/>
  <c r="BV317" i="21"/>
  <c r="BW316" i="21"/>
  <c r="BV316" i="21"/>
  <c r="BW315" i="21"/>
  <c r="BV315" i="21"/>
  <c r="BW314" i="21"/>
  <c r="AQ214" i="21"/>
  <c r="F275" i="21"/>
  <c r="F276" i="21"/>
  <c r="F377" i="21" s="1"/>
  <c r="F277" i="21"/>
  <c r="F378" i="21" s="1"/>
  <c r="F278" i="21"/>
  <c r="F379" i="21" s="1"/>
  <c r="F279" i="21"/>
  <c r="F380" i="21" s="1"/>
  <c r="F280" i="21"/>
  <c r="F381" i="21" s="1"/>
  <c r="F281" i="21"/>
  <c r="F382" i="21" s="1"/>
  <c r="F282" i="21"/>
  <c r="F383" i="21" s="1"/>
  <c r="F283" i="21"/>
  <c r="F284" i="21"/>
  <c r="F385" i="21" s="1"/>
  <c r="F285" i="21"/>
  <c r="F386" i="21" s="1"/>
  <c r="F286" i="21"/>
  <c r="F387" i="21" s="1"/>
  <c r="F274" i="21"/>
  <c r="F375" i="21" s="1"/>
  <c r="AP275" i="21"/>
  <c r="CB275" i="21" s="1"/>
  <c r="AP276" i="21"/>
  <c r="CB276" i="21" s="1"/>
  <c r="AP277" i="21"/>
  <c r="CB277" i="21" s="1"/>
  <c r="AP278" i="21"/>
  <c r="CB278" i="21" s="1"/>
  <c r="AP279" i="21"/>
  <c r="CB279" i="21" s="1"/>
  <c r="AP280" i="21"/>
  <c r="CB280" i="21" s="1"/>
  <c r="AP281" i="21"/>
  <c r="CB281" i="21" s="1"/>
  <c r="AP282" i="21"/>
  <c r="CB282" i="21" s="1"/>
  <c r="AP283" i="21"/>
  <c r="CB283" i="21" s="1"/>
  <c r="AP284" i="21"/>
  <c r="CB284" i="21" s="1"/>
  <c r="AP285" i="21"/>
  <c r="CB285" i="21" s="1"/>
  <c r="AP286" i="21"/>
  <c r="CB286" i="21" s="1"/>
  <c r="AP132" i="21"/>
  <c r="AP131" i="21"/>
  <c r="AP130" i="21"/>
  <c r="AP129" i="21"/>
  <c r="AP128" i="21"/>
  <c r="AP127" i="21"/>
  <c r="CB274" i="21"/>
  <c r="AQ284" i="21"/>
  <c r="CC284" i="21" s="1"/>
  <c r="AP120" i="21"/>
  <c r="CB120" i="21" s="1"/>
  <c r="AP124" i="21"/>
  <c r="AP123" i="21"/>
  <c r="AP122" i="21"/>
  <c r="AP121" i="21"/>
  <c r="AQ324" i="21" l="1"/>
  <c r="CC324" i="21" s="1"/>
  <c r="AX322" i="21"/>
  <c r="CI322" i="21" s="1"/>
  <c r="AS324" i="21"/>
  <c r="CE324" i="21" s="1"/>
  <c r="AU281" i="21"/>
  <c r="CG281" i="21" s="1"/>
  <c r="BA281" i="21"/>
  <c r="CM281" i="21" s="1"/>
  <c r="BD281" i="21"/>
  <c r="BC281" i="21"/>
  <c r="CO281" i="21" s="1"/>
  <c r="AS281" i="21"/>
  <c r="CE281" i="21" s="1"/>
  <c r="AY280" i="21"/>
  <c r="CK280" i="21" s="1"/>
  <c r="AQ280" i="21"/>
  <c r="CC280" i="21" s="1"/>
  <c r="AY284" i="21"/>
  <c r="CK284" i="21" s="1"/>
  <c r="AS280" i="21"/>
  <c r="CE280" i="21" s="1"/>
  <c r="BA280" i="21"/>
  <c r="CM280" i="21" s="1"/>
  <c r="AS284" i="21"/>
  <c r="CE284" i="21" s="1"/>
  <c r="BA284" i="21"/>
  <c r="CM284" i="21" s="1"/>
  <c r="AU280" i="21"/>
  <c r="CG280" i="21" s="1"/>
  <c r="BC280" i="21"/>
  <c r="CO280" i="21" s="1"/>
  <c r="AU284" i="21"/>
  <c r="CG284" i="21" s="1"/>
  <c r="BC284" i="21"/>
  <c r="CO284" i="21" s="1"/>
  <c r="BD280" i="21"/>
  <c r="AW280" i="21"/>
  <c r="CI280" i="21" s="1"/>
  <c r="AW284" i="21"/>
  <c r="CI284" i="21" s="1"/>
  <c r="AS283" i="21"/>
  <c r="CE283" i="21" s="1"/>
  <c r="AY279" i="21"/>
  <c r="CK279" i="21" s="1"/>
  <c r="AW281" i="21"/>
  <c r="CI281" i="21" s="1"/>
  <c r="AQ322" i="21"/>
  <c r="CC322" i="21" s="1"/>
  <c r="DL322" i="21" s="1"/>
  <c r="BC316" i="21"/>
  <c r="CN316" i="21" s="1"/>
  <c r="BC283" i="21"/>
  <c r="CO283" i="21" s="1"/>
  <c r="AS282" i="21"/>
  <c r="CE282" i="21" s="1"/>
  <c r="F384" i="21"/>
  <c r="F376" i="21"/>
  <c r="AU282" i="21"/>
  <c r="CG282" i="21" s="1"/>
  <c r="BA282" i="21"/>
  <c r="CM282" i="21" s="1"/>
  <c r="BC282" i="21"/>
  <c r="CO282" i="21" s="1"/>
  <c r="BD286" i="21"/>
  <c r="BD285" i="21"/>
  <c r="BA278" i="21"/>
  <c r="CM278" i="21" s="1"/>
  <c r="AU278" i="21"/>
  <c r="CG278" i="21" s="1"/>
  <c r="BC278" i="21"/>
  <c r="CO278" i="21" s="1"/>
  <c r="AS278" i="21"/>
  <c r="CE278" i="21" s="1"/>
  <c r="AY275" i="21"/>
  <c r="CK275" i="21" s="1"/>
  <c r="AQ274" i="21"/>
  <c r="CC274" i="21" s="1"/>
  <c r="AY274" i="21"/>
  <c r="CK274" i="21" s="1"/>
  <c r="BC274" i="21"/>
  <c r="CO274" i="21" s="1"/>
  <c r="BC279" i="21"/>
  <c r="CO279" i="21" s="1"/>
  <c r="BA275" i="21"/>
  <c r="CM275" i="21" s="1"/>
  <c r="AU283" i="21"/>
  <c r="CG283" i="21" s="1"/>
  <c r="AQ319" i="21"/>
  <c r="CC319" i="21" s="1"/>
  <c r="DL319" i="21" s="1"/>
  <c r="AQ275" i="21"/>
  <c r="CC275" i="21" s="1"/>
  <c r="BD278" i="21"/>
  <c r="AW278" i="21"/>
  <c r="CI278" i="21" s="1"/>
  <c r="AQ279" i="21"/>
  <c r="CC279" i="21" s="1"/>
  <c r="BD282" i="21"/>
  <c r="AW282" i="21"/>
  <c r="CI282" i="21" s="1"/>
  <c r="BD283" i="21"/>
  <c r="AW283" i="21"/>
  <c r="CI283" i="21" s="1"/>
  <c r="AS322" i="21"/>
  <c r="CE322" i="21" s="1"/>
  <c r="AU274" i="21"/>
  <c r="CG274" i="21" s="1"/>
  <c r="AS275" i="21"/>
  <c r="CE275" i="21" s="1"/>
  <c r="AQ278" i="21"/>
  <c r="CC278" i="21" s="1"/>
  <c r="AY278" i="21"/>
  <c r="CK278" i="21" s="1"/>
  <c r="AU279" i="21"/>
  <c r="CG279" i="21" s="1"/>
  <c r="AQ281" i="21"/>
  <c r="CC281" i="21" s="1"/>
  <c r="AY281" i="21"/>
  <c r="CK281" i="21" s="1"/>
  <c r="AQ282" i="21"/>
  <c r="CC282" i="21" s="1"/>
  <c r="AY282" i="21"/>
  <c r="CK282" i="21" s="1"/>
  <c r="AQ283" i="21"/>
  <c r="CC283" i="21" s="1"/>
  <c r="AY283" i="21"/>
  <c r="CK283" i="21" s="1"/>
  <c r="AU322" i="21"/>
  <c r="CG322" i="21" s="1"/>
  <c r="AQ318" i="21"/>
  <c r="CC318" i="21" s="1"/>
  <c r="DL318" i="21" s="1"/>
  <c r="AS318" i="21"/>
  <c r="CE318" i="21" s="1"/>
  <c r="AW318" i="21"/>
  <c r="CH318" i="21" s="1"/>
  <c r="AU277" i="21"/>
  <c r="CG277" i="21" s="1"/>
  <c r="AQ277" i="21"/>
  <c r="CC277" i="21" s="1"/>
  <c r="AY277" i="21"/>
  <c r="CK277" i="21" s="1"/>
  <c r="BC277" i="21"/>
  <c r="CO277" i="21" s="1"/>
  <c r="AU275" i="21"/>
  <c r="CG275" i="21" s="1"/>
  <c r="BC275" i="21"/>
  <c r="CO275" i="21" s="1"/>
  <c r="BD275" i="21"/>
  <c r="AW275" i="21"/>
  <c r="CI275" i="21" s="1"/>
  <c r="AQ276" i="21"/>
  <c r="CC276" i="21" s="1"/>
  <c r="AY276" i="21"/>
  <c r="CK276" i="21" s="1"/>
  <c r="AS276" i="21"/>
  <c r="CE276" i="21" s="1"/>
  <c r="BA276" i="21"/>
  <c r="CM276" i="21" s="1"/>
  <c r="AU276" i="21"/>
  <c r="CG276" i="21" s="1"/>
  <c r="BC276" i="21"/>
  <c r="CO276" i="21" s="1"/>
  <c r="BD276" i="21"/>
  <c r="AW276" i="21"/>
  <c r="CI276" i="21" s="1"/>
  <c r="BA283" i="21"/>
  <c r="CM283" i="21" s="1"/>
  <c r="BT315" i="21"/>
  <c r="BT318" i="21"/>
  <c r="BT325" i="21"/>
  <c r="BT326" i="21"/>
  <c r="BT320" i="21"/>
  <c r="BD274" i="21"/>
  <c r="AS274" i="21"/>
  <c r="CE274" i="21" s="1"/>
  <c r="AW274" i="21"/>
  <c r="CI274" i="21" s="1"/>
  <c r="BA274" i="21"/>
  <c r="CM274" i="21" s="1"/>
  <c r="BT317" i="21"/>
  <c r="BT321" i="21"/>
  <c r="BT316" i="21"/>
  <c r="BT319" i="21"/>
  <c r="BT323" i="21"/>
  <c r="BT314" i="21"/>
  <c r="BT322" i="21"/>
  <c r="BT324" i="21"/>
  <c r="AX316" i="21"/>
  <c r="CI316" i="21" s="1"/>
  <c r="AQ314" i="21"/>
  <c r="CC314" i="21" s="1"/>
  <c r="DL314" i="21" s="1"/>
  <c r="AS316" i="21"/>
  <c r="CE316" i="21" s="1"/>
  <c r="BB316" i="21"/>
  <c r="CM316" i="21" s="1"/>
  <c r="AQ316" i="21"/>
  <c r="CC316" i="21" s="1"/>
  <c r="DL316" i="21" s="1"/>
  <c r="AU316" i="21"/>
  <c r="CG316" i="21" s="1"/>
  <c r="AZ316" i="21"/>
  <c r="CK316" i="21" s="1"/>
  <c r="BD316" i="21"/>
  <c r="CO316" i="21" s="1"/>
  <c r="AU314" i="21"/>
  <c r="CG314" i="21" s="1"/>
  <c r="BC319" i="21"/>
  <c r="CN319" i="21" s="1"/>
  <c r="BC323" i="21"/>
  <c r="CN323" i="21" s="1"/>
  <c r="BC314" i="21"/>
  <c r="CN314" i="21" s="1"/>
  <c r="AS314" i="21"/>
  <c r="CE314" i="21" s="1"/>
  <c r="AX314" i="21"/>
  <c r="CI314" i="21" s="1"/>
  <c r="AZ314" i="21"/>
  <c r="CK314" i="21" s="1"/>
  <c r="BB314" i="21"/>
  <c r="CM314" i="21" s="1"/>
  <c r="BD314" i="21"/>
  <c r="CO314" i="21" s="1"/>
  <c r="AR315" i="21"/>
  <c r="CD315" i="21" s="1"/>
  <c r="AT315" i="21"/>
  <c r="CF315" i="21" s="1"/>
  <c r="AW315" i="21"/>
  <c r="CH315" i="21" s="1"/>
  <c r="AY315" i="21"/>
  <c r="CJ315" i="21" s="1"/>
  <c r="BA315" i="21"/>
  <c r="CL315" i="21" s="1"/>
  <c r="BC315" i="21"/>
  <c r="CN315" i="21" s="1"/>
  <c r="AR317" i="21"/>
  <c r="CD317" i="21" s="1"/>
  <c r="AT317" i="21"/>
  <c r="CF317" i="21" s="1"/>
  <c r="AW317" i="21"/>
  <c r="CH317" i="21" s="1"/>
  <c r="AY317" i="21"/>
  <c r="CJ317" i="21" s="1"/>
  <c r="BA317" i="21"/>
  <c r="CL317" i="21" s="1"/>
  <c r="BC317" i="21"/>
  <c r="CN317" i="21" s="1"/>
  <c r="AR314" i="21"/>
  <c r="CD314" i="21" s="1"/>
  <c r="AT314" i="21"/>
  <c r="CF314" i="21" s="1"/>
  <c r="AW314" i="21"/>
  <c r="CH314" i="21" s="1"/>
  <c r="AY314" i="21"/>
  <c r="CJ314" i="21" s="1"/>
  <c r="BA314" i="21"/>
  <c r="CL314" i="21" s="1"/>
  <c r="AQ315" i="21"/>
  <c r="AS315" i="21"/>
  <c r="CE315" i="21" s="1"/>
  <c r="AU315" i="21"/>
  <c r="CG315" i="21" s="1"/>
  <c r="AX315" i="21"/>
  <c r="CI315" i="21" s="1"/>
  <c r="AZ315" i="21"/>
  <c r="CK315" i="21" s="1"/>
  <c r="BB315" i="21"/>
  <c r="CM315" i="21" s="1"/>
  <c r="BD315" i="21"/>
  <c r="CO315" i="21" s="1"/>
  <c r="AR316" i="21"/>
  <c r="CD316" i="21" s="1"/>
  <c r="AT316" i="21"/>
  <c r="CF316" i="21" s="1"/>
  <c r="AW316" i="21"/>
  <c r="CH316" i="21" s="1"/>
  <c r="AY316" i="21"/>
  <c r="CJ316" i="21" s="1"/>
  <c r="BA316" i="21"/>
  <c r="CL316" i="21" s="1"/>
  <c r="AQ317" i="21"/>
  <c r="AS317" i="21"/>
  <c r="CE317" i="21" s="1"/>
  <c r="AU317" i="21"/>
  <c r="CG317" i="21" s="1"/>
  <c r="AX317" i="21"/>
  <c r="CI317" i="21" s="1"/>
  <c r="AZ317" i="21"/>
  <c r="CK317" i="21" s="1"/>
  <c r="BB317" i="21"/>
  <c r="CM317" i="21" s="1"/>
  <c r="BD317" i="21"/>
  <c r="CO317" i="21" s="1"/>
  <c r="BD318" i="21"/>
  <c r="CO318" i="21" s="1"/>
  <c r="BB318" i="21"/>
  <c r="CM318" i="21" s="1"/>
  <c r="AZ318" i="21"/>
  <c r="CK318" i="21" s="1"/>
  <c r="AX318" i="21"/>
  <c r="CI318" i="21" s="1"/>
  <c r="AU318" i="21"/>
  <c r="CG318" i="21" s="1"/>
  <c r="BC318" i="21"/>
  <c r="CN318" i="21" s="1"/>
  <c r="BA318" i="21"/>
  <c r="CL318" i="21" s="1"/>
  <c r="AY318" i="21"/>
  <c r="CJ318" i="21" s="1"/>
  <c r="AR318" i="21"/>
  <c r="CD318" i="21" s="1"/>
  <c r="AT318" i="21"/>
  <c r="CF318" i="21" s="1"/>
  <c r="AS319" i="21"/>
  <c r="CE319" i="21" s="1"/>
  <c r="AU319" i="21"/>
  <c r="CG319" i="21" s="1"/>
  <c r="AX319" i="21"/>
  <c r="CI319" i="21" s="1"/>
  <c r="AZ319" i="21"/>
  <c r="CK319" i="21" s="1"/>
  <c r="BB319" i="21"/>
  <c r="CM319" i="21" s="1"/>
  <c r="BD319" i="21"/>
  <c r="CO319" i="21" s="1"/>
  <c r="AR320" i="21"/>
  <c r="CD320" i="21" s="1"/>
  <c r="AT320" i="21"/>
  <c r="CF320" i="21" s="1"/>
  <c r="AW320" i="21"/>
  <c r="CH320" i="21" s="1"/>
  <c r="AY320" i="21"/>
  <c r="CJ320" i="21" s="1"/>
  <c r="BA320" i="21"/>
  <c r="CL320" i="21" s="1"/>
  <c r="BC320" i="21"/>
  <c r="CN320" i="21" s="1"/>
  <c r="AQ321" i="21"/>
  <c r="CC321" i="21" s="1"/>
  <c r="DL321" i="21" s="1"/>
  <c r="AS321" i="21"/>
  <c r="CE321" i="21" s="1"/>
  <c r="AU321" i="21"/>
  <c r="CG321" i="21" s="1"/>
  <c r="AX321" i="21"/>
  <c r="CI321" i="21" s="1"/>
  <c r="AZ321" i="21"/>
  <c r="CK321" i="21" s="1"/>
  <c r="BB321" i="21"/>
  <c r="CM321" i="21" s="1"/>
  <c r="BD321" i="21"/>
  <c r="CO321" i="21" s="1"/>
  <c r="AR322" i="21"/>
  <c r="CD322" i="21" s="1"/>
  <c r="AT322" i="21"/>
  <c r="CF322" i="21" s="1"/>
  <c r="AW322" i="21"/>
  <c r="CH322" i="21" s="1"/>
  <c r="AY322" i="21"/>
  <c r="CJ322" i="21" s="1"/>
  <c r="BA322" i="21"/>
  <c r="CL322" i="21" s="1"/>
  <c r="BC322" i="21"/>
  <c r="CN322" i="21" s="1"/>
  <c r="AQ323" i="21"/>
  <c r="CC323" i="21" s="1"/>
  <c r="DL323" i="21" s="1"/>
  <c r="AS323" i="21"/>
  <c r="CE323" i="21" s="1"/>
  <c r="AU323" i="21"/>
  <c r="CG323" i="21" s="1"/>
  <c r="AX323" i="21"/>
  <c r="CI323" i="21" s="1"/>
  <c r="AZ323" i="21"/>
  <c r="CK323" i="21" s="1"/>
  <c r="BB323" i="21"/>
  <c r="CM323" i="21" s="1"/>
  <c r="BD323" i="21"/>
  <c r="CO323" i="21" s="1"/>
  <c r="DL324" i="21"/>
  <c r="BD324" i="21"/>
  <c r="CO324" i="21" s="1"/>
  <c r="BC324" i="21"/>
  <c r="CN324" i="21" s="1"/>
  <c r="BA324" i="21"/>
  <c r="CL324" i="21" s="1"/>
  <c r="AR324" i="21"/>
  <c r="CD324" i="21" s="1"/>
  <c r="AT324" i="21"/>
  <c r="CF324" i="21" s="1"/>
  <c r="AW324" i="21"/>
  <c r="CH324" i="21" s="1"/>
  <c r="AY324" i="21"/>
  <c r="CJ324" i="21" s="1"/>
  <c r="BB324" i="21"/>
  <c r="CM324" i="21" s="1"/>
  <c r="AR319" i="21"/>
  <c r="CD319" i="21" s="1"/>
  <c r="AT319" i="21"/>
  <c r="CF319" i="21" s="1"/>
  <c r="AW319" i="21"/>
  <c r="CH319" i="21" s="1"/>
  <c r="AY319" i="21"/>
  <c r="CJ319" i="21" s="1"/>
  <c r="BA319" i="21"/>
  <c r="CL319" i="21" s="1"/>
  <c r="AQ320" i="21"/>
  <c r="AS320" i="21"/>
  <c r="CE320" i="21" s="1"/>
  <c r="AU320" i="21"/>
  <c r="CG320" i="21" s="1"/>
  <c r="AX320" i="21"/>
  <c r="CI320" i="21" s="1"/>
  <c r="AZ320" i="21"/>
  <c r="CK320" i="21" s="1"/>
  <c r="BB320" i="21"/>
  <c r="CM320" i="21" s="1"/>
  <c r="BD320" i="21"/>
  <c r="AR321" i="21"/>
  <c r="CD321" i="21" s="1"/>
  <c r="AT321" i="21"/>
  <c r="CF321" i="21" s="1"/>
  <c r="AW321" i="21"/>
  <c r="CH321" i="21" s="1"/>
  <c r="AY321" i="21"/>
  <c r="CJ321" i="21" s="1"/>
  <c r="BA321" i="21"/>
  <c r="CL321" i="21" s="1"/>
  <c r="AZ322" i="21"/>
  <c r="CK322" i="21" s="1"/>
  <c r="BB322" i="21"/>
  <c r="CM322" i="21" s="1"/>
  <c r="BD322" i="21"/>
  <c r="CO322" i="21" s="1"/>
  <c r="AR323" i="21"/>
  <c r="CD323" i="21" s="1"/>
  <c r="AT323" i="21"/>
  <c r="CF323" i="21" s="1"/>
  <c r="AW323" i="21"/>
  <c r="CH323" i="21" s="1"/>
  <c r="AY323" i="21"/>
  <c r="CJ323" i="21" s="1"/>
  <c r="BA323" i="21"/>
  <c r="CL323" i="21" s="1"/>
  <c r="AX324" i="21"/>
  <c r="CI324" i="21" s="1"/>
  <c r="AZ324" i="21"/>
  <c r="CK324" i="21" s="1"/>
  <c r="AQ325" i="21"/>
  <c r="CC325" i="21" s="1"/>
  <c r="AS325" i="21"/>
  <c r="CE325" i="21" s="1"/>
  <c r="AU325" i="21"/>
  <c r="CG325" i="21" s="1"/>
  <c r="AX325" i="21"/>
  <c r="CI325" i="21" s="1"/>
  <c r="AZ325" i="21"/>
  <c r="CK325" i="21" s="1"/>
  <c r="BB325" i="21"/>
  <c r="CM325" i="21" s="1"/>
  <c r="BD325" i="21"/>
  <c r="CO325" i="21" s="1"/>
  <c r="AR326" i="21"/>
  <c r="CD326" i="21" s="1"/>
  <c r="AT326" i="21"/>
  <c r="CF326" i="21" s="1"/>
  <c r="AW326" i="21"/>
  <c r="CH326" i="21" s="1"/>
  <c r="AY326" i="21"/>
  <c r="CJ326" i="21" s="1"/>
  <c r="BA326" i="21"/>
  <c r="CL326" i="21" s="1"/>
  <c r="BC326" i="21"/>
  <c r="AR325" i="21"/>
  <c r="AT325" i="21"/>
  <c r="AW325" i="21"/>
  <c r="AY325" i="21"/>
  <c r="BA325" i="21"/>
  <c r="AQ326" i="21"/>
  <c r="AS326" i="21"/>
  <c r="AU326" i="21"/>
  <c r="AX326" i="21"/>
  <c r="AZ326" i="21"/>
  <c r="BB326" i="21"/>
  <c r="BD326" i="21"/>
  <c r="BD279" i="21"/>
  <c r="AS279" i="21"/>
  <c r="CE279" i="21" s="1"/>
  <c r="AW279" i="21"/>
  <c r="CI279" i="21" s="1"/>
  <c r="BA279" i="21"/>
  <c r="CM279" i="21" s="1"/>
  <c r="BD277" i="21"/>
  <c r="AS277" i="21"/>
  <c r="CE277" i="21" s="1"/>
  <c r="AW277" i="21"/>
  <c r="CI277" i="21" s="1"/>
  <c r="BA277" i="21"/>
  <c r="CM277" i="21" s="1"/>
  <c r="AQ120" i="21"/>
  <c r="AT285" i="21"/>
  <c r="CF285" i="21" s="1"/>
  <c r="BB285" i="21"/>
  <c r="CN285" i="21" s="1"/>
  <c r="AR274" i="21"/>
  <c r="CD274" i="21" s="1"/>
  <c r="AT274" i="21"/>
  <c r="CF274" i="21" s="1"/>
  <c r="AV274" i="21"/>
  <c r="CH274" i="21" s="1"/>
  <c r="AX274" i="21"/>
  <c r="CJ274" i="21" s="1"/>
  <c r="AZ274" i="21"/>
  <c r="CL274" i="21" s="1"/>
  <c r="BB274" i="21"/>
  <c r="CN274" i="21" s="1"/>
  <c r="AR275" i="21"/>
  <c r="CD275" i="21" s="1"/>
  <c r="AT275" i="21"/>
  <c r="CF275" i="21" s="1"/>
  <c r="AV275" i="21"/>
  <c r="CH275" i="21" s="1"/>
  <c r="AX275" i="21"/>
  <c r="CJ275" i="21" s="1"/>
  <c r="AZ275" i="21"/>
  <c r="CL275" i="21" s="1"/>
  <c r="BB275" i="21"/>
  <c r="CN275" i="21" s="1"/>
  <c r="AR276" i="21"/>
  <c r="CD276" i="21" s="1"/>
  <c r="AT276" i="21"/>
  <c r="CF276" i="21" s="1"/>
  <c r="AV276" i="21"/>
  <c r="CH276" i="21" s="1"/>
  <c r="AX276" i="21"/>
  <c r="CJ276" i="21" s="1"/>
  <c r="AZ276" i="21"/>
  <c r="CL276" i="21" s="1"/>
  <c r="BB276" i="21"/>
  <c r="CN276" i="21" s="1"/>
  <c r="AR277" i="21"/>
  <c r="CD277" i="21" s="1"/>
  <c r="AT277" i="21"/>
  <c r="CF277" i="21" s="1"/>
  <c r="AV277" i="21"/>
  <c r="CH277" i="21" s="1"/>
  <c r="AX277" i="21"/>
  <c r="CJ277" i="21" s="1"/>
  <c r="AZ277" i="21"/>
  <c r="CL277" i="21" s="1"/>
  <c r="BB277" i="21"/>
  <c r="CN277" i="21" s="1"/>
  <c r="AR278" i="21"/>
  <c r="CD278" i="21" s="1"/>
  <c r="AT278" i="21"/>
  <c r="CF278" i="21" s="1"/>
  <c r="AV278" i="21"/>
  <c r="CH278" i="21" s="1"/>
  <c r="AX278" i="21"/>
  <c r="CJ278" i="21" s="1"/>
  <c r="AZ278" i="21"/>
  <c r="CL278" i="21" s="1"/>
  <c r="BB278" i="21"/>
  <c r="CN278" i="21" s="1"/>
  <c r="AR279" i="21"/>
  <c r="CD279" i="21" s="1"/>
  <c r="AT279" i="21"/>
  <c r="CF279" i="21" s="1"/>
  <c r="AV279" i="21"/>
  <c r="CH279" i="21" s="1"/>
  <c r="AX279" i="21"/>
  <c r="CJ279" i="21" s="1"/>
  <c r="AZ279" i="21"/>
  <c r="CL279" i="21" s="1"/>
  <c r="BB279" i="21"/>
  <c r="CN279" i="21" s="1"/>
  <c r="AR280" i="21"/>
  <c r="CD280" i="21" s="1"/>
  <c r="AT280" i="21"/>
  <c r="CF280" i="21" s="1"/>
  <c r="AV280" i="21"/>
  <c r="CH280" i="21" s="1"/>
  <c r="AX280" i="21"/>
  <c r="CJ280" i="21" s="1"/>
  <c r="AZ280" i="21"/>
  <c r="CL280" i="21" s="1"/>
  <c r="BB280" i="21"/>
  <c r="CN280" i="21" s="1"/>
  <c r="AR281" i="21"/>
  <c r="CD281" i="21" s="1"/>
  <c r="AT281" i="21"/>
  <c r="CF281" i="21" s="1"/>
  <c r="AV281" i="21"/>
  <c r="CH281" i="21" s="1"/>
  <c r="AX281" i="21"/>
  <c r="CJ281" i="21" s="1"/>
  <c r="AZ281" i="21"/>
  <c r="CL281" i="21" s="1"/>
  <c r="BB281" i="21"/>
  <c r="CN281" i="21" s="1"/>
  <c r="AR282" i="21"/>
  <c r="CD282" i="21" s="1"/>
  <c r="AT282" i="21"/>
  <c r="CF282" i="21" s="1"/>
  <c r="AV282" i="21"/>
  <c r="CH282" i="21" s="1"/>
  <c r="AX282" i="21"/>
  <c r="CJ282" i="21" s="1"/>
  <c r="AZ282" i="21"/>
  <c r="CL282" i="21" s="1"/>
  <c r="BB282" i="21"/>
  <c r="CN282" i="21" s="1"/>
  <c r="AR283" i="21"/>
  <c r="CD283" i="21" s="1"/>
  <c r="AT283" i="21"/>
  <c r="CF283" i="21" s="1"/>
  <c r="AV283" i="21"/>
  <c r="CH283" i="21" s="1"/>
  <c r="AX283" i="21"/>
  <c r="CJ283" i="21" s="1"/>
  <c r="AZ283" i="21"/>
  <c r="CL283" i="21" s="1"/>
  <c r="BB283" i="21"/>
  <c r="CN283" i="21" s="1"/>
  <c r="AR284" i="21"/>
  <c r="CD284" i="21" s="1"/>
  <c r="AT284" i="21"/>
  <c r="CF284" i="21" s="1"/>
  <c r="AV284" i="21"/>
  <c r="CH284" i="21" s="1"/>
  <c r="AX284" i="21"/>
  <c r="CJ284" i="21" s="1"/>
  <c r="AZ284" i="21"/>
  <c r="CL284" i="21" s="1"/>
  <c r="BB284" i="21"/>
  <c r="CN284" i="21" s="1"/>
  <c r="BD284" i="21"/>
  <c r="AR285" i="21"/>
  <c r="CD285" i="21" s="1"/>
  <c r="AV285" i="21"/>
  <c r="CH285" i="21" s="1"/>
  <c r="AZ285" i="21"/>
  <c r="CL285" i="21" s="1"/>
  <c r="AR286" i="21"/>
  <c r="CD286" i="21" s="1"/>
  <c r="AV286" i="21"/>
  <c r="CH286" i="21" s="1"/>
  <c r="AZ286" i="21"/>
  <c r="CL286" i="21" s="1"/>
  <c r="BC285" i="21"/>
  <c r="CO285" i="21" s="1"/>
  <c r="BA285" i="21"/>
  <c r="CM285" i="21" s="1"/>
  <c r="AY285" i="21"/>
  <c r="CK285" i="21" s="1"/>
  <c r="AW285" i="21"/>
  <c r="CI285" i="21" s="1"/>
  <c r="AU285" i="21"/>
  <c r="CG285" i="21" s="1"/>
  <c r="AS285" i="21"/>
  <c r="CE285" i="21" s="1"/>
  <c r="AQ285" i="21"/>
  <c r="CC285" i="21" s="1"/>
  <c r="AX285" i="21"/>
  <c r="CJ285" i="21" s="1"/>
  <c r="BC286" i="21"/>
  <c r="CO286" i="21" s="1"/>
  <c r="BA286" i="21"/>
  <c r="CM286" i="21" s="1"/>
  <c r="AY286" i="21"/>
  <c r="CK286" i="21" s="1"/>
  <c r="AW286" i="21"/>
  <c r="CI286" i="21" s="1"/>
  <c r="AU286" i="21"/>
  <c r="CG286" i="21" s="1"/>
  <c r="AS286" i="21"/>
  <c r="CE286" i="21" s="1"/>
  <c r="AQ286" i="21"/>
  <c r="CC286" i="21" s="1"/>
  <c r="AT286" i="21"/>
  <c r="CF286" i="21" s="1"/>
  <c r="AX286" i="21"/>
  <c r="CJ286" i="21" s="1"/>
  <c r="BB286" i="21"/>
  <c r="CN286" i="21" s="1"/>
  <c r="CM326" i="21" l="1"/>
  <c r="CI326" i="21"/>
  <c r="CE326" i="21"/>
  <c r="CN326" i="21"/>
  <c r="CO326" i="21"/>
  <c r="CK326" i="21"/>
  <c r="CG326" i="21"/>
  <c r="CC326" i="21"/>
  <c r="DL326" i="21" s="1"/>
  <c r="CJ325" i="21"/>
  <c r="CF325" i="21"/>
  <c r="CC317" i="21"/>
  <c r="DL317" i="21" s="1"/>
  <c r="CL325" i="21"/>
  <c r="CH325" i="21"/>
  <c r="CD325" i="21"/>
  <c r="CO320" i="21"/>
  <c r="CC320" i="21"/>
  <c r="DL320" i="21" s="1"/>
  <c r="CC315" i="21"/>
  <c r="DL325" i="21"/>
  <c r="DL315" i="21" l="1"/>
  <c r="J4" i="30"/>
  <c r="J7" i="30" l="1"/>
  <c r="J6" i="30"/>
  <c r="BU36" i="45"/>
  <c r="BS36" i="45"/>
  <c r="BQ36" i="45"/>
  <c r="BO36" i="45"/>
  <c r="BM36" i="45"/>
  <c r="BK36" i="45"/>
  <c r="BI36" i="45"/>
  <c r="BG36" i="45"/>
  <c r="BE36" i="45"/>
  <c r="BC36" i="45"/>
  <c r="BA36" i="45"/>
  <c r="AY36" i="45"/>
  <c r="AW36" i="45"/>
  <c r="AU36" i="45"/>
  <c r="AS36" i="45"/>
  <c r="AQ36" i="45"/>
  <c r="AO36" i="45"/>
  <c r="AM36" i="45"/>
  <c r="AK36" i="45"/>
  <c r="AI36" i="45"/>
  <c r="AG36" i="45"/>
  <c r="AE36" i="45"/>
  <c r="AC36" i="45"/>
  <c r="AA36" i="45"/>
  <c r="Y36" i="45"/>
  <c r="W36" i="45"/>
  <c r="U36" i="45"/>
  <c r="S36" i="45"/>
  <c r="Q36" i="45"/>
  <c r="O36" i="45"/>
  <c r="M36" i="45"/>
  <c r="K36" i="45"/>
  <c r="I36" i="45"/>
  <c r="G36" i="45"/>
  <c r="E36" i="45"/>
  <c r="BU36" i="43"/>
  <c r="BS36" i="43"/>
  <c r="BQ36" i="43"/>
  <c r="BO36" i="43"/>
  <c r="BM36" i="43"/>
  <c r="BK36" i="43"/>
  <c r="BI36" i="43"/>
  <c r="BG36" i="43"/>
  <c r="BE36" i="43"/>
  <c r="BC36" i="43"/>
  <c r="BA36" i="43"/>
  <c r="AY36" i="43"/>
  <c r="AW36" i="43"/>
  <c r="AU36" i="43"/>
  <c r="AS36" i="43"/>
  <c r="AQ36" i="43"/>
  <c r="AO36" i="43"/>
  <c r="AM36" i="43"/>
  <c r="AK36" i="43"/>
  <c r="AI36" i="43"/>
  <c r="AG36" i="43"/>
  <c r="AE36" i="43"/>
  <c r="AC36" i="43"/>
  <c r="AA36" i="43"/>
  <c r="Y36" i="43"/>
  <c r="W36" i="43"/>
  <c r="U36" i="43"/>
  <c r="S36" i="43"/>
  <c r="Q36" i="43"/>
  <c r="O36" i="43"/>
  <c r="M36" i="43"/>
  <c r="K36" i="43"/>
  <c r="I36" i="43"/>
  <c r="G36" i="43"/>
  <c r="E36" i="43"/>
  <c r="CP208" i="21"/>
  <c r="CP203" i="21"/>
  <c r="CX22" i="41"/>
  <c r="DO22" i="41" s="1"/>
  <c r="BV36" i="43" l="1"/>
  <c r="EU168" i="21" s="1"/>
  <c r="ES141" i="21" s="1"/>
  <c r="BV36" i="45"/>
  <c r="EV168" i="21" s="1"/>
  <c r="ES168" i="21" s="1"/>
  <c r="CX40" i="41"/>
  <c r="DO40" i="41" s="1"/>
  <c r="CX38" i="41"/>
  <c r="DO38" i="41" s="1"/>
  <c r="CX36" i="41"/>
  <c r="DO36" i="41" s="1"/>
  <c r="CX34" i="41"/>
  <c r="DO34" i="41" s="1"/>
  <c r="CX32" i="41"/>
  <c r="DO32" i="41" s="1"/>
  <c r="CX30" i="41"/>
  <c r="DO30" i="41" s="1"/>
  <c r="CX28" i="41"/>
  <c r="DO28" i="41" s="1"/>
  <c r="CX26" i="41"/>
  <c r="DO26" i="41" s="1"/>
  <c r="CX24" i="41"/>
  <c r="DO24" i="41" s="1"/>
  <c r="CX20" i="41"/>
  <c r="DO20" i="41" s="1"/>
  <c r="DO18" i="41"/>
  <c r="CX16" i="38"/>
  <c r="DO16" i="38" s="1"/>
  <c r="CX40" i="38"/>
  <c r="DO40" i="38" s="1"/>
  <c r="CX38" i="38"/>
  <c r="DO38" i="38" s="1"/>
  <c r="CX36" i="38"/>
  <c r="DO36" i="38" s="1"/>
  <c r="CX34" i="38"/>
  <c r="DO34" i="38" s="1"/>
  <c r="CX32" i="38"/>
  <c r="DO32" i="38" s="1"/>
  <c r="CX30" i="38"/>
  <c r="DO30" i="38" s="1"/>
  <c r="CX28" i="38"/>
  <c r="DO28" i="38" s="1"/>
  <c r="CX26" i="38"/>
  <c r="DO26" i="38" s="1"/>
  <c r="CX24" i="38"/>
  <c r="DO24" i="38" s="1"/>
  <c r="CX22" i="38"/>
  <c r="DO22" i="38" s="1"/>
  <c r="CX20" i="38"/>
  <c r="DO20" i="38" s="1"/>
  <c r="CX18" i="38"/>
  <c r="DO18" i="38" s="1"/>
  <c r="GH41" i="46"/>
  <c r="GF41" i="46"/>
  <c r="GD41" i="46"/>
  <c r="GB41" i="46"/>
  <c r="FZ41" i="46"/>
  <c r="FX41" i="46"/>
  <c r="FV41" i="46"/>
  <c r="FT41" i="46"/>
  <c r="FR41" i="46"/>
  <c r="FP41" i="46"/>
  <c r="FN41" i="46"/>
  <c r="FL41" i="46"/>
  <c r="FJ41" i="46"/>
  <c r="FH41" i="46"/>
  <c r="FF41" i="46"/>
  <c r="FD41" i="46"/>
  <c r="FB41" i="46"/>
  <c r="EZ41" i="46"/>
  <c r="EX41" i="46"/>
  <c r="EV41" i="46"/>
  <c r="ET41" i="46"/>
  <c r="ER41" i="46"/>
  <c r="EP41" i="46"/>
  <c r="EN41" i="46"/>
  <c r="EL41" i="46"/>
  <c r="EJ41" i="46"/>
  <c r="EH41" i="46"/>
  <c r="EF41" i="46"/>
  <c r="ED41" i="46"/>
  <c r="EB41" i="46"/>
  <c r="DZ41" i="46"/>
  <c r="DX41" i="46"/>
  <c r="DV41" i="46"/>
  <c r="DT41" i="46"/>
  <c r="DR41" i="46"/>
  <c r="GH40" i="46"/>
  <c r="GF40" i="46"/>
  <c r="GD40" i="46"/>
  <c r="GB40" i="46"/>
  <c r="FZ40" i="46"/>
  <c r="FX40" i="46"/>
  <c r="FV40" i="46"/>
  <c r="FT40" i="46"/>
  <c r="FR40" i="46"/>
  <c r="FP40" i="46"/>
  <c r="FN40" i="46"/>
  <c r="FL40" i="46"/>
  <c r="FJ40" i="46"/>
  <c r="FH40" i="46"/>
  <c r="FF40" i="46"/>
  <c r="FD40" i="46"/>
  <c r="FB40" i="46"/>
  <c r="EZ40" i="46"/>
  <c r="EX40" i="46"/>
  <c r="EV40" i="46"/>
  <c r="ET40" i="46"/>
  <c r="ER40" i="46"/>
  <c r="EP40" i="46"/>
  <c r="EN40" i="46"/>
  <c r="EL40" i="46"/>
  <c r="EJ40" i="46"/>
  <c r="EH40" i="46"/>
  <c r="EF40" i="46"/>
  <c r="ED40" i="46"/>
  <c r="EB40" i="46"/>
  <c r="DZ40" i="46"/>
  <c r="DX40" i="46"/>
  <c r="DV40" i="46"/>
  <c r="DT40" i="46"/>
  <c r="DR40" i="46"/>
  <c r="GH39" i="46"/>
  <c r="GF39" i="46"/>
  <c r="GD39" i="46"/>
  <c r="GB39" i="46"/>
  <c r="FZ39" i="46"/>
  <c r="FX39" i="46"/>
  <c r="FV39" i="46"/>
  <c r="FT39" i="46"/>
  <c r="FR39" i="46"/>
  <c r="FP39" i="46"/>
  <c r="FN39" i="46"/>
  <c r="FL39" i="46"/>
  <c r="FJ39" i="46"/>
  <c r="FH39" i="46"/>
  <c r="FF39" i="46"/>
  <c r="FD39" i="46"/>
  <c r="FB39" i="46"/>
  <c r="EZ39" i="46"/>
  <c r="EX39" i="46"/>
  <c r="EV39" i="46"/>
  <c r="ET39" i="46"/>
  <c r="ER39" i="46"/>
  <c r="EP39" i="46"/>
  <c r="EN39" i="46"/>
  <c r="EL39" i="46"/>
  <c r="EJ39" i="46"/>
  <c r="EH39" i="46"/>
  <c r="EF39" i="46"/>
  <c r="ED39" i="46"/>
  <c r="EB39" i="46"/>
  <c r="DZ39" i="46"/>
  <c r="DX39" i="46"/>
  <c r="DV39" i="46"/>
  <c r="DT39" i="46"/>
  <c r="DR39" i="46"/>
  <c r="GH38" i="46"/>
  <c r="GF38" i="46"/>
  <c r="GD38" i="46"/>
  <c r="GB38" i="46"/>
  <c r="FZ38" i="46"/>
  <c r="FX38" i="46"/>
  <c r="FV38" i="46"/>
  <c r="FT38" i="46"/>
  <c r="FR38" i="46"/>
  <c r="FP38" i="46"/>
  <c r="FN38" i="46"/>
  <c r="FL38" i="46"/>
  <c r="FJ38" i="46"/>
  <c r="FH38" i="46"/>
  <c r="FF38" i="46"/>
  <c r="FD38" i="46"/>
  <c r="FB38" i="46"/>
  <c r="EZ38" i="46"/>
  <c r="EX38" i="46"/>
  <c r="EV38" i="46"/>
  <c r="ET38" i="46"/>
  <c r="ER38" i="46"/>
  <c r="EP38" i="46"/>
  <c r="EN38" i="46"/>
  <c r="EL38" i="46"/>
  <c r="EJ38" i="46"/>
  <c r="EH38" i="46"/>
  <c r="EF38" i="46"/>
  <c r="ED38" i="46"/>
  <c r="EB38" i="46"/>
  <c r="DZ38" i="46"/>
  <c r="DX38" i="46"/>
  <c r="DV38" i="46"/>
  <c r="DT38" i="46"/>
  <c r="DR38" i="46"/>
  <c r="GH37" i="46"/>
  <c r="GF37" i="46"/>
  <c r="GD37" i="46"/>
  <c r="GB37" i="46"/>
  <c r="FZ37" i="46"/>
  <c r="FX37" i="46"/>
  <c r="FV37" i="46"/>
  <c r="FT37" i="46"/>
  <c r="FR37" i="46"/>
  <c r="FP37" i="46"/>
  <c r="FN37" i="46"/>
  <c r="FL37" i="46"/>
  <c r="FJ37" i="46"/>
  <c r="FH37" i="46"/>
  <c r="FF37" i="46"/>
  <c r="FD37" i="46"/>
  <c r="FB37" i="46"/>
  <c r="EZ37" i="46"/>
  <c r="EX37" i="46"/>
  <c r="EV37" i="46"/>
  <c r="ET37" i="46"/>
  <c r="ER37" i="46"/>
  <c r="EP37" i="46"/>
  <c r="EN37" i="46"/>
  <c r="EL37" i="46"/>
  <c r="EJ37" i="46"/>
  <c r="EH37" i="46"/>
  <c r="EF37" i="46"/>
  <c r="ED37" i="46"/>
  <c r="EB37" i="46"/>
  <c r="DZ37" i="46"/>
  <c r="DX37" i="46"/>
  <c r="DV37" i="46"/>
  <c r="DT37" i="46"/>
  <c r="DR37" i="46"/>
  <c r="GH36" i="46"/>
  <c r="GF36" i="46"/>
  <c r="GD36" i="46"/>
  <c r="GB36" i="46"/>
  <c r="FZ36" i="46"/>
  <c r="FX36" i="46"/>
  <c r="FV36" i="46"/>
  <c r="FT36" i="46"/>
  <c r="FR36" i="46"/>
  <c r="FP36" i="46"/>
  <c r="FN36" i="46"/>
  <c r="FL36" i="46"/>
  <c r="FJ36" i="46"/>
  <c r="FH36" i="46"/>
  <c r="FF36" i="46"/>
  <c r="FD36" i="46"/>
  <c r="FB36" i="46"/>
  <c r="EZ36" i="46"/>
  <c r="EX36" i="46"/>
  <c r="EV36" i="46"/>
  <c r="ET36" i="46"/>
  <c r="ER36" i="46"/>
  <c r="EP36" i="46"/>
  <c r="EN36" i="46"/>
  <c r="EL36" i="46"/>
  <c r="EJ36" i="46"/>
  <c r="EH36" i="46"/>
  <c r="EF36" i="46"/>
  <c r="ED36" i="46"/>
  <c r="EB36" i="46"/>
  <c r="DZ36" i="46"/>
  <c r="DX36" i="46"/>
  <c r="DV36" i="46"/>
  <c r="DT36" i="46"/>
  <c r="DR36" i="46"/>
  <c r="GH35" i="46"/>
  <c r="GF35" i="46"/>
  <c r="GD35" i="46"/>
  <c r="GB35" i="46"/>
  <c r="FZ35" i="46"/>
  <c r="FX35" i="46"/>
  <c r="FV35" i="46"/>
  <c r="FT35" i="46"/>
  <c r="FR35" i="46"/>
  <c r="FP35" i="46"/>
  <c r="FN35" i="46"/>
  <c r="FL35" i="46"/>
  <c r="FJ35" i="46"/>
  <c r="FH35" i="46"/>
  <c r="FF35" i="46"/>
  <c r="FD35" i="46"/>
  <c r="FB35" i="46"/>
  <c r="EZ35" i="46"/>
  <c r="EX35" i="46"/>
  <c r="EV35" i="46"/>
  <c r="ET35" i="46"/>
  <c r="ER35" i="46"/>
  <c r="EP35" i="46"/>
  <c r="EN35" i="46"/>
  <c r="EL35" i="46"/>
  <c r="EJ35" i="46"/>
  <c r="EH35" i="46"/>
  <c r="EF35" i="46"/>
  <c r="ED35" i="46"/>
  <c r="EB35" i="46"/>
  <c r="DZ35" i="46"/>
  <c r="DX35" i="46"/>
  <c r="DV35" i="46"/>
  <c r="DT35" i="46"/>
  <c r="DR35" i="46"/>
  <c r="GH34" i="46"/>
  <c r="GF34" i="46"/>
  <c r="GD34" i="46"/>
  <c r="GB34" i="46"/>
  <c r="FZ34" i="46"/>
  <c r="FX34" i="46"/>
  <c r="FV34" i="46"/>
  <c r="FT34" i="46"/>
  <c r="FR34" i="46"/>
  <c r="FP34" i="46"/>
  <c r="FN34" i="46"/>
  <c r="FL34" i="46"/>
  <c r="FJ34" i="46"/>
  <c r="FH34" i="46"/>
  <c r="FF34" i="46"/>
  <c r="FD34" i="46"/>
  <c r="FB34" i="46"/>
  <c r="EZ34" i="46"/>
  <c r="EX34" i="46"/>
  <c r="EV34" i="46"/>
  <c r="ET34" i="46"/>
  <c r="ER34" i="46"/>
  <c r="EP34" i="46"/>
  <c r="EN34" i="46"/>
  <c r="EL34" i="46"/>
  <c r="EJ34" i="46"/>
  <c r="EH34" i="46"/>
  <c r="EF34" i="46"/>
  <c r="ED34" i="46"/>
  <c r="EB34" i="46"/>
  <c r="DZ34" i="46"/>
  <c r="DX34" i="46"/>
  <c r="DV34" i="46"/>
  <c r="DT34" i="46"/>
  <c r="DR34" i="46"/>
  <c r="GH33" i="46"/>
  <c r="GF33" i="46"/>
  <c r="GD33" i="46"/>
  <c r="GB33" i="46"/>
  <c r="FZ33" i="46"/>
  <c r="FX33" i="46"/>
  <c r="FV33" i="46"/>
  <c r="FT33" i="46"/>
  <c r="FR33" i="46"/>
  <c r="FP33" i="46"/>
  <c r="FN33" i="46"/>
  <c r="FL33" i="46"/>
  <c r="FJ33" i="46"/>
  <c r="FH33" i="46"/>
  <c r="FF33" i="46"/>
  <c r="FD33" i="46"/>
  <c r="FB33" i="46"/>
  <c r="EZ33" i="46"/>
  <c r="EX33" i="46"/>
  <c r="EV33" i="46"/>
  <c r="ET33" i="46"/>
  <c r="ER33" i="46"/>
  <c r="EP33" i="46"/>
  <c r="EN33" i="46"/>
  <c r="EL33" i="46"/>
  <c r="EJ33" i="46"/>
  <c r="EH33" i="46"/>
  <c r="EF33" i="46"/>
  <c r="ED33" i="46"/>
  <c r="EB33" i="46"/>
  <c r="DZ33" i="46"/>
  <c r="DX33" i="46"/>
  <c r="DV33" i="46"/>
  <c r="DT33" i="46"/>
  <c r="DR33" i="46"/>
  <c r="GH32" i="46"/>
  <c r="GF32" i="46"/>
  <c r="GD32" i="46"/>
  <c r="GB32" i="46"/>
  <c r="FZ32" i="46"/>
  <c r="FX32" i="46"/>
  <c r="FV32" i="46"/>
  <c r="FT32" i="46"/>
  <c r="FR32" i="46"/>
  <c r="FP32" i="46"/>
  <c r="FN32" i="46"/>
  <c r="FL32" i="46"/>
  <c r="FJ32" i="46"/>
  <c r="FH32" i="46"/>
  <c r="FF32" i="46"/>
  <c r="FD32" i="46"/>
  <c r="FB32" i="46"/>
  <c r="EZ32" i="46"/>
  <c r="EX32" i="46"/>
  <c r="EV32" i="46"/>
  <c r="ET32" i="46"/>
  <c r="ER32" i="46"/>
  <c r="EP32" i="46"/>
  <c r="EN32" i="46"/>
  <c r="EL32" i="46"/>
  <c r="EJ32" i="46"/>
  <c r="EH32" i="46"/>
  <c r="EF32" i="46"/>
  <c r="ED32" i="46"/>
  <c r="EB32" i="46"/>
  <c r="DZ32" i="46"/>
  <c r="DX32" i="46"/>
  <c r="DV32" i="46"/>
  <c r="DT32" i="46"/>
  <c r="DR32" i="46"/>
  <c r="GH31" i="46"/>
  <c r="GF31" i="46"/>
  <c r="GD31" i="46"/>
  <c r="GB31" i="46"/>
  <c r="FZ31" i="46"/>
  <c r="FX31" i="46"/>
  <c r="FV31" i="46"/>
  <c r="FT31" i="46"/>
  <c r="FR31" i="46"/>
  <c r="FP31" i="46"/>
  <c r="FN31" i="46"/>
  <c r="FL31" i="46"/>
  <c r="FJ31" i="46"/>
  <c r="FH31" i="46"/>
  <c r="FF31" i="46"/>
  <c r="FD31" i="46"/>
  <c r="FB31" i="46"/>
  <c r="EZ31" i="46"/>
  <c r="EX31" i="46"/>
  <c r="EV31" i="46"/>
  <c r="ET31" i="46"/>
  <c r="ER31" i="46"/>
  <c r="EP31" i="46"/>
  <c r="EN31" i="46"/>
  <c r="EL31" i="46"/>
  <c r="EJ31" i="46"/>
  <c r="EH31" i="46"/>
  <c r="EF31" i="46"/>
  <c r="ED31" i="46"/>
  <c r="EB31" i="46"/>
  <c r="DZ31" i="46"/>
  <c r="DX31" i="46"/>
  <c r="DV31" i="46"/>
  <c r="DT31" i="46"/>
  <c r="DR31" i="46"/>
  <c r="GH30" i="46"/>
  <c r="GF30" i="46"/>
  <c r="GD30" i="46"/>
  <c r="GB30" i="46"/>
  <c r="FZ30" i="46"/>
  <c r="FX30" i="46"/>
  <c r="FV30" i="46"/>
  <c r="FT30" i="46"/>
  <c r="FR30" i="46"/>
  <c r="FP30" i="46"/>
  <c r="FN30" i="46"/>
  <c r="FL30" i="46"/>
  <c r="FJ30" i="46"/>
  <c r="FH30" i="46"/>
  <c r="FF30" i="46"/>
  <c r="FD30" i="46"/>
  <c r="FB30" i="46"/>
  <c r="EZ30" i="46"/>
  <c r="EX30" i="46"/>
  <c r="EV30" i="46"/>
  <c r="ET30" i="46"/>
  <c r="ER30" i="46"/>
  <c r="EP30" i="46"/>
  <c r="EN30" i="46"/>
  <c r="EL30" i="46"/>
  <c r="EJ30" i="46"/>
  <c r="EH30" i="46"/>
  <c r="EF30" i="46"/>
  <c r="ED30" i="46"/>
  <c r="EB30" i="46"/>
  <c r="DZ30" i="46"/>
  <c r="DX30" i="46"/>
  <c r="DV30" i="46"/>
  <c r="DT30" i="46"/>
  <c r="DR30" i="46"/>
  <c r="GH29" i="46"/>
  <c r="GF29" i="46"/>
  <c r="GD29" i="46"/>
  <c r="GB29" i="46"/>
  <c r="FZ29" i="46"/>
  <c r="FX29" i="46"/>
  <c r="FV29" i="46"/>
  <c r="FT29" i="46"/>
  <c r="FR29" i="46"/>
  <c r="FP29" i="46"/>
  <c r="FN29" i="46"/>
  <c r="FL29" i="46"/>
  <c r="FJ29" i="46"/>
  <c r="FH29" i="46"/>
  <c r="FF29" i="46"/>
  <c r="FD29" i="46"/>
  <c r="FB29" i="46"/>
  <c r="EZ29" i="46"/>
  <c r="EX29" i="46"/>
  <c r="EV29" i="46"/>
  <c r="ET29" i="46"/>
  <c r="ER29" i="46"/>
  <c r="EP29" i="46"/>
  <c r="EN29" i="46"/>
  <c r="EL29" i="46"/>
  <c r="EJ29" i="46"/>
  <c r="EH29" i="46"/>
  <c r="EF29" i="46"/>
  <c r="ED29" i="46"/>
  <c r="EB29" i="46"/>
  <c r="DZ29" i="46"/>
  <c r="DX29" i="46"/>
  <c r="DV29" i="46"/>
  <c r="DT29" i="46"/>
  <c r="DR29" i="46"/>
  <c r="GH28" i="46"/>
  <c r="GF28" i="46"/>
  <c r="GD28" i="46"/>
  <c r="GB28" i="46"/>
  <c r="FZ28" i="46"/>
  <c r="FX28" i="46"/>
  <c r="FV28" i="46"/>
  <c r="FT28" i="46"/>
  <c r="FR28" i="46"/>
  <c r="FP28" i="46"/>
  <c r="FN28" i="46"/>
  <c r="FL28" i="46"/>
  <c r="FJ28" i="46"/>
  <c r="FH28" i="46"/>
  <c r="FF28" i="46"/>
  <c r="FD28" i="46"/>
  <c r="FB28" i="46"/>
  <c r="EZ28" i="46"/>
  <c r="EX28" i="46"/>
  <c r="EV28" i="46"/>
  <c r="ET28" i="46"/>
  <c r="ER28" i="46"/>
  <c r="EP28" i="46"/>
  <c r="EN28" i="46"/>
  <c r="EL28" i="46"/>
  <c r="EJ28" i="46"/>
  <c r="EH28" i="46"/>
  <c r="EF28" i="46"/>
  <c r="ED28" i="46"/>
  <c r="EB28" i="46"/>
  <c r="DZ28" i="46"/>
  <c r="DX28" i="46"/>
  <c r="DV28" i="46"/>
  <c r="DT28" i="46"/>
  <c r="DR28" i="46"/>
  <c r="GH27" i="46"/>
  <c r="GF27" i="46"/>
  <c r="GD27" i="46"/>
  <c r="GB27" i="46"/>
  <c r="FZ27" i="46"/>
  <c r="FX27" i="46"/>
  <c r="FV27" i="46"/>
  <c r="FT27" i="46"/>
  <c r="FR27" i="46"/>
  <c r="FP27" i="46"/>
  <c r="FN27" i="46"/>
  <c r="FL27" i="46"/>
  <c r="FJ27" i="46"/>
  <c r="FH27" i="46"/>
  <c r="FF27" i="46"/>
  <c r="FD27" i="46"/>
  <c r="FB27" i="46"/>
  <c r="EZ27" i="46"/>
  <c r="EX27" i="46"/>
  <c r="EV27" i="46"/>
  <c r="ET27" i="46"/>
  <c r="ER27" i="46"/>
  <c r="EP27" i="46"/>
  <c r="EN27" i="46"/>
  <c r="EL27" i="46"/>
  <c r="EJ27" i="46"/>
  <c r="EH27" i="46"/>
  <c r="EF27" i="46"/>
  <c r="ED27" i="46"/>
  <c r="EB27" i="46"/>
  <c r="DZ27" i="46"/>
  <c r="DX27" i="46"/>
  <c r="DV27" i="46"/>
  <c r="DT27" i="46"/>
  <c r="DR27" i="46"/>
  <c r="GH26" i="46"/>
  <c r="GF26" i="46"/>
  <c r="GD26" i="46"/>
  <c r="GB26" i="46"/>
  <c r="FZ26" i="46"/>
  <c r="FX26" i="46"/>
  <c r="FV26" i="46"/>
  <c r="FT26" i="46"/>
  <c r="FR26" i="46"/>
  <c r="FP26" i="46"/>
  <c r="FN26" i="46"/>
  <c r="FL26" i="46"/>
  <c r="FJ26" i="46"/>
  <c r="FH26" i="46"/>
  <c r="FF26" i="46"/>
  <c r="FD26" i="46"/>
  <c r="FB26" i="46"/>
  <c r="EZ26" i="46"/>
  <c r="EX26" i="46"/>
  <c r="EV26" i="46"/>
  <c r="ET26" i="46"/>
  <c r="ER26" i="46"/>
  <c r="EP26" i="46"/>
  <c r="EN26" i="46"/>
  <c r="EL26" i="46"/>
  <c r="EJ26" i="46"/>
  <c r="EH26" i="46"/>
  <c r="EF26" i="46"/>
  <c r="ED26" i="46"/>
  <c r="EB26" i="46"/>
  <c r="DZ26" i="46"/>
  <c r="DX26" i="46"/>
  <c r="DV26" i="46"/>
  <c r="DT26" i="46"/>
  <c r="DR26" i="46"/>
  <c r="GH25" i="46"/>
  <c r="GF25" i="46"/>
  <c r="GD25" i="46"/>
  <c r="GB25" i="46"/>
  <c r="FZ25" i="46"/>
  <c r="FX25" i="46"/>
  <c r="FV25" i="46"/>
  <c r="FT25" i="46"/>
  <c r="FR25" i="46"/>
  <c r="FP25" i="46"/>
  <c r="FN25" i="46"/>
  <c r="FL25" i="46"/>
  <c r="FJ25" i="46"/>
  <c r="FH25" i="46"/>
  <c r="FF25" i="46"/>
  <c r="FD25" i="46"/>
  <c r="FB25" i="46"/>
  <c r="EZ25" i="46"/>
  <c r="EX25" i="46"/>
  <c r="EV25" i="46"/>
  <c r="ET25" i="46"/>
  <c r="ER25" i="46"/>
  <c r="EP25" i="46"/>
  <c r="EN25" i="46"/>
  <c r="EL25" i="46"/>
  <c r="EJ25" i="46"/>
  <c r="EH25" i="46"/>
  <c r="EF25" i="46"/>
  <c r="ED25" i="46"/>
  <c r="EB25" i="46"/>
  <c r="DZ25" i="46"/>
  <c r="DX25" i="46"/>
  <c r="DV25" i="46"/>
  <c r="DT25" i="46"/>
  <c r="DR25" i="46"/>
  <c r="GH24" i="46"/>
  <c r="GF24" i="46"/>
  <c r="GD24" i="46"/>
  <c r="GB24" i="46"/>
  <c r="FZ24" i="46"/>
  <c r="FX24" i="46"/>
  <c r="FV24" i="46"/>
  <c r="FT24" i="46"/>
  <c r="FR24" i="46"/>
  <c r="FP24" i="46"/>
  <c r="FN24" i="46"/>
  <c r="FL24" i="46"/>
  <c r="FJ24" i="46"/>
  <c r="FH24" i="46"/>
  <c r="FF24" i="46"/>
  <c r="FD24" i="46"/>
  <c r="FB24" i="46"/>
  <c r="EZ24" i="46"/>
  <c r="EX24" i="46"/>
  <c r="EV24" i="46"/>
  <c r="ET24" i="46"/>
  <c r="ER24" i="46"/>
  <c r="EP24" i="46"/>
  <c r="EN24" i="46"/>
  <c r="EL24" i="46"/>
  <c r="EJ24" i="46"/>
  <c r="EH24" i="46"/>
  <c r="EF24" i="46"/>
  <c r="ED24" i="46"/>
  <c r="EB24" i="46"/>
  <c r="DZ24" i="46"/>
  <c r="DX24" i="46"/>
  <c r="DV24" i="46"/>
  <c r="DT24" i="46"/>
  <c r="DR24" i="46"/>
  <c r="GH23" i="46"/>
  <c r="GF23" i="46"/>
  <c r="GD23" i="46"/>
  <c r="GB23" i="46"/>
  <c r="FZ23" i="46"/>
  <c r="FX23" i="46"/>
  <c r="FV23" i="46"/>
  <c r="FT23" i="46"/>
  <c r="FR23" i="46"/>
  <c r="FP23" i="46"/>
  <c r="FN23" i="46"/>
  <c r="FL23" i="46"/>
  <c r="FJ23" i="46"/>
  <c r="FH23" i="46"/>
  <c r="FF23" i="46"/>
  <c r="FD23" i="46"/>
  <c r="FB23" i="46"/>
  <c r="EZ23" i="46"/>
  <c r="EX23" i="46"/>
  <c r="EV23" i="46"/>
  <c r="ET23" i="46"/>
  <c r="ER23" i="46"/>
  <c r="EP23" i="46"/>
  <c r="EN23" i="46"/>
  <c r="EL23" i="46"/>
  <c r="EJ23" i="46"/>
  <c r="EH23" i="46"/>
  <c r="EF23" i="46"/>
  <c r="ED23" i="46"/>
  <c r="EB23" i="46"/>
  <c r="DZ23" i="46"/>
  <c r="DX23" i="46"/>
  <c r="DV23" i="46"/>
  <c r="DT23" i="46"/>
  <c r="DR23" i="46"/>
  <c r="GH22" i="46"/>
  <c r="GF22" i="46"/>
  <c r="GD22" i="46"/>
  <c r="GB22" i="46"/>
  <c r="FZ22" i="46"/>
  <c r="FX22" i="46"/>
  <c r="FV22" i="46"/>
  <c r="FT22" i="46"/>
  <c r="FR22" i="46"/>
  <c r="FP22" i="46"/>
  <c r="FN22" i="46"/>
  <c r="FL22" i="46"/>
  <c r="FJ22" i="46"/>
  <c r="FH22" i="46"/>
  <c r="FF22" i="46"/>
  <c r="FD22" i="46"/>
  <c r="FB22" i="46"/>
  <c r="EZ22" i="46"/>
  <c r="EX22" i="46"/>
  <c r="EV22" i="46"/>
  <c r="ET22" i="46"/>
  <c r="ER22" i="46"/>
  <c r="EP22" i="46"/>
  <c r="EN22" i="46"/>
  <c r="EL22" i="46"/>
  <c r="EJ22" i="46"/>
  <c r="EH22" i="46"/>
  <c r="EF22" i="46"/>
  <c r="ED22" i="46"/>
  <c r="EB22" i="46"/>
  <c r="DZ22" i="46"/>
  <c r="DX22" i="46"/>
  <c r="DV22" i="46"/>
  <c r="DT22" i="46"/>
  <c r="DR22" i="46"/>
  <c r="GH21" i="46"/>
  <c r="GF21" i="46"/>
  <c r="GD21" i="46"/>
  <c r="GB21" i="46"/>
  <c r="FZ21" i="46"/>
  <c r="FX21" i="46"/>
  <c r="FV21" i="46"/>
  <c r="FT21" i="46"/>
  <c r="FR21" i="46"/>
  <c r="FP21" i="46"/>
  <c r="FN21" i="46"/>
  <c r="FL21" i="46"/>
  <c r="FJ21" i="46"/>
  <c r="FH21" i="46"/>
  <c r="FF21" i="46"/>
  <c r="FD21" i="46"/>
  <c r="FB21" i="46"/>
  <c r="EZ21" i="46"/>
  <c r="EX21" i="46"/>
  <c r="EV21" i="46"/>
  <c r="ET21" i="46"/>
  <c r="ER21" i="46"/>
  <c r="EP21" i="46"/>
  <c r="EN21" i="46"/>
  <c r="EL21" i="46"/>
  <c r="EJ21" i="46"/>
  <c r="EH21" i="46"/>
  <c r="EF21" i="46"/>
  <c r="ED21" i="46"/>
  <c r="EB21" i="46"/>
  <c r="DZ21" i="46"/>
  <c r="DX21" i="46"/>
  <c r="DV21" i="46"/>
  <c r="DT21" i="46"/>
  <c r="DR21" i="46"/>
  <c r="GH20" i="46"/>
  <c r="GF20" i="46"/>
  <c r="GD20" i="46"/>
  <c r="GB20" i="46"/>
  <c r="FZ20" i="46"/>
  <c r="FX20" i="46"/>
  <c r="FV20" i="46"/>
  <c r="FT20" i="46"/>
  <c r="FR20" i="46"/>
  <c r="FP20" i="46"/>
  <c r="FN20" i="46"/>
  <c r="FL20" i="46"/>
  <c r="FJ20" i="46"/>
  <c r="FH20" i="46"/>
  <c r="FF20" i="46"/>
  <c r="FD20" i="46"/>
  <c r="FB20" i="46"/>
  <c r="EZ20" i="46"/>
  <c r="EX20" i="46"/>
  <c r="EV20" i="46"/>
  <c r="ET20" i="46"/>
  <c r="ER20" i="46"/>
  <c r="EP20" i="46"/>
  <c r="EN20" i="46"/>
  <c r="EL20" i="46"/>
  <c r="EJ20" i="46"/>
  <c r="EH20" i="46"/>
  <c r="EF20" i="46"/>
  <c r="ED20" i="46"/>
  <c r="EB20" i="46"/>
  <c r="DZ20" i="46"/>
  <c r="DX20" i="46"/>
  <c r="DV20" i="46"/>
  <c r="DT20" i="46"/>
  <c r="DR20" i="46"/>
  <c r="GH19" i="46"/>
  <c r="GF19" i="46"/>
  <c r="GD19" i="46"/>
  <c r="GB19" i="46"/>
  <c r="FZ19" i="46"/>
  <c r="FX19" i="46"/>
  <c r="FV19" i="46"/>
  <c r="FT19" i="46"/>
  <c r="FR19" i="46"/>
  <c r="FP19" i="46"/>
  <c r="FN19" i="46"/>
  <c r="FL19" i="46"/>
  <c r="FJ19" i="46"/>
  <c r="FH19" i="46"/>
  <c r="FF19" i="46"/>
  <c r="FD19" i="46"/>
  <c r="FB19" i="46"/>
  <c r="EZ19" i="46"/>
  <c r="EX19" i="46"/>
  <c r="EV19" i="46"/>
  <c r="ET19" i="46"/>
  <c r="ER19" i="46"/>
  <c r="EP19" i="46"/>
  <c r="EN19" i="46"/>
  <c r="EL19" i="46"/>
  <c r="EJ19" i="46"/>
  <c r="EH19" i="46"/>
  <c r="EF19" i="46"/>
  <c r="ED19" i="46"/>
  <c r="EB19" i="46"/>
  <c r="DZ19" i="46"/>
  <c r="DX19" i="46"/>
  <c r="DV19" i="46"/>
  <c r="DT19" i="46"/>
  <c r="DR19" i="46"/>
  <c r="GH18" i="46"/>
  <c r="GF18" i="46"/>
  <c r="GD18" i="46"/>
  <c r="GB18" i="46"/>
  <c r="FZ18" i="46"/>
  <c r="FX18" i="46"/>
  <c r="FV18" i="46"/>
  <c r="FT18" i="46"/>
  <c r="FR18" i="46"/>
  <c r="FP18" i="46"/>
  <c r="FN18" i="46"/>
  <c r="FL18" i="46"/>
  <c r="FJ18" i="46"/>
  <c r="FH18" i="46"/>
  <c r="FF18" i="46"/>
  <c r="FD18" i="46"/>
  <c r="FB18" i="46"/>
  <c r="EZ18" i="46"/>
  <c r="EX18" i="46"/>
  <c r="EV18" i="46"/>
  <c r="ET18" i="46"/>
  <c r="ER18" i="46"/>
  <c r="EP18" i="46"/>
  <c r="EN18" i="46"/>
  <c r="EL18" i="46"/>
  <c r="EJ18" i="46"/>
  <c r="EH18" i="46"/>
  <c r="EF18" i="46"/>
  <c r="ED18" i="46"/>
  <c r="EB18" i="46"/>
  <c r="DZ18" i="46"/>
  <c r="DX18" i="46"/>
  <c r="DV18" i="46"/>
  <c r="DT18" i="46"/>
  <c r="DR18" i="46"/>
  <c r="GH17" i="46"/>
  <c r="GF17" i="46"/>
  <c r="GD17" i="46"/>
  <c r="GB17" i="46"/>
  <c r="FZ17" i="46"/>
  <c r="FY11" i="46" s="1"/>
  <c r="FX17" i="46"/>
  <c r="FV17" i="46"/>
  <c r="FT17" i="46"/>
  <c r="FR17" i="46"/>
  <c r="FP17" i="46"/>
  <c r="FN17" i="46"/>
  <c r="FL17" i="46"/>
  <c r="FJ17" i="46"/>
  <c r="FI11" i="46" s="1"/>
  <c r="FH17" i="46"/>
  <c r="FF17" i="46"/>
  <c r="FD17" i="46"/>
  <c r="FB17" i="46"/>
  <c r="EZ17" i="46"/>
  <c r="EX17" i="46"/>
  <c r="EV17" i="46"/>
  <c r="ET17" i="46"/>
  <c r="ES11" i="46" s="1"/>
  <c r="ER17" i="46"/>
  <c r="EP17" i="46"/>
  <c r="EN17" i="46"/>
  <c r="EL17" i="46"/>
  <c r="EJ17" i="46"/>
  <c r="EH17" i="46"/>
  <c r="EF17" i="46"/>
  <c r="ED17" i="46"/>
  <c r="EC11" i="46" s="1"/>
  <c r="EB17" i="46"/>
  <c r="DZ17" i="46"/>
  <c r="DX17" i="46"/>
  <c r="DV17" i="46"/>
  <c r="DT17" i="46"/>
  <c r="DR17" i="46"/>
  <c r="GH16" i="46"/>
  <c r="GF16" i="46"/>
  <c r="GE10" i="46" s="1"/>
  <c r="GD16" i="46"/>
  <c r="GB16" i="46"/>
  <c r="FZ16" i="46"/>
  <c r="FX16" i="46"/>
  <c r="FV16" i="46"/>
  <c r="FT16" i="46"/>
  <c r="FR16" i="46"/>
  <c r="FP16" i="46"/>
  <c r="FO10" i="46" s="1"/>
  <c r="FN16" i="46"/>
  <c r="FL16" i="46"/>
  <c r="FJ16" i="46"/>
  <c r="FH16" i="46"/>
  <c r="FF16" i="46"/>
  <c r="FD16" i="46"/>
  <c r="FB16" i="46"/>
  <c r="EZ16" i="46"/>
  <c r="EY10" i="46" s="1"/>
  <c r="EX16" i="46"/>
  <c r="EV16" i="46"/>
  <c r="ET16" i="46"/>
  <c r="ER16" i="46"/>
  <c r="EP16" i="46"/>
  <c r="EN16" i="46"/>
  <c r="EL16" i="46"/>
  <c r="EJ16" i="46"/>
  <c r="EI10" i="46" s="1"/>
  <c r="EH16" i="46"/>
  <c r="EF16" i="46"/>
  <c r="ED16" i="46"/>
  <c r="EB16" i="46"/>
  <c r="DZ16" i="46"/>
  <c r="DX16" i="46"/>
  <c r="DV16" i="46"/>
  <c r="DT16" i="46"/>
  <c r="DS10" i="46" s="1"/>
  <c r="DR16" i="46"/>
  <c r="NL43" i="46"/>
  <c r="NL42" i="46"/>
  <c r="ED45" i="46"/>
  <c r="EC45" i="46"/>
  <c r="EB45" i="46"/>
  <c r="EA45" i="46"/>
  <c r="DZ45" i="46"/>
  <c r="MG43" i="46"/>
  <c r="MG42" i="46"/>
  <c r="GK42" i="46"/>
  <c r="DL41" i="46"/>
  <c r="DJ41" i="46"/>
  <c r="DH41" i="46"/>
  <c r="DF41" i="46"/>
  <c r="DD41" i="46"/>
  <c r="DB41" i="46"/>
  <c r="CZ41" i="46"/>
  <c r="DL40" i="46"/>
  <c r="DJ40" i="46"/>
  <c r="DH40" i="46"/>
  <c r="DF40" i="46"/>
  <c r="DD40" i="46"/>
  <c r="DB40" i="46"/>
  <c r="CZ40" i="46"/>
  <c r="CX40" i="46"/>
  <c r="DO40" i="46" s="1"/>
  <c r="DL39" i="46"/>
  <c r="DJ39" i="46"/>
  <c r="DH39" i="46"/>
  <c r="DF39" i="46"/>
  <c r="DD39" i="46"/>
  <c r="DB39" i="46"/>
  <c r="CZ39" i="46"/>
  <c r="DL38" i="46"/>
  <c r="DJ38" i="46"/>
  <c r="DH38" i="46"/>
  <c r="DF38" i="46"/>
  <c r="DD38" i="46"/>
  <c r="DB38" i="46"/>
  <c r="CZ38" i="46"/>
  <c r="CX38" i="46"/>
  <c r="DO38" i="46" s="1"/>
  <c r="DL37" i="46"/>
  <c r="DJ37" i="46"/>
  <c r="DH37" i="46"/>
  <c r="DF37" i="46"/>
  <c r="DD37" i="46"/>
  <c r="DB37" i="46"/>
  <c r="CZ37" i="46"/>
  <c r="DL36" i="46"/>
  <c r="DJ36" i="46"/>
  <c r="DH36" i="46"/>
  <c r="DF36" i="46"/>
  <c r="DD36" i="46"/>
  <c r="DB36" i="46"/>
  <c r="CZ36" i="46"/>
  <c r="CX36" i="46"/>
  <c r="DO36" i="46" s="1"/>
  <c r="DL35" i="46"/>
  <c r="DJ35" i="46"/>
  <c r="DH35" i="46"/>
  <c r="DF35" i="46"/>
  <c r="DD35" i="46"/>
  <c r="DB35" i="46"/>
  <c r="CZ35" i="46"/>
  <c r="DL34" i="46"/>
  <c r="DJ34" i="46"/>
  <c r="DH34" i="46"/>
  <c r="DF34" i="46"/>
  <c r="DD34" i="46"/>
  <c r="DB34" i="46"/>
  <c r="CZ34" i="46"/>
  <c r="CX34" i="46"/>
  <c r="DO34" i="46" s="1"/>
  <c r="DL33" i="46"/>
  <c r="DJ33" i="46"/>
  <c r="DH33" i="46"/>
  <c r="DF33" i="46"/>
  <c r="DD33" i="46"/>
  <c r="DB33" i="46"/>
  <c r="CZ33" i="46"/>
  <c r="DL32" i="46"/>
  <c r="DJ32" i="46"/>
  <c r="DH32" i="46"/>
  <c r="DF32" i="46"/>
  <c r="DD32" i="46"/>
  <c r="DB32" i="46"/>
  <c r="CZ32" i="46"/>
  <c r="CX32" i="46"/>
  <c r="DO32" i="46" s="1"/>
  <c r="DL31" i="46"/>
  <c r="DJ31" i="46"/>
  <c r="DH31" i="46"/>
  <c r="DF31" i="46"/>
  <c r="DD31" i="46"/>
  <c r="DB31" i="46"/>
  <c r="CZ31" i="46"/>
  <c r="DL30" i="46"/>
  <c r="DJ30" i="46"/>
  <c r="DH30" i="46"/>
  <c r="DF30" i="46"/>
  <c r="DD30" i="46"/>
  <c r="DB30" i="46"/>
  <c r="CZ30" i="46"/>
  <c r="CX30" i="46"/>
  <c r="DO30" i="46" s="1"/>
  <c r="DL29" i="46"/>
  <c r="DJ29" i="46"/>
  <c r="DH29" i="46"/>
  <c r="DF29" i="46"/>
  <c r="DD29" i="46"/>
  <c r="DB29" i="46"/>
  <c r="CZ29" i="46"/>
  <c r="DL28" i="46"/>
  <c r="DJ28" i="46"/>
  <c r="DH28" i="46"/>
  <c r="DF28" i="46"/>
  <c r="DD28" i="46"/>
  <c r="DB28" i="46"/>
  <c r="CZ28" i="46"/>
  <c r="CX28" i="46"/>
  <c r="DO28" i="46" s="1"/>
  <c r="DL27" i="46"/>
  <c r="DJ27" i="46"/>
  <c r="DH27" i="46"/>
  <c r="DF27" i="46"/>
  <c r="DD27" i="46"/>
  <c r="DB27" i="46"/>
  <c r="CZ27" i="46"/>
  <c r="DL26" i="46"/>
  <c r="DJ26" i="46"/>
  <c r="DH26" i="46"/>
  <c r="DF26" i="46"/>
  <c r="DD26" i="46"/>
  <c r="DB26" i="46"/>
  <c r="CZ26" i="46"/>
  <c r="CX26" i="46"/>
  <c r="DO26" i="46" s="1"/>
  <c r="DL25" i="46"/>
  <c r="DJ25" i="46"/>
  <c r="DH25" i="46"/>
  <c r="DF25" i="46"/>
  <c r="DD25" i="46"/>
  <c r="DB25" i="46"/>
  <c r="CZ25" i="46"/>
  <c r="DL24" i="46"/>
  <c r="DJ24" i="46"/>
  <c r="DH24" i="46"/>
  <c r="DF24" i="46"/>
  <c r="DD24" i="46"/>
  <c r="DB24" i="46"/>
  <c r="CZ24" i="46"/>
  <c r="CX24" i="46"/>
  <c r="DO24" i="46" s="1"/>
  <c r="DL23" i="46"/>
  <c r="DJ23" i="46"/>
  <c r="DH23" i="46"/>
  <c r="DF23" i="46"/>
  <c r="DD23" i="46"/>
  <c r="DB23" i="46"/>
  <c r="CZ23" i="46"/>
  <c r="DL22" i="46"/>
  <c r="DJ22" i="46"/>
  <c r="DH22" i="46"/>
  <c r="DF22" i="46"/>
  <c r="DD22" i="46"/>
  <c r="DB22" i="46"/>
  <c r="CZ22" i="46"/>
  <c r="CX22" i="46"/>
  <c r="DO22" i="46" s="1"/>
  <c r="DL21" i="46"/>
  <c r="DJ21" i="46"/>
  <c r="DH21" i="46"/>
  <c r="DF21" i="46"/>
  <c r="DD21" i="46"/>
  <c r="DB21" i="46"/>
  <c r="CZ21" i="46"/>
  <c r="DL20" i="46"/>
  <c r="DJ20" i="46"/>
  <c r="DH20" i="46"/>
  <c r="DF20" i="46"/>
  <c r="DD20" i="46"/>
  <c r="DB20" i="46"/>
  <c r="CZ20" i="46"/>
  <c r="CX20" i="46"/>
  <c r="DO20" i="46" s="1"/>
  <c r="CP20" i="46" s="1"/>
  <c r="L20" i="46" s="1"/>
  <c r="C20" i="46" s="1"/>
  <c r="DL19" i="46"/>
  <c r="DJ19" i="46"/>
  <c r="DH19" i="46"/>
  <c r="DF19" i="46"/>
  <c r="DD19" i="46"/>
  <c r="DB19" i="46"/>
  <c r="CZ19" i="46"/>
  <c r="DL18" i="46"/>
  <c r="DJ18" i="46"/>
  <c r="DH18" i="46"/>
  <c r="DF18" i="46"/>
  <c r="DD18" i="46"/>
  <c r="DB18" i="46"/>
  <c r="CZ18" i="46"/>
  <c r="CX18" i="46"/>
  <c r="DO18" i="46" s="1"/>
  <c r="DL17" i="46"/>
  <c r="DJ17" i="46"/>
  <c r="DH17" i="46"/>
  <c r="DF17" i="46"/>
  <c r="DD17" i="46"/>
  <c r="DB17" i="46"/>
  <c r="CZ17" i="46"/>
  <c r="DL16" i="46"/>
  <c r="DJ16" i="46"/>
  <c r="DH16" i="46"/>
  <c r="DF16" i="46"/>
  <c r="DD16" i="46"/>
  <c r="DB16" i="46"/>
  <c r="CZ16" i="46"/>
  <c r="CX16" i="46"/>
  <c r="DO16" i="46" s="1"/>
  <c r="JA15" i="46"/>
  <c r="MD15" i="46" s="1"/>
  <c r="IY15" i="46"/>
  <c r="MB15" i="46" s="1"/>
  <c r="IW15" i="46"/>
  <c r="LZ15" i="46" s="1"/>
  <c r="IU15" i="46"/>
  <c r="LX15" i="46" s="1"/>
  <c r="IS15" i="46"/>
  <c r="LV15" i="46" s="1"/>
  <c r="IQ15" i="46"/>
  <c r="LT15" i="46" s="1"/>
  <c r="IO15" i="46"/>
  <c r="LR15" i="46" s="1"/>
  <c r="IM15" i="46"/>
  <c r="LP15" i="46" s="1"/>
  <c r="IK15" i="46"/>
  <c r="LN15" i="46" s="1"/>
  <c r="II15" i="46"/>
  <c r="LL15" i="46" s="1"/>
  <c r="IG15" i="46"/>
  <c r="LJ15" i="46" s="1"/>
  <c r="IE15" i="46"/>
  <c r="LH15" i="46" s="1"/>
  <c r="IC15" i="46"/>
  <c r="LF15" i="46" s="1"/>
  <c r="IA15" i="46"/>
  <c r="LD15" i="46" s="1"/>
  <c r="HY15" i="46"/>
  <c r="LB15" i="46" s="1"/>
  <c r="HW15" i="46"/>
  <c r="KZ15" i="46" s="1"/>
  <c r="HU15" i="46"/>
  <c r="KX15" i="46" s="1"/>
  <c r="HS15" i="46"/>
  <c r="KV15" i="46" s="1"/>
  <c r="HQ15" i="46"/>
  <c r="KT15" i="46" s="1"/>
  <c r="HO15" i="46"/>
  <c r="KR15" i="46" s="1"/>
  <c r="HM15" i="46"/>
  <c r="KP15" i="46" s="1"/>
  <c r="HK15" i="46"/>
  <c r="KN15" i="46" s="1"/>
  <c r="HI15" i="46"/>
  <c r="KL15" i="46" s="1"/>
  <c r="HG15" i="46"/>
  <c r="KJ15" i="46" s="1"/>
  <c r="HE15" i="46"/>
  <c r="KH15" i="46" s="1"/>
  <c r="HC15" i="46"/>
  <c r="KF15" i="46" s="1"/>
  <c r="HA15" i="46"/>
  <c r="KD15" i="46" s="1"/>
  <c r="GY15" i="46"/>
  <c r="KB15" i="46" s="1"/>
  <c r="GW15" i="46"/>
  <c r="JZ15" i="46" s="1"/>
  <c r="GU15" i="46"/>
  <c r="JX15" i="46" s="1"/>
  <c r="GS15" i="46"/>
  <c r="JV15" i="46" s="1"/>
  <c r="GQ15" i="46"/>
  <c r="JT15" i="46" s="1"/>
  <c r="GO15" i="46"/>
  <c r="JR15" i="46" s="1"/>
  <c r="GM15" i="46"/>
  <c r="JP15" i="46" s="1"/>
  <c r="MD14" i="46"/>
  <c r="MB14" i="46"/>
  <c r="LZ14" i="46"/>
  <c r="LX14" i="46"/>
  <c r="LV14" i="46"/>
  <c r="LT14" i="46"/>
  <c r="LR14" i="46"/>
  <c r="LP14" i="46"/>
  <c r="LN14" i="46"/>
  <c r="LL14" i="46"/>
  <c r="LJ14" i="46"/>
  <c r="LH14" i="46"/>
  <c r="LF14" i="46"/>
  <c r="LD14" i="46"/>
  <c r="LB14" i="46"/>
  <c r="KZ14" i="46"/>
  <c r="KX14" i="46"/>
  <c r="KV14" i="46"/>
  <c r="KT14" i="46"/>
  <c r="KR14" i="46"/>
  <c r="KP14" i="46"/>
  <c r="KN14" i="46"/>
  <c r="KL14" i="46"/>
  <c r="KJ14" i="46"/>
  <c r="KH14" i="46"/>
  <c r="KF14" i="46"/>
  <c r="KD14" i="46"/>
  <c r="KB14" i="46"/>
  <c r="JZ14" i="46"/>
  <c r="JX14" i="46"/>
  <c r="JV14" i="46"/>
  <c r="JT14" i="46"/>
  <c r="JR14" i="46"/>
  <c r="JP14" i="46"/>
  <c r="JA14" i="46"/>
  <c r="IY14" i="46"/>
  <c r="IW14" i="46"/>
  <c r="IU14" i="46"/>
  <c r="IS14" i="46"/>
  <c r="IQ14" i="46"/>
  <c r="IO14" i="46"/>
  <c r="IM14" i="46"/>
  <c r="IK14" i="46"/>
  <c r="II14" i="46"/>
  <c r="IG14" i="46"/>
  <c r="IE14" i="46"/>
  <c r="IC14" i="46"/>
  <c r="IA14" i="46"/>
  <c r="HY14" i="46"/>
  <c r="HW14" i="46"/>
  <c r="HU14" i="46"/>
  <c r="HS14" i="46"/>
  <c r="HQ14" i="46"/>
  <c r="HO14" i="46"/>
  <c r="HM14" i="46"/>
  <c r="HK14" i="46"/>
  <c r="HI14" i="46"/>
  <c r="HG14" i="46"/>
  <c r="HE14" i="46"/>
  <c r="HC14" i="46"/>
  <c r="HA14" i="46"/>
  <c r="GY14" i="46"/>
  <c r="GW14" i="46"/>
  <c r="GU14" i="46"/>
  <c r="GS14" i="46"/>
  <c r="GQ14" i="46"/>
  <c r="GO14" i="46"/>
  <c r="GM14" i="46"/>
  <c r="DP12" i="46"/>
  <c r="GG8" i="46"/>
  <c r="GE8" i="46"/>
  <c r="GE7" i="46" s="1"/>
  <c r="GC8" i="46"/>
  <c r="GC7" i="46" s="1"/>
  <c r="GA8" i="46"/>
  <c r="FY8" i="46"/>
  <c r="FW8" i="46"/>
  <c r="FU8" i="46"/>
  <c r="FS8" i="46"/>
  <c r="FS7" i="46" s="1"/>
  <c r="FQ8" i="46"/>
  <c r="FQ7" i="46" s="1"/>
  <c r="FO8" i="46"/>
  <c r="FM8" i="46"/>
  <c r="FK8" i="46"/>
  <c r="FI8" i="46"/>
  <c r="FG8" i="46"/>
  <c r="FE8" i="46"/>
  <c r="FC8" i="46"/>
  <c r="FA8" i="46"/>
  <c r="EY8" i="46"/>
  <c r="EW8" i="46"/>
  <c r="EU8" i="46"/>
  <c r="ES8" i="46"/>
  <c r="EQ8" i="46"/>
  <c r="EO8" i="46"/>
  <c r="EM8" i="46"/>
  <c r="EK8" i="46"/>
  <c r="EI8" i="46"/>
  <c r="EG8" i="46"/>
  <c r="EE8" i="46"/>
  <c r="EC8" i="46"/>
  <c r="EC7" i="46" s="1"/>
  <c r="EA8" i="46"/>
  <c r="EA7" i="46" s="1"/>
  <c r="DY8" i="46"/>
  <c r="DW8" i="46"/>
  <c r="DU8" i="46"/>
  <c r="DS8" i="46"/>
  <c r="DQ8" i="46"/>
  <c r="GH7" i="46"/>
  <c r="GG7" i="46"/>
  <c r="GF7" i="46"/>
  <c r="GD7" i="46"/>
  <c r="GB7" i="46"/>
  <c r="FZ7" i="46"/>
  <c r="FX7" i="46"/>
  <c r="FV7" i="46"/>
  <c r="FT7" i="46"/>
  <c r="FR7" i="46"/>
  <c r="FP7" i="46"/>
  <c r="FN7" i="46"/>
  <c r="FL7" i="46"/>
  <c r="FJ7" i="46"/>
  <c r="FH7" i="46"/>
  <c r="FF7" i="46"/>
  <c r="FD7" i="46"/>
  <c r="FB7" i="46"/>
  <c r="EZ7" i="46"/>
  <c r="EX7" i="46"/>
  <c r="EV7" i="46"/>
  <c r="ET7" i="46"/>
  <c r="ER7" i="46"/>
  <c r="EP7" i="46"/>
  <c r="EN7" i="46"/>
  <c r="EL7" i="46"/>
  <c r="EJ7" i="46"/>
  <c r="EH7" i="46"/>
  <c r="EF7" i="46"/>
  <c r="ED7" i="46"/>
  <c r="EB7" i="46"/>
  <c r="DZ7" i="46"/>
  <c r="DX7" i="46"/>
  <c r="DV7" i="46"/>
  <c r="DT7" i="46"/>
  <c r="DR7" i="46"/>
  <c r="BU34" i="45"/>
  <c r="BS34" i="45"/>
  <c r="BQ34" i="45"/>
  <c r="BO34" i="45"/>
  <c r="BM34" i="45"/>
  <c r="BK34" i="45"/>
  <c r="BI34" i="45"/>
  <c r="BG34" i="45"/>
  <c r="BE34" i="45"/>
  <c r="BC34" i="45"/>
  <c r="BA34" i="45"/>
  <c r="AY34" i="45"/>
  <c r="AW34" i="45"/>
  <c r="AU34" i="45"/>
  <c r="AS34" i="45"/>
  <c r="AQ34" i="45"/>
  <c r="AO34" i="45"/>
  <c r="AM34" i="45"/>
  <c r="AK34" i="45"/>
  <c r="AI34" i="45"/>
  <c r="AG34" i="45"/>
  <c r="AE34" i="45"/>
  <c r="AC34" i="45"/>
  <c r="AA34" i="45"/>
  <c r="Y34" i="45"/>
  <c r="W34" i="45"/>
  <c r="U34" i="45"/>
  <c r="S34" i="45"/>
  <c r="Q34" i="45"/>
  <c r="O34" i="45"/>
  <c r="M34" i="45"/>
  <c r="K34" i="45"/>
  <c r="I34" i="45"/>
  <c r="G34" i="45"/>
  <c r="E34" i="45"/>
  <c r="BU33" i="45"/>
  <c r="BS33" i="45"/>
  <c r="BQ33" i="45"/>
  <c r="BO33" i="45"/>
  <c r="BM33" i="45"/>
  <c r="BK33" i="45"/>
  <c r="BI33" i="45"/>
  <c r="BG33" i="45"/>
  <c r="BE33" i="45"/>
  <c r="BC33" i="45"/>
  <c r="BA33" i="45"/>
  <c r="AY33" i="45"/>
  <c r="AW33" i="45"/>
  <c r="AU33" i="45"/>
  <c r="AS33" i="45"/>
  <c r="AQ33" i="45"/>
  <c r="AO33" i="45"/>
  <c r="AM33" i="45"/>
  <c r="AK33" i="45"/>
  <c r="AI33" i="45"/>
  <c r="AG33" i="45"/>
  <c r="AE33" i="45"/>
  <c r="AC33" i="45"/>
  <c r="AA33" i="45"/>
  <c r="Y33" i="45"/>
  <c r="W33" i="45"/>
  <c r="U33" i="45"/>
  <c r="S33" i="45"/>
  <c r="Q33" i="45"/>
  <c r="O33" i="45"/>
  <c r="M33" i="45"/>
  <c r="K33" i="45"/>
  <c r="I33" i="45"/>
  <c r="G33" i="45"/>
  <c r="E33" i="45"/>
  <c r="C3" i="45"/>
  <c r="GI41" i="44"/>
  <c r="GG41" i="44"/>
  <c r="GE41" i="44"/>
  <c r="GC41" i="44"/>
  <c r="GA41" i="44"/>
  <c r="FY41" i="44"/>
  <c r="FW41" i="44"/>
  <c r="FU41" i="44"/>
  <c r="FS41" i="44"/>
  <c r="FQ41" i="44"/>
  <c r="FO41" i="44"/>
  <c r="FM41" i="44"/>
  <c r="FK41" i="44"/>
  <c r="FI41" i="44"/>
  <c r="FG41" i="44"/>
  <c r="FE41" i="44"/>
  <c r="FC41" i="44"/>
  <c r="FA41" i="44"/>
  <c r="EY41" i="44"/>
  <c r="EW41" i="44"/>
  <c r="EU41" i="44"/>
  <c r="ES41" i="44"/>
  <c r="EQ41" i="44"/>
  <c r="EO41" i="44"/>
  <c r="EM41" i="44"/>
  <c r="EK41" i="44"/>
  <c r="EI41" i="44"/>
  <c r="EG41" i="44"/>
  <c r="EE41" i="44"/>
  <c r="EC41" i="44"/>
  <c r="EA41" i="44"/>
  <c r="DY41" i="44"/>
  <c r="DW41" i="44"/>
  <c r="DU41" i="44"/>
  <c r="DS41" i="44"/>
  <c r="GI40" i="44"/>
  <c r="GG40" i="44"/>
  <c r="GE40" i="44"/>
  <c r="GC40" i="44"/>
  <c r="GA40" i="44"/>
  <c r="FY40" i="44"/>
  <c r="FW40" i="44"/>
  <c r="FU40" i="44"/>
  <c r="FS40" i="44"/>
  <c r="FQ40" i="44"/>
  <c r="FO40" i="44"/>
  <c r="FM40" i="44"/>
  <c r="FK40" i="44"/>
  <c r="FI40" i="44"/>
  <c r="FG40" i="44"/>
  <c r="FE40" i="44"/>
  <c r="FC40" i="44"/>
  <c r="FA40" i="44"/>
  <c r="EY40" i="44"/>
  <c r="EW40" i="44"/>
  <c r="EU40" i="44"/>
  <c r="ES40" i="44"/>
  <c r="EQ40" i="44"/>
  <c r="EO40" i="44"/>
  <c r="EM40" i="44"/>
  <c r="EK40" i="44"/>
  <c r="EI40" i="44"/>
  <c r="EG40" i="44"/>
  <c r="EE40" i="44"/>
  <c r="EC40" i="44"/>
  <c r="EA40" i="44"/>
  <c r="DY40" i="44"/>
  <c r="DW40" i="44"/>
  <c r="DU40" i="44"/>
  <c r="DS40" i="44"/>
  <c r="GI39" i="44"/>
  <c r="GG39" i="44"/>
  <c r="GE39" i="44"/>
  <c r="GC39" i="44"/>
  <c r="GA39" i="44"/>
  <c r="FY39" i="44"/>
  <c r="FW39" i="44"/>
  <c r="FU39" i="44"/>
  <c r="FS39" i="44"/>
  <c r="FQ39" i="44"/>
  <c r="FO39" i="44"/>
  <c r="FM39" i="44"/>
  <c r="FK39" i="44"/>
  <c r="FI39" i="44"/>
  <c r="FG39" i="44"/>
  <c r="FE39" i="44"/>
  <c r="FC39" i="44"/>
  <c r="FA39" i="44"/>
  <c r="EY39" i="44"/>
  <c r="EW39" i="44"/>
  <c r="EU39" i="44"/>
  <c r="ES39" i="44"/>
  <c r="EQ39" i="44"/>
  <c r="EO39" i="44"/>
  <c r="EM39" i="44"/>
  <c r="EK39" i="44"/>
  <c r="EI39" i="44"/>
  <c r="EG39" i="44"/>
  <c r="EE39" i="44"/>
  <c r="EC39" i="44"/>
  <c r="EA39" i="44"/>
  <c r="DY39" i="44"/>
  <c r="DW39" i="44"/>
  <c r="DU39" i="44"/>
  <c r="DS39" i="44"/>
  <c r="GI38" i="44"/>
  <c r="GG38" i="44"/>
  <c r="GE38" i="44"/>
  <c r="GC38" i="44"/>
  <c r="GA38" i="44"/>
  <c r="FY38" i="44"/>
  <c r="FW38" i="44"/>
  <c r="FU38" i="44"/>
  <c r="FS38" i="44"/>
  <c r="FQ38" i="44"/>
  <c r="FO38" i="44"/>
  <c r="FM38" i="44"/>
  <c r="FK38" i="44"/>
  <c r="FI38" i="44"/>
  <c r="FG38" i="44"/>
  <c r="FE38" i="44"/>
  <c r="FC38" i="44"/>
  <c r="FA38" i="44"/>
  <c r="EY38" i="44"/>
  <c r="EW38" i="44"/>
  <c r="EU38" i="44"/>
  <c r="ES38" i="44"/>
  <c r="EQ38" i="44"/>
  <c r="EO38" i="44"/>
  <c r="EM38" i="44"/>
  <c r="EK38" i="44"/>
  <c r="EI38" i="44"/>
  <c r="EG38" i="44"/>
  <c r="EE38" i="44"/>
  <c r="EC38" i="44"/>
  <c r="EA38" i="44"/>
  <c r="DY38" i="44"/>
  <c r="DW38" i="44"/>
  <c r="DU38" i="44"/>
  <c r="DS38" i="44"/>
  <c r="GI37" i="44"/>
  <c r="GG37" i="44"/>
  <c r="GE37" i="44"/>
  <c r="GC37" i="44"/>
  <c r="GA37" i="44"/>
  <c r="FY37" i="44"/>
  <c r="FW37" i="44"/>
  <c r="FU37" i="44"/>
  <c r="FS37" i="44"/>
  <c r="FQ37" i="44"/>
  <c r="FO37" i="44"/>
  <c r="FM37" i="44"/>
  <c r="FK37" i="44"/>
  <c r="FI37" i="44"/>
  <c r="FG37" i="44"/>
  <c r="FE37" i="44"/>
  <c r="FC37" i="44"/>
  <c r="FA37" i="44"/>
  <c r="EY37" i="44"/>
  <c r="EW37" i="44"/>
  <c r="EU37" i="44"/>
  <c r="ES37" i="44"/>
  <c r="EQ37" i="44"/>
  <c r="EO37" i="44"/>
  <c r="EM37" i="44"/>
  <c r="EK37" i="44"/>
  <c r="EI37" i="44"/>
  <c r="EG37" i="44"/>
  <c r="EE37" i="44"/>
  <c r="EC37" i="44"/>
  <c r="EA37" i="44"/>
  <c r="DY37" i="44"/>
  <c r="DW37" i="44"/>
  <c r="DU37" i="44"/>
  <c r="DS37" i="44"/>
  <c r="GI36" i="44"/>
  <c r="GG36" i="44"/>
  <c r="GE36" i="44"/>
  <c r="GC36" i="44"/>
  <c r="GA36" i="44"/>
  <c r="FY36" i="44"/>
  <c r="FW36" i="44"/>
  <c r="FU36" i="44"/>
  <c r="FS36" i="44"/>
  <c r="FQ36" i="44"/>
  <c r="FO36" i="44"/>
  <c r="FM36" i="44"/>
  <c r="FK36" i="44"/>
  <c r="FI36" i="44"/>
  <c r="FG36" i="44"/>
  <c r="FE36" i="44"/>
  <c r="FC36" i="44"/>
  <c r="FA36" i="44"/>
  <c r="EY36" i="44"/>
  <c r="EW36" i="44"/>
  <c r="EU36" i="44"/>
  <c r="ES36" i="44"/>
  <c r="EQ36" i="44"/>
  <c r="EO36" i="44"/>
  <c r="EM36" i="44"/>
  <c r="EK36" i="44"/>
  <c r="EI36" i="44"/>
  <c r="EG36" i="44"/>
  <c r="EE36" i="44"/>
  <c r="EC36" i="44"/>
  <c r="EA36" i="44"/>
  <c r="DY36" i="44"/>
  <c r="DW36" i="44"/>
  <c r="DU36" i="44"/>
  <c r="DS36" i="44"/>
  <c r="GI35" i="44"/>
  <c r="GG35" i="44"/>
  <c r="GE35" i="44"/>
  <c r="GC35" i="44"/>
  <c r="GA35" i="44"/>
  <c r="FY35" i="44"/>
  <c r="FW35" i="44"/>
  <c r="FU35" i="44"/>
  <c r="FS35" i="44"/>
  <c r="FQ35" i="44"/>
  <c r="FO35" i="44"/>
  <c r="FM35" i="44"/>
  <c r="FK35" i="44"/>
  <c r="FI35" i="44"/>
  <c r="FG35" i="44"/>
  <c r="FE35" i="44"/>
  <c r="FC35" i="44"/>
  <c r="FA35" i="44"/>
  <c r="EY35" i="44"/>
  <c r="EW35" i="44"/>
  <c r="EU35" i="44"/>
  <c r="ES35" i="44"/>
  <c r="EQ35" i="44"/>
  <c r="EO35" i="44"/>
  <c r="EM35" i="44"/>
  <c r="EK35" i="44"/>
  <c r="EI35" i="44"/>
  <c r="EG35" i="44"/>
  <c r="EE35" i="44"/>
  <c r="EC35" i="44"/>
  <c r="EA35" i="44"/>
  <c r="DY35" i="44"/>
  <c r="DW35" i="44"/>
  <c r="DU35" i="44"/>
  <c r="DS35" i="44"/>
  <c r="GI34" i="44"/>
  <c r="GG34" i="44"/>
  <c r="GE34" i="44"/>
  <c r="GC34" i="44"/>
  <c r="GA34" i="44"/>
  <c r="FY34" i="44"/>
  <c r="FW34" i="44"/>
  <c r="FU34" i="44"/>
  <c r="FS34" i="44"/>
  <c r="FQ34" i="44"/>
  <c r="FO34" i="44"/>
  <c r="FM34" i="44"/>
  <c r="FK34" i="44"/>
  <c r="FI34" i="44"/>
  <c r="FG34" i="44"/>
  <c r="FE34" i="44"/>
  <c r="FC34" i="44"/>
  <c r="FA34" i="44"/>
  <c r="EY34" i="44"/>
  <c r="EW34" i="44"/>
  <c r="EU34" i="44"/>
  <c r="ES34" i="44"/>
  <c r="EQ34" i="44"/>
  <c r="EO34" i="44"/>
  <c r="EM34" i="44"/>
  <c r="EK34" i="44"/>
  <c r="EI34" i="44"/>
  <c r="EG34" i="44"/>
  <c r="EE34" i="44"/>
  <c r="EC34" i="44"/>
  <c r="EA34" i="44"/>
  <c r="DY34" i="44"/>
  <c r="DW34" i="44"/>
  <c r="DU34" i="44"/>
  <c r="DS34" i="44"/>
  <c r="GI33" i="44"/>
  <c r="GG33" i="44"/>
  <c r="GE33" i="44"/>
  <c r="GC33" i="44"/>
  <c r="GA33" i="44"/>
  <c r="FY33" i="44"/>
  <c r="FW33" i="44"/>
  <c r="FU33" i="44"/>
  <c r="FS33" i="44"/>
  <c r="FQ33" i="44"/>
  <c r="FO33" i="44"/>
  <c r="FM33" i="44"/>
  <c r="FK33" i="44"/>
  <c r="FI33" i="44"/>
  <c r="FG33" i="44"/>
  <c r="FE33" i="44"/>
  <c r="FC33" i="44"/>
  <c r="FA33" i="44"/>
  <c r="EY33" i="44"/>
  <c r="EW33" i="44"/>
  <c r="EU33" i="44"/>
  <c r="ES33" i="44"/>
  <c r="EQ33" i="44"/>
  <c r="EO33" i="44"/>
  <c r="EM33" i="44"/>
  <c r="EK33" i="44"/>
  <c r="EI33" i="44"/>
  <c r="EG33" i="44"/>
  <c r="EE33" i="44"/>
  <c r="EC33" i="44"/>
  <c r="EA33" i="44"/>
  <c r="DY33" i="44"/>
  <c r="DW33" i="44"/>
  <c r="DU33" i="44"/>
  <c r="DS33" i="44"/>
  <c r="GI32" i="44"/>
  <c r="GG32" i="44"/>
  <c r="GE32" i="44"/>
  <c r="GC32" i="44"/>
  <c r="GA32" i="44"/>
  <c r="FY32" i="44"/>
  <c r="FW32" i="44"/>
  <c r="FU32" i="44"/>
  <c r="FS32" i="44"/>
  <c r="FQ32" i="44"/>
  <c r="FO32" i="44"/>
  <c r="FM32" i="44"/>
  <c r="FK32" i="44"/>
  <c r="FI32" i="44"/>
  <c r="FG32" i="44"/>
  <c r="FE32" i="44"/>
  <c r="FC32" i="44"/>
  <c r="FA32" i="44"/>
  <c r="EY32" i="44"/>
  <c r="EW32" i="44"/>
  <c r="EU32" i="44"/>
  <c r="ES32" i="44"/>
  <c r="EQ32" i="44"/>
  <c r="EO32" i="44"/>
  <c r="EM32" i="44"/>
  <c r="EK32" i="44"/>
  <c r="EI32" i="44"/>
  <c r="EG32" i="44"/>
  <c r="EE32" i="44"/>
  <c r="EC32" i="44"/>
  <c r="EA32" i="44"/>
  <c r="DY32" i="44"/>
  <c r="DW32" i="44"/>
  <c r="DU32" i="44"/>
  <c r="DS32" i="44"/>
  <c r="GI31" i="44"/>
  <c r="GG31" i="44"/>
  <c r="GE31" i="44"/>
  <c r="GC31" i="44"/>
  <c r="GA31" i="44"/>
  <c r="FY31" i="44"/>
  <c r="FW31" i="44"/>
  <c r="FU31" i="44"/>
  <c r="FS31" i="44"/>
  <c r="FQ31" i="44"/>
  <c r="FO31" i="44"/>
  <c r="FM31" i="44"/>
  <c r="FK31" i="44"/>
  <c r="FI31" i="44"/>
  <c r="FG31" i="44"/>
  <c r="FE31" i="44"/>
  <c r="FC31" i="44"/>
  <c r="FA31" i="44"/>
  <c r="EY31" i="44"/>
  <c r="EW31" i="44"/>
  <c r="EU31" i="44"/>
  <c r="ES31" i="44"/>
  <c r="EQ31" i="44"/>
  <c r="EO31" i="44"/>
  <c r="EM31" i="44"/>
  <c r="EK31" i="44"/>
  <c r="EI31" i="44"/>
  <c r="EG31" i="44"/>
  <c r="EE31" i="44"/>
  <c r="EC31" i="44"/>
  <c r="EA31" i="44"/>
  <c r="DY31" i="44"/>
  <c r="DW31" i="44"/>
  <c r="DU31" i="44"/>
  <c r="DS31" i="44"/>
  <c r="GI30" i="44"/>
  <c r="GG30" i="44"/>
  <c r="GE30" i="44"/>
  <c r="GC30" i="44"/>
  <c r="GA30" i="44"/>
  <c r="FY30" i="44"/>
  <c r="FW30" i="44"/>
  <c r="FU30" i="44"/>
  <c r="FS30" i="44"/>
  <c r="FQ30" i="44"/>
  <c r="FO30" i="44"/>
  <c r="FM30" i="44"/>
  <c r="FK30" i="44"/>
  <c r="FI30" i="44"/>
  <c r="FG30" i="44"/>
  <c r="FE30" i="44"/>
  <c r="FC30" i="44"/>
  <c r="FA30" i="44"/>
  <c r="EY30" i="44"/>
  <c r="EW30" i="44"/>
  <c r="EU30" i="44"/>
  <c r="ES30" i="44"/>
  <c r="EQ30" i="44"/>
  <c r="EO30" i="44"/>
  <c r="EM30" i="44"/>
  <c r="EK30" i="44"/>
  <c r="EI30" i="44"/>
  <c r="EG30" i="44"/>
  <c r="EE30" i="44"/>
  <c r="EC30" i="44"/>
  <c r="EA30" i="44"/>
  <c r="DY30" i="44"/>
  <c r="DW30" i="44"/>
  <c r="DU30" i="44"/>
  <c r="DS30" i="44"/>
  <c r="GI29" i="44"/>
  <c r="GG29" i="44"/>
  <c r="GE29" i="44"/>
  <c r="GC29" i="44"/>
  <c r="GA29" i="44"/>
  <c r="FY29" i="44"/>
  <c r="FW29" i="44"/>
  <c r="FU29" i="44"/>
  <c r="FS29" i="44"/>
  <c r="FQ29" i="44"/>
  <c r="FO29" i="44"/>
  <c r="FM29" i="44"/>
  <c r="FK29" i="44"/>
  <c r="FI29" i="44"/>
  <c r="FG29" i="44"/>
  <c r="FE29" i="44"/>
  <c r="FC29" i="44"/>
  <c r="FA29" i="44"/>
  <c r="EY29" i="44"/>
  <c r="EW29" i="44"/>
  <c r="EU29" i="44"/>
  <c r="ES29" i="44"/>
  <c r="EQ29" i="44"/>
  <c r="EO29" i="44"/>
  <c r="EM29" i="44"/>
  <c r="EK29" i="44"/>
  <c r="EI29" i="44"/>
  <c r="EG29" i="44"/>
  <c r="EE29" i="44"/>
  <c r="EC29" i="44"/>
  <c r="EA29" i="44"/>
  <c r="DY29" i="44"/>
  <c r="DW29" i="44"/>
  <c r="DU29" i="44"/>
  <c r="DS29" i="44"/>
  <c r="GI28" i="44"/>
  <c r="GG28" i="44"/>
  <c r="GE28" i="44"/>
  <c r="GC28" i="44"/>
  <c r="GA28" i="44"/>
  <c r="FY28" i="44"/>
  <c r="FW28" i="44"/>
  <c r="FU28" i="44"/>
  <c r="FS28" i="44"/>
  <c r="FQ28" i="44"/>
  <c r="FO28" i="44"/>
  <c r="FM28" i="44"/>
  <c r="FK28" i="44"/>
  <c r="FI28" i="44"/>
  <c r="FG28" i="44"/>
  <c r="FE28" i="44"/>
  <c r="FC28" i="44"/>
  <c r="FA28" i="44"/>
  <c r="EY28" i="44"/>
  <c r="EW28" i="44"/>
  <c r="EU28" i="44"/>
  <c r="ES28" i="44"/>
  <c r="EQ28" i="44"/>
  <c r="EO28" i="44"/>
  <c r="EM28" i="44"/>
  <c r="EK28" i="44"/>
  <c r="EI28" i="44"/>
  <c r="EG28" i="44"/>
  <c r="EE28" i="44"/>
  <c r="EC28" i="44"/>
  <c r="EA28" i="44"/>
  <c r="DY28" i="44"/>
  <c r="DW28" i="44"/>
  <c r="DU28" i="44"/>
  <c r="DS28" i="44"/>
  <c r="GI27" i="44"/>
  <c r="GG27" i="44"/>
  <c r="GE27" i="44"/>
  <c r="GC27" i="44"/>
  <c r="GA27" i="44"/>
  <c r="FY27" i="44"/>
  <c r="FW27" i="44"/>
  <c r="FU27" i="44"/>
  <c r="FS27" i="44"/>
  <c r="FQ27" i="44"/>
  <c r="FO27" i="44"/>
  <c r="FM27" i="44"/>
  <c r="FK27" i="44"/>
  <c r="FI27" i="44"/>
  <c r="FG27" i="44"/>
  <c r="FE27" i="44"/>
  <c r="FC27" i="44"/>
  <c r="FA27" i="44"/>
  <c r="EY27" i="44"/>
  <c r="EW27" i="44"/>
  <c r="EU27" i="44"/>
  <c r="ES27" i="44"/>
  <c r="EQ27" i="44"/>
  <c r="EO27" i="44"/>
  <c r="EM27" i="44"/>
  <c r="EK27" i="44"/>
  <c r="EI27" i="44"/>
  <c r="EG27" i="44"/>
  <c r="EE27" i="44"/>
  <c r="EC27" i="44"/>
  <c r="EA27" i="44"/>
  <c r="DY27" i="44"/>
  <c r="DW27" i="44"/>
  <c r="DU27" i="44"/>
  <c r="DS27" i="44"/>
  <c r="GI26" i="44"/>
  <c r="GG26" i="44"/>
  <c r="GE26" i="44"/>
  <c r="GC26" i="44"/>
  <c r="GA26" i="44"/>
  <c r="FY26" i="44"/>
  <c r="FW26" i="44"/>
  <c r="FU26" i="44"/>
  <c r="FS26" i="44"/>
  <c r="FQ26" i="44"/>
  <c r="FO26" i="44"/>
  <c r="FM26" i="44"/>
  <c r="FK26" i="44"/>
  <c r="FI26" i="44"/>
  <c r="FG26" i="44"/>
  <c r="FE26" i="44"/>
  <c r="FC26" i="44"/>
  <c r="FA26" i="44"/>
  <c r="EY26" i="44"/>
  <c r="EW26" i="44"/>
  <c r="EU26" i="44"/>
  <c r="ES26" i="44"/>
  <c r="EQ26" i="44"/>
  <c r="EO26" i="44"/>
  <c r="EM26" i="44"/>
  <c r="EK26" i="44"/>
  <c r="EI26" i="44"/>
  <c r="EG26" i="44"/>
  <c r="EE26" i="44"/>
  <c r="EC26" i="44"/>
  <c r="EA26" i="44"/>
  <c r="DY26" i="44"/>
  <c r="DW26" i="44"/>
  <c r="DU26" i="44"/>
  <c r="DS26" i="44"/>
  <c r="GI25" i="44"/>
  <c r="GG25" i="44"/>
  <c r="GE25" i="44"/>
  <c r="GC25" i="44"/>
  <c r="GA25" i="44"/>
  <c r="FY25" i="44"/>
  <c r="FW25" i="44"/>
  <c r="FU25" i="44"/>
  <c r="FS25" i="44"/>
  <c r="FQ25" i="44"/>
  <c r="FO25" i="44"/>
  <c r="FM25" i="44"/>
  <c r="FK25" i="44"/>
  <c r="FI25" i="44"/>
  <c r="FG25" i="44"/>
  <c r="FE25" i="44"/>
  <c r="FC25" i="44"/>
  <c r="FA25" i="44"/>
  <c r="EY25" i="44"/>
  <c r="EW25" i="44"/>
  <c r="EU25" i="44"/>
  <c r="ES25" i="44"/>
  <c r="EQ25" i="44"/>
  <c r="EO25" i="44"/>
  <c r="EM25" i="44"/>
  <c r="EK25" i="44"/>
  <c r="EI25" i="44"/>
  <c r="EG25" i="44"/>
  <c r="EE25" i="44"/>
  <c r="EC25" i="44"/>
  <c r="EA25" i="44"/>
  <c r="DY25" i="44"/>
  <c r="DW25" i="44"/>
  <c r="DU25" i="44"/>
  <c r="DS25" i="44"/>
  <c r="GI24" i="44"/>
  <c r="GG24" i="44"/>
  <c r="GE24" i="44"/>
  <c r="GC24" i="44"/>
  <c r="GA24" i="44"/>
  <c r="FY24" i="44"/>
  <c r="FW24" i="44"/>
  <c r="FU24" i="44"/>
  <c r="FS24" i="44"/>
  <c r="FQ24" i="44"/>
  <c r="FO24" i="44"/>
  <c r="FM24" i="44"/>
  <c r="FK24" i="44"/>
  <c r="FI24" i="44"/>
  <c r="FG24" i="44"/>
  <c r="FE24" i="44"/>
  <c r="FC24" i="44"/>
  <c r="FA24" i="44"/>
  <c r="EY24" i="44"/>
  <c r="EW24" i="44"/>
  <c r="EU24" i="44"/>
  <c r="ES24" i="44"/>
  <c r="EQ24" i="44"/>
  <c r="EO24" i="44"/>
  <c r="EM24" i="44"/>
  <c r="EK24" i="44"/>
  <c r="EI24" i="44"/>
  <c r="EG24" i="44"/>
  <c r="EE24" i="44"/>
  <c r="EC24" i="44"/>
  <c r="EA24" i="44"/>
  <c r="DY24" i="44"/>
  <c r="DW24" i="44"/>
  <c r="DU24" i="44"/>
  <c r="DS24" i="44"/>
  <c r="GI23" i="44"/>
  <c r="GG23" i="44"/>
  <c r="GE23" i="44"/>
  <c r="GC23" i="44"/>
  <c r="GA23" i="44"/>
  <c r="FY23" i="44"/>
  <c r="FW23" i="44"/>
  <c r="FU23" i="44"/>
  <c r="FS23" i="44"/>
  <c r="FQ23" i="44"/>
  <c r="FO23" i="44"/>
  <c r="FM23" i="44"/>
  <c r="FK23" i="44"/>
  <c r="FI23" i="44"/>
  <c r="FG23" i="44"/>
  <c r="FE23" i="44"/>
  <c r="FC23" i="44"/>
  <c r="FA23" i="44"/>
  <c r="EY23" i="44"/>
  <c r="EW23" i="44"/>
  <c r="EU23" i="44"/>
  <c r="ES23" i="44"/>
  <c r="EQ23" i="44"/>
  <c r="EO23" i="44"/>
  <c r="EM23" i="44"/>
  <c r="EK23" i="44"/>
  <c r="EI23" i="44"/>
  <c r="EG23" i="44"/>
  <c r="EE23" i="44"/>
  <c r="EC23" i="44"/>
  <c r="EA23" i="44"/>
  <c r="DY23" i="44"/>
  <c r="DW23" i="44"/>
  <c r="DU23" i="44"/>
  <c r="DS23" i="44"/>
  <c r="GI22" i="44"/>
  <c r="GG22" i="44"/>
  <c r="GE22" i="44"/>
  <c r="GC22" i="44"/>
  <c r="GA22" i="44"/>
  <c r="FY22" i="44"/>
  <c r="FW22" i="44"/>
  <c r="FU22" i="44"/>
  <c r="FS22" i="44"/>
  <c r="FQ22" i="44"/>
  <c r="FO22" i="44"/>
  <c r="FM22" i="44"/>
  <c r="FK22" i="44"/>
  <c r="FI22" i="44"/>
  <c r="FG22" i="44"/>
  <c r="FE22" i="44"/>
  <c r="FC22" i="44"/>
  <c r="FA22" i="44"/>
  <c r="EY22" i="44"/>
  <c r="EW22" i="44"/>
  <c r="EU22" i="44"/>
  <c r="ES22" i="44"/>
  <c r="EQ22" i="44"/>
  <c r="EO22" i="44"/>
  <c r="EM22" i="44"/>
  <c r="EK22" i="44"/>
  <c r="EI22" i="44"/>
  <c r="EG22" i="44"/>
  <c r="EE22" i="44"/>
  <c r="EC22" i="44"/>
  <c r="EA22" i="44"/>
  <c r="DY22" i="44"/>
  <c r="DW22" i="44"/>
  <c r="DU22" i="44"/>
  <c r="DS22" i="44"/>
  <c r="GI21" i="44"/>
  <c r="GG21" i="44"/>
  <c r="GE21" i="44"/>
  <c r="GC21" i="44"/>
  <c r="GA21" i="44"/>
  <c r="FY21" i="44"/>
  <c r="FW21" i="44"/>
  <c r="FU21" i="44"/>
  <c r="FS21" i="44"/>
  <c r="FQ21" i="44"/>
  <c r="FO21" i="44"/>
  <c r="FM21" i="44"/>
  <c r="FK21" i="44"/>
  <c r="FI21" i="44"/>
  <c r="FG21" i="44"/>
  <c r="FE21" i="44"/>
  <c r="FC21" i="44"/>
  <c r="FA21" i="44"/>
  <c r="EY21" i="44"/>
  <c r="EW21" i="44"/>
  <c r="EU21" i="44"/>
  <c r="ES21" i="44"/>
  <c r="EQ21" i="44"/>
  <c r="EO21" i="44"/>
  <c r="EM21" i="44"/>
  <c r="EK21" i="44"/>
  <c r="EI21" i="44"/>
  <c r="EG21" i="44"/>
  <c r="EE21" i="44"/>
  <c r="EC21" i="44"/>
  <c r="EA21" i="44"/>
  <c r="DY21" i="44"/>
  <c r="DW21" i="44"/>
  <c r="DU21" i="44"/>
  <c r="DS21" i="44"/>
  <c r="GI20" i="44"/>
  <c r="GG20" i="44"/>
  <c r="GE20" i="44"/>
  <c r="GC20" i="44"/>
  <c r="GA20" i="44"/>
  <c r="FY20" i="44"/>
  <c r="FW20" i="44"/>
  <c r="FU20" i="44"/>
  <c r="FS20" i="44"/>
  <c r="FQ20" i="44"/>
  <c r="FO20" i="44"/>
  <c r="FM20" i="44"/>
  <c r="FK20" i="44"/>
  <c r="FI20" i="44"/>
  <c r="FG20" i="44"/>
  <c r="FE20" i="44"/>
  <c r="FC20" i="44"/>
  <c r="FA20" i="44"/>
  <c r="EY20" i="44"/>
  <c r="EW20" i="44"/>
  <c r="EU20" i="44"/>
  <c r="ES20" i="44"/>
  <c r="EQ20" i="44"/>
  <c r="EO20" i="44"/>
  <c r="EM20" i="44"/>
  <c r="EK20" i="44"/>
  <c r="EI20" i="44"/>
  <c r="EG20" i="44"/>
  <c r="EE20" i="44"/>
  <c r="EC20" i="44"/>
  <c r="EA20" i="44"/>
  <c r="DY20" i="44"/>
  <c r="DW20" i="44"/>
  <c r="DU20" i="44"/>
  <c r="DS20" i="44"/>
  <c r="GI19" i="44"/>
  <c r="GG19" i="44"/>
  <c r="GE19" i="44"/>
  <c r="GC19" i="44"/>
  <c r="GA19" i="44"/>
  <c r="FY19" i="44"/>
  <c r="FW19" i="44"/>
  <c r="FU19" i="44"/>
  <c r="FS19" i="44"/>
  <c r="FQ19" i="44"/>
  <c r="FO19" i="44"/>
  <c r="FM19" i="44"/>
  <c r="FK19" i="44"/>
  <c r="FI19" i="44"/>
  <c r="FG19" i="44"/>
  <c r="FE19" i="44"/>
  <c r="FC19" i="44"/>
  <c r="FA19" i="44"/>
  <c r="EY19" i="44"/>
  <c r="EW19" i="44"/>
  <c r="EU19" i="44"/>
  <c r="ES19" i="44"/>
  <c r="EQ19" i="44"/>
  <c r="EO19" i="44"/>
  <c r="EM19" i="44"/>
  <c r="EK19" i="44"/>
  <c r="EI19" i="44"/>
  <c r="EG19" i="44"/>
  <c r="EE19" i="44"/>
  <c r="EC19" i="44"/>
  <c r="EA19" i="44"/>
  <c r="DY19" i="44"/>
  <c r="DW19" i="44"/>
  <c r="DU19" i="44"/>
  <c r="DS19" i="44"/>
  <c r="GI18" i="44"/>
  <c r="GG18" i="44"/>
  <c r="GE18" i="44"/>
  <c r="GC18" i="44"/>
  <c r="GA18" i="44"/>
  <c r="FY18" i="44"/>
  <c r="FW18" i="44"/>
  <c r="FU18" i="44"/>
  <c r="FS18" i="44"/>
  <c r="FQ18" i="44"/>
  <c r="FO18" i="44"/>
  <c r="FM18" i="44"/>
  <c r="FK18" i="44"/>
  <c r="FI18" i="44"/>
  <c r="FG18" i="44"/>
  <c r="FE18" i="44"/>
  <c r="FC18" i="44"/>
  <c r="FA18" i="44"/>
  <c r="EY18" i="44"/>
  <c r="EW18" i="44"/>
  <c r="EU18" i="44"/>
  <c r="ES18" i="44"/>
  <c r="EQ18" i="44"/>
  <c r="EO18" i="44"/>
  <c r="EM18" i="44"/>
  <c r="EK18" i="44"/>
  <c r="EI18" i="44"/>
  <c r="EG18" i="44"/>
  <c r="EE18" i="44"/>
  <c r="EC18" i="44"/>
  <c r="EA18" i="44"/>
  <c r="DY18" i="44"/>
  <c r="DW18" i="44"/>
  <c r="DU18" i="44"/>
  <c r="DS18" i="44"/>
  <c r="GI17" i="44"/>
  <c r="GG17" i="44"/>
  <c r="GE17" i="44"/>
  <c r="GC17" i="44"/>
  <c r="GA17" i="44"/>
  <c r="FY17" i="44"/>
  <c r="FW17" i="44"/>
  <c r="FU17" i="44"/>
  <c r="FS17" i="44"/>
  <c r="FQ17" i="44"/>
  <c r="FO17" i="44"/>
  <c r="FM17" i="44"/>
  <c r="FK17" i="44"/>
  <c r="FI17" i="44"/>
  <c r="FG17" i="44"/>
  <c r="FE17" i="44"/>
  <c r="FC17" i="44"/>
  <c r="FA17" i="44"/>
  <c r="EY17" i="44"/>
  <c r="EW17" i="44"/>
  <c r="EU17" i="44"/>
  <c r="ES17" i="44"/>
  <c r="EQ17" i="44"/>
  <c r="EO17" i="44"/>
  <c r="EM17" i="44"/>
  <c r="EK17" i="44"/>
  <c r="EI17" i="44"/>
  <c r="EG17" i="44"/>
  <c r="EE17" i="44"/>
  <c r="EC17" i="44"/>
  <c r="EA17" i="44"/>
  <c r="DY17" i="44"/>
  <c r="DW17" i="44"/>
  <c r="DU17" i="44"/>
  <c r="DS17" i="44"/>
  <c r="GI16" i="44"/>
  <c r="GG16" i="44"/>
  <c r="GE16" i="44"/>
  <c r="GC16" i="44"/>
  <c r="GA16" i="44"/>
  <c r="FY16" i="44"/>
  <c r="FW16" i="44"/>
  <c r="FU16" i="44"/>
  <c r="FS16" i="44"/>
  <c r="FQ16" i="44"/>
  <c r="FO16" i="44"/>
  <c r="FM16" i="44"/>
  <c r="FK16" i="44"/>
  <c r="FI16" i="44"/>
  <c r="FG16" i="44"/>
  <c r="FE16" i="44"/>
  <c r="FC16" i="44"/>
  <c r="FA16" i="44"/>
  <c r="EY16" i="44"/>
  <c r="EW16" i="44"/>
  <c r="EU16" i="44"/>
  <c r="ES16" i="44"/>
  <c r="EQ16" i="44"/>
  <c r="EO16" i="44"/>
  <c r="EM16" i="44"/>
  <c r="EK16" i="44"/>
  <c r="EI16" i="44"/>
  <c r="EG16" i="44"/>
  <c r="EE16" i="44"/>
  <c r="EC16" i="44"/>
  <c r="EA16" i="44"/>
  <c r="DY16" i="44"/>
  <c r="DW16" i="44"/>
  <c r="DU16" i="44"/>
  <c r="DS16" i="44"/>
  <c r="DQ12" i="44"/>
  <c r="MH43" i="44"/>
  <c r="MH42" i="44"/>
  <c r="GL42" i="44"/>
  <c r="DP40" i="44"/>
  <c r="DP38" i="44"/>
  <c r="DP36" i="44"/>
  <c r="DP34" i="44"/>
  <c r="DP32" i="44"/>
  <c r="DP30" i="44"/>
  <c r="DP28" i="44"/>
  <c r="DP26" i="44"/>
  <c r="DP24" i="44"/>
  <c r="DP22" i="44"/>
  <c r="CP22" i="44" s="1"/>
  <c r="DP20" i="44"/>
  <c r="DP18" i="44"/>
  <c r="DP16" i="44"/>
  <c r="JB15" i="44"/>
  <c r="ME15" i="44" s="1"/>
  <c r="IZ15" i="44"/>
  <c r="MC15" i="44" s="1"/>
  <c r="IX15" i="44"/>
  <c r="MA15" i="44" s="1"/>
  <c r="IV15" i="44"/>
  <c r="LY15" i="44" s="1"/>
  <c r="IT15" i="44"/>
  <c r="LW15" i="44" s="1"/>
  <c r="IR15" i="44"/>
  <c r="LU15" i="44" s="1"/>
  <c r="IP15" i="44"/>
  <c r="LS15" i="44" s="1"/>
  <c r="IN15" i="44"/>
  <c r="LQ15" i="44" s="1"/>
  <c r="IL15" i="44"/>
  <c r="LO15" i="44" s="1"/>
  <c r="IJ15" i="44"/>
  <c r="LM15" i="44" s="1"/>
  <c r="IH15" i="44"/>
  <c r="LK15" i="44" s="1"/>
  <c r="IF15" i="44"/>
  <c r="LI15" i="44" s="1"/>
  <c r="ID15" i="44"/>
  <c r="LG15" i="44" s="1"/>
  <c r="IB15" i="44"/>
  <c r="LE15" i="44" s="1"/>
  <c r="HZ15" i="44"/>
  <c r="LC15" i="44" s="1"/>
  <c r="HX15" i="44"/>
  <c r="LA15" i="44" s="1"/>
  <c r="HV15" i="44"/>
  <c r="KY15" i="44" s="1"/>
  <c r="HT15" i="44"/>
  <c r="KW15" i="44" s="1"/>
  <c r="HR15" i="44"/>
  <c r="KU15" i="44" s="1"/>
  <c r="HP15" i="44"/>
  <c r="KS15" i="44" s="1"/>
  <c r="HN15" i="44"/>
  <c r="KQ15" i="44" s="1"/>
  <c r="HL15" i="44"/>
  <c r="KO15" i="44" s="1"/>
  <c r="HJ15" i="44"/>
  <c r="KM15" i="44" s="1"/>
  <c r="HH15" i="44"/>
  <c r="KK15" i="44" s="1"/>
  <c r="HF15" i="44"/>
  <c r="KI15" i="44" s="1"/>
  <c r="HD15" i="44"/>
  <c r="KG15" i="44" s="1"/>
  <c r="HB15" i="44"/>
  <c r="KE15" i="44" s="1"/>
  <c r="GZ15" i="44"/>
  <c r="KC15" i="44" s="1"/>
  <c r="GX15" i="44"/>
  <c r="KA15" i="44" s="1"/>
  <c r="GV15" i="44"/>
  <c r="JY15" i="44" s="1"/>
  <c r="GT15" i="44"/>
  <c r="JW15" i="44" s="1"/>
  <c r="GR15" i="44"/>
  <c r="JU15" i="44" s="1"/>
  <c r="GP15" i="44"/>
  <c r="JS15" i="44" s="1"/>
  <c r="GN15" i="44"/>
  <c r="JQ15" i="44" s="1"/>
  <c r="ME14" i="44"/>
  <c r="MC14" i="44"/>
  <c r="MA14" i="44"/>
  <c r="LY14" i="44"/>
  <c r="LW14" i="44"/>
  <c r="LU14" i="44"/>
  <c r="LS14" i="44"/>
  <c r="LQ14" i="44"/>
  <c r="LO14" i="44"/>
  <c r="LM14" i="44"/>
  <c r="LK14" i="44"/>
  <c r="LI14" i="44"/>
  <c r="LG14" i="44"/>
  <c r="LE14" i="44"/>
  <c r="LC14" i="44"/>
  <c r="LA14" i="44"/>
  <c r="KY14" i="44"/>
  <c r="KW14" i="44"/>
  <c r="KU14" i="44"/>
  <c r="KS14" i="44"/>
  <c r="KQ14" i="44"/>
  <c r="KO14" i="44"/>
  <c r="KM14" i="44"/>
  <c r="KK14" i="44"/>
  <c r="KI14" i="44"/>
  <c r="KG14" i="44"/>
  <c r="KE14" i="44"/>
  <c r="KC14" i="44"/>
  <c r="KA14" i="44"/>
  <c r="JY14" i="44"/>
  <c r="JW14" i="44"/>
  <c r="JU14" i="44"/>
  <c r="JS14" i="44"/>
  <c r="JQ14" i="44"/>
  <c r="JB14" i="44"/>
  <c r="IZ14" i="44"/>
  <c r="IX14" i="44"/>
  <c r="IV14" i="44"/>
  <c r="IT14" i="44"/>
  <c r="IR14" i="44"/>
  <c r="IP14" i="44"/>
  <c r="IN14" i="44"/>
  <c r="IL14" i="44"/>
  <c r="IJ14" i="44"/>
  <c r="IH14" i="44"/>
  <c r="IF14" i="44"/>
  <c r="ID14" i="44"/>
  <c r="IB14" i="44"/>
  <c r="HZ14" i="44"/>
  <c r="HX14" i="44"/>
  <c r="HV14" i="44"/>
  <c r="HT14" i="44"/>
  <c r="HR14" i="44"/>
  <c r="HP14" i="44"/>
  <c r="HN14" i="44"/>
  <c r="HL14" i="44"/>
  <c r="HJ14" i="44"/>
  <c r="HH14" i="44"/>
  <c r="HF14" i="44"/>
  <c r="HD14" i="44"/>
  <c r="HB14" i="44"/>
  <c r="GZ14" i="44"/>
  <c r="GX14" i="44"/>
  <c r="GV14" i="44"/>
  <c r="GT14" i="44"/>
  <c r="GR14" i="44"/>
  <c r="GP14" i="44"/>
  <c r="GN14" i="44"/>
  <c r="GH8" i="44"/>
  <c r="GH7" i="44" s="1"/>
  <c r="GF8" i="44"/>
  <c r="GF7" i="44" s="1"/>
  <c r="GD8" i="44"/>
  <c r="GD7" i="44" s="1"/>
  <c r="GB8" i="44"/>
  <c r="FZ8" i="44"/>
  <c r="FX8" i="44"/>
  <c r="FV8" i="44"/>
  <c r="FT8" i="44"/>
  <c r="FT7" i="44" s="1"/>
  <c r="FR8" i="44"/>
  <c r="FR7" i="44" s="1"/>
  <c r="FP8" i="44"/>
  <c r="FN8" i="44"/>
  <c r="FL8" i="44"/>
  <c r="FJ8" i="44"/>
  <c r="FH8" i="44"/>
  <c r="FF8" i="44"/>
  <c r="FD8" i="44"/>
  <c r="FB8" i="44"/>
  <c r="EZ8" i="44"/>
  <c r="EX8" i="44"/>
  <c r="EV8" i="44"/>
  <c r="ET8" i="44"/>
  <c r="ER8" i="44"/>
  <c r="EP8" i="44"/>
  <c r="EN8" i="44"/>
  <c r="EL8" i="44"/>
  <c r="EJ8" i="44"/>
  <c r="EH8" i="44"/>
  <c r="EF8" i="44"/>
  <c r="ED8" i="44"/>
  <c r="ED7" i="44" s="1"/>
  <c r="EB8" i="44"/>
  <c r="EB7" i="44" s="1"/>
  <c r="DZ8" i="44"/>
  <c r="DX8" i="44"/>
  <c r="DV8" i="44"/>
  <c r="DT8" i="44"/>
  <c r="DR8" i="44"/>
  <c r="GI7" i="44"/>
  <c r="GG7" i="44"/>
  <c r="GE7" i="44"/>
  <c r="GC7" i="44"/>
  <c r="GA7" i="44"/>
  <c r="FY7" i="44"/>
  <c r="FW7" i="44"/>
  <c r="FU7" i="44"/>
  <c r="FS7" i="44"/>
  <c r="FQ7" i="44"/>
  <c r="FO7" i="44"/>
  <c r="FM7" i="44"/>
  <c r="FK7" i="44"/>
  <c r="FI7" i="44"/>
  <c r="FG7" i="44"/>
  <c r="FE7" i="44"/>
  <c r="FC7" i="44"/>
  <c r="FA7" i="44"/>
  <c r="EY7" i="44"/>
  <c r="EW7" i="44"/>
  <c r="EU7" i="44"/>
  <c r="ES7" i="44"/>
  <c r="EQ7" i="44"/>
  <c r="EO7" i="44"/>
  <c r="EM7" i="44"/>
  <c r="EK7" i="44"/>
  <c r="EI7" i="44"/>
  <c r="EG7" i="44"/>
  <c r="EE7" i="44"/>
  <c r="EC7" i="44"/>
  <c r="EA7" i="44"/>
  <c r="DY7" i="44"/>
  <c r="DW7" i="44"/>
  <c r="DU7" i="44"/>
  <c r="DS7" i="44"/>
  <c r="BU34" i="43"/>
  <c r="GI43" i="44" s="1"/>
  <c r="BS34" i="43"/>
  <c r="GG43" i="44" s="1"/>
  <c r="BQ34" i="43"/>
  <c r="GE43" i="44" s="1"/>
  <c r="BO34" i="43"/>
  <c r="GC43" i="44" s="1"/>
  <c r="BM34" i="43"/>
  <c r="GA43" i="44" s="1"/>
  <c r="BK34" i="43"/>
  <c r="FY43" i="44" s="1"/>
  <c r="BI34" i="43"/>
  <c r="FW43" i="44" s="1"/>
  <c r="BG34" i="43"/>
  <c r="FU43" i="44" s="1"/>
  <c r="BE34" i="43"/>
  <c r="FS43" i="44" s="1"/>
  <c r="BC34" i="43"/>
  <c r="FQ43" i="44" s="1"/>
  <c r="BA34" i="43"/>
  <c r="FO43" i="44" s="1"/>
  <c r="AY34" i="43"/>
  <c r="FM43" i="44" s="1"/>
  <c r="AW34" i="43"/>
  <c r="FK43" i="44" s="1"/>
  <c r="AU34" i="43"/>
  <c r="FI43" i="44" s="1"/>
  <c r="AS34" i="43"/>
  <c r="FG43" i="44" s="1"/>
  <c r="AQ34" i="43"/>
  <c r="FE43" i="44" s="1"/>
  <c r="AO34" i="43"/>
  <c r="FC43" i="44" s="1"/>
  <c r="AM34" i="43"/>
  <c r="FA43" i="44" s="1"/>
  <c r="AK34" i="43"/>
  <c r="EY43" i="44" s="1"/>
  <c r="AI34" i="43"/>
  <c r="EW43" i="44" s="1"/>
  <c r="AG34" i="43"/>
  <c r="EU43" i="44" s="1"/>
  <c r="AE34" i="43"/>
  <c r="ES43" i="44" s="1"/>
  <c r="AC34" i="43"/>
  <c r="EQ43" i="44" s="1"/>
  <c r="AA34" i="43"/>
  <c r="EO43" i="44" s="1"/>
  <c r="Y34" i="43"/>
  <c r="EM43" i="44" s="1"/>
  <c r="W34" i="43"/>
  <c r="EK43" i="44" s="1"/>
  <c r="U34" i="43"/>
  <c r="EI43" i="44" s="1"/>
  <c r="S34" i="43"/>
  <c r="EG43" i="44" s="1"/>
  <c r="Q34" i="43"/>
  <c r="EE43" i="44" s="1"/>
  <c r="O34" i="43"/>
  <c r="EC43" i="44" s="1"/>
  <c r="M34" i="43"/>
  <c r="EA43" i="44" s="1"/>
  <c r="K34" i="43"/>
  <c r="DY43" i="44" s="1"/>
  <c r="I34" i="43"/>
  <c r="DW43" i="44" s="1"/>
  <c r="G34" i="43"/>
  <c r="DU43" i="44" s="1"/>
  <c r="E34" i="43"/>
  <c r="BU33" i="43"/>
  <c r="GI42" i="44" s="1"/>
  <c r="BS33" i="43"/>
  <c r="GG42" i="44" s="1"/>
  <c r="BQ33" i="43"/>
  <c r="GE42" i="44" s="1"/>
  <c r="BO33" i="43"/>
  <c r="GC42" i="44" s="1"/>
  <c r="BM33" i="43"/>
  <c r="GA42" i="44" s="1"/>
  <c r="BK33" i="43"/>
  <c r="FY42" i="44" s="1"/>
  <c r="BI33" i="43"/>
  <c r="FW42" i="44" s="1"/>
  <c r="BG33" i="43"/>
  <c r="FU42" i="44" s="1"/>
  <c r="BE33" i="43"/>
  <c r="FS42" i="44" s="1"/>
  <c r="BC33" i="43"/>
  <c r="FQ42" i="44" s="1"/>
  <c r="BA33" i="43"/>
  <c r="FO42" i="44" s="1"/>
  <c r="AY33" i="43"/>
  <c r="FM42" i="44" s="1"/>
  <c r="AW33" i="43"/>
  <c r="FK42" i="44" s="1"/>
  <c r="AU33" i="43"/>
  <c r="FI42" i="44" s="1"/>
  <c r="AS33" i="43"/>
  <c r="FG42" i="44" s="1"/>
  <c r="AQ33" i="43"/>
  <c r="FE42" i="44" s="1"/>
  <c r="AO33" i="43"/>
  <c r="FC42" i="44" s="1"/>
  <c r="AM33" i="43"/>
  <c r="FA42" i="44" s="1"/>
  <c r="AK33" i="43"/>
  <c r="EY42" i="44" s="1"/>
  <c r="AI33" i="43"/>
  <c r="EW42" i="44" s="1"/>
  <c r="AG33" i="43"/>
  <c r="EU42" i="44" s="1"/>
  <c r="AE33" i="43"/>
  <c r="ES42" i="44" s="1"/>
  <c r="AC33" i="43"/>
  <c r="EQ42" i="44" s="1"/>
  <c r="AA33" i="43"/>
  <c r="EO42" i="44" s="1"/>
  <c r="Y33" i="43"/>
  <c r="EM42" i="44" s="1"/>
  <c r="W33" i="43"/>
  <c r="EK42" i="44" s="1"/>
  <c r="U33" i="43"/>
  <c r="EI42" i="44" s="1"/>
  <c r="S33" i="43"/>
  <c r="EG42" i="44" s="1"/>
  <c r="EC45" i="44" s="1"/>
  <c r="Q33" i="43"/>
  <c r="EE42" i="44" s="1"/>
  <c r="O33" i="43"/>
  <c r="EC42" i="44" s="1"/>
  <c r="M33" i="43"/>
  <c r="EA42" i="44" s="1"/>
  <c r="K33" i="43"/>
  <c r="DY42" i="44" s="1"/>
  <c r="I33" i="43"/>
  <c r="DW42" i="44" s="1"/>
  <c r="G33" i="43"/>
  <c r="DU42" i="44" s="1"/>
  <c r="E33" i="43"/>
  <c r="C72" i="30" l="1"/>
  <c r="B72" i="30" s="1"/>
  <c r="CP16" i="44"/>
  <c r="CP17" i="44" s="1"/>
  <c r="U17" i="44" s="1"/>
  <c r="CO17" i="44"/>
  <c r="CX17" i="44" s="1"/>
  <c r="CO16" i="44"/>
  <c r="CX16" i="44" s="1"/>
  <c r="CO19" i="44"/>
  <c r="CX19" i="44" s="1"/>
  <c r="CP18" i="44"/>
  <c r="CO18" i="44"/>
  <c r="CX18" i="44" s="1"/>
  <c r="CP23" i="44"/>
  <c r="U23" i="44" s="1"/>
  <c r="U22" i="44"/>
  <c r="CO21" i="44"/>
  <c r="CX21" i="44" s="1"/>
  <c r="CP20" i="44"/>
  <c r="CO20" i="44"/>
  <c r="CX20" i="44" s="1"/>
  <c r="CN17" i="46"/>
  <c r="CW17" i="46" s="1"/>
  <c r="CN16" i="46"/>
  <c r="CW16" i="46" s="1"/>
  <c r="CO16" i="46"/>
  <c r="CO29" i="44"/>
  <c r="CX29" i="44" s="1"/>
  <c r="CO28" i="44"/>
  <c r="CX28" i="44" s="1"/>
  <c r="CO22" i="44"/>
  <c r="CX22" i="44" s="1"/>
  <c r="CO23" i="44"/>
  <c r="CX23" i="44" s="1"/>
  <c r="CO30" i="44"/>
  <c r="CX30" i="44" s="1"/>
  <c r="CO31" i="44"/>
  <c r="CX31" i="44" s="1"/>
  <c r="CO38" i="44"/>
  <c r="CX38" i="44" s="1"/>
  <c r="CO39" i="44"/>
  <c r="CX39" i="44" s="1"/>
  <c r="CO25" i="44"/>
  <c r="CX25" i="44" s="1"/>
  <c r="CO24" i="44"/>
  <c r="CX24" i="44" s="1"/>
  <c r="CO32" i="44"/>
  <c r="CX32" i="44" s="1"/>
  <c r="CO33" i="44"/>
  <c r="CX33" i="44" s="1"/>
  <c r="CO41" i="44"/>
  <c r="CX41" i="44" s="1"/>
  <c r="CO40" i="44"/>
  <c r="CX40" i="44" s="1"/>
  <c r="CO37" i="44"/>
  <c r="CX37" i="44" s="1"/>
  <c r="CO36" i="44"/>
  <c r="CX36" i="44" s="1"/>
  <c r="CO26" i="44"/>
  <c r="CX26" i="44" s="1"/>
  <c r="CO27" i="44"/>
  <c r="CX27" i="44" s="1"/>
  <c r="CO34" i="44"/>
  <c r="CX34" i="44" s="1"/>
  <c r="CO35" i="44"/>
  <c r="CX35" i="44" s="1"/>
  <c r="CQ36" i="44"/>
  <c r="L36" i="44" s="1"/>
  <c r="C36" i="44" s="1"/>
  <c r="CP36" i="44"/>
  <c r="U36" i="44" s="1"/>
  <c r="CQ37" i="44"/>
  <c r="L37" i="44" s="1"/>
  <c r="C37" i="44" s="1"/>
  <c r="CQ23" i="44"/>
  <c r="L23" i="44" s="1"/>
  <c r="C23" i="44" s="1"/>
  <c r="CQ22" i="44"/>
  <c r="L22" i="44" s="1"/>
  <c r="C22" i="44" s="1"/>
  <c r="CP30" i="44"/>
  <c r="U30" i="44" s="1"/>
  <c r="CQ31" i="44"/>
  <c r="L31" i="44" s="1"/>
  <c r="C31" i="44" s="1"/>
  <c r="CQ30" i="44"/>
  <c r="L30" i="44" s="1"/>
  <c r="C30" i="44" s="1"/>
  <c r="CQ38" i="44"/>
  <c r="L38" i="44" s="1"/>
  <c r="C38" i="44" s="1"/>
  <c r="CP38" i="44"/>
  <c r="U38" i="44" s="1"/>
  <c r="CQ39" i="44"/>
  <c r="L39" i="44" s="1"/>
  <c r="C39" i="44" s="1"/>
  <c r="CP28" i="44"/>
  <c r="U28" i="44" s="1"/>
  <c r="CQ29" i="44"/>
  <c r="L29" i="44" s="1"/>
  <c r="C29" i="44" s="1"/>
  <c r="CQ28" i="44"/>
  <c r="L28" i="44" s="1"/>
  <c r="C28" i="44" s="1"/>
  <c r="CQ16" i="44"/>
  <c r="CQ17" i="44"/>
  <c r="L17" i="44" s="1"/>
  <c r="C17" i="44" s="1"/>
  <c r="CQ24" i="44"/>
  <c r="L24" i="44" s="1"/>
  <c r="C24" i="44" s="1"/>
  <c r="CP24" i="44"/>
  <c r="U24" i="44" s="1"/>
  <c r="CQ25" i="44"/>
  <c r="L25" i="44" s="1"/>
  <c r="C25" i="44" s="1"/>
  <c r="CQ32" i="44"/>
  <c r="L32" i="44" s="1"/>
  <c r="C32" i="44" s="1"/>
  <c r="CP32" i="44"/>
  <c r="U32" i="44" s="1"/>
  <c r="CQ33" i="44"/>
  <c r="L33" i="44" s="1"/>
  <c r="C33" i="44" s="1"/>
  <c r="CP40" i="44"/>
  <c r="U40" i="44" s="1"/>
  <c r="CQ41" i="44"/>
  <c r="L41" i="44" s="1"/>
  <c r="C41" i="44" s="1"/>
  <c r="CQ40" i="44"/>
  <c r="L40" i="44" s="1"/>
  <c r="C40" i="44" s="1"/>
  <c r="CQ21" i="44"/>
  <c r="L21" i="44" s="1"/>
  <c r="C21" i="44" s="1"/>
  <c r="CQ20" i="44"/>
  <c r="L20" i="44" s="1"/>
  <c r="CQ19" i="44"/>
  <c r="L19" i="44" s="1"/>
  <c r="C19" i="44" s="1"/>
  <c r="CQ18" i="44"/>
  <c r="CP26" i="44"/>
  <c r="U26" i="44" s="1"/>
  <c r="CQ27" i="44"/>
  <c r="L27" i="44" s="1"/>
  <c r="C27" i="44" s="1"/>
  <c r="CQ26" i="44"/>
  <c r="L26" i="44" s="1"/>
  <c r="C26" i="44" s="1"/>
  <c r="CP34" i="44"/>
  <c r="U34" i="44" s="1"/>
  <c r="CQ35" i="44"/>
  <c r="L35" i="44" s="1"/>
  <c r="C35" i="44" s="1"/>
  <c r="CQ34" i="44"/>
  <c r="L34" i="44" s="1"/>
  <c r="C34" i="44" s="1"/>
  <c r="CN38" i="46"/>
  <c r="CW38" i="46" s="1"/>
  <c r="CN34" i="46"/>
  <c r="CW34" i="46" s="1"/>
  <c r="CN30" i="46"/>
  <c r="CW30" i="46" s="1"/>
  <c r="CN26" i="46"/>
  <c r="CW26" i="46" s="1"/>
  <c r="CN22" i="46"/>
  <c r="CW22" i="46" s="1"/>
  <c r="CN18" i="46"/>
  <c r="CW18" i="46" s="1"/>
  <c r="CN37" i="46"/>
  <c r="CW37" i="46" s="1"/>
  <c r="CN33" i="46"/>
  <c r="CW33" i="46" s="1"/>
  <c r="CN25" i="46"/>
  <c r="CW25" i="46" s="1"/>
  <c r="CN21" i="46"/>
  <c r="CW21" i="46" s="1"/>
  <c r="CN40" i="46"/>
  <c r="CW40" i="46" s="1"/>
  <c r="CN36" i="46"/>
  <c r="CW36" i="46" s="1"/>
  <c r="CN32" i="46"/>
  <c r="CW32" i="46" s="1"/>
  <c r="CN28" i="46"/>
  <c r="CW28" i="46" s="1"/>
  <c r="CN24" i="46"/>
  <c r="CW24" i="46" s="1"/>
  <c r="CN20" i="46"/>
  <c r="CW20" i="46" s="1"/>
  <c r="CN35" i="46"/>
  <c r="CW35" i="46" s="1"/>
  <c r="CN31" i="46"/>
  <c r="CW31" i="46" s="1"/>
  <c r="CN27" i="46"/>
  <c r="CW27" i="46" s="1"/>
  <c r="CN19" i="46"/>
  <c r="CW19" i="46" s="1"/>
  <c r="CN41" i="46"/>
  <c r="CW41" i="46" s="1"/>
  <c r="CN29" i="46"/>
  <c r="CW29" i="46" s="1"/>
  <c r="CN39" i="46"/>
  <c r="CW39" i="46" s="1"/>
  <c r="CN23" i="46"/>
  <c r="CW23" i="46" s="1"/>
  <c r="DT10" i="44"/>
  <c r="EZ10" i="44"/>
  <c r="NL24" i="46"/>
  <c r="NL27" i="46"/>
  <c r="NL32" i="46"/>
  <c r="NL35" i="46"/>
  <c r="NL40" i="46"/>
  <c r="DQ10" i="46"/>
  <c r="DY10" i="46"/>
  <c r="EG10" i="46"/>
  <c r="EO10" i="46"/>
  <c r="EW10" i="46"/>
  <c r="FE10" i="46"/>
  <c r="FM10" i="46"/>
  <c r="FU10" i="46"/>
  <c r="GC10" i="46"/>
  <c r="DS11" i="46"/>
  <c r="DS9" i="46" s="1"/>
  <c r="EA11" i="46"/>
  <c r="EI11" i="46"/>
  <c r="EI9" i="46" s="1"/>
  <c r="EQ11" i="46"/>
  <c r="EY11" i="46"/>
  <c r="EY9" i="46" s="1"/>
  <c r="FG11" i="46"/>
  <c r="FO11" i="46"/>
  <c r="FO9" i="46" s="1"/>
  <c r="FW11" i="46"/>
  <c r="GE11" i="46"/>
  <c r="GE9" i="46" s="1"/>
  <c r="DW10" i="46"/>
  <c r="EM10" i="46"/>
  <c r="FC10" i="46"/>
  <c r="FS10" i="46"/>
  <c r="EG11" i="46"/>
  <c r="EW11" i="46"/>
  <c r="FM11" i="46"/>
  <c r="GC11" i="46"/>
  <c r="EC10" i="46"/>
  <c r="EC9" i="46" s="1"/>
  <c r="EK10" i="46"/>
  <c r="ES10" i="46"/>
  <c r="ES9" i="46" s="1"/>
  <c r="FA10" i="46"/>
  <c r="FI10" i="46"/>
  <c r="FI9" i="46" s="1"/>
  <c r="FQ10" i="46"/>
  <c r="FY10" i="46"/>
  <c r="FY9" i="46" s="1"/>
  <c r="GG10" i="46"/>
  <c r="DW11" i="46"/>
  <c r="EE11" i="46"/>
  <c r="EM11" i="46"/>
  <c r="EU11" i="46"/>
  <c r="FC11" i="46"/>
  <c r="FK11" i="46"/>
  <c r="FS11" i="46"/>
  <c r="GA11" i="46"/>
  <c r="NL19" i="46"/>
  <c r="EA10" i="46"/>
  <c r="EQ10" i="46"/>
  <c r="EQ9" i="46" s="1"/>
  <c r="FG10" i="46"/>
  <c r="FW10" i="46"/>
  <c r="DU11" i="46"/>
  <c r="EK11" i="46"/>
  <c r="FA11" i="46"/>
  <c r="FQ11" i="46"/>
  <c r="GG11" i="46"/>
  <c r="EE10" i="46"/>
  <c r="EU10" i="46"/>
  <c r="FK10" i="46"/>
  <c r="GA10" i="46"/>
  <c r="DY11" i="46"/>
  <c r="EO11" i="46"/>
  <c r="FE11" i="46"/>
  <c r="FU11" i="46"/>
  <c r="NL20" i="46"/>
  <c r="NL23" i="46"/>
  <c r="NL28" i="46"/>
  <c r="NL31" i="46"/>
  <c r="NL36" i="46"/>
  <c r="NL39" i="46"/>
  <c r="ER10" i="44"/>
  <c r="NL16" i="46"/>
  <c r="FH10" i="44"/>
  <c r="FP10" i="44"/>
  <c r="FX10" i="44"/>
  <c r="GF10" i="44"/>
  <c r="ED11" i="44"/>
  <c r="EL11" i="44"/>
  <c r="ET11" i="44"/>
  <c r="FB11" i="44"/>
  <c r="FJ11" i="44"/>
  <c r="FR11" i="44"/>
  <c r="FZ11" i="44"/>
  <c r="GH11" i="44"/>
  <c r="EL10" i="44"/>
  <c r="ET10" i="44"/>
  <c r="FB10" i="44"/>
  <c r="FJ10" i="44"/>
  <c r="FR10" i="44"/>
  <c r="FZ10" i="44"/>
  <c r="GH10" i="44"/>
  <c r="DX11" i="44"/>
  <c r="EF11" i="44"/>
  <c r="EN11" i="44"/>
  <c r="EV11" i="44"/>
  <c r="FD11" i="44"/>
  <c r="FL11" i="44"/>
  <c r="FT11" i="44"/>
  <c r="GB11" i="44"/>
  <c r="NL17" i="46"/>
  <c r="NL18" i="46"/>
  <c r="NL21" i="46"/>
  <c r="NL22" i="46"/>
  <c r="NL25" i="46"/>
  <c r="NL26" i="46"/>
  <c r="NL29" i="46"/>
  <c r="NL30" i="46"/>
  <c r="NL33" i="46"/>
  <c r="NL34" i="46"/>
  <c r="NL37" i="46"/>
  <c r="NL38" i="46"/>
  <c r="NL41" i="46"/>
  <c r="DX10" i="44"/>
  <c r="EN10" i="44"/>
  <c r="EV10" i="44"/>
  <c r="FD10" i="44"/>
  <c r="FL10" i="44"/>
  <c r="FT10" i="44"/>
  <c r="GB10" i="44"/>
  <c r="DZ11" i="44"/>
  <c r="EH11" i="44"/>
  <c r="EP11" i="44"/>
  <c r="EX11" i="44"/>
  <c r="FF11" i="44"/>
  <c r="FN11" i="44"/>
  <c r="FV11" i="44"/>
  <c r="GD11" i="44"/>
  <c r="DU10" i="46"/>
  <c r="DZ10" i="44"/>
  <c r="EP10" i="44"/>
  <c r="EX10" i="44"/>
  <c r="FF10" i="44"/>
  <c r="FN10" i="44"/>
  <c r="FV10" i="44"/>
  <c r="GD10" i="44"/>
  <c r="DT11" i="44"/>
  <c r="EB11" i="44"/>
  <c r="EJ11" i="44"/>
  <c r="ER11" i="44"/>
  <c r="EZ11" i="44"/>
  <c r="FH11" i="44"/>
  <c r="FP11" i="44"/>
  <c r="FX11" i="44"/>
  <c r="GF11" i="44"/>
  <c r="DQ11" i="46"/>
  <c r="DS42" i="44"/>
  <c r="DR10" i="44" s="1"/>
  <c r="CP19" i="46"/>
  <c r="L19" i="46" s="1"/>
  <c r="C19" i="46" s="1"/>
  <c r="CP18" i="46"/>
  <c r="L18" i="46" s="1"/>
  <c r="C18" i="46" s="1"/>
  <c r="GK18" i="46"/>
  <c r="CO18" i="46"/>
  <c r="CP17" i="46"/>
  <c r="L17" i="46" s="1"/>
  <c r="C17" i="46" s="1"/>
  <c r="GK16" i="46"/>
  <c r="CP16" i="46"/>
  <c r="L16" i="46" s="1"/>
  <c r="C16" i="46" s="1"/>
  <c r="GK20" i="46"/>
  <c r="CO20" i="46"/>
  <c r="CP21" i="46"/>
  <c r="L21" i="46" s="1"/>
  <c r="C21" i="46" s="1"/>
  <c r="CP23" i="46"/>
  <c r="L23" i="46" s="1"/>
  <c r="C23" i="46" s="1"/>
  <c r="CP22" i="46"/>
  <c r="L22" i="46" s="1"/>
  <c r="C22" i="46" s="1"/>
  <c r="GK22" i="46"/>
  <c r="CO22" i="46"/>
  <c r="CP27" i="46"/>
  <c r="L27" i="46" s="1"/>
  <c r="C27" i="46" s="1"/>
  <c r="CP26" i="46"/>
  <c r="L26" i="46" s="1"/>
  <c r="C26" i="46" s="1"/>
  <c r="GK26" i="46"/>
  <c r="CO26" i="46"/>
  <c r="CP31" i="46"/>
  <c r="L31" i="46" s="1"/>
  <c r="C31" i="46" s="1"/>
  <c r="CP30" i="46"/>
  <c r="L30" i="46" s="1"/>
  <c r="C30" i="46" s="1"/>
  <c r="GK30" i="46"/>
  <c r="CO30" i="46"/>
  <c r="GK24" i="46"/>
  <c r="CO24" i="46"/>
  <c r="CP25" i="46"/>
  <c r="L25" i="46" s="1"/>
  <c r="C25" i="46" s="1"/>
  <c r="CP24" i="46"/>
  <c r="L24" i="46" s="1"/>
  <c r="C24" i="46" s="1"/>
  <c r="GK28" i="46"/>
  <c r="CO28" i="46"/>
  <c r="CP29" i="46"/>
  <c r="L29" i="46" s="1"/>
  <c r="C29" i="46" s="1"/>
  <c r="CP28" i="46"/>
  <c r="L28" i="46" s="1"/>
  <c r="C28" i="46" s="1"/>
  <c r="CP35" i="46"/>
  <c r="L35" i="46" s="1"/>
  <c r="C35" i="46" s="1"/>
  <c r="CP34" i="46"/>
  <c r="L34" i="46" s="1"/>
  <c r="C34" i="46" s="1"/>
  <c r="GK34" i="46"/>
  <c r="CO34" i="46"/>
  <c r="CP39" i="46"/>
  <c r="L39" i="46" s="1"/>
  <c r="C39" i="46" s="1"/>
  <c r="CP38" i="46"/>
  <c r="L38" i="46" s="1"/>
  <c r="C38" i="46" s="1"/>
  <c r="GK38" i="46"/>
  <c r="CO38" i="46"/>
  <c r="GK32" i="46"/>
  <c r="CO32" i="46"/>
  <c r="CP33" i="46"/>
  <c r="L33" i="46" s="1"/>
  <c r="C33" i="46" s="1"/>
  <c r="CP32" i="46"/>
  <c r="L32" i="46" s="1"/>
  <c r="C32" i="46" s="1"/>
  <c r="GK36" i="46"/>
  <c r="CO36" i="46"/>
  <c r="CP37" i="46"/>
  <c r="L37" i="46" s="1"/>
  <c r="C37" i="46" s="1"/>
  <c r="CP36" i="46"/>
  <c r="L36" i="46" s="1"/>
  <c r="C36" i="46" s="1"/>
  <c r="CP41" i="46"/>
  <c r="L41" i="46" s="1"/>
  <c r="C41" i="46" s="1"/>
  <c r="CP40" i="46"/>
  <c r="L40" i="46" s="1"/>
  <c r="C40" i="46" s="1"/>
  <c r="GK40" i="46"/>
  <c r="CO40" i="46"/>
  <c r="NM16" i="44"/>
  <c r="NM19" i="44"/>
  <c r="NM20" i="44"/>
  <c r="NM23" i="44"/>
  <c r="NM24" i="44"/>
  <c r="NM17" i="44"/>
  <c r="NM18" i="44"/>
  <c r="NM21" i="44"/>
  <c r="NM22" i="44"/>
  <c r="NM25" i="44"/>
  <c r="NM26" i="44"/>
  <c r="NM27" i="44"/>
  <c r="NM28" i="44"/>
  <c r="NM29" i="44"/>
  <c r="NM30" i="44"/>
  <c r="NM31" i="44"/>
  <c r="NM32" i="44"/>
  <c r="NM33" i="44"/>
  <c r="NM34" i="44"/>
  <c r="NM35" i="44"/>
  <c r="NM36" i="44"/>
  <c r="NM37" i="44"/>
  <c r="NM38" i="44"/>
  <c r="NM39" i="44"/>
  <c r="NM40" i="44"/>
  <c r="NM41" i="44"/>
  <c r="DV10" i="44"/>
  <c r="EA45" i="44"/>
  <c r="EB10" i="44"/>
  <c r="ED10" i="44"/>
  <c r="EB45" i="44"/>
  <c r="ED45" i="44"/>
  <c r="EH10" i="44"/>
  <c r="EE45" i="44"/>
  <c r="EJ10" i="44"/>
  <c r="DV11" i="44"/>
  <c r="DS43" i="44"/>
  <c r="DR11" i="44" s="1"/>
  <c r="GL18" i="44"/>
  <c r="GL22" i="44"/>
  <c r="GL16" i="44"/>
  <c r="GL20" i="44"/>
  <c r="GL26" i="44"/>
  <c r="GL30" i="44"/>
  <c r="GL34" i="44"/>
  <c r="GL24" i="44"/>
  <c r="GL28" i="44"/>
  <c r="GL32" i="44"/>
  <c r="GL38" i="44"/>
  <c r="GL36" i="44"/>
  <c r="GL40" i="44"/>
  <c r="FA9" i="46" l="1"/>
  <c r="FU9" i="46"/>
  <c r="EZ9" i="44"/>
  <c r="DT9" i="44"/>
  <c r="L18" i="44"/>
  <c r="C18" i="44" s="1"/>
  <c r="H40" i="44"/>
  <c r="G40" i="44"/>
  <c r="E40" i="44"/>
  <c r="F40" i="44"/>
  <c r="D40" i="44"/>
  <c r="G38" i="44"/>
  <c r="E38" i="44"/>
  <c r="H38" i="44"/>
  <c r="F38" i="44"/>
  <c r="D38" i="44"/>
  <c r="FE9" i="46"/>
  <c r="CP19" i="44"/>
  <c r="U19" i="44" s="1"/>
  <c r="U18" i="44"/>
  <c r="CP21" i="44"/>
  <c r="U21" i="44" s="1"/>
  <c r="U20" i="44"/>
  <c r="C20" i="44"/>
  <c r="X34" i="44"/>
  <c r="Z34" i="44"/>
  <c r="W34" i="44"/>
  <c r="Y34" i="44"/>
  <c r="AA34" i="44"/>
  <c r="N26" i="44"/>
  <c r="P26" i="44"/>
  <c r="O26" i="44"/>
  <c r="M26" i="44"/>
  <c r="Q26" i="44"/>
  <c r="W37" i="44"/>
  <c r="Y37" i="44"/>
  <c r="AA37" i="44"/>
  <c r="X37" i="44"/>
  <c r="Z37" i="44"/>
  <c r="M37" i="44"/>
  <c r="O37" i="44"/>
  <c r="Q37" i="44"/>
  <c r="N37" i="44"/>
  <c r="P37" i="44"/>
  <c r="X32" i="44"/>
  <c r="Z32" i="44"/>
  <c r="W32" i="44"/>
  <c r="Y32" i="44"/>
  <c r="AA32" i="44"/>
  <c r="M32" i="44"/>
  <c r="O32" i="44"/>
  <c r="Q32" i="44"/>
  <c r="N32" i="44"/>
  <c r="P32" i="44"/>
  <c r="X38" i="44"/>
  <c r="Z38" i="44"/>
  <c r="W38" i="44"/>
  <c r="Y38" i="44"/>
  <c r="AA38" i="44"/>
  <c r="M38" i="44"/>
  <c r="O38" i="44"/>
  <c r="Q38" i="44"/>
  <c r="N38" i="44"/>
  <c r="P38" i="44"/>
  <c r="M30" i="44"/>
  <c r="O30" i="44"/>
  <c r="Q30" i="44"/>
  <c r="N30" i="44"/>
  <c r="P30" i="44"/>
  <c r="M29" i="44"/>
  <c r="O29" i="44"/>
  <c r="Q29" i="44"/>
  <c r="N29" i="44"/>
  <c r="P29" i="44"/>
  <c r="W35" i="44"/>
  <c r="Y35" i="44"/>
  <c r="AA35" i="44"/>
  <c r="X35" i="44"/>
  <c r="Z35" i="44"/>
  <c r="N27" i="44"/>
  <c r="P27" i="44"/>
  <c r="O27" i="44"/>
  <c r="M27" i="44"/>
  <c r="Q27" i="44"/>
  <c r="X36" i="44"/>
  <c r="Z36" i="44"/>
  <c r="W36" i="44"/>
  <c r="Y36" i="44"/>
  <c r="AA36" i="44"/>
  <c r="M36" i="44"/>
  <c r="O36" i="44"/>
  <c r="Q36" i="44"/>
  <c r="N36" i="44"/>
  <c r="P36" i="44"/>
  <c r="W33" i="44"/>
  <c r="Y33" i="44"/>
  <c r="AA33" i="44"/>
  <c r="X33" i="44"/>
  <c r="Z33" i="44"/>
  <c r="M33" i="44"/>
  <c r="O33" i="44"/>
  <c r="Q33" i="44"/>
  <c r="N33" i="44"/>
  <c r="P33" i="44"/>
  <c r="X24" i="44"/>
  <c r="Z24" i="44"/>
  <c r="W24" i="44"/>
  <c r="Y24" i="44"/>
  <c r="W39" i="44"/>
  <c r="Y39" i="44"/>
  <c r="AA39" i="44"/>
  <c r="X39" i="44"/>
  <c r="Z39" i="44"/>
  <c r="M39" i="44"/>
  <c r="O39" i="44"/>
  <c r="Q39" i="44"/>
  <c r="N39" i="44"/>
  <c r="P39" i="44"/>
  <c r="M31" i="44"/>
  <c r="O31" i="44"/>
  <c r="Q31" i="44"/>
  <c r="N31" i="44"/>
  <c r="P31" i="44"/>
  <c r="N23" i="44"/>
  <c r="P23" i="44"/>
  <c r="O23" i="44"/>
  <c r="M23" i="44"/>
  <c r="N28" i="44"/>
  <c r="O28" i="44"/>
  <c r="Q28" i="44"/>
  <c r="M28" i="44"/>
  <c r="P28" i="44"/>
  <c r="M23" i="46"/>
  <c r="Q23" i="46"/>
  <c r="N23" i="46"/>
  <c r="O23" i="46"/>
  <c r="P23" i="46"/>
  <c r="N20" i="46"/>
  <c r="O20" i="46"/>
  <c r="P20" i="46"/>
  <c r="Q20" i="46"/>
  <c r="M20" i="46"/>
  <c r="G36" i="46"/>
  <c r="N36" i="46"/>
  <c r="D36" i="46"/>
  <c r="H36" i="46"/>
  <c r="O36" i="46"/>
  <c r="E36" i="46"/>
  <c r="P36" i="46"/>
  <c r="F36" i="46"/>
  <c r="M36" i="46"/>
  <c r="D33" i="46"/>
  <c r="H33" i="46"/>
  <c r="O33" i="46"/>
  <c r="E33" i="46"/>
  <c r="P33" i="46"/>
  <c r="F33" i="46"/>
  <c r="M33" i="46"/>
  <c r="Q33" i="46"/>
  <c r="N33" i="46"/>
  <c r="G33" i="46"/>
  <c r="F39" i="46"/>
  <c r="M39" i="46"/>
  <c r="G39" i="46"/>
  <c r="N39" i="46"/>
  <c r="D39" i="46"/>
  <c r="H39" i="46"/>
  <c r="O39" i="46"/>
  <c r="P39" i="46"/>
  <c r="E39" i="46"/>
  <c r="N40" i="46"/>
  <c r="O40" i="46"/>
  <c r="P40" i="46"/>
  <c r="M40" i="46"/>
  <c r="D37" i="46"/>
  <c r="H37" i="46"/>
  <c r="O37" i="46"/>
  <c r="E37" i="46"/>
  <c r="P37" i="46"/>
  <c r="F37" i="46"/>
  <c r="M37" i="46"/>
  <c r="G37" i="46"/>
  <c r="N37" i="46"/>
  <c r="E30" i="46"/>
  <c r="P30" i="46"/>
  <c r="F30" i="46"/>
  <c r="M30" i="46"/>
  <c r="Q30" i="46"/>
  <c r="G30" i="46"/>
  <c r="N30" i="46"/>
  <c r="H30" i="46"/>
  <c r="D30" i="46"/>
  <c r="O30" i="46"/>
  <c r="D29" i="46"/>
  <c r="H29" i="46"/>
  <c r="O29" i="46"/>
  <c r="E29" i="46"/>
  <c r="P29" i="46"/>
  <c r="F29" i="46"/>
  <c r="M29" i="46"/>
  <c r="Q29" i="46"/>
  <c r="G29" i="46"/>
  <c r="N29" i="46"/>
  <c r="F31" i="46"/>
  <c r="M31" i="46"/>
  <c r="Q31" i="46"/>
  <c r="G31" i="46"/>
  <c r="N31" i="46"/>
  <c r="D31" i="46"/>
  <c r="H31" i="46"/>
  <c r="O31" i="46"/>
  <c r="P31" i="46"/>
  <c r="E31" i="46"/>
  <c r="G28" i="46"/>
  <c r="N28" i="46"/>
  <c r="D28" i="46"/>
  <c r="H28" i="46"/>
  <c r="O28" i="46"/>
  <c r="E28" i="46"/>
  <c r="P28" i="46"/>
  <c r="F28" i="46"/>
  <c r="M28" i="46"/>
  <c r="Q28" i="46"/>
  <c r="O21" i="46"/>
  <c r="P21" i="46"/>
  <c r="M21" i="46"/>
  <c r="Q21" i="46"/>
  <c r="N21" i="46"/>
  <c r="P34" i="46"/>
  <c r="M34" i="46"/>
  <c r="Q34" i="46"/>
  <c r="N34" i="46"/>
  <c r="O34" i="46"/>
  <c r="D41" i="46"/>
  <c r="O41" i="46"/>
  <c r="E41" i="46"/>
  <c r="P41" i="46"/>
  <c r="F41" i="46"/>
  <c r="M41" i="46"/>
  <c r="N41" i="46"/>
  <c r="G41" i="46"/>
  <c r="F35" i="46"/>
  <c r="M35" i="46"/>
  <c r="Q35" i="46"/>
  <c r="G35" i="46"/>
  <c r="N35" i="46"/>
  <c r="D35" i="46"/>
  <c r="O35" i="46"/>
  <c r="E35" i="46"/>
  <c r="P35" i="46"/>
  <c r="G32" i="46"/>
  <c r="N32" i="46"/>
  <c r="D32" i="46"/>
  <c r="H32" i="46"/>
  <c r="O32" i="46"/>
  <c r="E32" i="46"/>
  <c r="P32" i="46"/>
  <c r="M32" i="46"/>
  <c r="Q32" i="46"/>
  <c r="F32" i="46"/>
  <c r="P22" i="46"/>
  <c r="M22" i="46"/>
  <c r="Q22" i="46"/>
  <c r="N22" i="46"/>
  <c r="O22" i="46"/>
  <c r="E38" i="46"/>
  <c r="P38" i="46"/>
  <c r="F38" i="46"/>
  <c r="M38" i="46"/>
  <c r="G38" i="46"/>
  <c r="N38" i="46"/>
  <c r="H38" i="46"/>
  <c r="D38" i="46"/>
  <c r="O38" i="46"/>
  <c r="L16" i="44"/>
  <c r="CP33" i="44"/>
  <c r="U33" i="44" s="1"/>
  <c r="CP39" i="44"/>
  <c r="U39" i="44" s="1"/>
  <c r="CP31" i="44"/>
  <c r="U31" i="44" s="1"/>
  <c r="CP27" i="44"/>
  <c r="U27" i="44" s="1"/>
  <c r="CP37" i="44"/>
  <c r="U37" i="44" s="1"/>
  <c r="CP25" i="44"/>
  <c r="U25" i="44" s="1"/>
  <c r="CP35" i="44"/>
  <c r="U35" i="44" s="1"/>
  <c r="CP41" i="44"/>
  <c r="U41" i="44" s="1"/>
  <c r="U16" i="44"/>
  <c r="CP29" i="44"/>
  <c r="U29" i="44" s="1"/>
  <c r="FQ9" i="46"/>
  <c r="EO9" i="46"/>
  <c r="EW9" i="46"/>
  <c r="EG9" i="46"/>
  <c r="EA9" i="46"/>
  <c r="GG9" i="46"/>
  <c r="GC9" i="46"/>
  <c r="DY9" i="46"/>
  <c r="FW9" i="46"/>
  <c r="FS9" i="46"/>
  <c r="GA9" i="46"/>
  <c r="FM9" i="46"/>
  <c r="FG9" i="46"/>
  <c r="DQ9" i="46"/>
  <c r="FB9" i="44"/>
  <c r="EK9" i="46"/>
  <c r="DU9" i="46"/>
  <c r="FK9" i="46"/>
  <c r="FL9" i="44"/>
  <c r="FD9" i="44"/>
  <c r="FP9" i="44"/>
  <c r="EU9" i="46"/>
  <c r="NM42" i="44"/>
  <c r="FC9" i="46"/>
  <c r="EE9" i="46"/>
  <c r="EM9" i="46"/>
  <c r="ED9" i="44"/>
  <c r="FH9" i="44"/>
  <c r="ER9" i="44"/>
  <c r="DW9" i="46"/>
  <c r="GD9" i="44"/>
  <c r="ET9" i="44"/>
  <c r="FZ9" i="44"/>
  <c r="GH9" i="44"/>
  <c r="FT9" i="44"/>
  <c r="FR9" i="44"/>
  <c r="DX9" i="44"/>
  <c r="FF9" i="44"/>
  <c r="EL9" i="44"/>
  <c r="FJ9" i="44"/>
  <c r="EN9" i="44"/>
  <c r="GF9" i="44"/>
  <c r="EP9" i="44"/>
  <c r="DZ9" i="44"/>
  <c r="FX9" i="44"/>
  <c r="EV9" i="44"/>
  <c r="GB9" i="44"/>
  <c r="EX9" i="44"/>
  <c r="EJ9" i="44"/>
  <c r="FN9" i="44"/>
  <c r="FV9" i="44"/>
  <c r="EH9" i="44"/>
  <c r="EB9" i="44"/>
  <c r="DR9" i="44"/>
  <c r="CO41" i="46"/>
  <c r="CO37" i="46"/>
  <c r="CO33" i="46"/>
  <c r="CO39" i="46"/>
  <c r="CO35" i="46"/>
  <c r="CO29" i="46"/>
  <c r="CO25" i="46"/>
  <c r="CO21" i="46"/>
  <c r="CO31" i="46"/>
  <c r="CO27" i="46"/>
  <c r="CO23" i="46"/>
  <c r="CO17" i="46"/>
  <c r="CO19" i="46"/>
  <c r="NM43" i="44"/>
  <c r="DV9" i="44"/>
  <c r="EF10" i="44"/>
  <c r="GH4" i="46" l="1"/>
  <c r="C16" i="44"/>
  <c r="FF4" i="46"/>
  <c r="ED4" i="46"/>
  <c r="FT4" i="46"/>
  <c r="ER4" i="46"/>
  <c r="FG4" i="44"/>
  <c r="FU4" i="44"/>
  <c r="GI4" i="44"/>
  <c r="EE4" i="44"/>
  <c r="EF9" i="44"/>
  <c r="ES4" i="44" s="1"/>
  <c r="EZ187" i="21" l="1"/>
  <c r="FA187" i="21" s="1"/>
  <c r="C3" i="43"/>
  <c r="CG141" i="21"/>
  <c r="CG367" i="21" s="1"/>
  <c r="CF141" i="21"/>
  <c r="CF367" i="21" s="1"/>
  <c r="BE33" i="30"/>
  <c r="BD33" i="30"/>
  <c r="BC33" i="30"/>
  <c r="BB33" i="30"/>
  <c r="BA33" i="30"/>
  <c r="AZ33" i="30"/>
  <c r="BE32" i="30"/>
  <c r="BD32" i="30"/>
  <c r="BC32" i="30"/>
  <c r="BB32" i="30"/>
  <c r="BA32" i="30"/>
  <c r="AZ32" i="30"/>
  <c r="BE31" i="30"/>
  <c r="BD31" i="30"/>
  <c r="BC31" i="30"/>
  <c r="BB31" i="30"/>
  <c r="BA31" i="30"/>
  <c r="AZ31" i="30"/>
  <c r="BE30" i="30"/>
  <c r="BD30" i="30"/>
  <c r="BC30" i="30"/>
  <c r="BB30" i="30"/>
  <c r="BA30" i="30"/>
  <c r="AZ30" i="30"/>
  <c r="BE29" i="30"/>
  <c r="BD29" i="30"/>
  <c r="BC29" i="30"/>
  <c r="BB29" i="30"/>
  <c r="BA29" i="30"/>
  <c r="AZ29" i="30"/>
  <c r="BE28" i="30"/>
  <c r="BD28" i="30"/>
  <c r="BC28" i="30"/>
  <c r="BB28" i="30"/>
  <c r="BA28" i="30"/>
  <c r="AZ28" i="30"/>
  <c r="BE27" i="30"/>
  <c r="BD27" i="30"/>
  <c r="BC27" i="30"/>
  <c r="BB27" i="30"/>
  <c r="BA27" i="30"/>
  <c r="AZ27" i="30"/>
  <c r="AY33" i="30"/>
  <c r="AY32" i="30"/>
  <c r="AY31" i="30"/>
  <c r="AY30" i="30"/>
  <c r="AY29" i="30"/>
  <c r="AY27" i="30"/>
  <c r="BE22" i="30"/>
  <c r="BD22" i="30"/>
  <c r="BC22" i="30"/>
  <c r="BB22" i="30"/>
  <c r="BA22" i="30"/>
  <c r="AZ22" i="30"/>
  <c r="AY22" i="30"/>
  <c r="BE21" i="30"/>
  <c r="BD21" i="30"/>
  <c r="BC21" i="30"/>
  <c r="BB21" i="30"/>
  <c r="BA21" i="30"/>
  <c r="AZ21" i="30"/>
  <c r="AY21" i="30"/>
  <c r="BE20" i="30"/>
  <c r="BD20" i="30"/>
  <c r="BC20" i="30"/>
  <c r="BB20" i="30"/>
  <c r="BA20" i="30"/>
  <c r="AZ20" i="30"/>
  <c r="AY20" i="30"/>
  <c r="BE19" i="30"/>
  <c r="BD19" i="30"/>
  <c r="BC19" i="30"/>
  <c r="BB19" i="30"/>
  <c r="BA19" i="30"/>
  <c r="AZ19" i="30"/>
  <c r="AY19" i="30"/>
  <c r="BE18" i="30"/>
  <c r="BD18" i="30"/>
  <c r="BC18" i="30"/>
  <c r="BB18" i="30"/>
  <c r="BA18" i="30"/>
  <c r="AZ18" i="30"/>
  <c r="AY18" i="30"/>
  <c r="BE17" i="30"/>
  <c r="BD17" i="30"/>
  <c r="BC17" i="30"/>
  <c r="BB17" i="30"/>
  <c r="BA17" i="30"/>
  <c r="AZ17" i="30"/>
  <c r="AY17" i="30"/>
  <c r="BE16" i="30"/>
  <c r="BD16" i="30"/>
  <c r="BC16" i="30"/>
  <c r="BB16" i="30"/>
  <c r="BA16" i="30"/>
  <c r="AZ16" i="30"/>
  <c r="AY16" i="30"/>
  <c r="BE15" i="30"/>
  <c r="BD15" i="30"/>
  <c r="BC15" i="30"/>
  <c r="BB15" i="30"/>
  <c r="BA15" i="30"/>
  <c r="AZ15" i="30"/>
  <c r="AY15" i="30"/>
  <c r="BE14" i="30"/>
  <c r="BD14" i="30"/>
  <c r="BC14" i="30"/>
  <c r="BB14" i="30"/>
  <c r="BA14" i="30"/>
  <c r="AZ14" i="30"/>
  <c r="AY14" i="30"/>
  <c r="BT182" i="21"/>
  <c r="BT181" i="21"/>
  <c r="BT180" i="21"/>
  <c r="BT179" i="21"/>
  <c r="BT178" i="21"/>
  <c r="BT177" i="21"/>
  <c r="BT176" i="21"/>
  <c r="BT175" i="21"/>
  <c r="BT174" i="21"/>
  <c r="BT173" i="21"/>
  <c r="BT172" i="21"/>
  <c r="BT171" i="21"/>
  <c r="BT119" i="21"/>
  <c r="BT118" i="21"/>
  <c r="BT117" i="21"/>
  <c r="BT116" i="21"/>
  <c r="BT115" i="21"/>
  <c r="BT114" i="21"/>
  <c r="BT113" i="21"/>
  <c r="BT112" i="21"/>
  <c r="BT111" i="21"/>
  <c r="BT110" i="21"/>
  <c r="BT109" i="21"/>
  <c r="BT108" i="21"/>
  <c r="BT170" i="21"/>
  <c r="BT107" i="21"/>
  <c r="BE36" i="30"/>
  <c r="BD36" i="30"/>
  <c r="BC36" i="30"/>
  <c r="BB36" i="30"/>
  <c r="BA36" i="30"/>
  <c r="AZ36" i="30"/>
  <c r="BE35" i="30"/>
  <c r="BD35" i="30"/>
  <c r="BC35" i="30"/>
  <c r="BB35" i="30"/>
  <c r="BA35" i="30"/>
  <c r="AZ35" i="30"/>
  <c r="BE34" i="30"/>
  <c r="BD34" i="30"/>
  <c r="BC34" i="30"/>
  <c r="BB34" i="30"/>
  <c r="BA34" i="30"/>
  <c r="AZ34" i="30"/>
  <c r="AY35" i="30"/>
  <c r="AY36" i="30"/>
  <c r="BF33" i="30"/>
  <c r="BF32" i="30"/>
  <c r="BF31" i="30"/>
  <c r="E18" i="42"/>
  <c r="F18" i="42" s="1"/>
  <c r="E17" i="42"/>
  <c r="G17" i="42" s="1"/>
  <c r="CX26" i="21"/>
  <c r="F17" i="42" l="1"/>
  <c r="CX354" i="21"/>
  <c r="EF102" i="21"/>
  <c r="AY34" i="30"/>
  <c r="FY170" i="21"/>
  <c r="GA141" i="21"/>
  <c r="M57" i="21" l="1"/>
  <c r="BF40" i="30"/>
  <c r="BL26" i="21"/>
  <c r="BL13" i="21" s="1"/>
  <c r="CZ16" i="38"/>
  <c r="DB16" i="38"/>
  <c r="DD16" i="38"/>
  <c r="DF16" i="38"/>
  <c r="DH16" i="38"/>
  <c r="DJ16" i="38"/>
  <c r="DL16" i="38"/>
  <c r="CZ17" i="38"/>
  <c r="DB17" i="38"/>
  <c r="DD17" i="38"/>
  <c r="DF17" i="38"/>
  <c r="DH17" i="38"/>
  <c r="DJ17" i="38"/>
  <c r="DL17" i="38"/>
  <c r="CZ18" i="38"/>
  <c r="DB18" i="38"/>
  <c r="DD18" i="38"/>
  <c r="DF18" i="38"/>
  <c r="DH18" i="38"/>
  <c r="DJ18" i="38"/>
  <c r="DL18" i="38"/>
  <c r="CZ19" i="38"/>
  <c r="DB19" i="38"/>
  <c r="DD19" i="38"/>
  <c r="DF19" i="38"/>
  <c r="DH19" i="38"/>
  <c r="DJ19" i="38"/>
  <c r="DL19" i="38"/>
  <c r="CZ20" i="38"/>
  <c r="DB20" i="38"/>
  <c r="DD20" i="38"/>
  <c r="DF20" i="38"/>
  <c r="DH20" i="38"/>
  <c r="DJ20" i="38"/>
  <c r="DL20" i="38"/>
  <c r="CZ21" i="38"/>
  <c r="DB21" i="38"/>
  <c r="DD21" i="38"/>
  <c r="DF21" i="38"/>
  <c r="DH21" i="38"/>
  <c r="DJ21" i="38"/>
  <c r="DL21" i="38"/>
  <c r="CZ22" i="38"/>
  <c r="DB22" i="38"/>
  <c r="DD22" i="38"/>
  <c r="DF22" i="38"/>
  <c r="DH22" i="38"/>
  <c r="DJ22" i="38"/>
  <c r="DL22" i="38"/>
  <c r="CZ23" i="38"/>
  <c r="DB23" i="38"/>
  <c r="DD23" i="38"/>
  <c r="DF23" i="38"/>
  <c r="DH23" i="38"/>
  <c r="DJ23" i="38"/>
  <c r="DL23" i="38"/>
  <c r="CZ24" i="38"/>
  <c r="DB24" i="38"/>
  <c r="DD24" i="38"/>
  <c r="DF24" i="38"/>
  <c r="DH24" i="38"/>
  <c r="DJ24" i="38"/>
  <c r="DL24" i="38"/>
  <c r="CZ25" i="38"/>
  <c r="DB25" i="38"/>
  <c r="DD25" i="38"/>
  <c r="DF25" i="38"/>
  <c r="DH25" i="38"/>
  <c r="DJ25" i="38"/>
  <c r="DL25" i="38"/>
  <c r="CZ26" i="38"/>
  <c r="DB26" i="38"/>
  <c r="DD26" i="38"/>
  <c r="DF26" i="38"/>
  <c r="DH26" i="38"/>
  <c r="DJ26" i="38"/>
  <c r="DL26" i="38"/>
  <c r="CZ27" i="38"/>
  <c r="DB27" i="38"/>
  <c r="DD27" i="38"/>
  <c r="DF27" i="38"/>
  <c r="DH27" i="38"/>
  <c r="DJ27" i="38"/>
  <c r="DL27" i="38"/>
  <c r="CZ28" i="38"/>
  <c r="DB28" i="38"/>
  <c r="DD28" i="38"/>
  <c r="DF28" i="38"/>
  <c r="DH28" i="38"/>
  <c r="DJ28" i="38"/>
  <c r="DL28" i="38"/>
  <c r="CZ29" i="38"/>
  <c r="DB29" i="38"/>
  <c r="DD29" i="38"/>
  <c r="DF29" i="38"/>
  <c r="DH29" i="38"/>
  <c r="DJ29" i="38"/>
  <c r="DL29" i="38"/>
  <c r="CZ30" i="38"/>
  <c r="DB30" i="38"/>
  <c r="DD30" i="38"/>
  <c r="DF30" i="38"/>
  <c r="DH30" i="38"/>
  <c r="DJ30" i="38"/>
  <c r="DL30" i="38"/>
  <c r="CZ31" i="38"/>
  <c r="DB31" i="38"/>
  <c r="DD31" i="38"/>
  <c r="DF31" i="38"/>
  <c r="DH31" i="38"/>
  <c r="DJ31" i="38"/>
  <c r="DL31" i="38"/>
  <c r="CZ32" i="38"/>
  <c r="DB32" i="38"/>
  <c r="DD32" i="38"/>
  <c r="DF32" i="38"/>
  <c r="DH32" i="38"/>
  <c r="DJ32" i="38"/>
  <c r="DL32" i="38"/>
  <c r="CZ33" i="38"/>
  <c r="DB33" i="38"/>
  <c r="DD33" i="38"/>
  <c r="DF33" i="38"/>
  <c r="DH33" i="38"/>
  <c r="DJ33" i="38"/>
  <c r="DL33" i="38"/>
  <c r="CZ34" i="38"/>
  <c r="DB34" i="38"/>
  <c r="DD34" i="38"/>
  <c r="DF34" i="38"/>
  <c r="DH34" i="38"/>
  <c r="DJ34" i="38"/>
  <c r="DL34" i="38"/>
  <c r="CZ35" i="38"/>
  <c r="DB35" i="38"/>
  <c r="DD35" i="38"/>
  <c r="DF35" i="38"/>
  <c r="DH35" i="38"/>
  <c r="DJ35" i="38"/>
  <c r="DL35" i="38"/>
  <c r="CZ36" i="38"/>
  <c r="DB36" i="38"/>
  <c r="DD36" i="38"/>
  <c r="DF36" i="38"/>
  <c r="DH36" i="38"/>
  <c r="DJ36" i="38"/>
  <c r="DL36" i="38"/>
  <c r="CZ37" i="38"/>
  <c r="DB37" i="38"/>
  <c r="DD37" i="38"/>
  <c r="DF37" i="38"/>
  <c r="DH37" i="38"/>
  <c r="DJ37" i="38"/>
  <c r="DL37" i="38"/>
  <c r="CZ38" i="38"/>
  <c r="DB38" i="38"/>
  <c r="DD38" i="38"/>
  <c r="DF38" i="38"/>
  <c r="DH38" i="38"/>
  <c r="DJ38" i="38"/>
  <c r="DL38" i="38"/>
  <c r="CZ39" i="38"/>
  <c r="DB39" i="38"/>
  <c r="DD39" i="38"/>
  <c r="DF39" i="38"/>
  <c r="DH39" i="38"/>
  <c r="DJ39" i="38"/>
  <c r="DL39" i="38"/>
  <c r="CZ40" i="38"/>
  <c r="DB40" i="38"/>
  <c r="DD40" i="38"/>
  <c r="DF40" i="38"/>
  <c r="DH40" i="38"/>
  <c r="DJ40" i="38"/>
  <c r="DL40" i="38"/>
  <c r="CZ41" i="38"/>
  <c r="DB41" i="38"/>
  <c r="DD41" i="38"/>
  <c r="DF41" i="38"/>
  <c r="DH41" i="38"/>
  <c r="DJ41" i="38"/>
  <c r="DL41" i="38"/>
  <c r="MG42" i="38"/>
  <c r="MG43" i="38"/>
  <c r="AS26" i="30"/>
  <c r="AR40" i="30"/>
  <c r="AQ40" i="30"/>
  <c r="AP40" i="30"/>
  <c r="AO40" i="30"/>
  <c r="AN40" i="30"/>
  <c r="AM40" i="30"/>
  <c r="AL40" i="30"/>
  <c r="AR39" i="30"/>
  <c r="AQ39" i="30"/>
  <c r="AP39" i="30"/>
  <c r="AO39" i="30"/>
  <c r="AN39" i="30"/>
  <c r="AM39" i="30"/>
  <c r="AL39" i="30"/>
  <c r="AR38" i="30"/>
  <c r="AQ38" i="30"/>
  <c r="AP38" i="30"/>
  <c r="AO38" i="30"/>
  <c r="AN38" i="30"/>
  <c r="AM38" i="30"/>
  <c r="AL38" i="30"/>
  <c r="AR37" i="30"/>
  <c r="AQ37" i="30"/>
  <c r="AP37" i="30"/>
  <c r="AO37" i="30"/>
  <c r="AN37" i="30"/>
  <c r="AM37" i="30"/>
  <c r="AL37" i="30"/>
  <c r="AR36" i="30"/>
  <c r="AQ36" i="30"/>
  <c r="AP36" i="30"/>
  <c r="AO36" i="30"/>
  <c r="AN36" i="30"/>
  <c r="AM36" i="30"/>
  <c r="AL36" i="30"/>
  <c r="AR35" i="30"/>
  <c r="AQ35" i="30"/>
  <c r="AP35" i="30"/>
  <c r="AO35" i="30"/>
  <c r="AN35" i="30"/>
  <c r="AM35" i="30"/>
  <c r="AL35" i="30"/>
  <c r="AR34" i="30"/>
  <c r="AQ34" i="30"/>
  <c r="AP34" i="30"/>
  <c r="AO34" i="30"/>
  <c r="AN34" i="30"/>
  <c r="AM34" i="30"/>
  <c r="AL34" i="30"/>
  <c r="AR33" i="30"/>
  <c r="AQ33" i="30"/>
  <c r="AP33" i="30"/>
  <c r="AO33" i="30"/>
  <c r="AN33" i="30"/>
  <c r="AM33" i="30"/>
  <c r="AL33" i="30"/>
  <c r="AR32" i="30"/>
  <c r="AQ32" i="30"/>
  <c r="AP32" i="30"/>
  <c r="AO32" i="30"/>
  <c r="AN32" i="30"/>
  <c r="AM32" i="30"/>
  <c r="AL32" i="30"/>
  <c r="AR31" i="30"/>
  <c r="AQ31" i="30"/>
  <c r="AP31" i="30"/>
  <c r="AO31" i="30"/>
  <c r="AN31" i="30"/>
  <c r="AM31" i="30"/>
  <c r="AL31" i="30"/>
  <c r="AR30" i="30"/>
  <c r="AQ30" i="30"/>
  <c r="AP30" i="30"/>
  <c r="AO30" i="30"/>
  <c r="AN30" i="30"/>
  <c r="AM30" i="30"/>
  <c r="AL30" i="30"/>
  <c r="AR29" i="30"/>
  <c r="AQ29" i="30"/>
  <c r="AP29" i="30"/>
  <c r="AO29" i="30"/>
  <c r="AN29" i="30"/>
  <c r="AM29" i="30"/>
  <c r="AL29" i="30"/>
  <c r="AR28" i="30"/>
  <c r="AQ28" i="30"/>
  <c r="AP28" i="30"/>
  <c r="AO28" i="30"/>
  <c r="AN28" i="30"/>
  <c r="AM28" i="30"/>
  <c r="AL28" i="30"/>
  <c r="AG40" i="30"/>
  <c r="AF40" i="30"/>
  <c r="AG39" i="30"/>
  <c r="AF39" i="30"/>
  <c r="AG38" i="30"/>
  <c r="AF38" i="30"/>
  <c r="AG37" i="30"/>
  <c r="AF37" i="30"/>
  <c r="AG36" i="30"/>
  <c r="AF36" i="30"/>
  <c r="AG35" i="30"/>
  <c r="AF35" i="30"/>
  <c r="AG34" i="30"/>
  <c r="AF34" i="30"/>
  <c r="AG33" i="30"/>
  <c r="AF33" i="30"/>
  <c r="AG32" i="30"/>
  <c r="AF32" i="30"/>
  <c r="AG31" i="30"/>
  <c r="AF31" i="30"/>
  <c r="AG30" i="30"/>
  <c r="AF30" i="30"/>
  <c r="AG29" i="30"/>
  <c r="AF29" i="30"/>
  <c r="AG28" i="30"/>
  <c r="AF28" i="30"/>
  <c r="X40" i="30"/>
  <c r="W40" i="30"/>
  <c r="X39" i="30"/>
  <c r="W39" i="30"/>
  <c r="X38" i="30"/>
  <c r="W38" i="30"/>
  <c r="X37" i="30"/>
  <c r="W37" i="30"/>
  <c r="X36" i="30"/>
  <c r="W36" i="30"/>
  <c r="X35" i="30"/>
  <c r="W35" i="30"/>
  <c r="X34" i="30"/>
  <c r="W34" i="30"/>
  <c r="X33" i="30"/>
  <c r="W33" i="30"/>
  <c r="X32" i="30"/>
  <c r="W32" i="30"/>
  <c r="X31" i="30"/>
  <c r="W31" i="30"/>
  <c r="X30" i="30"/>
  <c r="W30" i="30"/>
  <c r="X29" i="30"/>
  <c r="W29" i="30"/>
  <c r="X28" i="30"/>
  <c r="W28" i="30"/>
  <c r="U40" i="30"/>
  <c r="U39" i="30"/>
  <c r="U38" i="30"/>
  <c r="U37" i="30"/>
  <c r="U36" i="30"/>
  <c r="U35" i="30"/>
  <c r="U34" i="30"/>
  <c r="U33" i="30"/>
  <c r="U32" i="30"/>
  <c r="U31" i="30"/>
  <c r="U30" i="30"/>
  <c r="U29" i="30"/>
  <c r="U28" i="30"/>
  <c r="I40" i="30"/>
  <c r="H40" i="30"/>
  <c r="I39" i="30"/>
  <c r="H39" i="30"/>
  <c r="I38" i="30"/>
  <c r="H38" i="30"/>
  <c r="I37" i="30"/>
  <c r="H37" i="30"/>
  <c r="I36" i="30"/>
  <c r="H36" i="30"/>
  <c r="I35" i="30"/>
  <c r="H35" i="30"/>
  <c r="I34" i="30"/>
  <c r="H34" i="30"/>
  <c r="I33" i="30"/>
  <c r="H33" i="30"/>
  <c r="I32" i="30"/>
  <c r="H32" i="30"/>
  <c r="I31" i="30"/>
  <c r="H31" i="30"/>
  <c r="I30" i="30"/>
  <c r="H30" i="30"/>
  <c r="I29" i="30"/>
  <c r="H29" i="30"/>
  <c r="I28" i="30"/>
  <c r="H28" i="30"/>
  <c r="C40" i="30"/>
  <c r="C39" i="30"/>
  <c r="C38" i="30"/>
  <c r="C37" i="30"/>
  <c r="C36" i="30"/>
  <c r="C35" i="30"/>
  <c r="C34" i="30"/>
  <c r="C33" i="30"/>
  <c r="C32" i="30"/>
  <c r="C31" i="30"/>
  <c r="C30" i="30"/>
  <c r="C29" i="30"/>
  <c r="C28" i="30"/>
  <c r="B31" i="45"/>
  <c r="B29" i="45"/>
  <c r="B25" i="45"/>
  <c r="B23" i="45"/>
  <c r="B17" i="45"/>
  <c r="B15" i="45"/>
  <c r="B13" i="45"/>
  <c r="B9" i="45"/>
  <c r="DL41" i="41"/>
  <c r="DJ41" i="41"/>
  <c r="DH41" i="41"/>
  <c r="DF41" i="41"/>
  <c r="DD41" i="41"/>
  <c r="DB41" i="41"/>
  <c r="CZ41" i="41"/>
  <c r="DL40" i="41"/>
  <c r="DJ40" i="41"/>
  <c r="DH40" i="41"/>
  <c r="DF40" i="41"/>
  <c r="DD40" i="41"/>
  <c r="DB40" i="41"/>
  <c r="CZ40" i="41"/>
  <c r="DL39" i="41"/>
  <c r="DJ39" i="41"/>
  <c r="DH39" i="41"/>
  <c r="DF39" i="41"/>
  <c r="DD39" i="41"/>
  <c r="DB39" i="41"/>
  <c r="CZ39" i="41"/>
  <c r="DL38" i="41"/>
  <c r="DJ38" i="41"/>
  <c r="DH38" i="41"/>
  <c r="DF38" i="41"/>
  <c r="DD38" i="41"/>
  <c r="DB38" i="41"/>
  <c r="CZ38" i="41"/>
  <c r="DL37" i="41"/>
  <c r="DJ37" i="41"/>
  <c r="DH37" i="41"/>
  <c r="DF37" i="41"/>
  <c r="DD37" i="41"/>
  <c r="DB37" i="41"/>
  <c r="CZ37" i="41"/>
  <c r="DL36" i="41"/>
  <c r="DJ36" i="41"/>
  <c r="DH36" i="41"/>
  <c r="DF36" i="41"/>
  <c r="DD36" i="41"/>
  <c r="DB36" i="41"/>
  <c r="CZ36" i="41"/>
  <c r="DL35" i="41"/>
  <c r="DJ35" i="41"/>
  <c r="DH35" i="41"/>
  <c r="DF35" i="41"/>
  <c r="DD35" i="41"/>
  <c r="DB35" i="41"/>
  <c r="CZ35" i="41"/>
  <c r="DL34" i="41"/>
  <c r="DJ34" i="41"/>
  <c r="DH34" i="41"/>
  <c r="DF34" i="41"/>
  <c r="DD34" i="41"/>
  <c r="DB34" i="41"/>
  <c r="CZ34" i="41"/>
  <c r="DL33" i="41"/>
  <c r="DJ33" i="41"/>
  <c r="DH33" i="41"/>
  <c r="DF33" i="41"/>
  <c r="DD33" i="41"/>
  <c r="DB33" i="41"/>
  <c r="CZ33" i="41"/>
  <c r="DL32" i="41"/>
  <c r="DJ32" i="41"/>
  <c r="DH32" i="41"/>
  <c r="DF32" i="41"/>
  <c r="DD32" i="41"/>
  <c r="DB32" i="41"/>
  <c r="CZ32" i="41"/>
  <c r="DL31" i="41"/>
  <c r="DJ31" i="41"/>
  <c r="DH31" i="41"/>
  <c r="DF31" i="41"/>
  <c r="DD31" i="41"/>
  <c r="DB31" i="41"/>
  <c r="CZ31" i="41"/>
  <c r="DL30" i="41"/>
  <c r="DJ30" i="41"/>
  <c r="DH30" i="41"/>
  <c r="DF30" i="41"/>
  <c r="DD30" i="41"/>
  <c r="DB30" i="41"/>
  <c r="CZ30" i="41"/>
  <c r="DL29" i="41"/>
  <c r="DJ29" i="41"/>
  <c r="DH29" i="41"/>
  <c r="DF29" i="41"/>
  <c r="DD29" i="41"/>
  <c r="DB29" i="41"/>
  <c r="CZ29" i="41"/>
  <c r="DL28" i="41"/>
  <c r="DJ28" i="41"/>
  <c r="DH28" i="41"/>
  <c r="DF28" i="41"/>
  <c r="DD28" i="41"/>
  <c r="DB28" i="41"/>
  <c r="CZ28" i="41"/>
  <c r="DL27" i="41"/>
  <c r="DJ27" i="41"/>
  <c r="DH27" i="41"/>
  <c r="DF27" i="41"/>
  <c r="DD27" i="41"/>
  <c r="DB27" i="41"/>
  <c r="CZ27" i="41"/>
  <c r="DL26" i="41"/>
  <c r="DJ26" i="41"/>
  <c r="DH26" i="41"/>
  <c r="DF26" i="41"/>
  <c r="DD26" i="41"/>
  <c r="DB26" i="41"/>
  <c r="CZ26" i="41"/>
  <c r="DL25" i="41"/>
  <c r="DJ25" i="41"/>
  <c r="DH25" i="41"/>
  <c r="DF25" i="41"/>
  <c r="DD25" i="41"/>
  <c r="DB25" i="41"/>
  <c r="CZ25" i="41"/>
  <c r="DL24" i="41"/>
  <c r="DJ24" i="41"/>
  <c r="DH24" i="41"/>
  <c r="DF24" i="41"/>
  <c r="DD24" i="41"/>
  <c r="DB24" i="41"/>
  <c r="CZ24" i="41"/>
  <c r="DL23" i="41"/>
  <c r="DJ23" i="41"/>
  <c r="DH23" i="41"/>
  <c r="DF23" i="41"/>
  <c r="DD23" i="41"/>
  <c r="DB23" i="41"/>
  <c r="CZ23" i="41"/>
  <c r="DL22" i="41"/>
  <c r="DJ22" i="41"/>
  <c r="DH22" i="41"/>
  <c r="DF22" i="41"/>
  <c r="DD22" i="41"/>
  <c r="DB22" i="41"/>
  <c r="CZ22" i="41"/>
  <c r="DL21" i="41"/>
  <c r="DJ21" i="41"/>
  <c r="DH21" i="41"/>
  <c r="DF21" i="41"/>
  <c r="DD21" i="41"/>
  <c r="DB21" i="41"/>
  <c r="CZ21" i="41"/>
  <c r="DL20" i="41"/>
  <c r="DJ20" i="41"/>
  <c r="DH20" i="41"/>
  <c r="DF20" i="41"/>
  <c r="DD20" i="41"/>
  <c r="DB20" i="41"/>
  <c r="CZ20" i="41"/>
  <c r="DL19" i="41"/>
  <c r="DJ19" i="41"/>
  <c r="DH19" i="41"/>
  <c r="DF19" i="41"/>
  <c r="DD19" i="41"/>
  <c r="DB19" i="41"/>
  <c r="CZ19" i="41"/>
  <c r="DL18" i="41"/>
  <c r="DJ18" i="41"/>
  <c r="DH18" i="41"/>
  <c r="DF18" i="41"/>
  <c r="DD18" i="41"/>
  <c r="DB18" i="41"/>
  <c r="CZ18" i="41"/>
  <c r="DL17" i="41"/>
  <c r="DJ17" i="41"/>
  <c r="DH17" i="41"/>
  <c r="DF17" i="41"/>
  <c r="DD17" i="41"/>
  <c r="DB17" i="41"/>
  <c r="CZ17" i="41"/>
  <c r="DL16" i="41"/>
  <c r="DJ16" i="41"/>
  <c r="DH16" i="41"/>
  <c r="DF16" i="41"/>
  <c r="DD16" i="41"/>
  <c r="DB16" i="41"/>
  <c r="CZ16" i="41"/>
  <c r="CB141" i="21"/>
  <c r="ED45" i="41"/>
  <c r="EC45" i="41"/>
  <c r="EB45" i="41"/>
  <c r="EA45" i="41"/>
  <c r="DZ45" i="41"/>
  <c r="MG43" i="41"/>
  <c r="MG42" i="41"/>
  <c r="GK42" i="41"/>
  <c r="B27" i="45"/>
  <c r="B19" i="45"/>
  <c r="JA15" i="41"/>
  <c r="MD15" i="41" s="1"/>
  <c r="IY15" i="41"/>
  <c r="MB15" i="41" s="1"/>
  <c r="IW15" i="41"/>
  <c r="LZ15" i="41" s="1"/>
  <c r="IU15" i="41"/>
  <c r="LX15" i="41" s="1"/>
  <c r="IS15" i="41"/>
  <c r="LV15" i="41" s="1"/>
  <c r="IQ15" i="41"/>
  <c r="LT15" i="41" s="1"/>
  <c r="IO15" i="41"/>
  <c r="LR15" i="41" s="1"/>
  <c r="IM15" i="41"/>
  <c r="LP15" i="41" s="1"/>
  <c r="IK15" i="41"/>
  <c r="LN15" i="41" s="1"/>
  <c r="II15" i="41"/>
  <c r="LL15" i="41" s="1"/>
  <c r="IG15" i="41"/>
  <c r="LJ15" i="41" s="1"/>
  <c r="IE15" i="41"/>
  <c r="LH15" i="41" s="1"/>
  <c r="IC15" i="41"/>
  <c r="LF15" i="41" s="1"/>
  <c r="IA15" i="41"/>
  <c r="LD15" i="41" s="1"/>
  <c r="HY15" i="41"/>
  <c r="LB15" i="41" s="1"/>
  <c r="HW15" i="41"/>
  <c r="KZ15" i="41" s="1"/>
  <c r="HU15" i="41"/>
  <c r="KX15" i="41" s="1"/>
  <c r="HS15" i="41"/>
  <c r="KV15" i="41" s="1"/>
  <c r="HQ15" i="41"/>
  <c r="KT15" i="41" s="1"/>
  <c r="HO15" i="41"/>
  <c r="KR15" i="41" s="1"/>
  <c r="HM15" i="41"/>
  <c r="KP15" i="41" s="1"/>
  <c r="HK15" i="41"/>
  <c r="KN15" i="41" s="1"/>
  <c r="HI15" i="41"/>
  <c r="KL15" i="41" s="1"/>
  <c r="HG15" i="41"/>
  <c r="KJ15" i="41" s="1"/>
  <c r="HE15" i="41"/>
  <c r="KH15" i="41" s="1"/>
  <c r="HC15" i="41"/>
  <c r="KF15" i="41" s="1"/>
  <c r="HA15" i="41"/>
  <c r="KD15" i="41" s="1"/>
  <c r="GY15" i="41"/>
  <c r="KB15" i="41" s="1"/>
  <c r="GW15" i="41"/>
  <c r="JZ15" i="41" s="1"/>
  <c r="GU15" i="41"/>
  <c r="JX15" i="41" s="1"/>
  <c r="GS15" i="41"/>
  <c r="JV15" i="41" s="1"/>
  <c r="GQ15" i="41"/>
  <c r="JT15" i="41" s="1"/>
  <c r="GO15" i="41"/>
  <c r="JR15" i="41" s="1"/>
  <c r="GM15" i="41"/>
  <c r="JP15" i="41" s="1"/>
  <c r="MD14" i="41"/>
  <c r="MB14" i="41"/>
  <c r="LZ14" i="41"/>
  <c r="LX14" i="41"/>
  <c r="LV14" i="41"/>
  <c r="LT14" i="41"/>
  <c r="LR14" i="41"/>
  <c r="LP14" i="41"/>
  <c r="LN14" i="41"/>
  <c r="LL14" i="41"/>
  <c r="LJ14" i="41"/>
  <c r="LH14" i="41"/>
  <c r="LF14" i="41"/>
  <c r="LD14" i="41"/>
  <c r="LB14" i="41"/>
  <c r="KZ14" i="41"/>
  <c r="KX14" i="41"/>
  <c r="KV14" i="41"/>
  <c r="KT14" i="41"/>
  <c r="KR14" i="41"/>
  <c r="KP14" i="41"/>
  <c r="KN14" i="41"/>
  <c r="KL14" i="41"/>
  <c r="KJ14" i="41"/>
  <c r="KH14" i="41"/>
  <c r="KF14" i="41"/>
  <c r="KD14" i="41"/>
  <c r="KB14" i="41"/>
  <c r="JZ14" i="41"/>
  <c r="JX14" i="41"/>
  <c r="JV14" i="41"/>
  <c r="JT14" i="41"/>
  <c r="JR14" i="41"/>
  <c r="JP14" i="41"/>
  <c r="JA14" i="41"/>
  <c r="IY14" i="41"/>
  <c r="IW14" i="41"/>
  <c r="IU14" i="41"/>
  <c r="IS14" i="41"/>
  <c r="IQ14" i="41"/>
  <c r="IO14" i="41"/>
  <c r="IM14" i="41"/>
  <c r="IK14" i="41"/>
  <c r="II14" i="41"/>
  <c r="IG14" i="41"/>
  <c r="IE14" i="41"/>
  <c r="IC14" i="41"/>
  <c r="IA14" i="41"/>
  <c r="HY14" i="41"/>
  <c r="HW14" i="41"/>
  <c r="HU14" i="41"/>
  <c r="HS14" i="41"/>
  <c r="HQ14" i="41"/>
  <c r="HO14" i="41"/>
  <c r="HM14" i="41"/>
  <c r="HK14" i="41"/>
  <c r="HI14" i="41"/>
  <c r="HG14" i="41"/>
  <c r="HE14" i="41"/>
  <c r="HC14" i="41"/>
  <c r="HA14" i="41"/>
  <c r="GY14" i="41"/>
  <c r="GW14" i="41"/>
  <c r="GU14" i="41"/>
  <c r="GS14" i="41"/>
  <c r="GQ14" i="41"/>
  <c r="GO14" i="41"/>
  <c r="GM14" i="41"/>
  <c r="GG11" i="41"/>
  <c r="GE11" i="41"/>
  <c r="GC11" i="41"/>
  <c r="GA11" i="41"/>
  <c r="FY11" i="41"/>
  <c r="FW11" i="41"/>
  <c r="FU11" i="41"/>
  <c r="FS11" i="41"/>
  <c r="FQ11" i="41"/>
  <c r="FO11" i="41"/>
  <c r="FM11" i="41"/>
  <c r="FK11" i="41"/>
  <c r="FI11" i="41"/>
  <c r="FG11" i="41"/>
  <c r="FE11" i="41"/>
  <c r="FC11" i="41"/>
  <c r="EY11" i="41"/>
  <c r="EW11" i="41"/>
  <c r="EU11" i="41"/>
  <c r="EQ11" i="41"/>
  <c r="EO11" i="41"/>
  <c r="EI11" i="41"/>
  <c r="EE11" i="41"/>
  <c r="EC11" i="41"/>
  <c r="EA11" i="41"/>
  <c r="DY11" i="41"/>
  <c r="DW11" i="41"/>
  <c r="DU11" i="41"/>
  <c r="GG10" i="41"/>
  <c r="GE10" i="41"/>
  <c r="GC10" i="41"/>
  <c r="GA10" i="41"/>
  <c r="FW10" i="41"/>
  <c r="FU10" i="41"/>
  <c r="FS10" i="41"/>
  <c r="FQ10" i="41"/>
  <c r="FO10" i="41"/>
  <c r="FK10" i="41"/>
  <c r="FI10" i="41"/>
  <c r="FE10" i="41"/>
  <c r="FC10" i="41"/>
  <c r="EW10" i="41"/>
  <c r="EU10" i="41"/>
  <c r="EQ10" i="41"/>
  <c r="EO10" i="41"/>
  <c r="EE10" i="41"/>
  <c r="EC10" i="41"/>
  <c r="EA10" i="41"/>
  <c r="DY10" i="41"/>
  <c r="DW10" i="41"/>
  <c r="DU10" i="41"/>
  <c r="GG8" i="41"/>
  <c r="GE8" i="41"/>
  <c r="GC8" i="41"/>
  <c r="GA8" i="41"/>
  <c r="FY8" i="41"/>
  <c r="FW8" i="41"/>
  <c r="FU8" i="41"/>
  <c r="FS8" i="41"/>
  <c r="FQ8" i="41"/>
  <c r="FO8" i="41"/>
  <c r="FM8" i="41"/>
  <c r="FK8" i="41"/>
  <c r="FI8" i="41"/>
  <c r="FG8" i="41"/>
  <c r="FE8" i="41"/>
  <c r="FC8" i="41"/>
  <c r="FA8" i="41"/>
  <c r="EY8" i="41"/>
  <c r="EW8" i="41"/>
  <c r="EU8" i="41"/>
  <c r="ES8" i="41"/>
  <c r="EQ8" i="41"/>
  <c r="EO8" i="41"/>
  <c r="EM8" i="41"/>
  <c r="EK8" i="41"/>
  <c r="EI8" i="41"/>
  <c r="EG8" i="41"/>
  <c r="EE8" i="41"/>
  <c r="EC8" i="41"/>
  <c r="EA8" i="41"/>
  <c r="DY8" i="41"/>
  <c r="DW8" i="41"/>
  <c r="DU8" i="41"/>
  <c r="DS8" i="41"/>
  <c r="DQ8" i="41"/>
  <c r="GH7" i="41"/>
  <c r="GF7" i="41"/>
  <c r="GD7" i="41"/>
  <c r="GB7" i="41"/>
  <c r="FZ7" i="41"/>
  <c r="FX7" i="41"/>
  <c r="FV7" i="41"/>
  <c r="FT7" i="41"/>
  <c r="FR7" i="41"/>
  <c r="FP7" i="41"/>
  <c r="FN7" i="41"/>
  <c r="FL7" i="41"/>
  <c r="FJ7" i="41"/>
  <c r="FH7" i="41"/>
  <c r="FF7" i="41"/>
  <c r="FD7" i="41"/>
  <c r="FB7" i="41"/>
  <c r="EZ7" i="41"/>
  <c r="EX7" i="41"/>
  <c r="EV7" i="41"/>
  <c r="ET7" i="41"/>
  <c r="ER7" i="41"/>
  <c r="EP7" i="41"/>
  <c r="EN7" i="41"/>
  <c r="EL7" i="41"/>
  <c r="EJ7" i="41"/>
  <c r="EH7" i="41"/>
  <c r="EF7" i="41"/>
  <c r="ED7" i="41"/>
  <c r="EB7" i="41"/>
  <c r="DZ7" i="41"/>
  <c r="DX7" i="41"/>
  <c r="DV7" i="41"/>
  <c r="DT7" i="41"/>
  <c r="DR7" i="41"/>
  <c r="H215" i="21"/>
  <c r="AT2" i="30"/>
  <c r="AB2" i="42" l="1"/>
  <c r="AB3" i="42" s="1"/>
  <c r="AB4" i="42" s="1"/>
  <c r="AB5" i="42" s="1"/>
  <c r="AB6" i="42" s="1"/>
  <c r="AB7" i="42" s="1"/>
  <c r="AB8" i="42" s="1"/>
  <c r="AB9" i="42" s="1"/>
  <c r="AB10" i="42" s="1"/>
  <c r="AB11" i="42" s="1"/>
  <c r="AB12" i="42" s="1"/>
  <c r="AB13" i="42" s="1"/>
  <c r="FQ9" i="41"/>
  <c r="FI9" i="41"/>
  <c r="DU9" i="41"/>
  <c r="BK215" i="21"/>
  <c r="EE50" i="38"/>
  <c r="DI50" i="38"/>
  <c r="EY50" i="38"/>
  <c r="DI50" i="46"/>
  <c r="CR50" i="46" s="1"/>
  <c r="FR50" i="44"/>
  <c r="FY141" i="21"/>
  <c r="CB367" i="21"/>
  <c r="CV354" i="21" s="1"/>
  <c r="EA9" i="41"/>
  <c r="AH31" i="30"/>
  <c r="AH33" i="30"/>
  <c r="AH35" i="30"/>
  <c r="AH37" i="30"/>
  <c r="AH39" i="30"/>
  <c r="EY50" i="41"/>
  <c r="FG51" i="41" s="1"/>
  <c r="EY50" i="46"/>
  <c r="FR50" i="46" s="1"/>
  <c r="EE50" i="46"/>
  <c r="EZ50" i="44"/>
  <c r="EF50" i="44"/>
  <c r="DJ50" i="44"/>
  <c r="DQ13" i="46"/>
  <c r="GL14" i="46"/>
  <c r="D4" i="45"/>
  <c r="DR13" i="44"/>
  <c r="GM14" i="44"/>
  <c r="CO30" i="41"/>
  <c r="CO31" i="41" s="1"/>
  <c r="B21" i="45"/>
  <c r="CO20" i="41"/>
  <c r="B11" i="45"/>
  <c r="CO16" i="41"/>
  <c r="B7" i="45"/>
  <c r="EO9" i="41"/>
  <c r="EW9" i="41"/>
  <c r="FE9" i="41"/>
  <c r="AH32" i="30"/>
  <c r="AH36" i="30"/>
  <c r="AH38" i="30"/>
  <c r="AH40" i="30"/>
  <c r="D4" i="43"/>
  <c r="FS9" i="41"/>
  <c r="DI50" i="41"/>
  <c r="DQ51" i="41" s="1"/>
  <c r="EE50" i="41"/>
  <c r="EM52" i="41" s="1"/>
  <c r="FU9" i="41"/>
  <c r="GG9" i="41"/>
  <c r="AL41" i="30"/>
  <c r="AN41" i="30"/>
  <c r="AP41" i="30"/>
  <c r="AR41" i="30"/>
  <c r="AH34" i="30"/>
  <c r="EQ9" i="41"/>
  <c r="EU9" i="41"/>
  <c r="FO9" i="41"/>
  <c r="FW9" i="41"/>
  <c r="GA9" i="41"/>
  <c r="GE9" i="41"/>
  <c r="EC9" i="41"/>
  <c r="GC9" i="41"/>
  <c r="DY9" i="41"/>
  <c r="AM41" i="30"/>
  <c r="AO41" i="30"/>
  <c r="AQ41" i="30"/>
  <c r="CP16" i="41"/>
  <c r="L16" i="41" s="1"/>
  <c r="DW9" i="41"/>
  <c r="AH28" i="30"/>
  <c r="AH29" i="30"/>
  <c r="AH30" i="30"/>
  <c r="EE9" i="41"/>
  <c r="FC9" i="41"/>
  <c r="FK9" i="41"/>
  <c r="CP17" i="41"/>
  <c r="L17" i="41" s="1"/>
  <c r="C17" i="41" s="1"/>
  <c r="GK16" i="41"/>
  <c r="GK18" i="41"/>
  <c r="CO18" i="41"/>
  <c r="CP19" i="41"/>
  <c r="L19" i="41" s="1"/>
  <c r="C19" i="41" s="1"/>
  <c r="CP18" i="41"/>
  <c r="L18" i="41" s="1"/>
  <c r="C18" i="41" s="1"/>
  <c r="GK20" i="41"/>
  <c r="CP21" i="41"/>
  <c r="L21" i="41" s="1"/>
  <c r="C21" i="41" s="1"/>
  <c r="CP20" i="41"/>
  <c r="L20" i="41" s="1"/>
  <c r="C20" i="41" s="1"/>
  <c r="GK24" i="41"/>
  <c r="CO24" i="41"/>
  <c r="CP25" i="41"/>
  <c r="L25" i="41" s="1"/>
  <c r="C25" i="41" s="1"/>
  <c r="CP24" i="41"/>
  <c r="L24" i="41" s="1"/>
  <c r="C24" i="41" s="1"/>
  <c r="GK28" i="41"/>
  <c r="CO28" i="41"/>
  <c r="CP29" i="41"/>
  <c r="L29" i="41" s="1"/>
  <c r="C29" i="41" s="1"/>
  <c r="CP28" i="41"/>
  <c r="L28" i="41" s="1"/>
  <c r="C28" i="41" s="1"/>
  <c r="CP23" i="41"/>
  <c r="L23" i="41" s="1"/>
  <c r="C23" i="41" s="1"/>
  <c r="CP22" i="41"/>
  <c r="L22" i="41" s="1"/>
  <c r="C22" i="41" s="1"/>
  <c r="GK22" i="41"/>
  <c r="CO22" i="41"/>
  <c r="CP27" i="41"/>
  <c r="L27" i="41" s="1"/>
  <c r="C27" i="41" s="1"/>
  <c r="CP26" i="41"/>
  <c r="L26" i="41" s="1"/>
  <c r="C26" i="41" s="1"/>
  <c r="GK26" i="41"/>
  <c r="CO26" i="41"/>
  <c r="GK30" i="41"/>
  <c r="CP31" i="41"/>
  <c r="L31" i="41" s="1"/>
  <c r="C31" i="41" s="1"/>
  <c r="CP30" i="41"/>
  <c r="L30" i="41" s="1"/>
  <c r="C30" i="41" s="1"/>
  <c r="CP35" i="41"/>
  <c r="L35" i="41" s="1"/>
  <c r="C35" i="41" s="1"/>
  <c r="GK34" i="41"/>
  <c r="CO34" i="41"/>
  <c r="CP34" i="41"/>
  <c r="L34" i="41" s="1"/>
  <c r="C34" i="41" s="1"/>
  <c r="CP33" i="41"/>
  <c r="L33" i="41" s="1"/>
  <c r="C33" i="41" s="1"/>
  <c r="CP32" i="41"/>
  <c r="L32" i="41" s="1"/>
  <c r="C32" i="41" s="1"/>
  <c r="GK32" i="41"/>
  <c r="CO32" i="41"/>
  <c r="CP39" i="41"/>
  <c r="L39" i="41" s="1"/>
  <c r="C39" i="41" s="1"/>
  <c r="CP38" i="41"/>
  <c r="L38" i="41" s="1"/>
  <c r="C38" i="41" s="1"/>
  <c r="GK38" i="41"/>
  <c r="CO38" i="41"/>
  <c r="GK36" i="41"/>
  <c r="CO36" i="41"/>
  <c r="CP37" i="41"/>
  <c r="L37" i="41" s="1"/>
  <c r="C37" i="41" s="1"/>
  <c r="CP36" i="41"/>
  <c r="L36" i="41" s="1"/>
  <c r="C36" i="41" s="1"/>
  <c r="GK40" i="41"/>
  <c r="CO40" i="41"/>
  <c r="CP41" i="41"/>
  <c r="L41" i="41" s="1"/>
  <c r="C41" i="41" s="1"/>
  <c r="CP40" i="41"/>
  <c r="L40" i="41" s="1"/>
  <c r="C40" i="41" s="1"/>
  <c r="J44" i="30"/>
  <c r="AP44" i="30" s="1"/>
  <c r="I44" i="30"/>
  <c r="AO44" i="30" s="1"/>
  <c r="H44" i="30"/>
  <c r="AN44" i="30" s="1"/>
  <c r="G44" i="30"/>
  <c r="AM44" i="30" s="1"/>
  <c r="F44" i="30"/>
  <c r="AL44" i="30" s="1"/>
  <c r="E44" i="30"/>
  <c r="AK44" i="30" s="1"/>
  <c r="I26" i="30"/>
  <c r="H26" i="30"/>
  <c r="I25" i="30"/>
  <c r="H25" i="30"/>
  <c r="I24" i="30"/>
  <c r="H24" i="30"/>
  <c r="I23" i="30"/>
  <c r="H23" i="30"/>
  <c r="I22" i="30"/>
  <c r="H22" i="30"/>
  <c r="I21" i="30"/>
  <c r="H21" i="30"/>
  <c r="I20" i="30"/>
  <c r="H20" i="30"/>
  <c r="I19" i="30"/>
  <c r="H19" i="30"/>
  <c r="I18" i="30"/>
  <c r="H18" i="30"/>
  <c r="I17" i="30"/>
  <c r="H17" i="30"/>
  <c r="I16" i="30"/>
  <c r="H16" i="30"/>
  <c r="I15" i="30"/>
  <c r="H15" i="30"/>
  <c r="I14" i="30"/>
  <c r="H14" i="30"/>
  <c r="X26" i="30"/>
  <c r="W26" i="30"/>
  <c r="U26" i="30"/>
  <c r="X25" i="30"/>
  <c r="W25" i="30"/>
  <c r="U25" i="30"/>
  <c r="X24" i="30"/>
  <c r="W24" i="30"/>
  <c r="U24" i="30"/>
  <c r="X23" i="30"/>
  <c r="W23" i="30"/>
  <c r="U23" i="30"/>
  <c r="X22" i="30"/>
  <c r="W22" i="30"/>
  <c r="U22" i="30"/>
  <c r="X21" i="30"/>
  <c r="W21" i="30"/>
  <c r="U21" i="30"/>
  <c r="X20" i="30"/>
  <c r="W20" i="30"/>
  <c r="U20" i="30"/>
  <c r="X19" i="30"/>
  <c r="W19" i="30"/>
  <c r="U19" i="30"/>
  <c r="X18" i="30"/>
  <c r="W18" i="30"/>
  <c r="U18" i="30"/>
  <c r="X17" i="30"/>
  <c r="W17" i="30"/>
  <c r="U17" i="30"/>
  <c r="X16" i="30"/>
  <c r="W16" i="30"/>
  <c r="U16" i="30"/>
  <c r="X15" i="30"/>
  <c r="W15" i="30"/>
  <c r="U15" i="30"/>
  <c r="X14" i="30"/>
  <c r="W14" i="30"/>
  <c r="U14" i="30"/>
  <c r="AG26" i="30"/>
  <c r="AF26" i="30"/>
  <c r="AG25" i="30"/>
  <c r="AF25" i="30"/>
  <c r="AG24" i="30"/>
  <c r="AF24" i="30"/>
  <c r="AG23" i="30"/>
  <c r="AF23" i="30"/>
  <c r="AG22" i="30"/>
  <c r="AF22" i="30"/>
  <c r="AG21" i="30"/>
  <c r="AF21" i="30"/>
  <c r="AG20" i="30"/>
  <c r="AF20" i="30"/>
  <c r="AG19" i="30"/>
  <c r="AF19" i="30"/>
  <c r="AG18" i="30"/>
  <c r="AF18" i="30"/>
  <c r="AG17" i="30"/>
  <c r="AF17" i="30"/>
  <c r="AG16" i="30"/>
  <c r="AF16" i="30"/>
  <c r="AG15" i="30"/>
  <c r="AF15" i="30"/>
  <c r="AG14" i="30"/>
  <c r="AF14" i="30"/>
  <c r="AK20" i="30"/>
  <c r="AJ20" i="30"/>
  <c r="AR26" i="30"/>
  <c r="AQ26" i="30"/>
  <c r="AP26" i="30"/>
  <c r="AO26" i="30"/>
  <c r="AN26" i="30"/>
  <c r="AM26" i="30"/>
  <c r="AL26" i="30"/>
  <c r="AR25" i="30"/>
  <c r="AQ25" i="30"/>
  <c r="AP25" i="30"/>
  <c r="AO25" i="30"/>
  <c r="AN25" i="30"/>
  <c r="AM25" i="30"/>
  <c r="AL25" i="30"/>
  <c r="AR24" i="30"/>
  <c r="AQ24" i="30"/>
  <c r="AP24" i="30"/>
  <c r="AO24" i="30"/>
  <c r="AN24" i="30"/>
  <c r="AM24" i="30"/>
  <c r="AL24" i="30"/>
  <c r="AR23" i="30"/>
  <c r="AQ23" i="30"/>
  <c r="AP23" i="30"/>
  <c r="AO23" i="30"/>
  <c r="AN23" i="30"/>
  <c r="AM23" i="30"/>
  <c r="AL23" i="30"/>
  <c r="AR22" i="30"/>
  <c r="AQ22" i="30"/>
  <c r="AP22" i="30"/>
  <c r="AO22" i="30"/>
  <c r="AN22" i="30"/>
  <c r="AM22" i="30"/>
  <c r="AL22" i="30"/>
  <c r="AR21" i="30"/>
  <c r="AQ21" i="30"/>
  <c r="AP21" i="30"/>
  <c r="AO21" i="30"/>
  <c r="AN21" i="30"/>
  <c r="AM21" i="30"/>
  <c r="AL21" i="30"/>
  <c r="AR20" i="30"/>
  <c r="AQ20" i="30"/>
  <c r="AP20" i="30"/>
  <c r="AO20" i="30"/>
  <c r="AN20" i="30"/>
  <c r="AM20" i="30"/>
  <c r="AL20" i="30"/>
  <c r="AR19" i="30"/>
  <c r="AQ19" i="30"/>
  <c r="AP19" i="30"/>
  <c r="AO19" i="30"/>
  <c r="AN19" i="30"/>
  <c r="AM19" i="30"/>
  <c r="AL19" i="30"/>
  <c r="AR18" i="30"/>
  <c r="AQ18" i="30"/>
  <c r="AP18" i="30"/>
  <c r="AO18" i="30"/>
  <c r="AN18" i="30"/>
  <c r="AM18" i="30"/>
  <c r="AL18" i="30"/>
  <c r="AR17" i="30"/>
  <c r="AQ17" i="30"/>
  <c r="AP17" i="30"/>
  <c r="AO17" i="30"/>
  <c r="AN17" i="30"/>
  <c r="AM17" i="30"/>
  <c r="AL17" i="30"/>
  <c r="AR16" i="30"/>
  <c r="AQ16" i="30"/>
  <c r="AP16" i="30"/>
  <c r="AO16" i="30"/>
  <c r="AN16" i="30"/>
  <c r="AM16" i="30"/>
  <c r="AL16" i="30"/>
  <c r="AR15" i="30"/>
  <c r="AQ15" i="30"/>
  <c r="AP15" i="30"/>
  <c r="AO15" i="30"/>
  <c r="AN15" i="30"/>
  <c r="AM15" i="30"/>
  <c r="AL15" i="30"/>
  <c r="AR14" i="30"/>
  <c r="AQ14" i="30"/>
  <c r="AP14" i="30"/>
  <c r="AO14" i="30"/>
  <c r="AN14" i="30"/>
  <c r="AM14" i="30"/>
  <c r="AL14" i="30"/>
  <c r="C26" i="30"/>
  <c r="C25" i="30"/>
  <c r="C24" i="30"/>
  <c r="C23" i="30"/>
  <c r="C22" i="30"/>
  <c r="C21" i="30"/>
  <c r="C20" i="30"/>
  <c r="C19" i="30"/>
  <c r="C18" i="30"/>
  <c r="C17" i="30"/>
  <c r="C16" i="30"/>
  <c r="C15" i="30"/>
  <c r="C14" i="30"/>
  <c r="JP14" i="38"/>
  <c r="JR14" i="38"/>
  <c r="JT14" i="38"/>
  <c r="JV14" i="38"/>
  <c r="JX14" i="38"/>
  <c r="JZ14" i="38"/>
  <c r="KB14" i="38"/>
  <c r="KD14" i="38"/>
  <c r="KF14" i="38"/>
  <c r="KH14" i="38"/>
  <c r="KJ14" i="38"/>
  <c r="KL14" i="38"/>
  <c r="KN14" i="38"/>
  <c r="KP14" i="38"/>
  <c r="KR14" i="38"/>
  <c r="KT14" i="38"/>
  <c r="KV14" i="38"/>
  <c r="KX14" i="38"/>
  <c r="KZ14" i="38"/>
  <c r="LB14" i="38"/>
  <c r="LD14" i="38"/>
  <c r="LF14" i="38"/>
  <c r="LH14" i="38"/>
  <c r="LJ14" i="38"/>
  <c r="LL14" i="38"/>
  <c r="LN14" i="38"/>
  <c r="LP14" i="38"/>
  <c r="LR14" i="38"/>
  <c r="LT14" i="38"/>
  <c r="LV14" i="38"/>
  <c r="LX14" i="38"/>
  <c r="LZ14" i="38"/>
  <c r="MB14" i="38"/>
  <c r="MD14" i="38"/>
  <c r="GM14" i="38"/>
  <c r="GO14" i="38"/>
  <c r="GQ14" i="38"/>
  <c r="GS14" i="38"/>
  <c r="GU14" i="38"/>
  <c r="GW14" i="38"/>
  <c r="GY14" i="38"/>
  <c r="HA14" i="38"/>
  <c r="HC14" i="38"/>
  <c r="HE14" i="38"/>
  <c r="HG14" i="38"/>
  <c r="HI14" i="38"/>
  <c r="HK14" i="38"/>
  <c r="HM14" i="38"/>
  <c r="HO14" i="38"/>
  <c r="HQ14" i="38"/>
  <c r="HS14" i="38"/>
  <c r="HU14" i="38"/>
  <c r="HW14" i="38"/>
  <c r="HY14" i="38"/>
  <c r="IA14" i="38"/>
  <c r="IC14" i="38"/>
  <c r="IE14" i="38"/>
  <c r="IG14" i="38"/>
  <c r="II14" i="38"/>
  <c r="IK14" i="38"/>
  <c r="IM14" i="38"/>
  <c r="IO14" i="38"/>
  <c r="IQ14" i="38"/>
  <c r="IS14" i="38"/>
  <c r="IU14" i="38"/>
  <c r="IW14" i="38"/>
  <c r="IY14" i="38"/>
  <c r="JA14" i="38"/>
  <c r="GK42" i="38"/>
  <c r="B31" i="43"/>
  <c r="B29" i="43"/>
  <c r="B27" i="43"/>
  <c r="B25" i="43"/>
  <c r="B23" i="43"/>
  <c r="B21" i="43"/>
  <c r="B19" i="43"/>
  <c r="B17" i="43"/>
  <c r="B15" i="43"/>
  <c r="B13" i="43"/>
  <c r="B11" i="43"/>
  <c r="B9" i="43"/>
  <c r="B7" i="43"/>
  <c r="JA15" i="38"/>
  <c r="MD15" i="38" s="1"/>
  <c r="IY15" i="38"/>
  <c r="MB15" i="38" s="1"/>
  <c r="IW15" i="38"/>
  <c r="LZ15" i="38" s="1"/>
  <c r="IU15" i="38"/>
  <c r="LX15" i="38" s="1"/>
  <c r="IS15" i="38"/>
  <c r="LV15" i="38" s="1"/>
  <c r="IQ15" i="38"/>
  <c r="LT15" i="38" s="1"/>
  <c r="IO15" i="38"/>
  <c r="LR15" i="38" s="1"/>
  <c r="IM15" i="38"/>
  <c r="LP15" i="38" s="1"/>
  <c r="IK15" i="38"/>
  <c r="LN15" i="38" s="1"/>
  <c r="II15" i="38"/>
  <c r="LL15" i="38" s="1"/>
  <c r="IG15" i="38"/>
  <c r="LJ15" i="38" s="1"/>
  <c r="IE15" i="38"/>
  <c r="LH15" i="38" s="1"/>
  <c r="IC15" i="38"/>
  <c r="LF15" i="38" s="1"/>
  <c r="IA15" i="38"/>
  <c r="LD15" i="38" s="1"/>
  <c r="HY15" i="38"/>
  <c r="LB15" i="38" s="1"/>
  <c r="HW15" i="38"/>
  <c r="KZ15" i="38" s="1"/>
  <c r="HU15" i="38"/>
  <c r="KX15" i="38" s="1"/>
  <c r="HS15" i="38"/>
  <c r="KV15" i="38" s="1"/>
  <c r="HQ15" i="38"/>
  <c r="KT15" i="38" s="1"/>
  <c r="HO15" i="38"/>
  <c r="KR15" i="38" s="1"/>
  <c r="HM15" i="38"/>
  <c r="KP15" i="38" s="1"/>
  <c r="HK15" i="38"/>
  <c r="KN15" i="38" s="1"/>
  <c r="HI15" i="38"/>
  <c r="KL15" i="38" s="1"/>
  <c r="HG15" i="38"/>
  <c r="KJ15" i="38" s="1"/>
  <c r="HE15" i="38"/>
  <c r="KH15" i="38" s="1"/>
  <c r="HC15" i="38"/>
  <c r="KF15" i="38" s="1"/>
  <c r="HA15" i="38"/>
  <c r="KD15" i="38" s="1"/>
  <c r="GY15" i="38"/>
  <c r="KB15" i="38" s="1"/>
  <c r="GW15" i="38"/>
  <c r="JZ15" i="38" s="1"/>
  <c r="GU15" i="38"/>
  <c r="JX15" i="38" s="1"/>
  <c r="GS15" i="38"/>
  <c r="JV15" i="38" s="1"/>
  <c r="GQ15" i="38"/>
  <c r="JT15" i="38" s="1"/>
  <c r="GO15" i="38"/>
  <c r="JR15" i="38" s="1"/>
  <c r="GM15" i="38"/>
  <c r="JP15" i="38" s="1"/>
  <c r="GE11" i="38"/>
  <c r="GC11" i="38"/>
  <c r="GA11" i="38"/>
  <c r="FY11" i="38"/>
  <c r="FW11" i="38"/>
  <c r="FS11" i="38"/>
  <c r="FQ11" i="38"/>
  <c r="FG11" i="38"/>
  <c r="FE11" i="38"/>
  <c r="FC11" i="38"/>
  <c r="EY11" i="38"/>
  <c r="EQ11" i="38"/>
  <c r="EO11" i="38"/>
  <c r="EC11" i="38"/>
  <c r="EA11" i="38"/>
  <c r="DY11" i="38"/>
  <c r="DW11" i="38"/>
  <c r="DU11" i="38"/>
  <c r="GG10" i="38"/>
  <c r="GE10" i="38"/>
  <c r="GC10" i="38"/>
  <c r="GA10" i="38"/>
  <c r="FW10" i="38"/>
  <c r="FS10" i="38"/>
  <c r="FQ10" i="38"/>
  <c r="FO10" i="38"/>
  <c r="FK10" i="38"/>
  <c r="FG10" i="38"/>
  <c r="FC10" i="38"/>
  <c r="EQ10" i="38"/>
  <c r="EO10" i="38"/>
  <c r="EC10" i="38"/>
  <c r="EA10" i="38"/>
  <c r="GG8" i="38"/>
  <c r="GE8" i="38"/>
  <c r="GC8" i="38"/>
  <c r="GA8" i="38"/>
  <c r="FY8" i="38"/>
  <c r="FW8" i="38"/>
  <c r="FU8" i="38"/>
  <c r="FS8" i="38"/>
  <c r="FQ8" i="38"/>
  <c r="FO8" i="38"/>
  <c r="FM8" i="38"/>
  <c r="FK8" i="38"/>
  <c r="FI8" i="38"/>
  <c r="FG8" i="38"/>
  <c r="FE8" i="38"/>
  <c r="FC8" i="38"/>
  <c r="FA8" i="38"/>
  <c r="EY8" i="38"/>
  <c r="EW8" i="38"/>
  <c r="EU8" i="38"/>
  <c r="ES8" i="38"/>
  <c r="EQ8" i="38"/>
  <c r="EO8" i="38"/>
  <c r="EM8" i="38"/>
  <c r="EK8" i="38"/>
  <c r="EI8" i="38"/>
  <c r="EG8" i="38"/>
  <c r="EE8" i="38"/>
  <c r="EC8" i="38"/>
  <c r="EA8" i="38"/>
  <c r="DY8" i="38"/>
  <c r="DW8" i="38"/>
  <c r="DU8" i="38"/>
  <c r="DS8" i="38"/>
  <c r="DQ8" i="38"/>
  <c r="GH7" i="38"/>
  <c r="GF7" i="38"/>
  <c r="GD7" i="38"/>
  <c r="GB7" i="38"/>
  <c r="FZ7" i="38"/>
  <c r="FX7" i="38"/>
  <c r="FV7" i="38"/>
  <c r="FT7" i="38"/>
  <c r="FR7" i="38"/>
  <c r="FP7" i="38"/>
  <c r="FN7" i="38"/>
  <c r="FL7" i="38"/>
  <c r="FJ7" i="38"/>
  <c r="FH7" i="38"/>
  <c r="FF7" i="38"/>
  <c r="FD7" i="38"/>
  <c r="FB7" i="38"/>
  <c r="EZ7" i="38"/>
  <c r="EX7" i="38"/>
  <c r="EV7" i="38"/>
  <c r="ET7" i="38"/>
  <c r="ER7" i="38"/>
  <c r="EP7" i="38"/>
  <c r="EN7" i="38"/>
  <c r="EL7" i="38"/>
  <c r="EJ7" i="38"/>
  <c r="EH7" i="38"/>
  <c r="EF7" i="38"/>
  <c r="ED7" i="38"/>
  <c r="EB7" i="38"/>
  <c r="DZ7" i="38"/>
  <c r="DX7" i="38"/>
  <c r="DV7" i="38"/>
  <c r="DT7" i="38"/>
  <c r="DR7" i="38"/>
  <c r="F148" i="21"/>
  <c r="F314" i="21" s="1"/>
  <c r="BH30" i="21"/>
  <c r="BX139" i="21"/>
  <c r="BX293" i="21" s="1"/>
  <c r="BX140" i="21"/>
  <c r="BX294" i="21" s="1"/>
  <c r="CB132" i="21"/>
  <c r="CB131" i="21"/>
  <c r="CB130" i="21"/>
  <c r="CB129" i="21"/>
  <c r="CB128" i="21"/>
  <c r="CB127" i="21"/>
  <c r="AP126" i="21"/>
  <c r="CB126" i="21" s="1"/>
  <c r="AP125" i="21"/>
  <c r="CB125" i="21" s="1"/>
  <c r="CB124" i="21"/>
  <c r="CB123" i="21"/>
  <c r="CB122" i="21"/>
  <c r="CB121" i="21"/>
  <c r="F121" i="21"/>
  <c r="F122" i="21"/>
  <c r="F123" i="21"/>
  <c r="F124" i="21"/>
  <c r="F125" i="21"/>
  <c r="F126" i="21"/>
  <c r="F127" i="21"/>
  <c r="F128" i="21"/>
  <c r="F129" i="21"/>
  <c r="F130" i="21"/>
  <c r="F131" i="21"/>
  <c r="F132" i="21"/>
  <c r="F120" i="21"/>
  <c r="BW148" i="21"/>
  <c r="BV148" i="21"/>
  <c r="F160" i="21"/>
  <c r="F326" i="21" s="1"/>
  <c r="F159" i="21"/>
  <c r="F325" i="21" s="1"/>
  <c r="F158" i="21"/>
  <c r="F324" i="21" s="1"/>
  <c r="F157" i="21"/>
  <c r="F323" i="21" s="1"/>
  <c r="F156" i="21"/>
  <c r="F322" i="21" s="1"/>
  <c r="F155" i="21"/>
  <c r="F321" i="21" s="1"/>
  <c r="F154" i="21"/>
  <c r="F320" i="21" s="1"/>
  <c r="F153" i="21"/>
  <c r="F319" i="21" s="1"/>
  <c r="F152" i="21"/>
  <c r="F318" i="21" s="1"/>
  <c r="F151" i="21"/>
  <c r="F317" i="21" s="1"/>
  <c r="F150" i="21"/>
  <c r="F316" i="21" s="1"/>
  <c r="F149" i="21"/>
  <c r="F315" i="21" s="1"/>
  <c r="Q214" i="21"/>
  <c r="AC214" i="21" s="1"/>
  <c r="EM51" i="41" l="1"/>
  <c r="BX395" i="21"/>
  <c r="CO294" i="21"/>
  <c r="CL294" i="21"/>
  <c r="CM294" i="21"/>
  <c r="CN294" i="21"/>
  <c r="BX394" i="21"/>
  <c r="CL293" i="21"/>
  <c r="CO293" i="21"/>
  <c r="CN293" i="21"/>
  <c r="CM293" i="21"/>
  <c r="FG52" i="38"/>
  <c r="FG51" i="38"/>
  <c r="DQ51" i="38"/>
  <c r="DQ52" i="38"/>
  <c r="FZ52" i="44"/>
  <c r="FZ51" i="44"/>
  <c r="EM52" i="38"/>
  <c r="EM51" i="38"/>
  <c r="FG52" i="41"/>
  <c r="CO21" i="41"/>
  <c r="BT148" i="21"/>
  <c r="CJ293" i="21"/>
  <c r="CH293" i="21"/>
  <c r="CF293" i="21"/>
  <c r="CD293" i="21"/>
  <c r="CB293" i="21"/>
  <c r="CK293" i="21"/>
  <c r="CI293" i="21"/>
  <c r="CG293" i="21"/>
  <c r="CE293" i="21"/>
  <c r="CC293" i="21"/>
  <c r="CJ294" i="21"/>
  <c r="CH294" i="21"/>
  <c r="CF294" i="21"/>
  <c r="CD294" i="21"/>
  <c r="CB294" i="21"/>
  <c r="CK294" i="21"/>
  <c r="CI294" i="21"/>
  <c r="CG294" i="21"/>
  <c r="CE294" i="21"/>
  <c r="CC294" i="21"/>
  <c r="JP14" i="44"/>
  <c r="DR7" i="44"/>
  <c r="JO14" i="46"/>
  <c r="DQ7" i="46"/>
  <c r="DR51" i="44"/>
  <c r="DR52" i="44"/>
  <c r="GF52" i="44" s="1"/>
  <c r="FH52" i="44"/>
  <c r="FH51" i="44"/>
  <c r="EM52" i="46"/>
  <c r="EM51" i="46"/>
  <c r="EN52" i="44"/>
  <c r="EN51" i="44"/>
  <c r="DQ52" i="46"/>
  <c r="DQ51" i="46"/>
  <c r="FG52" i="46"/>
  <c r="FG51" i="46"/>
  <c r="GE9" i="38"/>
  <c r="GC9" i="38"/>
  <c r="FQ9" i="38"/>
  <c r="AH16" i="30"/>
  <c r="AH17" i="30"/>
  <c r="AH18" i="30"/>
  <c r="AH19" i="30"/>
  <c r="AH20" i="30"/>
  <c r="AH21" i="30"/>
  <c r="AH22" i="30"/>
  <c r="AH23" i="30"/>
  <c r="AH24" i="30"/>
  <c r="AH25" i="30"/>
  <c r="DQ52" i="41"/>
  <c r="AH15" i="30"/>
  <c r="GA9" i="38"/>
  <c r="FS9" i="38"/>
  <c r="FW9" i="38"/>
  <c r="AH14" i="30"/>
  <c r="CO41" i="41"/>
  <c r="CO37" i="41"/>
  <c r="CO35" i="41"/>
  <c r="CO39" i="41"/>
  <c r="CO33" i="41"/>
  <c r="CO27" i="41"/>
  <c r="CO23" i="41"/>
  <c r="CO17" i="41"/>
  <c r="CO29" i="41"/>
  <c r="CO25" i="41"/>
  <c r="CO19" i="41"/>
  <c r="C16" i="41"/>
  <c r="AJ22" i="30"/>
  <c r="AW30" i="21"/>
  <c r="AW44" i="21" s="1"/>
  <c r="AW296" i="21" s="1"/>
  <c r="AF44" i="30"/>
  <c r="AH26" i="30"/>
  <c r="AD44" i="30"/>
  <c r="AH44" i="30"/>
  <c r="AC44" i="30"/>
  <c r="N44" i="30"/>
  <c r="P44" i="30"/>
  <c r="R44" i="30"/>
  <c r="AE44" i="30"/>
  <c r="AG44" i="30"/>
  <c r="M44" i="30"/>
  <c r="O44" i="30"/>
  <c r="Q44" i="30"/>
  <c r="EC9" i="38"/>
  <c r="EQ9" i="38"/>
  <c r="GK18" i="38"/>
  <c r="CP18" i="38"/>
  <c r="L18" i="38" s="1"/>
  <c r="C18" i="38" s="1"/>
  <c r="CP19" i="38"/>
  <c r="L19" i="38" s="1"/>
  <c r="C19" i="38" s="1"/>
  <c r="CO18" i="38"/>
  <c r="GK22" i="38"/>
  <c r="CP22" i="38"/>
  <c r="CO22" i="38"/>
  <c r="CP23" i="38"/>
  <c r="L23" i="38" s="1"/>
  <c r="C23" i="38" s="1"/>
  <c r="GK26" i="38"/>
  <c r="CP26" i="38"/>
  <c r="L26" i="38" s="1"/>
  <c r="C26" i="38" s="1"/>
  <c r="CP27" i="38"/>
  <c r="L27" i="38" s="1"/>
  <c r="C27" i="38" s="1"/>
  <c r="CO26" i="38"/>
  <c r="GK30" i="38"/>
  <c r="CP30" i="38"/>
  <c r="L30" i="38" s="1"/>
  <c r="C30" i="38" s="1"/>
  <c r="CO30" i="38"/>
  <c r="CP31" i="38"/>
  <c r="L31" i="38" s="1"/>
  <c r="C31" i="38" s="1"/>
  <c r="GK34" i="38"/>
  <c r="CP34" i="38"/>
  <c r="L34" i="38" s="1"/>
  <c r="C34" i="38" s="1"/>
  <c r="CP35" i="38"/>
  <c r="L35" i="38" s="1"/>
  <c r="C35" i="38" s="1"/>
  <c r="CO34" i="38"/>
  <c r="GK38" i="38"/>
  <c r="CP38" i="38"/>
  <c r="L38" i="38" s="1"/>
  <c r="C38" i="38" s="1"/>
  <c r="CO38" i="38"/>
  <c r="CP39" i="38"/>
  <c r="L39" i="38" s="1"/>
  <c r="C39" i="38" s="1"/>
  <c r="CO16" i="38"/>
  <c r="CP17" i="38"/>
  <c r="L17" i="38" s="1"/>
  <c r="C17" i="38" s="1"/>
  <c r="CP16" i="38"/>
  <c r="GK20" i="38"/>
  <c r="CO20" i="38"/>
  <c r="CP20" i="38"/>
  <c r="L20" i="38" s="1"/>
  <c r="C20" i="38" s="1"/>
  <c r="CP21" i="38"/>
  <c r="L21" i="38" s="1"/>
  <c r="C21" i="38" s="1"/>
  <c r="GK24" i="38"/>
  <c r="CO24" i="38"/>
  <c r="CP24" i="38"/>
  <c r="L24" i="38" s="1"/>
  <c r="C24" i="38" s="1"/>
  <c r="CP25" i="38"/>
  <c r="L25" i="38" s="1"/>
  <c r="C25" i="38" s="1"/>
  <c r="GK28" i="38"/>
  <c r="CO28" i="38"/>
  <c r="CP28" i="38"/>
  <c r="L28" i="38" s="1"/>
  <c r="C28" i="38" s="1"/>
  <c r="CP29" i="38"/>
  <c r="L29" i="38" s="1"/>
  <c r="C29" i="38" s="1"/>
  <c r="GK32" i="38"/>
  <c r="CO32" i="38"/>
  <c r="CP32" i="38"/>
  <c r="L32" i="38" s="1"/>
  <c r="C32" i="38" s="1"/>
  <c r="CP33" i="38"/>
  <c r="L33" i="38" s="1"/>
  <c r="C33" i="38" s="1"/>
  <c r="GK36" i="38"/>
  <c r="CO36" i="38"/>
  <c r="CP36" i="38"/>
  <c r="L36" i="38" s="1"/>
  <c r="C36" i="38" s="1"/>
  <c r="CP37" i="38"/>
  <c r="L37" i="38" s="1"/>
  <c r="C37" i="38" s="1"/>
  <c r="GK40" i="38"/>
  <c r="CO40" i="38"/>
  <c r="CP40" i="38"/>
  <c r="L40" i="38" s="1"/>
  <c r="C40" i="38" s="1"/>
  <c r="CP41" i="38"/>
  <c r="L41" i="38" s="1"/>
  <c r="C41" i="38" s="1"/>
  <c r="EO9" i="38"/>
  <c r="FC9" i="38"/>
  <c r="FG9" i="38"/>
  <c r="EA9" i="38"/>
  <c r="GK16" i="38"/>
  <c r="AU148" i="21"/>
  <c r="CB139" i="21"/>
  <c r="CB140" i="21"/>
  <c r="AR121" i="21"/>
  <c r="CD121" i="21" s="1"/>
  <c r="AT121" i="21"/>
  <c r="CF121" i="21" s="1"/>
  <c r="AV121" i="21"/>
  <c r="CH121" i="21" s="1"/>
  <c r="AX121" i="21"/>
  <c r="CJ121" i="21" s="1"/>
  <c r="AZ121" i="21"/>
  <c r="BB121" i="21"/>
  <c r="BD121" i="21"/>
  <c r="AR122" i="21"/>
  <c r="CD122" i="21" s="1"/>
  <c r="AT122" i="21"/>
  <c r="CF122" i="21" s="1"/>
  <c r="AV122" i="21"/>
  <c r="CH122" i="21" s="1"/>
  <c r="AX122" i="21"/>
  <c r="CJ122" i="21" s="1"/>
  <c r="AZ122" i="21"/>
  <c r="BB122" i="21"/>
  <c r="BD122" i="21"/>
  <c r="AR123" i="21"/>
  <c r="CD123" i="21" s="1"/>
  <c r="AT123" i="21"/>
  <c r="CF123" i="21" s="1"/>
  <c r="AV123" i="21"/>
  <c r="CH123" i="21" s="1"/>
  <c r="AX123" i="21"/>
  <c r="CJ123" i="21" s="1"/>
  <c r="AZ123" i="21"/>
  <c r="BB123" i="21"/>
  <c r="BD123" i="21"/>
  <c r="AR124" i="21"/>
  <c r="CD124" i="21" s="1"/>
  <c r="AT124" i="21"/>
  <c r="CF124" i="21" s="1"/>
  <c r="AV124" i="21"/>
  <c r="CH124" i="21" s="1"/>
  <c r="AX124" i="21"/>
  <c r="CJ124" i="21" s="1"/>
  <c r="AZ124" i="21"/>
  <c r="BB124" i="21"/>
  <c r="BD124" i="21"/>
  <c r="AR125" i="21"/>
  <c r="CD125" i="21" s="1"/>
  <c r="AT125" i="21"/>
  <c r="CF125" i="21" s="1"/>
  <c r="AV125" i="21"/>
  <c r="CH125" i="21" s="1"/>
  <c r="AX125" i="21"/>
  <c r="CJ125" i="21" s="1"/>
  <c r="AZ125" i="21"/>
  <c r="BB125" i="21"/>
  <c r="BD125" i="21"/>
  <c r="AR126" i="21"/>
  <c r="CD126" i="21" s="1"/>
  <c r="AT126" i="21"/>
  <c r="CF126" i="21" s="1"/>
  <c r="AV126" i="21"/>
  <c r="CH126" i="21" s="1"/>
  <c r="AX126" i="21"/>
  <c r="CJ126" i="21" s="1"/>
  <c r="AZ126" i="21"/>
  <c r="BB126" i="21"/>
  <c r="BD126" i="21"/>
  <c r="AR127" i="21"/>
  <c r="CD127" i="21" s="1"/>
  <c r="AT127" i="21"/>
  <c r="CF127" i="21" s="1"/>
  <c r="AV127" i="21"/>
  <c r="CH127" i="21" s="1"/>
  <c r="AX127" i="21"/>
  <c r="CJ127" i="21" s="1"/>
  <c r="AZ127" i="21"/>
  <c r="BB127" i="21"/>
  <c r="AQ128" i="21"/>
  <c r="CC128" i="21" s="1"/>
  <c r="AS128" i="21"/>
  <c r="CE128" i="21" s="1"/>
  <c r="AU128" i="21"/>
  <c r="CG128" i="21" s="1"/>
  <c r="AW128" i="21"/>
  <c r="CI128" i="21" s="1"/>
  <c r="AY128" i="21"/>
  <c r="CK128" i="21" s="1"/>
  <c r="BA128" i="21"/>
  <c r="BC128" i="21"/>
  <c r="AQ129" i="21"/>
  <c r="CC129" i="21" s="1"/>
  <c r="AS129" i="21"/>
  <c r="CE129" i="21" s="1"/>
  <c r="AU129" i="21"/>
  <c r="CG129" i="21" s="1"/>
  <c r="AW129" i="21"/>
  <c r="CI129" i="21" s="1"/>
  <c r="AY129" i="21"/>
  <c r="CK129" i="21" s="1"/>
  <c r="BA129" i="21"/>
  <c r="BC129" i="21"/>
  <c r="AQ130" i="21"/>
  <c r="CC130" i="21" s="1"/>
  <c r="AS130" i="21"/>
  <c r="CE130" i="21" s="1"/>
  <c r="AU130" i="21"/>
  <c r="CG130" i="21" s="1"/>
  <c r="AW130" i="21"/>
  <c r="CI130" i="21" s="1"/>
  <c r="AY130" i="21"/>
  <c r="CK130" i="21" s="1"/>
  <c r="BA130" i="21"/>
  <c r="BC130" i="21"/>
  <c r="AQ131" i="21"/>
  <c r="CC131" i="21" s="1"/>
  <c r="AS131" i="21"/>
  <c r="CE131" i="21" s="1"/>
  <c r="AU131" i="21"/>
  <c r="CG131" i="21" s="1"/>
  <c r="AW131" i="21"/>
  <c r="CI131" i="21" s="1"/>
  <c r="AY131" i="21"/>
  <c r="CK131" i="21" s="1"/>
  <c r="BA131" i="21"/>
  <c r="BC131" i="21"/>
  <c r="AQ132" i="21"/>
  <c r="CC132" i="21" s="1"/>
  <c r="AS132" i="21"/>
  <c r="CE132" i="21" s="1"/>
  <c r="AU132" i="21"/>
  <c r="CG132" i="21" s="1"/>
  <c r="AW132" i="21"/>
  <c r="CI132" i="21" s="1"/>
  <c r="AY132" i="21"/>
  <c r="CK132" i="21" s="1"/>
  <c r="BA132" i="21"/>
  <c r="BC132" i="21"/>
  <c r="BD127" i="21"/>
  <c r="AQ121" i="21"/>
  <c r="CC121" i="21" s="1"/>
  <c r="AS121" i="21"/>
  <c r="CE121" i="21" s="1"/>
  <c r="AU121" i="21"/>
  <c r="CG121" i="21" s="1"/>
  <c r="AW121" i="21"/>
  <c r="CI121" i="21" s="1"/>
  <c r="AY121" i="21"/>
  <c r="CK121" i="21" s="1"/>
  <c r="BA121" i="21"/>
  <c r="BC121" i="21"/>
  <c r="AQ122" i="21"/>
  <c r="CC122" i="21" s="1"/>
  <c r="AS122" i="21"/>
  <c r="CE122" i="21" s="1"/>
  <c r="AU122" i="21"/>
  <c r="CG122" i="21" s="1"/>
  <c r="AW122" i="21"/>
  <c r="CI122" i="21" s="1"/>
  <c r="AY122" i="21"/>
  <c r="CK122" i="21" s="1"/>
  <c r="BA122" i="21"/>
  <c r="BC122" i="21"/>
  <c r="AQ123" i="21"/>
  <c r="CC123" i="21" s="1"/>
  <c r="AS123" i="21"/>
  <c r="CE123" i="21" s="1"/>
  <c r="AU123" i="21"/>
  <c r="CG123" i="21" s="1"/>
  <c r="AW123" i="21"/>
  <c r="CI123" i="21" s="1"/>
  <c r="AY123" i="21"/>
  <c r="CK123" i="21" s="1"/>
  <c r="BA123" i="21"/>
  <c r="BC123" i="21"/>
  <c r="AQ124" i="21"/>
  <c r="CC124" i="21" s="1"/>
  <c r="AS124" i="21"/>
  <c r="CE124" i="21" s="1"/>
  <c r="AU124" i="21"/>
  <c r="CG124" i="21" s="1"/>
  <c r="AW124" i="21"/>
  <c r="CI124" i="21" s="1"/>
  <c r="AY124" i="21"/>
  <c r="CK124" i="21" s="1"/>
  <c r="BA124" i="21"/>
  <c r="BC124" i="21"/>
  <c r="AQ125" i="21"/>
  <c r="CC125" i="21" s="1"/>
  <c r="AS125" i="21"/>
  <c r="CE125" i="21" s="1"/>
  <c r="AU125" i="21"/>
  <c r="CG125" i="21" s="1"/>
  <c r="AW125" i="21"/>
  <c r="CI125" i="21" s="1"/>
  <c r="AY125" i="21"/>
  <c r="CK125" i="21" s="1"/>
  <c r="BA125" i="21"/>
  <c r="BC125" i="21"/>
  <c r="AQ126" i="21"/>
  <c r="CC126" i="21" s="1"/>
  <c r="AS126" i="21"/>
  <c r="CE126" i="21" s="1"/>
  <c r="AU126" i="21"/>
  <c r="CG126" i="21" s="1"/>
  <c r="AW126" i="21"/>
  <c r="CI126" i="21" s="1"/>
  <c r="AY126" i="21"/>
  <c r="CK126" i="21" s="1"/>
  <c r="BA126" i="21"/>
  <c r="BC126" i="21"/>
  <c r="AQ127" i="21"/>
  <c r="CC127" i="21" s="1"/>
  <c r="AS127" i="21"/>
  <c r="CE127" i="21" s="1"/>
  <c r="AU127" i="21"/>
  <c r="CG127" i="21" s="1"/>
  <c r="AW127" i="21"/>
  <c r="CI127" i="21" s="1"/>
  <c r="AY127" i="21"/>
  <c r="CK127" i="21" s="1"/>
  <c r="BA127" i="21"/>
  <c r="BC127" i="21"/>
  <c r="AR128" i="21"/>
  <c r="CD128" i="21" s="1"/>
  <c r="AT128" i="21"/>
  <c r="CF128" i="21" s="1"/>
  <c r="AV128" i="21"/>
  <c r="CH128" i="21" s="1"/>
  <c r="AX128" i="21"/>
  <c r="CJ128" i="21" s="1"/>
  <c r="AZ128" i="21"/>
  <c r="BB128" i="21"/>
  <c r="BD128" i="21"/>
  <c r="AR129" i="21"/>
  <c r="CD129" i="21" s="1"/>
  <c r="AT129" i="21"/>
  <c r="CF129" i="21" s="1"/>
  <c r="AV129" i="21"/>
  <c r="CH129" i="21" s="1"/>
  <c r="AX129" i="21"/>
  <c r="CJ129" i="21" s="1"/>
  <c r="AZ129" i="21"/>
  <c r="BB129" i="21"/>
  <c r="BD129" i="21"/>
  <c r="AR130" i="21"/>
  <c r="CD130" i="21" s="1"/>
  <c r="AT130" i="21"/>
  <c r="CF130" i="21" s="1"/>
  <c r="AV130" i="21"/>
  <c r="CH130" i="21" s="1"/>
  <c r="AX130" i="21"/>
  <c r="CJ130" i="21" s="1"/>
  <c r="AZ130" i="21"/>
  <c r="BB130" i="21"/>
  <c r="BD130" i="21"/>
  <c r="AR131" i="21"/>
  <c r="CD131" i="21" s="1"/>
  <c r="AT131" i="21"/>
  <c r="CF131" i="21" s="1"/>
  <c r="AV131" i="21"/>
  <c r="CH131" i="21" s="1"/>
  <c r="AX131" i="21"/>
  <c r="CJ131" i="21" s="1"/>
  <c r="AZ131" i="21"/>
  <c r="BB131" i="21"/>
  <c r="BD131" i="21"/>
  <c r="AR132" i="21"/>
  <c r="CD132" i="21" s="1"/>
  <c r="AT132" i="21"/>
  <c r="CF132" i="21" s="1"/>
  <c r="AV132" i="21"/>
  <c r="CH132" i="21" s="1"/>
  <c r="AX132" i="21"/>
  <c r="CJ132" i="21" s="1"/>
  <c r="AZ132" i="21"/>
  <c r="BB132" i="21"/>
  <c r="BD132" i="21"/>
  <c r="AQ148" i="21"/>
  <c r="AR148" i="21"/>
  <c r="AR120" i="21"/>
  <c r="CD120" i="21" s="1"/>
  <c r="AT120" i="21"/>
  <c r="CF120" i="21" s="1"/>
  <c r="AV120" i="21"/>
  <c r="CH120" i="21" s="1"/>
  <c r="AX120" i="21"/>
  <c r="CJ120" i="21" s="1"/>
  <c r="AZ120" i="21"/>
  <c r="BB120" i="21"/>
  <c r="BD120" i="21"/>
  <c r="CC120" i="21"/>
  <c r="AS120" i="21"/>
  <c r="CE120" i="21" s="1"/>
  <c r="AU120" i="21"/>
  <c r="CG120" i="21" s="1"/>
  <c r="AW120" i="21"/>
  <c r="CI120" i="21" s="1"/>
  <c r="AY120" i="21"/>
  <c r="CK120" i="21" s="1"/>
  <c r="BA120" i="21"/>
  <c r="BC120" i="21"/>
  <c r="HL30" i="21"/>
  <c r="BH16" i="21"/>
  <c r="CX23" i="21"/>
  <c r="DA23" i="21" s="1"/>
  <c r="CM394" i="21" l="1"/>
  <c r="CL394" i="21"/>
  <c r="CM395" i="21"/>
  <c r="CL395" i="21"/>
  <c r="BH296" i="21"/>
  <c r="BH397" i="21" s="1"/>
  <c r="AW397" i="21"/>
  <c r="L16" i="38"/>
  <c r="C16" i="38" s="1"/>
  <c r="DU52" i="38"/>
  <c r="DI58" i="38" s="1"/>
  <c r="DU51" i="38"/>
  <c r="DI57" i="38" s="1"/>
  <c r="DS52" i="38"/>
  <c r="DI54" i="38" s="1"/>
  <c r="DW52" i="38"/>
  <c r="DR52" i="38"/>
  <c r="DI52" i="38" s="1"/>
  <c r="DV52" i="38"/>
  <c r="DI60" i="38" s="1"/>
  <c r="DW51" i="38"/>
  <c r="DT51" i="38"/>
  <c r="DI55" i="38" s="1"/>
  <c r="DR51" i="38"/>
  <c r="DI51" i="38" s="1"/>
  <c r="DT52" i="38"/>
  <c r="DI56" i="38" s="1"/>
  <c r="DS51" i="38"/>
  <c r="DI53" i="38" s="1"/>
  <c r="DV51" i="38"/>
  <c r="DI59" i="38" s="1"/>
  <c r="GF51" i="44"/>
  <c r="DX51" i="44"/>
  <c r="DX52" i="44"/>
  <c r="L22" i="38"/>
  <c r="P29" i="41"/>
  <c r="P23" i="41"/>
  <c r="N23" i="41"/>
  <c r="Q23" i="41"/>
  <c r="O23" i="41"/>
  <c r="M23" i="41"/>
  <c r="P38" i="41"/>
  <c r="N38" i="41"/>
  <c r="O38" i="41"/>
  <c r="M38" i="41"/>
  <c r="P34" i="41"/>
  <c r="O36" i="41"/>
  <c r="M36" i="41"/>
  <c r="P36" i="41"/>
  <c r="N36" i="41"/>
  <c r="P40" i="41"/>
  <c r="Q28" i="41"/>
  <c r="O28" i="41"/>
  <c r="M28" i="41"/>
  <c r="P28" i="41"/>
  <c r="P22" i="41"/>
  <c r="N22" i="41"/>
  <c r="Q22" i="41"/>
  <c r="O22" i="41"/>
  <c r="M22" i="41"/>
  <c r="P33" i="41"/>
  <c r="Q33" i="41"/>
  <c r="M33" i="41"/>
  <c r="P39" i="41"/>
  <c r="N39" i="41"/>
  <c r="O39" i="41"/>
  <c r="M39" i="41"/>
  <c r="O35" i="41"/>
  <c r="P35" i="41"/>
  <c r="O37" i="41"/>
  <c r="M37" i="41"/>
  <c r="P37" i="41"/>
  <c r="N37" i="41"/>
  <c r="P41" i="41"/>
  <c r="AL27" i="30"/>
  <c r="AL42" i="30" s="1"/>
  <c r="CO41" i="38"/>
  <c r="CO37" i="38"/>
  <c r="CO33" i="38"/>
  <c r="CO29" i="38"/>
  <c r="CO25" i="38"/>
  <c r="CO21" i="38"/>
  <c r="CO17" i="38"/>
  <c r="CO39" i="38"/>
  <c r="CO31" i="38"/>
  <c r="CO23" i="38"/>
  <c r="FI11" i="38"/>
  <c r="CO35" i="38"/>
  <c r="CO27" i="38"/>
  <c r="CO19" i="38"/>
  <c r="DY10" i="38"/>
  <c r="CO140" i="21"/>
  <c r="CK139" i="21"/>
  <c r="CL139" i="21"/>
  <c r="CM139" i="21"/>
  <c r="CI139" i="21"/>
  <c r="CN140" i="21"/>
  <c r="CJ140" i="21"/>
  <c r="AY28" i="21"/>
  <c r="CK140" i="21"/>
  <c r="CG140" i="21"/>
  <c r="CC140" i="21"/>
  <c r="CG139" i="21"/>
  <c r="CC139" i="21"/>
  <c r="CL140" i="21"/>
  <c r="CH140" i="21"/>
  <c r="CD140" i="21"/>
  <c r="CN139" i="21"/>
  <c r="CJ139" i="21"/>
  <c r="CF139" i="21"/>
  <c r="CO139" i="21"/>
  <c r="CM140" i="21"/>
  <c r="CI140" i="21"/>
  <c r="CE140" i="21"/>
  <c r="CE139" i="21"/>
  <c r="CF140" i="21"/>
  <c r="CH139" i="21"/>
  <c r="CD139" i="21"/>
  <c r="FP141" i="21"/>
  <c r="CY23" i="21"/>
  <c r="CW23" i="21" s="1"/>
  <c r="EQ51" i="38" l="1"/>
  <c r="EE57" i="38" s="1"/>
  <c r="EP52" i="38"/>
  <c r="EE56" i="38" s="1"/>
  <c r="EO51" i="38"/>
  <c r="EE53" i="38" s="1"/>
  <c r="ER51" i="38"/>
  <c r="EE59" i="38" s="1"/>
  <c r="EN52" i="38"/>
  <c r="EE52" i="38" s="1"/>
  <c r="ER52" i="38"/>
  <c r="EE60" i="38" s="1"/>
  <c r="EQ52" i="38"/>
  <c r="EE58" i="38" s="1"/>
  <c r="EP51" i="38"/>
  <c r="EE55" i="38" s="1"/>
  <c r="EO52" i="38"/>
  <c r="EE54" i="38" s="1"/>
  <c r="EN51" i="38"/>
  <c r="EE51" i="38" s="1"/>
  <c r="C22" i="38"/>
  <c r="FI51" i="38" s="1"/>
  <c r="EY53" i="38" s="1"/>
  <c r="O31" i="41"/>
  <c r="M32" i="41"/>
  <c r="Q32" i="41"/>
  <c r="P32" i="41"/>
  <c r="Q31" i="41"/>
  <c r="M31" i="41"/>
  <c r="Q30" i="41"/>
  <c r="O30" i="41"/>
  <c r="M30" i="41"/>
  <c r="P30" i="41"/>
  <c r="P31" i="41"/>
  <c r="O32" i="41"/>
  <c r="M27" i="38"/>
  <c r="Q27" i="38"/>
  <c r="Q38" i="38"/>
  <c r="M38" i="38"/>
  <c r="Q37" i="38"/>
  <c r="Q26" i="38"/>
  <c r="M26" i="38"/>
  <c r="M39" i="38"/>
  <c r="Q39" i="38"/>
  <c r="Q36" i="38"/>
  <c r="DY9" i="38"/>
  <c r="BL28" i="21"/>
  <c r="J241" i="21"/>
  <c r="FI52" i="38" l="1"/>
  <c r="EY54" i="38" s="1"/>
  <c r="FH52" i="38"/>
  <c r="EY52" i="38" s="1"/>
  <c r="FJ51" i="38"/>
  <c r="EY55" i="38" s="1"/>
  <c r="FK51" i="38"/>
  <c r="EY57" i="38" s="1"/>
  <c r="FK52" i="38"/>
  <c r="EY58" i="38" s="1"/>
  <c r="FL52" i="38"/>
  <c r="EY60" i="38" s="1"/>
  <c r="FL51" i="38"/>
  <c r="EY59" i="38" s="1"/>
  <c r="FH51" i="38"/>
  <c r="EY51" i="38" s="1"/>
  <c r="FJ52" i="38"/>
  <c r="EY56" i="38" s="1"/>
  <c r="DA21" i="21"/>
  <c r="CJ26" i="21"/>
  <c r="CJ13" i="21" s="1"/>
  <c r="BK195" i="21"/>
  <c r="Q195" i="21"/>
  <c r="S215" i="21" s="1"/>
  <c r="AE215" i="21" s="1"/>
  <c r="AS215" i="21" s="1"/>
  <c r="BB215" i="21" s="1"/>
  <c r="BB234" i="21" s="1"/>
  <c r="BJ234" i="21" l="1"/>
  <c r="BB252" i="21"/>
  <c r="BJ252" i="21" s="1"/>
  <c r="AZ4" i="43"/>
  <c r="FM13" i="46"/>
  <c r="FM7" i="46" s="1"/>
  <c r="AZ4" i="45"/>
  <c r="FN13" i="44"/>
  <c r="FN7" i="44" s="1"/>
  <c r="FM13" i="41"/>
  <c r="IH14" i="41" s="1"/>
  <c r="FM7" i="41"/>
  <c r="IL26" i="21"/>
  <c r="FM13" i="38"/>
  <c r="CZ21" i="21"/>
  <c r="CZ22" i="21" s="1"/>
  <c r="BH17" i="21"/>
  <c r="BI17" i="21" s="1"/>
  <c r="I215" i="21"/>
  <c r="J215" i="21"/>
  <c r="K215" i="21"/>
  <c r="L215" i="21"/>
  <c r="M215" i="21"/>
  <c r="CV13" i="21"/>
  <c r="BK189" i="21"/>
  <c r="Y41" i="30" s="1"/>
  <c r="BK141" i="21"/>
  <c r="Y27" i="30" s="1"/>
  <c r="BO215" i="21" l="1"/>
  <c r="EI50" i="38"/>
  <c r="DM50" i="38"/>
  <c r="FC50" i="38"/>
  <c r="FV50" i="44"/>
  <c r="BN215" i="21"/>
  <c r="DL50" i="38"/>
  <c r="FB50" i="38"/>
  <c r="EH50" i="38"/>
  <c r="DL50" i="46"/>
  <c r="CU50" i="46" s="1"/>
  <c r="FU50" i="44"/>
  <c r="BM215" i="21"/>
  <c r="DK50" i="38"/>
  <c r="FA50" i="38"/>
  <c r="EG50" i="38"/>
  <c r="FT50" i="44"/>
  <c r="DK50" i="46"/>
  <c r="CT50" i="46" s="1"/>
  <c r="BP215" i="21"/>
  <c r="EJ50" i="38"/>
  <c r="DN50" i="38"/>
  <c r="FD50" i="38"/>
  <c r="FW50" i="44"/>
  <c r="BL215" i="21"/>
  <c r="EF50" i="38"/>
  <c r="DJ50" i="38"/>
  <c r="EZ50" i="38"/>
  <c r="FS50" i="44"/>
  <c r="DJ50" i="46"/>
  <c r="CS50" i="46" s="1"/>
  <c r="FC50" i="46"/>
  <c r="FV50" i="46" s="1"/>
  <c r="EI50" i="46"/>
  <c r="DM50" i="46"/>
  <c r="CV50" i="46" s="1"/>
  <c r="FD50" i="44"/>
  <c r="EJ50" i="44"/>
  <c r="DN50" i="44"/>
  <c r="FA50" i="46"/>
  <c r="FT50" i="46" s="1"/>
  <c r="EG50" i="46"/>
  <c r="FB50" i="44"/>
  <c r="EH50" i="44"/>
  <c r="DL50" i="44"/>
  <c r="FE50" i="44"/>
  <c r="EK50" i="44"/>
  <c r="DO50" i="44"/>
  <c r="FD50" i="46"/>
  <c r="FW50" i="46" s="1"/>
  <c r="EJ50" i="46"/>
  <c r="DN50" i="46"/>
  <c r="CW50" i="46" s="1"/>
  <c r="FC50" i="44"/>
  <c r="EI50" i="44"/>
  <c r="DM50" i="44"/>
  <c r="FB50" i="46"/>
  <c r="FU50" i="46" s="1"/>
  <c r="EH50" i="46"/>
  <c r="FA50" i="44"/>
  <c r="EG50" i="44"/>
  <c r="DK50" i="44"/>
  <c r="EZ50" i="46"/>
  <c r="FS50" i="46" s="1"/>
  <c r="EF50" i="46"/>
  <c r="LL14" i="44"/>
  <c r="II14" i="44"/>
  <c r="IH14" i="46"/>
  <c r="LK14" i="46"/>
  <c r="FM24" i="38"/>
  <c r="AZ15" i="43" s="1"/>
  <c r="FN24" i="44" s="1"/>
  <c r="FM18" i="38"/>
  <c r="FM16" i="38"/>
  <c r="AZ7" i="43" s="1"/>
  <c r="FM36" i="38"/>
  <c r="AZ27" i="43" s="1"/>
  <c r="FN36" i="44" s="1"/>
  <c r="FM34" i="38"/>
  <c r="AZ25" i="43" s="1"/>
  <c r="FN34" i="44" s="1"/>
  <c r="FM33" i="38"/>
  <c r="AZ24" i="43" s="1"/>
  <c r="FN33" i="44" s="1"/>
  <c r="FM32" i="38"/>
  <c r="AZ23" i="43" s="1"/>
  <c r="FN32" i="44" s="1"/>
  <c r="FM30" i="38"/>
  <c r="AZ21" i="43" s="1"/>
  <c r="FN30" i="44" s="1"/>
  <c r="FM27" i="38"/>
  <c r="AZ18" i="43" s="1"/>
  <c r="FN27" i="44" s="1"/>
  <c r="FM25" i="38"/>
  <c r="AZ16" i="43" s="1"/>
  <c r="FN25" i="44" s="1"/>
  <c r="FM23" i="38"/>
  <c r="AZ14" i="43" s="1"/>
  <c r="FN23" i="44" s="1"/>
  <c r="FM20" i="38"/>
  <c r="AZ11" i="43" s="1"/>
  <c r="FN20" i="44" s="1"/>
  <c r="FM19" i="38"/>
  <c r="FM41" i="38"/>
  <c r="AZ32" i="43" s="1"/>
  <c r="FN41" i="44" s="1"/>
  <c r="FM40" i="38"/>
  <c r="AZ31" i="43" s="1"/>
  <c r="FN40" i="44" s="1"/>
  <c r="FM39" i="38"/>
  <c r="AZ30" i="43" s="1"/>
  <c r="FN39" i="44" s="1"/>
  <c r="FM38" i="38"/>
  <c r="AZ29" i="43" s="1"/>
  <c r="FN38" i="44" s="1"/>
  <c r="FM37" i="38"/>
  <c r="AZ28" i="43" s="1"/>
  <c r="FN37" i="44" s="1"/>
  <c r="FM35" i="38"/>
  <c r="AZ26" i="43" s="1"/>
  <c r="FN35" i="44" s="1"/>
  <c r="FM31" i="38"/>
  <c r="AZ22" i="43" s="1"/>
  <c r="FN31" i="44" s="1"/>
  <c r="FM29" i="38"/>
  <c r="AZ20" i="43" s="1"/>
  <c r="FN29" i="44" s="1"/>
  <c r="FM28" i="38"/>
  <c r="AZ19" i="43" s="1"/>
  <c r="FN28" i="44" s="1"/>
  <c r="FM26" i="38"/>
  <c r="AZ17" i="43" s="1"/>
  <c r="FN26" i="44" s="1"/>
  <c r="FM22" i="38"/>
  <c r="AZ13" i="43" s="1"/>
  <c r="FN22" i="44" s="1"/>
  <c r="FM21" i="38"/>
  <c r="AZ12" i="43" s="1"/>
  <c r="FN21" i="44" s="1"/>
  <c r="FM17" i="38"/>
  <c r="AZ8" i="43" s="1"/>
  <c r="FM6" i="46"/>
  <c r="FN6" i="44"/>
  <c r="LK14" i="41"/>
  <c r="FA50" i="41"/>
  <c r="EG50" i="41"/>
  <c r="DK50" i="41"/>
  <c r="FB50" i="41"/>
  <c r="EH50" i="41"/>
  <c r="DL50" i="41"/>
  <c r="EZ50" i="41"/>
  <c r="EF50" i="41"/>
  <c r="DJ50" i="41"/>
  <c r="EJ50" i="41"/>
  <c r="FD50" i="41"/>
  <c r="DN50" i="41"/>
  <c r="FC50" i="41"/>
  <c r="EI50" i="41"/>
  <c r="DM50" i="41"/>
  <c r="FM40" i="41"/>
  <c r="FM38" i="41"/>
  <c r="LK38" i="41" s="1"/>
  <c r="FM36" i="41"/>
  <c r="FM34" i="41"/>
  <c r="FM32" i="41"/>
  <c r="FM30" i="41"/>
  <c r="FM28" i="41"/>
  <c r="FM41" i="41"/>
  <c r="FM39" i="41"/>
  <c r="FM37" i="41"/>
  <c r="FM35" i="41"/>
  <c r="FM33" i="41"/>
  <c r="FM31" i="41"/>
  <c r="LK31" i="41" s="1"/>
  <c r="FM29" i="41"/>
  <c r="FM27" i="41"/>
  <c r="LK27" i="41" s="1"/>
  <c r="FM26" i="41"/>
  <c r="FM24" i="41"/>
  <c r="FM22" i="41"/>
  <c r="FM20" i="41"/>
  <c r="FM10" i="41" s="1"/>
  <c r="FM9" i="41" s="1"/>
  <c r="FM18" i="41"/>
  <c r="FM16" i="41"/>
  <c r="FM25" i="41"/>
  <c r="LK25" i="41" s="1"/>
  <c r="FM23" i="41"/>
  <c r="FM21" i="41"/>
  <c r="FM19" i="41"/>
  <c r="FM17" i="41"/>
  <c r="LK17" i="41" s="1"/>
  <c r="FM7" i="38"/>
  <c r="IH35" i="38"/>
  <c r="IH38" i="38"/>
  <c r="CY21" i="21"/>
  <c r="FM6" i="41"/>
  <c r="FM6" i="38"/>
  <c r="LK14" i="38"/>
  <c r="IH14" i="38"/>
  <c r="BG17" i="21"/>
  <c r="BJ17" i="21" s="1"/>
  <c r="BK190" i="21"/>
  <c r="Y42" i="30" s="1"/>
  <c r="AZ9" i="43" l="1"/>
  <c r="FN18" i="44" s="1"/>
  <c r="LL18" i="44" s="1"/>
  <c r="FM10" i="38"/>
  <c r="FM42" i="38" s="1"/>
  <c r="AZ10" i="43"/>
  <c r="FN19" i="44" s="1"/>
  <c r="II19" i="44" s="1"/>
  <c r="FM11" i="38"/>
  <c r="EM54" i="38"/>
  <c r="EM53" i="38"/>
  <c r="DQ62" i="38"/>
  <c r="DQ61" i="38"/>
  <c r="FZ56" i="44"/>
  <c r="FZ55" i="44"/>
  <c r="FG57" i="38"/>
  <c r="FG58" i="38"/>
  <c r="FG60" i="38"/>
  <c r="FG59" i="38"/>
  <c r="FZ54" i="44"/>
  <c r="FZ53" i="44"/>
  <c r="EM62" i="38"/>
  <c r="EM61" i="38"/>
  <c r="EM56" i="38"/>
  <c r="EM55" i="38"/>
  <c r="FZ58" i="44"/>
  <c r="FZ57" i="44"/>
  <c r="DQ58" i="38"/>
  <c r="DQ57" i="38"/>
  <c r="DQ59" i="38"/>
  <c r="DQ60" i="38"/>
  <c r="FG53" i="38"/>
  <c r="FG54" i="38"/>
  <c r="FZ62" i="44"/>
  <c r="FZ61" i="44"/>
  <c r="FG56" i="38"/>
  <c r="FG55" i="38"/>
  <c r="EM60" i="38"/>
  <c r="EM59" i="38"/>
  <c r="DQ54" i="38"/>
  <c r="DQ53" i="38"/>
  <c r="FG61" i="38"/>
  <c r="FG62" i="38"/>
  <c r="DQ55" i="38"/>
  <c r="DQ56" i="38"/>
  <c r="EM58" i="38"/>
  <c r="EM57" i="38"/>
  <c r="FZ60" i="44"/>
  <c r="FZ59" i="44"/>
  <c r="IH41" i="38"/>
  <c r="IH37" i="38"/>
  <c r="IH36" i="38"/>
  <c r="IH39" i="38"/>
  <c r="IH40" i="38"/>
  <c r="EM54" i="46"/>
  <c r="EM53" i="46"/>
  <c r="DR53" i="44"/>
  <c r="GF53" i="44" s="1"/>
  <c r="DR54" i="44"/>
  <c r="GF54" i="44" s="1"/>
  <c r="FH54" i="44"/>
  <c r="FH53" i="44"/>
  <c r="EM58" i="46"/>
  <c r="EM57" i="46"/>
  <c r="DR57" i="44"/>
  <c r="DR58" i="44"/>
  <c r="FH58" i="44"/>
  <c r="FH57" i="44"/>
  <c r="EM62" i="46"/>
  <c r="EM61" i="46"/>
  <c r="DR61" i="44"/>
  <c r="GF61" i="44" s="1"/>
  <c r="DR62" i="44"/>
  <c r="GF62" i="44" s="1"/>
  <c r="FH62" i="44"/>
  <c r="FH61" i="44"/>
  <c r="EN56" i="44"/>
  <c r="EN55" i="44"/>
  <c r="DQ56" i="46"/>
  <c r="DQ55" i="46"/>
  <c r="FG56" i="46"/>
  <c r="FG55" i="46"/>
  <c r="EN60" i="44"/>
  <c r="EN59" i="44"/>
  <c r="DQ60" i="46"/>
  <c r="DQ59" i="46"/>
  <c r="FG60" i="46"/>
  <c r="FG59" i="46"/>
  <c r="DQ54" i="46"/>
  <c r="DQ53" i="46"/>
  <c r="FG54" i="46"/>
  <c r="FG53" i="46"/>
  <c r="EN54" i="44"/>
  <c r="EN53" i="44"/>
  <c r="DQ58" i="46"/>
  <c r="DQ57" i="46"/>
  <c r="FG58" i="46"/>
  <c r="FG57" i="46"/>
  <c r="EN58" i="44"/>
  <c r="EN57" i="44"/>
  <c r="DQ62" i="46"/>
  <c r="DQ61" i="46"/>
  <c r="FG62" i="46"/>
  <c r="FG61" i="46"/>
  <c r="EN62" i="44"/>
  <c r="EN61" i="44"/>
  <c r="DR55" i="44"/>
  <c r="DR56" i="44"/>
  <c r="FH56" i="44"/>
  <c r="FH55" i="44"/>
  <c r="EM56" i="46"/>
  <c r="EM55" i="46"/>
  <c r="DR59" i="44"/>
  <c r="DR60" i="44"/>
  <c r="GF60" i="44" s="1"/>
  <c r="FH60" i="44"/>
  <c r="FH59" i="44"/>
  <c r="EM60" i="46"/>
  <c r="EM59" i="46"/>
  <c r="IH19" i="41"/>
  <c r="AZ10" i="45"/>
  <c r="FM19" i="46" s="1"/>
  <c r="IH23" i="41"/>
  <c r="AZ14" i="45"/>
  <c r="FM23" i="46" s="1"/>
  <c r="IH16" i="41"/>
  <c r="AZ7" i="45"/>
  <c r="IH20" i="41"/>
  <c r="AZ11" i="45"/>
  <c r="FM20" i="46" s="1"/>
  <c r="IH24" i="41"/>
  <c r="AZ15" i="45"/>
  <c r="FM24" i="46" s="1"/>
  <c r="IH27" i="41"/>
  <c r="AZ18" i="45"/>
  <c r="FM27" i="46" s="1"/>
  <c r="IH31" i="41"/>
  <c r="AZ22" i="45"/>
  <c r="FM31" i="46" s="1"/>
  <c r="IH35" i="41"/>
  <c r="AZ26" i="45"/>
  <c r="FM35" i="46" s="1"/>
  <c r="IH39" i="41"/>
  <c r="AZ30" i="45"/>
  <c r="FM39" i="46" s="1"/>
  <c r="IH28" i="41"/>
  <c r="AZ19" i="45"/>
  <c r="FM28" i="46" s="1"/>
  <c r="IH32" i="41"/>
  <c r="AZ23" i="45"/>
  <c r="FM32" i="46" s="1"/>
  <c r="IH36" i="41"/>
  <c r="AZ27" i="45"/>
  <c r="FM36" i="46" s="1"/>
  <c r="IH40" i="41"/>
  <c r="AZ31" i="45"/>
  <c r="FM40" i="46" s="1"/>
  <c r="II21" i="44"/>
  <c r="LL21" i="44"/>
  <c r="II26" i="44"/>
  <c r="LL26" i="44"/>
  <c r="II29" i="44"/>
  <c r="LL29" i="44"/>
  <c r="II35" i="44"/>
  <c r="LL35" i="44"/>
  <c r="II38" i="44"/>
  <c r="LL38" i="44"/>
  <c r="LL40" i="44"/>
  <c r="II40" i="44"/>
  <c r="II23" i="44"/>
  <c r="LL23" i="44"/>
  <c r="II27" i="44"/>
  <c r="LL27" i="44"/>
  <c r="II32" i="44"/>
  <c r="LL32" i="44"/>
  <c r="II34" i="44"/>
  <c r="LL34" i="44"/>
  <c r="FN16" i="44"/>
  <c r="AZ33" i="43"/>
  <c r="II24" i="44"/>
  <c r="LL24" i="44"/>
  <c r="IH17" i="41"/>
  <c r="AZ8" i="45"/>
  <c r="IH21" i="41"/>
  <c r="AZ12" i="45"/>
  <c r="FM21" i="46" s="1"/>
  <c r="IH25" i="41"/>
  <c r="AZ16" i="45"/>
  <c r="FM25" i="46" s="1"/>
  <c r="IH18" i="41"/>
  <c r="AZ9" i="45"/>
  <c r="FM18" i="46" s="1"/>
  <c r="IH22" i="41"/>
  <c r="AZ13" i="45"/>
  <c r="FM22" i="46" s="1"/>
  <c r="IH26" i="41"/>
  <c r="AZ17" i="45"/>
  <c r="FM26" i="46" s="1"/>
  <c r="IH29" i="41"/>
  <c r="AZ20" i="45"/>
  <c r="FM29" i="46" s="1"/>
  <c r="IH33" i="41"/>
  <c r="AZ24" i="45"/>
  <c r="FM33" i="46" s="1"/>
  <c r="IH37" i="41"/>
  <c r="AZ28" i="45"/>
  <c r="FM37" i="46" s="1"/>
  <c r="IH41" i="41"/>
  <c r="AZ32" i="45"/>
  <c r="FM41" i="46" s="1"/>
  <c r="IH30" i="41"/>
  <c r="AZ21" i="45"/>
  <c r="FM30" i="46" s="1"/>
  <c r="IH34" i="41"/>
  <c r="AZ25" i="45"/>
  <c r="FM34" i="46" s="1"/>
  <c r="IH38" i="41"/>
  <c r="AZ29" i="45"/>
  <c r="FM38" i="46" s="1"/>
  <c r="FN17" i="44"/>
  <c r="LL22" i="44"/>
  <c r="II22" i="44"/>
  <c r="II28" i="44"/>
  <c r="LL28" i="44"/>
  <c r="II31" i="44"/>
  <c r="LL31" i="44"/>
  <c r="LL37" i="44"/>
  <c r="II37" i="44"/>
  <c r="II39" i="44"/>
  <c r="LL39" i="44"/>
  <c r="LL41" i="44"/>
  <c r="II41" i="44"/>
  <c r="LL20" i="44"/>
  <c r="II20" i="44"/>
  <c r="II25" i="44"/>
  <c r="LL25" i="44"/>
  <c r="II30" i="44"/>
  <c r="LL30" i="44"/>
  <c r="II33" i="44"/>
  <c r="LL33" i="44"/>
  <c r="LL36" i="44"/>
  <c r="II36" i="44"/>
  <c r="II18" i="44"/>
  <c r="LK28" i="41"/>
  <c r="LK39" i="41"/>
  <c r="LK35" i="41"/>
  <c r="LK40" i="41"/>
  <c r="LK20" i="41"/>
  <c r="LK16" i="41"/>
  <c r="LK36" i="41"/>
  <c r="LK23" i="41"/>
  <c r="LK19" i="41"/>
  <c r="LK24" i="41"/>
  <c r="LK32" i="41"/>
  <c r="DQ53" i="41"/>
  <c r="DQ54" i="41"/>
  <c r="EQ54" i="41" s="1"/>
  <c r="FG53" i="41"/>
  <c r="FG54" i="41"/>
  <c r="EM58" i="41"/>
  <c r="EM57" i="41"/>
  <c r="DQ55" i="41"/>
  <c r="DQ56" i="41"/>
  <c r="FG55" i="41"/>
  <c r="FG56" i="41"/>
  <c r="EM54" i="41"/>
  <c r="EM53" i="41"/>
  <c r="DQ57" i="41"/>
  <c r="DQ58" i="41"/>
  <c r="FG57" i="41"/>
  <c r="FG58" i="41"/>
  <c r="EM56" i="41"/>
  <c r="EM55" i="41"/>
  <c r="DQ61" i="41"/>
  <c r="DQ62" i="41"/>
  <c r="EM62" i="41"/>
  <c r="EM61" i="41"/>
  <c r="FG61" i="41"/>
  <c r="FG62" i="41"/>
  <c r="DQ59" i="41"/>
  <c r="DQ60" i="41"/>
  <c r="FG59" i="41"/>
  <c r="FG60" i="41"/>
  <c r="EM60" i="41"/>
  <c r="EM59" i="41"/>
  <c r="LK34" i="41"/>
  <c r="LK30" i="41"/>
  <c r="LK41" i="41"/>
  <c r="LK29" i="41"/>
  <c r="LK37" i="41"/>
  <c r="LK26" i="41"/>
  <c r="FM43" i="41"/>
  <c r="IH43" i="41" s="1"/>
  <c r="FM42" i="41"/>
  <c r="LK33" i="41"/>
  <c r="LK22" i="41"/>
  <c r="LK18" i="41"/>
  <c r="LK21" i="41"/>
  <c r="LK16" i="38"/>
  <c r="IH16" i="38"/>
  <c r="LK20" i="38"/>
  <c r="IH20" i="38"/>
  <c r="LK24" i="38"/>
  <c r="IH24" i="38"/>
  <c r="LK28" i="38"/>
  <c r="IH28" i="38"/>
  <c r="LK32" i="38"/>
  <c r="IH32" i="38"/>
  <c r="LK19" i="38"/>
  <c r="IH19" i="38"/>
  <c r="LK23" i="38"/>
  <c r="IH23" i="38"/>
  <c r="LK27" i="38"/>
  <c r="IH27" i="38"/>
  <c r="LK31" i="38"/>
  <c r="IH31" i="38"/>
  <c r="LK18" i="38"/>
  <c r="IH18" i="38"/>
  <c r="LK22" i="38"/>
  <c r="IH22" i="38"/>
  <c r="LK26" i="38"/>
  <c r="IH26" i="38"/>
  <c r="LK30" i="38"/>
  <c r="IH30" i="38"/>
  <c r="LK34" i="38"/>
  <c r="IH34" i="38"/>
  <c r="LK17" i="38"/>
  <c r="IH17" i="38"/>
  <c r="LK21" i="38"/>
  <c r="IH21" i="38"/>
  <c r="LK25" i="38"/>
  <c r="IH25" i="38"/>
  <c r="LK29" i="38"/>
  <c r="IH29" i="38"/>
  <c r="LK33" i="38"/>
  <c r="IH33" i="38"/>
  <c r="EQ53" i="41"/>
  <c r="LK37" i="38"/>
  <c r="LK41" i="38"/>
  <c r="LK38" i="38"/>
  <c r="LK39" i="38"/>
  <c r="LK35" i="38"/>
  <c r="LK40" i="38"/>
  <c r="LK36" i="38"/>
  <c r="BL18" i="21"/>
  <c r="AZ34" i="43" l="1"/>
  <c r="LL19" i="44"/>
  <c r="FM9" i="38"/>
  <c r="GF59" i="44"/>
  <c r="FM43" i="38"/>
  <c r="DW60" i="38"/>
  <c r="DS60" i="38"/>
  <c r="DM54" i="38" s="1"/>
  <c r="DR60" i="38"/>
  <c r="DM52" i="38" s="1"/>
  <c r="DT60" i="38"/>
  <c r="DM56" i="38" s="1"/>
  <c r="DV60" i="38"/>
  <c r="DM60" i="38" s="1"/>
  <c r="DU60" i="38"/>
  <c r="DM58" i="38" s="1"/>
  <c r="EO60" i="38"/>
  <c r="EI54" i="38" s="1"/>
  <c r="EQ60" i="38"/>
  <c r="EI58" i="38" s="1"/>
  <c r="EP60" i="38"/>
  <c r="EI56" i="38" s="1"/>
  <c r="EN60" i="38"/>
  <c r="EI52" i="38" s="1"/>
  <c r="ER60" i="38"/>
  <c r="EI60" i="38" s="1"/>
  <c r="FL60" i="38"/>
  <c r="FC60" i="38" s="1"/>
  <c r="FJ60" i="38"/>
  <c r="FC56" i="38" s="1"/>
  <c r="FK60" i="38"/>
  <c r="FC58" i="38" s="1"/>
  <c r="FH60" i="38"/>
  <c r="FC52" i="38" s="1"/>
  <c r="FI60" i="38"/>
  <c r="FC54" i="38" s="1"/>
  <c r="DS59" i="38"/>
  <c r="DM53" i="38" s="1"/>
  <c r="DV59" i="38"/>
  <c r="DM59" i="38" s="1"/>
  <c r="DW59" i="38"/>
  <c r="DU59" i="38"/>
  <c r="DM57" i="38" s="1"/>
  <c r="DT59" i="38"/>
  <c r="DM55" i="38" s="1"/>
  <c r="DR59" i="38"/>
  <c r="DM51" i="38" s="1"/>
  <c r="EQ59" i="38"/>
  <c r="EI57" i="38" s="1"/>
  <c r="EP59" i="38"/>
  <c r="EI55" i="38" s="1"/>
  <c r="EO59" i="38"/>
  <c r="EI53" i="38" s="1"/>
  <c r="EN59" i="38"/>
  <c r="EI51" i="38" s="1"/>
  <c r="ER59" i="38"/>
  <c r="EI59" i="38" s="1"/>
  <c r="FL59" i="38"/>
  <c r="FC59" i="38" s="1"/>
  <c r="FK59" i="38"/>
  <c r="FC57" i="38" s="1"/>
  <c r="FH59" i="38"/>
  <c r="FC51" i="38" s="1"/>
  <c r="FI59" i="38"/>
  <c r="FC53" i="38" s="1"/>
  <c r="FJ59" i="38"/>
  <c r="FC55" i="38" s="1"/>
  <c r="DR56" i="38"/>
  <c r="DK52" i="38" s="1"/>
  <c r="DS56" i="38"/>
  <c r="DK54" i="38" s="1"/>
  <c r="DW56" i="38"/>
  <c r="DU56" i="38"/>
  <c r="DK58" i="38" s="1"/>
  <c r="DT56" i="38"/>
  <c r="DK56" i="38" s="1"/>
  <c r="DV56" i="38"/>
  <c r="DK60" i="38" s="1"/>
  <c r="EO56" i="38"/>
  <c r="EG54" i="38" s="1"/>
  <c r="ER56" i="38"/>
  <c r="EG60" i="38" s="1"/>
  <c r="EP56" i="38"/>
  <c r="EG56" i="38" s="1"/>
  <c r="EQ56" i="38"/>
  <c r="EG58" i="38" s="1"/>
  <c r="EN56" i="38"/>
  <c r="EG52" i="38" s="1"/>
  <c r="FL56" i="38"/>
  <c r="FA60" i="38" s="1"/>
  <c r="FI56" i="38"/>
  <c r="FA54" i="38" s="1"/>
  <c r="FK56" i="38"/>
  <c r="FA58" i="38" s="1"/>
  <c r="FH56" i="38"/>
  <c r="FA52" i="38" s="1"/>
  <c r="FJ56" i="38"/>
  <c r="FA56" i="38" s="1"/>
  <c r="DT53" i="38"/>
  <c r="DJ55" i="38" s="1"/>
  <c r="DU53" i="38"/>
  <c r="DJ57" i="38" s="1"/>
  <c r="DV53" i="38"/>
  <c r="DJ59" i="38" s="1"/>
  <c r="DR53" i="38"/>
  <c r="DJ51" i="38" s="1"/>
  <c r="DS53" i="38"/>
  <c r="DJ53" i="38" s="1"/>
  <c r="DW53" i="38"/>
  <c r="EO53" i="38"/>
  <c r="EF53" i="38" s="1"/>
  <c r="EQ53" i="38"/>
  <c r="EF57" i="38" s="1"/>
  <c r="EP53" i="38"/>
  <c r="EF55" i="38" s="1"/>
  <c r="EN53" i="38"/>
  <c r="EF51" i="38" s="1"/>
  <c r="ER53" i="38"/>
  <c r="EF59" i="38" s="1"/>
  <c r="FK53" i="38"/>
  <c r="EZ57" i="38" s="1"/>
  <c r="FI53" i="38"/>
  <c r="EZ53" i="38" s="1"/>
  <c r="FJ53" i="38"/>
  <c r="EZ55" i="38" s="1"/>
  <c r="FL53" i="38"/>
  <c r="EZ59" i="38" s="1"/>
  <c r="FH53" i="38"/>
  <c r="EZ51" i="38" s="1"/>
  <c r="DW57" i="38"/>
  <c r="DR57" i="38"/>
  <c r="DL51" i="38" s="1"/>
  <c r="DV57" i="38"/>
  <c r="DL59" i="38" s="1"/>
  <c r="DU57" i="38"/>
  <c r="DL57" i="38" s="1"/>
  <c r="DT57" i="38"/>
  <c r="DL55" i="38" s="1"/>
  <c r="DS57" i="38"/>
  <c r="DL53" i="38" s="1"/>
  <c r="EN57" i="38"/>
  <c r="EH51" i="38" s="1"/>
  <c r="ER57" i="38"/>
  <c r="EH59" i="38" s="1"/>
  <c r="EP57" i="38"/>
  <c r="EH55" i="38" s="1"/>
  <c r="EO57" i="38"/>
  <c r="EH53" i="38" s="1"/>
  <c r="EQ57" i="38"/>
  <c r="EH57" i="38" s="1"/>
  <c r="FI57" i="38"/>
  <c r="FB53" i="38" s="1"/>
  <c r="FK57" i="38"/>
  <c r="FB57" i="38" s="1"/>
  <c r="FJ57" i="38"/>
  <c r="FB55" i="38" s="1"/>
  <c r="FH57" i="38"/>
  <c r="FB51" i="38" s="1"/>
  <c r="FL57" i="38"/>
  <c r="FB59" i="38" s="1"/>
  <c r="DU61" i="38"/>
  <c r="DN57" i="38" s="1"/>
  <c r="DS61" i="38"/>
  <c r="DN53" i="38" s="1"/>
  <c r="DR61" i="38"/>
  <c r="DN51" i="38" s="1"/>
  <c r="DW61" i="38"/>
  <c r="DV61" i="38"/>
  <c r="DN59" i="38" s="1"/>
  <c r="DT61" i="38"/>
  <c r="DN55" i="38" s="1"/>
  <c r="ER61" i="38"/>
  <c r="EJ59" i="38" s="1"/>
  <c r="EP61" i="38"/>
  <c r="EJ55" i="38" s="1"/>
  <c r="EO61" i="38"/>
  <c r="EJ53" i="38" s="1"/>
  <c r="EQ61" i="38"/>
  <c r="EJ57" i="38" s="1"/>
  <c r="EN61" i="38"/>
  <c r="EJ51" i="38" s="1"/>
  <c r="FL61" i="38"/>
  <c r="FD59" i="38" s="1"/>
  <c r="FI61" i="38"/>
  <c r="FD53" i="38" s="1"/>
  <c r="FJ61" i="38"/>
  <c r="FD55" i="38" s="1"/>
  <c r="FH61" i="38"/>
  <c r="FD51" i="38" s="1"/>
  <c r="FK61" i="38"/>
  <c r="FD57" i="38" s="1"/>
  <c r="DS55" i="38"/>
  <c r="DK53" i="38" s="1"/>
  <c r="DU55" i="38"/>
  <c r="DK57" i="38" s="1"/>
  <c r="DW55" i="38"/>
  <c r="DT55" i="38"/>
  <c r="DK55" i="38" s="1"/>
  <c r="DR55" i="38"/>
  <c r="DK51" i="38" s="1"/>
  <c r="DV55" i="38"/>
  <c r="DK59" i="38" s="1"/>
  <c r="EN55" i="38"/>
  <c r="EG51" i="38" s="1"/>
  <c r="ER55" i="38"/>
  <c r="EG59" i="38" s="1"/>
  <c r="EQ55" i="38"/>
  <c r="EG57" i="38" s="1"/>
  <c r="EP55" i="38"/>
  <c r="EG55" i="38" s="1"/>
  <c r="EO55" i="38"/>
  <c r="EG53" i="38" s="1"/>
  <c r="FL55" i="38"/>
  <c r="FA59" i="38" s="1"/>
  <c r="FH55" i="38"/>
  <c r="FA51" i="38" s="1"/>
  <c r="FJ55" i="38"/>
  <c r="FA55" i="38" s="1"/>
  <c r="FK55" i="38"/>
  <c r="FA57" i="38" s="1"/>
  <c r="FI55" i="38"/>
  <c r="FA53" i="38" s="1"/>
  <c r="DW54" i="38"/>
  <c r="DR54" i="38"/>
  <c r="DJ52" i="38" s="1"/>
  <c r="DV54" i="38"/>
  <c r="DJ60" i="38" s="1"/>
  <c r="DT54" i="38"/>
  <c r="DJ56" i="38" s="1"/>
  <c r="DU54" i="38"/>
  <c r="DJ58" i="38" s="1"/>
  <c r="DS54" i="38"/>
  <c r="DJ54" i="38" s="1"/>
  <c r="EO54" i="38"/>
  <c r="EF54" i="38" s="1"/>
  <c r="ER54" i="38"/>
  <c r="EF60" i="38" s="1"/>
  <c r="EP54" i="38"/>
  <c r="EF56" i="38" s="1"/>
  <c r="EN54" i="38"/>
  <c r="EF52" i="38" s="1"/>
  <c r="EQ54" i="38"/>
  <c r="EF58" i="38" s="1"/>
  <c r="FJ54" i="38"/>
  <c r="EZ56" i="38" s="1"/>
  <c r="FH54" i="38"/>
  <c r="EZ52" i="38" s="1"/>
  <c r="FK54" i="38"/>
  <c r="EZ58" i="38" s="1"/>
  <c r="FI54" i="38"/>
  <c r="EZ54" i="38" s="1"/>
  <c r="FL54" i="38"/>
  <c r="EZ60" i="38" s="1"/>
  <c r="DU58" i="38"/>
  <c r="DL58" i="38" s="1"/>
  <c r="DS58" i="38"/>
  <c r="DL54" i="38" s="1"/>
  <c r="DT58" i="38"/>
  <c r="DL56" i="38" s="1"/>
  <c r="DV58" i="38"/>
  <c r="DL60" i="38" s="1"/>
  <c r="DR58" i="38"/>
  <c r="DL52" i="38" s="1"/>
  <c r="DW58" i="38"/>
  <c r="EO58" i="38"/>
  <c r="EH54" i="38" s="1"/>
  <c r="ER58" i="38"/>
  <c r="EH60" i="38" s="1"/>
  <c r="EP58" i="38"/>
  <c r="EH56" i="38" s="1"/>
  <c r="EN58" i="38"/>
  <c r="EH52" i="38" s="1"/>
  <c r="EQ58" i="38"/>
  <c r="EH58" i="38" s="1"/>
  <c r="FH58" i="38"/>
  <c r="FB52" i="38" s="1"/>
  <c r="FJ58" i="38"/>
  <c r="FB56" i="38" s="1"/>
  <c r="FK58" i="38"/>
  <c r="FB58" i="38" s="1"/>
  <c r="FL58" i="38"/>
  <c r="FB60" i="38" s="1"/>
  <c r="FI58" i="38"/>
  <c r="FB54" i="38" s="1"/>
  <c r="DV62" i="38"/>
  <c r="DN60" i="38" s="1"/>
  <c r="DS62" i="38"/>
  <c r="DN54" i="38" s="1"/>
  <c r="DR62" i="38"/>
  <c r="DN52" i="38" s="1"/>
  <c r="DT62" i="38"/>
  <c r="DN56" i="38" s="1"/>
  <c r="DU62" i="38"/>
  <c r="DN58" i="38" s="1"/>
  <c r="DW62" i="38"/>
  <c r="EN62" i="38"/>
  <c r="EJ52" i="38" s="1"/>
  <c r="EP62" i="38"/>
  <c r="EJ56" i="38" s="1"/>
  <c r="ER62" i="38"/>
  <c r="EJ60" i="38" s="1"/>
  <c r="EO62" i="38"/>
  <c r="EJ54" i="38" s="1"/>
  <c r="EQ62" i="38"/>
  <c r="EJ58" i="38" s="1"/>
  <c r="FI62" i="38"/>
  <c r="FD54" i="38" s="1"/>
  <c r="FK62" i="38"/>
  <c r="FD58" i="38" s="1"/>
  <c r="FH62" i="38"/>
  <c r="FD52" i="38" s="1"/>
  <c r="FJ62" i="38"/>
  <c r="FD56" i="38" s="1"/>
  <c r="FL62" i="38"/>
  <c r="FD60" i="38" s="1"/>
  <c r="GF55" i="44"/>
  <c r="GF57" i="44"/>
  <c r="GF56" i="44"/>
  <c r="GF58" i="44"/>
  <c r="DX59" i="44"/>
  <c r="DX55" i="44"/>
  <c r="DX61" i="44"/>
  <c r="DX57" i="44"/>
  <c r="DX53" i="44"/>
  <c r="DX60" i="44"/>
  <c r="DX56" i="44"/>
  <c r="DX62" i="44"/>
  <c r="DX58" i="44"/>
  <c r="DX54" i="44"/>
  <c r="LL17" i="44"/>
  <c r="II17" i="44"/>
  <c r="II16" i="44"/>
  <c r="LL16" i="44"/>
  <c r="AT6" i="30"/>
  <c r="FN43" i="44"/>
  <c r="II43" i="44" s="1"/>
  <c r="LK38" i="46"/>
  <c r="IH38" i="46"/>
  <c r="IH34" i="46"/>
  <c r="LK34" i="46"/>
  <c r="IH30" i="46"/>
  <c r="LK30" i="46"/>
  <c r="LK41" i="46"/>
  <c r="IH41" i="46"/>
  <c r="LK37" i="46"/>
  <c r="IH37" i="46"/>
  <c r="LK33" i="46"/>
  <c r="IH33" i="46"/>
  <c r="LK29" i="46"/>
  <c r="IH29" i="46"/>
  <c r="IH26" i="46"/>
  <c r="LK26" i="46"/>
  <c r="IH22" i="46"/>
  <c r="LK22" i="46"/>
  <c r="IH18" i="46"/>
  <c r="LK18" i="46"/>
  <c r="LK25" i="46"/>
  <c r="IH25" i="46"/>
  <c r="LK21" i="46"/>
  <c r="IH21" i="46"/>
  <c r="FM17" i="46"/>
  <c r="AZ34" i="45"/>
  <c r="AT8" i="30" s="1"/>
  <c r="FN42" i="44"/>
  <c r="II42" i="44" s="1"/>
  <c r="AT5" i="30"/>
  <c r="IH40" i="46"/>
  <c r="LK40" i="46"/>
  <c r="IH36" i="46"/>
  <c r="LK36" i="46"/>
  <c r="IH32" i="46"/>
  <c r="LK32" i="46"/>
  <c r="IH28" i="46"/>
  <c r="LK28" i="46"/>
  <c r="LK39" i="46"/>
  <c r="IH39" i="46"/>
  <c r="LK35" i="46"/>
  <c r="IH35" i="46"/>
  <c r="LK31" i="46"/>
  <c r="IH31" i="46"/>
  <c r="LK27" i="46"/>
  <c r="IH27" i="46"/>
  <c r="IH24" i="46"/>
  <c r="LK24" i="46"/>
  <c r="IH20" i="46"/>
  <c r="LK20" i="46"/>
  <c r="FM16" i="46"/>
  <c r="AZ33" i="45"/>
  <c r="AT7" i="30" s="1"/>
  <c r="LK23" i="46"/>
  <c r="IH23" i="46"/>
  <c r="LK19" i="46"/>
  <c r="IH19" i="46"/>
  <c r="BL20" i="21"/>
  <c r="ER55" i="41"/>
  <c r="EG59" i="41" s="1"/>
  <c r="DV55" i="41"/>
  <c r="DT55" i="41"/>
  <c r="DR55" i="41"/>
  <c r="DU55" i="41"/>
  <c r="EQ55" i="41"/>
  <c r="EG57" i="41" s="1"/>
  <c r="EP55" i="41"/>
  <c r="EG55" i="41" s="1"/>
  <c r="EN55" i="41"/>
  <c r="EG51" i="41" s="1"/>
  <c r="ER53" i="41"/>
  <c r="EF59" i="41" s="1"/>
  <c r="EP53" i="41"/>
  <c r="EF55" i="41" s="1"/>
  <c r="DU53" i="41"/>
  <c r="DJ57" i="41" s="1"/>
  <c r="EN53" i="41"/>
  <c r="EF51" i="41" s="1"/>
  <c r="DV53" i="41"/>
  <c r="DT53" i="41"/>
  <c r="DR53" i="41"/>
  <c r="ER56" i="41"/>
  <c r="EG60" i="41" s="1"/>
  <c r="DT56" i="41"/>
  <c r="DV56" i="41"/>
  <c r="DR56" i="41"/>
  <c r="DU56" i="41"/>
  <c r="EP56" i="41"/>
  <c r="EG56" i="41" s="1"/>
  <c r="EQ56" i="41"/>
  <c r="EG58" i="41" s="1"/>
  <c r="EN56" i="41"/>
  <c r="EG52" i="41" s="1"/>
  <c r="ER54" i="41"/>
  <c r="EF60" i="41" s="1"/>
  <c r="DT54" i="41"/>
  <c r="DJ56" i="41" s="1"/>
  <c r="DV54" i="41"/>
  <c r="DU54" i="41"/>
  <c r="DJ58" i="41" s="1"/>
  <c r="DR54" i="41"/>
  <c r="DJ52" i="41" s="1"/>
  <c r="IH42" i="41"/>
  <c r="IH42" i="38"/>
  <c r="IH43" i="38"/>
  <c r="EF58" i="41"/>
  <c r="EF57" i="41"/>
  <c r="BM18" i="21"/>
  <c r="BM23" i="21" s="1"/>
  <c r="BL23" i="21"/>
  <c r="BL19" i="21"/>
  <c r="FM42" i="46" l="1"/>
  <c r="IH42" i="46" s="1"/>
  <c r="IH16" i="46"/>
  <c r="LK16" i="46"/>
  <c r="LK17" i="46"/>
  <c r="FM43" i="46"/>
  <c r="IH43" i="46" s="1"/>
  <c r="IH17" i="46"/>
  <c r="FK53" i="41"/>
  <c r="EZ57" i="41" s="1"/>
  <c r="FK54" i="41"/>
  <c r="EZ58" i="41" s="1"/>
  <c r="DK52" i="41"/>
  <c r="FH56" i="41"/>
  <c r="FA52" i="41" s="1"/>
  <c r="DK56" i="41"/>
  <c r="FJ56" i="41"/>
  <c r="FA56" i="41" s="1"/>
  <c r="DJ51" i="41"/>
  <c r="FH53" i="41"/>
  <c r="EZ51" i="41" s="1"/>
  <c r="FL53" i="41"/>
  <c r="EZ59" i="41" s="1"/>
  <c r="DJ59" i="41"/>
  <c r="DK57" i="41"/>
  <c r="FK55" i="41"/>
  <c r="FA57" i="41" s="1"/>
  <c r="DK55" i="41"/>
  <c r="FJ55" i="41"/>
  <c r="FA55" i="41" s="1"/>
  <c r="FL54" i="41"/>
  <c r="EZ60" i="41" s="1"/>
  <c r="DJ60" i="41"/>
  <c r="DK58" i="41"/>
  <c r="FK56" i="41"/>
  <c r="FA58" i="41" s="1"/>
  <c r="FL56" i="41"/>
  <c r="FA60" i="41" s="1"/>
  <c r="DK60" i="41"/>
  <c r="DJ55" i="41"/>
  <c r="FJ53" i="41"/>
  <c r="EZ55" i="41" s="1"/>
  <c r="DK51" i="41"/>
  <c r="FH55" i="41"/>
  <c r="FA51" i="41" s="1"/>
  <c r="FL55" i="41"/>
  <c r="FA59" i="41" s="1"/>
  <c r="DK59" i="41"/>
  <c r="BM20" i="21"/>
  <c r="BN18" i="21"/>
  <c r="BM19" i="21"/>
  <c r="BN20" i="21" l="1"/>
  <c r="BO18" i="21"/>
  <c r="BN19" i="21"/>
  <c r="BN23" i="21"/>
  <c r="BO20" i="21" l="1"/>
  <c r="BO23" i="21"/>
  <c r="BP18" i="21"/>
  <c r="BO19" i="21"/>
  <c r="BQ18" i="21" l="1"/>
  <c r="BP19" i="21"/>
  <c r="BP20" i="21"/>
  <c r="BP23" i="21"/>
  <c r="BQ20" i="21" l="1"/>
  <c r="BQ19" i="21"/>
  <c r="BR18" i="21"/>
  <c r="BQ23" i="21"/>
  <c r="BR20" i="21" l="1"/>
  <c r="BR23" i="21"/>
  <c r="BS18" i="21"/>
  <c r="BR19" i="21"/>
  <c r="BS20" i="21" l="1"/>
  <c r="BS23" i="21"/>
  <c r="BT18" i="21"/>
  <c r="BS19" i="21"/>
  <c r="BT20" i="21" l="1"/>
  <c r="BT23" i="21"/>
  <c r="BU18" i="21"/>
  <c r="BT19" i="21"/>
  <c r="BU20" i="21" l="1"/>
  <c r="BU23" i="21"/>
  <c r="BV18" i="21"/>
  <c r="BU19" i="21"/>
  <c r="BV20" i="21" l="1"/>
  <c r="BV23" i="21"/>
  <c r="BW18" i="21"/>
  <c r="BV19" i="21"/>
  <c r="BW20" i="21" l="1"/>
  <c r="BW23" i="21"/>
  <c r="BX18" i="21"/>
  <c r="BW19" i="21"/>
  <c r="BX26" i="21"/>
  <c r="BX13" i="21" s="1"/>
  <c r="AB4" i="43" l="1"/>
  <c r="EO13" i="46"/>
  <c r="EO7" i="46" s="1"/>
  <c r="AB4" i="45"/>
  <c r="EP13" i="44"/>
  <c r="EP7" i="44" s="1"/>
  <c r="EO13" i="41"/>
  <c r="HZ26" i="21"/>
  <c r="EO13" i="38"/>
  <c r="BX20" i="21"/>
  <c r="BX23" i="21"/>
  <c r="BY18" i="21"/>
  <c r="BX19" i="21"/>
  <c r="BY26" i="21"/>
  <c r="BY13" i="21" s="1"/>
  <c r="AD4" i="43" l="1"/>
  <c r="AD4" i="45"/>
  <c r="ER13" i="44"/>
  <c r="ER7" i="44" s="1"/>
  <c r="EQ13" i="46"/>
  <c r="EQ7" i="46" s="1"/>
  <c r="KN14" i="44"/>
  <c r="HK14" i="44"/>
  <c r="HJ14" i="46"/>
  <c r="KM14" i="46"/>
  <c r="EO24" i="38"/>
  <c r="AB15" i="43" s="1"/>
  <c r="EP24" i="44" s="1"/>
  <c r="EO22" i="38"/>
  <c r="AB13" i="43" s="1"/>
  <c r="EP22" i="44" s="1"/>
  <c r="EO18" i="38"/>
  <c r="AB9" i="43" s="1"/>
  <c r="EP18" i="44" s="1"/>
  <c r="EO16" i="38"/>
  <c r="AB7" i="43" s="1"/>
  <c r="EO36" i="38"/>
  <c r="AB27" i="43" s="1"/>
  <c r="EP36" i="44" s="1"/>
  <c r="EO34" i="38"/>
  <c r="AB25" i="43" s="1"/>
  <c r="EP34" i="44" s="1"/>
  <c r="EO32" i="38"/>
  <c r="AB23" i="43" s="1"/>
  <c r="EP32" i="44" s="1"/>
  <c r="EO29" i="38"/>
  <c r="AB20" i="43" s="1"/>
  <c r="EP29" i="44" s="1"/>
  <c r="EO27" i="38"/>
  <c r="AB18" i="43" s="1"/>
  <c r="EP27" i="44" s="1"/>
  <c r="EO41" i="38"/>
  <c r="AB32" i="43" s="1"/>
  <c r="EP41" i="44" s="1"/>
  <c r="EO40" i="38"/>
  <c r="AB31" i="43" s="1"/>
  <c r="EP40" i="44" s="1"/>
  <c r="EO39" i="38"/>
  <c r="AB30" i="43" s="1"/>
  <c r="EP39" i="44" s="1"/>
  <c r="EO38" i="38"/>
  <c r="AB29" i="43" s="1"/>
  <c r="EP38" i="44" s="1"/>
  <c r="EO37" i="38"/>
  <c r="AB28" i="43" s="1"/>
  <c r="EP37" i="44" s="1"/>
  <c r="EO35" i="38"/>
  <c r="AB26" i="43" s="1"/>
  <c r="EP35" i="44" s="1"/>
  <c r="EO33" i="38"/>
  <c r="AB24" i="43" s="1"/>
  <c r="EP33" i="44" s="1"/>
  <c r="EO31" i="38"/>
  <c r="AB22" i="43" s="1"/>
  <c r="EP31" i="44" s="1"/>
  <c r="EO30" i="38"/>
  <c r="AB21" i="43" s="1"/>
  <c r="EP30" i="44" s="1"/>
  <c r="EO28" i="38"/>
  <c r="AB19" i="43" s="1"/>
  <c r="EP28" i="44" s="1"/>
  <c r="EO26" i="38"/>
  <c r="AB17" i="43" s="1"/>
  <c r="EP26" i="44" s="1"/>
  <c r="EO20" i="38"/>
  <c r="AB11" i="43" s="1"/>
  <c r="EP20" i="44" s="1"/>
  <c r="EO23" i="38"/>
  <c r="AB14" i="43" s="1"/>
  <c r="EP23" i="44" s="1"/>
  <c r="EO25" i="38"/>
  <c r="AB16" i="43" s="1"/>
  <c r="EP25" i="44" s="1"/>
  <c r="EO21" i="38"/>
  <c r="AB12" i="43" s="1"/>
  <c r="EP21" i="44" s="1"/>
  <c r="EO19" i="38"/>
  <c r="AB10" i="43" s="1"/>
  <c r="EP19" i="44" s="1"/>
  <c r="EO17" i="38"/>
  <c r="AB8" i="43" s="1"/>
  <c r="EO6" i="46"/>
  <c r="EP6" i="44"/>
  <c r="EO40" i="41"/>
  <c r="EO38" i="41"/>
  <c r="EO36" i="41"/>
  <c r="EO34" i="41"/>
  <c r="EO32" i="41"/>
  <c r="EO30" i="41"/>
  <c r="EO28" i="41"/>
  <c r="EO41" i="41"/>
  <c r="EO39" i="41"/>
  <c r="EO37" i="41"/>
  <c r="EO35" i="41"/>
  <c r="EO33" i="41"/>
  <c r="EO31" i="41"/>
  <c r="EO29" i="41"/>
  <c r="EO26" i="41"/>
  <c r="EO24" i="41"/>
  <c r="EO22" i="41"/>
  <c r="EO20" i="41"/>
  <c r="EO18" i="41"/>
  <c r="EO16" i="41"/>
  <c r="EO27" i="41"/>
  <c r="EO25" i="41"/>
  <c r="EO23" i="41"/>
  <c r="EO21" i="41"/>
  <c r="EO19" i="41"/>
  <c r="EO17" i="41"/>
  <c r="EO7" i="38"/>
  <c r="EO7" i="41"/>
  <c r="KM14" i="41"/>
  <c r="HJ14" i="41"/>
  <c r="EO6" i="38"/>
  <c r="EO6" i="41"/>
  <c r="EQ13" i="41"/>
  <c r="KM14" i="38"/>
  <c r="HJ14" i="38"/>
  <c r="IA26" i="21"/>
  <c r="EQ13" i="38"/>
  <c r="BY20" i="21"/>
  <c r="BY19" i="21"/>
  <c r="BZ18" i="21"/>
  <c r="BY23" i="21"/>
  <c r="HM14" i="44" l="1"/>
  <c r="KP14" i="44"/>
  <c r="HL14" i="46"/>
  <c r="KO14" i="46"/>
  <c r="HJ19" i="41"/>
  <c r="AB10" i="45"/>
  <c r="EO19" i="46" s="1"/>
  <c r="HJ23" i="41"/>
  <c r="AB14" i="45"/>
  <c r="EO23" i="46" s="1"/>
  <c r="HJ27" i="41"/>
  <c r="AB18" i="45"/>
  <c r="EO27" i="46" s="1"/>
  <c r="HJ18" i="41"/>
  <c r="AB9" i="45"/>
  <c r="EO18" i="46" s="1"/>
  <c r="HJ22" i="41"/>
  <c r="AB13" i="45"/>
  <c r="EO22" i="46" s="1"/>
  <c r="HJ26" i="41"/>
  <c r="AB17" i="45"/>
  <c r="EO26" i="46" s="1"/>
  <c r="HJ31" i="41"/>
  <c r="AB22" i="45"/>
  <c r="EO31" i="46" s="1"/>
  <c r="HJ35" i="41"/>
  <c r="AB26" i="45"/>
  <c r="EO35" i="46" s="1"/>
  <c r="HJ39" i="41"/>
  <c r="AB30" i="45"/>
  <c r="EO39" i="46" s="1"/>
  <c r="HJ28" i="41"/>
  <c r="AB19" i="45"/>
  <c r="EO28" i="46" s="1"/>
  <c r="HJ32" i="41"/>
  <c r="AB23" i="45"/>
  <c r="EO32" i="46" s="1"/>
  <c r="HJ36" i="41"/>
  <c r="AB27" i="45"/>
  <c r="EO36" i="46" s="1"/>
  <c r="HJ40" i="41"/>
  <c r="AB31" i="45"/>
  <c r="EO40" i="46" s="1"/>
  <c r="HK19" i="44"/>
  <c r="KN19" i="44"/>
  <c r="HK25" i="44"/>
  <c r="KN25" i="44"/>
  <c r="KN20" i="44"/>
  <c r="HK20" i="44"/>
  <c r="HK28" i="44"/>
  <c r="KN28" i="44"/>
  <c r="HK31" i="44"/>
  <c r="KN31" i="44"/>
  <c r="HK35" i="44"/>
  <c r="KN35" i="44"/>
  <c r="HK38" i="44"/>
  <c r="KN38" i="44"/>
  <c r="KN40" i="44"/>
  <c r="HK40" i="44"/>
  <c r="HK27" i="44"/>
  <c r="KN27" i="44"/>
  <c r="HK32" i="44"/>
  <c r="KN32" i="44"/>
  <c r="KN36" i="44"/>
  <c r="HK36" i="44"/>
  <c r="KN18" i="44"/>
  <c r="HK18" i="44"/>
  <c r="HK24" i="44"/>
  <c r="KN24" i="44"/>
  <c r="EQ41" i="38"/>
  <c r="AD32" i="43" s="1"/>
  <c r="ER41" i="44" s="1"/>
  <c r="EQ40" i="38"/>
  <c r="AD31" i="43" s="1"/>
  <c r="ER40" i="44" s="1"/>
  <c r="EQ39" i="38"/>
  <c r="AD30" i="43" s="1"/>
  <c r="ER39" i="44" s="1"/>
  <c r="EQ38" i="38"/>
  <c r="AD29" i="43" s="1"/>
  <c r="ER38" i="44" s="1"/>
  <c r="EQ37" i="38"/>
  <c r="AD28" i="43" s="1"/>
  <c r="ER37" i="44" s="1"/>
  <c r="EQ36" i="38"/>
  <c r="AD27" i="43" s="1"/>
  <c r="ER36" i="44" s="1"/>
  <c r="EQ35" i="38"/>
  <c r="AD26" i="43" s="1"/>
  <c r="ER35" i="44" s="1"/>
  <c r="EQ34" i="38"/>
  <c r="AD25" i="43" s="1"/>
  <c r="ER34" i="44" s="1"/>
  <c r="EQ33" i="38"/>
  <c r="AD24" i="43" s="1"/>
  <c r="ER33" i="44" s="1"/>
  <c r="EQ32" i="38"/>
  <c r="AD23" i="43" s="1"/>
  <c r="ER32" i="44" s="1"/>
  <c r="EQ31" i="38"/>
  <c r="AD22" i="43" s="1"/>
  <c r="ER31" i="44" s="1"/>
  <c r="EQ30" i="38"/>
  <c r="AD21" i="43" s="1"/>
  <c r="ER30" i="44" s="1"/>
  <c r="EQ29" i="38"/>
  <c r="AD20" i="43" s="1"/>
  <c r="ER29" i="44" s="1"/>
  <c r="EQ28" i="38"/>
  <c r="AD19" i="43" s="1"/>
  <c r="ER28" i="44" s="1"/>
  <c r="EQ27" i="38"/>
  <c r="AD18" i="43" s="1"/>
  <c r="ER27" i="44" s="1"/>
  <c r="EQ26" i="38"/>
  <c r="AD17" i="43" s="1"/>
  <c r="ER26" i="44" s="1"/>
  <c r="EQ24" i="38"/>
  <c r="AD15" i="43" s="1"/>
  <c r="ER24" i="44" s="1"/>
  <c r="EQ22" i="38"/>
  <c r="AD13" i="43" s="1"/>
  <c r="ER22" i="44" s="1"/>
  <c r="EQ20" i="38"/>
  <c r="AD11" i="43" s="1"/>
  <c r="ER20" i="44" s="1"/>
  <c r="EQ18" i="38"/>
  <c r="AD9" i="43" s="1"/>
  <c r="ER18" i="44" s="1"/>
  <c r="EQ16" i="38"/>
  <c r="AD7" i="43" s="1"/>
  <c r="EQ25" i="38"/>
  <c r="AD16" i="43" s="1"/>
  <c r="ER25" i="44" s="1"/>
  <c r="EQ23" i="38"/>
  <c r="AD14" i="43" s="1"/>
  <c r="ER23" i="44" s="1"/>
  <c r="EQ21" i="38"/>
  <c r="AD12" i="43" s="1"/>
  <c r="ER21" i="44" s="1"/>
  <c r="EQ19" i="38"/>
  <c r="AD10" i="43" s="1"/>
  <c r="ER19" i="44" s="1"/>
  <c r="EQ17" i="38"/>
  <c r="AD8" i="43" s="1"/>
  <c r="HJ17" i="41"/>
  <c r="AB8" i="45"/>
  <c r="HJ21" i="41"/>
  <c r="AB12" i="45"/>
  <c r="EO21" i="46" s="1"/>
  <c r="HJ25" i="41"/>
  <c r="AB16" i="45"/>
  <c r="EO25" i="46" s="1"/>
  <c r="HJ16" i="41"/>
  <c r="AB7" i="45"/>
  <c r="HJ20" i="41"/>
  <c r="AB11" i="45"/>
  <c r="EO20" i="46" s="1"/>
  <c r="HJ24" i="41"/>
  <c r="AB15" i="45"/>
  <c r="EO24" i="46" s="1"/>
  <c r="HJ29" i="41"/>
  <c r="AB20" i="45"/>
  <c r="EO29" i="46" s="1"/>
  <c r="HJ33" i="41"/>
  <c r="AB24" i="45"/>
  <c r="EO33" i="46" s="1"/>
  <c r="HJ37" i="41"/>
  <c r="AB28" i="45"/>
  <c r="EO37" i="46" s="1"/>
  <c r="HJ41" i="41"/>
  <c r="AB32" i="45"/>
  <c r="EO41" i="46" s="1"/>
  <c r="HJ30" i="41"/>
  <c r="AB21" i="45"/>
  <c r="EO30" i="46" s="1"/>
  <c r="HJ34" i="41"/>
  <c r="AB25" i="45"/>
  <c r="EO34" i="46" s="1"/>
  <c r="HJ38" i="41"/>
  <c r="AB29" i="45"/>
  <c r="EO38" i="46" s="1"/>
  <c r="AB34" i="43"/>
  <c r="EP17" i="44"/>
  <c r="KN21" i="44"/>
  <c r="HK21" i="44"/>
  <c r="HK23" i="44"/>
  <c r="KN23" i="44"/>
  <c r="HK26" i="44"/>
  <c r="KN26" i="44"/>
  <c r="KN30" i="44"/>
  <c r="HK30" i="44"/>
  <c r="HK33" i="44"/>
  <c r="KN33" i="44"/>
  <c r="KN37" i="44"/>
  <c r="HK37" i="44"/>
  <c r="HK39" i="44"/>
  <c r="KN39" i="44"/>
  <c r="KN41" i="44"/>
  <c r="HK41" i="44"/>
  <c r="HK29" i="44"/>
  <c r="KN29" i="44"/>
  <c r="KN34" i="44"/>
  <c r="HK34" i="44"/>
  <c r="EP16" i="44"/>
  <c r="AB33" i="43"/>
  <c r="KN22" i="44"/>
  <c r="HK22" i="44"/>
  <c r="KM17" i="38"/>
  <c r="HJ17" i="38"/>
  <c r="KM19" i="38"/>
  <c r="HJ19" i="38"/>
  <c r="KM21" i="38"/>
  <c r="HJ21" i="38"/>
  <c r="KM23" i="38"/>
  <c r="HJ23" i="38"/>
  <c r="KM25" i="38"/>
  <c r="HJ25" i="38"/>
  <c r="KM27" i="38"/>
  <c r="HJ27" i="38"/>
  <c r="KM29" i="38"/>
  <c r="HJ29" i="38"/>
  <c r="KM31" i="38"/>
  <c r="HJ31" i="38"/>
  <c r="KM33" i="38"/>
  <c r="HJ33" i="38"/>
  <c r="HJ35" i="38"/>
  <c r="HJ37" i="38"/>
  <c r="HJ39" i="38"/>
  <c r="HJ41" i="38"/>
  <c r="KM16" i="38"/>
  <c r="HJ16" i="38"/>
  <c r="KM22" i="38"/>
  <c r="HJ22" i="38"/>
  <c r="KM24" i="38"/>
  <c r="HJ24" i="38"/>
  <c r="KM26" i="38"/>
  <c r="HJ26" i="38"/>
  <c r="KM28" i="38"/>
  <c r="HJ28" i="38"/>
  <c r="KM30" i="38"/>
  <c r="HJ30" i="38"/>
  <c r="KM32" i="38"/>
  <c r="HJ32" i="38"/>
  <c r="KM34" i="38"/>
  <c r="HJ34" i="38"/>
  <c r="HJ36" i="38"/>
  <c r="HJ38" i="38"/>
  <c r="HJ40" i="38"/>
  <c r="KM18" i="38"/>
  <c r="HJ18" i="38"/>
  <c r="KM20" i="38"/>
  <c r="HJ20" i="38"/>
  <c r="EQ41" i="41"/>
  <c r="EQ39" i="41"/>
  <c r="EQ37" i="41"/>
  <c r="EQ35" i="41"/>
  <c r="EQ33" i="41"/>
  <c r="EQ31" i="41"/>
  <c r="EQ29" i="41"/>
  <c r="EQ27" i="41"/>
  <c r="EQ40" i="41"/>
  <c r="EQ38" i="41"/>
  <c r="EQ36" i="41"/>
  <c r="EQ34" i="41"/>
  <c r="EQ32" i="41"/>
  <c r="EQ30" i="41"/>
  <c r="EQ28" i="41"/>
  <c r="EQ25" i="41"/>
  <c r="EQ23" i="41"/>
  <c r="EQ21" i="41"/>
  <c r="EQ19" i="41"/>
  <c r="EQ17" i="41"/>
  <c r="EQ26" i="41"/>
  <c r="EQ24" i="41"/>
  <c r="EQ22" i="41"/>
  <c r="EQ20" i="41"/>
  <c r="EQ18" i="41"/>
  <c r="EQ16" i="41"/>
  <c r="HL40" i="38"/>
  <c r="EQ7" i="38"/>
  <c r="EQ7" i="41"/>
  <c r="KO14" i="41"/>
  <c r="HL14" i="41"/>
  <c r="KM24" i="41"/>
  <c r="KM22" i="41"/>
  <c r="KM30" i="41"/>
  <c r="KM33" i="41"/>
  <c r="KM38" i="41"/>
  <c r="KM16" i="41"/>
  <c r="EO42" i="41"/>
  <c r="KM19" i="41"/>
  <c r="EO43" i="41"/>
  <c r="KM17" i="41"/>
  <c r="KM21" i="41"/>
  <c r="KM29" i="41"/>
  <c r="KM27" i="41"/>
  <c r="KM32" i="41"/>
  <c r="KM35" i="41"/>
  <c r="KM41" i="41"/>
  <c r="KM20" i="41"/>
  <c r="KM28" i="41"/>
  <c r="KM26" i="41"/>
  <c r="KM34" i="41"/>
  <c r="KM37" i="41"/>
  <c r="KM40" i="41"/>
  <c r="KM18" i="41"/>
  <c r="KM25" i="41"/>
  <c r="KM23" i="41"/>
  <c r="KM31" i="41"/>
  <c r="KM36" i="41"/>
  <c r="KM39" i="41"/>
  <c r="KM35" i="38"/>
  <c r="KM39" i="38"/>
  <c r="EO42" i="38"/>
  <c r="KM36" i="38"/>
  <c r="KM40" i="38"/>
  <c r="KO14" i="38"/>
  <c r="HL14" i="38"/>
  <c r="EO43" i="38"/>
  <c r="KM37" i="38"/>
  <c r="KM41" i="38"/>
  <c r="KM38" i="38"/>
  <c r="BZ20" i="21"/>
  <c r="BZ23" i="21"/>
  <c r="CA18" i="21"/>
  <c r="BZ19" i="21"/>
  <c r="HL36" i="38" l="1"/>
  <c r="HL35" i="38"/>
  <c r="HL37" i="38"/>
  <c r="JK37" i="38" s="1"/>
  <c r="E37" i="38" s="1"/>
  <c r="HL41" i="38"/>
  <c r="JK41" i="38" s="1"/>
  <c r="E41" i="38" s="1"/>
  <c r="HL39" i="38"/>
  <c r="HL38" i="38"/>
  <c r="HL16" i="41"/>
  <c r="AD7" i="45"/>
  <c r="HL20" i="41"/>
  <c r="AD11" i="45"/>
  <c r="EQ20" i="46" s="1"/>
  <c r="HL24" i="41"/>
  <c r="AD15" i="45"/>
  <c r="EQ24" i="46" s="1"/>
  <c r="HL17" i="41"/>
  <c r="AD8" i="45"/>
  <c r="HL21" i="41"/>
  <c r="AD12" i="45"/>
  <c r="EQ21" i="46" s="1"/>
  <c r="HL25" i="41"/>
  <c r="AD16" i="45"/>
  <c r="EQ25" i="46" s="1"/>
  <c r="HL30" i="41"/>
  <c r="AD21" i="45"/>
  <c r="EQ30" i="46" s="1"/>
  <c r="HL34" i="41"/>
  <c r="AD25" i="45"/>
  <c r="EQ34" i="46" s="1"/>
  <c r="HL38" i="41"/>
  <c r="AD29" i="45"/>
  <c r="EQ38" i="46" s="1"/>
  <c r="HL27" i="41"/>
  <c r="AD18" i="45"/>
  <c r="EQ27" i="46" s="1"/>
  <c r="HL31" i="41"/>
  <c r="AD22" i="45"/>
  <c r="EQ31" i="46" s="1"/>
  <c r="HL35" i="41"/>
  <c r="AD26" i="45"/>
  <c r="EQ35" i="46" s="1"/>
  <c r="HL39" i="41"/>
  <c r="AD30" i="45"/>
  <c r="EQ39" i="46" s="1"/>
  <c r="KN16" i="44"/>
  <c r="HK16" i="44"/>
  <c r="AH6" i="30"/>
  <c r="EP43" i="44"/>
  <c r="HK43" i="44" s="1"/>
  <c r="HM19" i="44"/>
  <c r="JL19" i="44" s="1"/>
  <c r="E19" i="44" s="1"/>
  <c r="KP19" i="44"/>
  <c r="HM23" i="44"/>
  <c r="JL23" i="44" s="1"/>
  <c r="E23" i="44" s="1"/>
  <c r="KP23" i="44"/>
  <c r="AD33" i="43"/>
  <c r="ER16" i="44"/>
  <c r="KP20" i="44"/>
  <c r="HM20" i="44"/>
  <c r="JL20" i="44" s="1"/>
  <c r="E20" i="44" s="1"/>
  <c r="HM24" i="44"/>
  <c r="JL24" i="44" s="1"/>
  <c r="E24" i="44" s="1"/>
  <c r="KP24" i="44"/>
  <c r="HM27" i="44"/>
  <c r="JL27" i="44" s="1"/>
  <c r="E27" i="44" s="1"/>
  <c r="KP27" i="44"/>
  <c r="KP29" i="44"/>
  <c r="HM29" i="44"/>
  <c r="JL29" i="44" s="1"/>
  <c r="E29" i="44" s="1"/>
  <c r="HM31" i="44"/>
  <c r="JL31" i="44" s="1"/>
  <c r="E31" i="44" s="1"/>
  <c r="KP31" i="44"/>
  <c r="KP33" i="44"/>
  <c r="HM33" i="44"/>
  <c r="JL33" i="44" s="1"/>
  <c r="E33" i="44" s="1"/>
  <c r="HM35" i="44"/>
  <c r="JL35" i="44" s="1"/>
  <c r="E35" i="44" s="1"/>
  <c r="KP35" i="44"/>
  <c r="KP37" i="44"/>
  <c r="HM37" i="44"/>
  <c r="JL37" i="44" s="1"/>
  <c r="E37" i="44" s="1"/>
  <c r="HM39" i="44"/>
  <c r="JL39" i="44" s="1"/>
  <c r="E39" i="44" s="1"/>
  <c r="KP39" i="44"/>
  <c r="KP41" i="44"/>
  <c r="HM41" i="44"/>
  <c r="JL41" i="44" s="1"/>
  <c r="E41" i="44" s="1"/>
  <c r="HL18" i="41"/>
  <c r="AD9" i="45"/>
  <c r="EQ18" i="46" s="1"/>
  <c r="HL22" i="41"/>
  <c r="AD13" i="45"/>
  <c r="EQ22" i="46" s="1"/>
  <c r="HL26" i="41"/>
  <c r="AD17" i="45"/>
  <c r="EQ26" i="46" s="1"/>
  <c r="HL19" i="41"/>
  <c r="AD10" i="45"/>
  <c r="EQ19" i="46" s="1"/>
  <c r="HL23" i="41"/>
  <c r="AD14" i="45"/>
  <c r="EQ23" i="46" s="1"/>
  <c r="HL28" i="41"/>
  <c r="AD19" i="45"/>
  <c r="EQ28" i="46" s="1"/>
  <c r="HL32" i="41"/>
  <c r="AD23" i="45"/>
  <c r="EQ32" i="46" s="1"/>
  <c r="HL36" i="41"/>
  <c r="AD27" i="45"/>
  <c r="EQ36" i="46" s="1"/>
  <c r="HL40" i="41"/>
  <c r="AD31" i="45"/>
  <c r="EQ40" i="46" s="1"/>
  <c r="HL29" i="41"/>
  <c r="AD20" i="45"/>
  <c r="EQ29" i="46" s="1"/>
  <c r="HL33" i="41"/>
  <c r="AD24" i="45"/>
  <c r="EQ33" i="46" s="1"/>
  <c r="HL37" i="41"/>
  <c r="AD28" i="45"/>
  <c r="EQ37" i="46" s="1"/>
  <c r="HL41" i="41"/>
  <c r="AD32" i="45"/>
  <c r="EQ41" i="46" s="1"/>
  <c r="EP42" i="44"/>
  <c r="HK42" i="44" s="1"/>
  <c r="AH5" i="30"/>
  <c r="HK17" i="44"/>
  <c r="KN17" i="44"/>
  <c r="HJ38" i="46"/>
  <c r="KM38" i="46"/>
  <c r="HJ34" i="46"/>
  <c r="KM34" i="46"/>
  <c r="HJ30" i="46"/>
  <c r="KM30" i="46"/>
  <c r="HJ41" i="46"/>
  <c r="KM41" i="46"/>
  <c r="HJ37" i="46"/>
  <c r="KM37" i="46"/>
  <c r="HJ33" i="46"/>
  <c r="KM33" i="46"/>
  <c r="HJ29" i="46"/>
  <c r="KM29" i="46"/>
  <c r="HJ24" i="46"/>
  <c r="KM24" i="46"/>
  <c r="HJ20" i="46"/>
  <c r="KM20" i="46"/>
  <c r="EO16" i="46"/>
  <c r="AB33" i="45"/>
  <c r="AH7" i="30" s="1"/>
  <c r="HJ25" i="46"/>
  <c r="KM25" i="46"/>
  <c r="HJ21" i="46"/>
  <c r="KM21" i="46"/>
  <c r="EO17" i="46"/>
  <c r="AB34" i="45"/>
  <c r="AH8" i="30" s="1"/>
  <c r="ER17" i="44"/>
  <c r="AD34" i="43"/>
  <c r="HM21" i="44"/>
  <c r="JL21" i="44" s="1"/>
  <c r="E21" i="44" s="1"/>
  <c r="KP21" i="44"/>
  <c r="KP25" i="44"/>
  <c r="HM25" i="44"/>
  <c r="JL25" i="44" s="1"/>
  <c r="E25" i="44" s="1"/>
  <c r="HM18" i="44"/>
  <c r="JL18" i="44" s="1"/>
  <c r="E18" i="44" s="1"/>
  <c r="KP18" i="44"/>
  <c r="KP22" i="44"/>
  <c r="HM22" i="44"/>
  <c r="JL22" i="44" s="1"/>
  <c r="E22" i="44" s="1"/>
  <c r="KP26" i="44"/>
  <c r="HM26" i="44"/>
  <c r="JL26" i="44" s="1"/>
  <c r="E26" i="44" s="1"/>
  <c r="HM28" i="44"/>
  <c r="JL28" i="44" s="1"/>
  <c r="E28" i="44" s="1"/>
  <c r="KP28" i="44"/>
  <c r="KP30" i="44"/>
  <c r="HM30" i="44"/>
  <c r="JL30" i="44" s="1"/>
  <c r="E30" i="44" s="1"/>
  <c r="HM32" i="44"/>
  <c r="JL32" i="44" s="1"/>
  <c r="E32" i="44" s="1"/>
  <c r="KP32" i="44"/>
  <c r="KP34" i="44"/>
  <c r="HM34" i="44"/>
  <c r="JL34" i="44" s="1"/>
  <c r="E34" i="44" s="1"/>
  <c r="HM36" i="44"/>
  <c r="JL36" i="44" s="1"/>
  <c r="E36" i="44" s="1"/>
  <c r="KP36" i="44"/>
  <c r="KP38" i="44"/>
  <c r="HM38" i="44"/>
  <c r="JL38" i="44" s="1"/>
  <c r="HM40" i="44"/>
  <c r="JL40" i="44" s="1"/>
  <c r="KP40" i="44"/>
  <c r="HJ40" i="46"/>
  <c r="KM40" i="46"/>
  <c r="HJ36" i="46"/>
  <c r="KM36" i="46"/>
  <c r="HJ32" i="46"/>
  <c r="KM32" i="46"/>
  <c r="HJ28" i="46"/>
  <c r="KM28" i="46"/>
  <c r="HJ39" i="46"/>
  <c r="KM39" i="46"/>
  <c r="HJ35" i="46"/>
  <c r="KM35" i="46"/>
  <c r="HJ31" i="46"/>
  <c r="KM31" i="46"/>
  <c r="HJ26" i="46"/>
  <c r="KM26" i="46"/>
  <c r="HJ22" i="46"/>
  <c r="KM22" i="46"/>
  <c r="HJ18" i="46"/>
  <c r="KM18" i="46"/>
  <c r="HJ27" i="46"/>
  <c r="KM27" i="46"/>
  <c r="HJ23" i="46"/>
  <c r="KM23" i="46"/>
  <c r="HJ19" i="46"/>
  <c r="KM19" i="46"/>
  <c r="HJ43" i="41"/>
  <c r="HJ42" i="41"/>
  <c r="KO16" i="38"/>
  <c r="HL16" i="38"/>
  <c r="JK16" i="38" s="1"/>
  <c r="E16" i="38" s="1"/>
  <c r="KO22" i="38"/>
  <c r="HL22" i="38"/>
  <c r="JK22" i="38" s="1"/>
  <c r="E22" i="38" s="1"/>
  <c r="KO24" i="38"/>
  <c r="HL24" i="38"/>
  <c r="JK24" i="38" s="1"/>
  <c r="E24" i="38" s="1"/>
  <c r="KO26" i="38"/>
  <c r="HL26" i="38"/>
  <c r="JK26" i="38" s="1"/>
  <c r="E26" i="38" s="1"/>
  <c r="KO28" i="38"/>
  <c r="HL28" i="38"/>
  <c r="JK28" i="38" s="1"/>
  <c r="E28" i="38" s="1"/>
  <c r="KO30" i="38"/>
  <c r="HL30" i="38"/>
  <c r="JK30" i="38" s="1"/>
  <c r="E30" i="38" s="1"/>
  <c r="KO32" i="38"/>
  <c r="HL32" i="38"/>
  <c r="JK32" i="38" s="1"/>
  <c r="E32" i="38" s="1"/>
  <c r="KO34" i="38"/>
  <c r="HL34" i="38"/>
  <c r="JK34" i="38" s="1"/>
  <c r="E34" i="38" s="1"/>
  <c r="JK40" i="38"/>
  <c r="E40" i="38" s="1"/>
  <c r="JK38" i="38"/>
  <c r="E38" i="38" s="1"/>
  <c r="JK36" i="38"/>
  <c r="E36" i="38" s="1"/>
  <c r="JK39" i="38"/>
  <c r="E39" i="38" s="1"/>
  <c r="JK35" i="38"/>
  <c r="E35" i="38" s="1"/>
  <c r="KO17" i="38"/>
  <c r="HL17" i="38"/>
  <c r="JK17" i="38" s="1"/>
  <c r="E17" i="38" s="1"/>
  <c r="KO19" i="38"/>
  <c r="HL19" i="38"/>
  <c r="JK19" i="38" s="1"/>
  <c r="E19" i="38" s="1"/>
  <c r="KO23" i="38"/>
  <c r="HL23" i="38"/>
  <c r="JK23" i="38" s="1"/>
  <c r="E23" i="38" s="1"/>
  <c r="KO25" i="38"/>
  <c r="HL25" i="38"/>
  <c r="JK25" i="38" s="1"/>
  <c r="E25" i="38" s="1"/>
  <c r="KO27" i="38"/>
  <c r="HL27" i="38"/>
  <c r="JK27" i="38" s="1"/>
  <c r="E27" i="38" s="1"/>
  <c r="KO29" i="38"/>
  <c r="HL29" i="38"/>
  <c r="JK29" i="38" s="1"/>
  <c r="E29" i="38" s="1"/>
  <c r="KO31" i="38"/>
  <c r="HL31" i="38"/>
  <c r="JK31" i="38" s="1"/>
  <c r="E31" i="38" s="1"/>
  <c r="KO33" i="38"/>
  <c r="HL33" i="38"/>
  <c r="JK33" i="38" s="1"/>
  <c r="E33" i="38" s="1"/>
  <c r="KO21" i="38"/>
  <c r="HL21" i="38"/>
  <c r="JK21" i="38" s="1"/>
  <c r="E21" i="38" s="1"/>
  <c r="HJ43" i="38"/>
  <c r="HJ42" i="38"/>
  <c r="KO20" i="38"/>
  <c r="HL20" i="38"/>
  <c r="JK20" i="38" s="1"/>
  <c r="E20" i="38" s="1"/>
  <c r="HL18" i="38"/>
  <c r="JK18" i="38" s="1"/>
  <c r="E18" i="38" s="1"/>
  <c r="KO18" i="38"/>
  <c r="EQ43" i="41"/>
  <c r="KO17" i="41"/>
  <c r="KO22" i="41"/>
  <c r="KO20" i="41"/>
  <c r="KO28" i="41"/>
  <c r="KO30" i="41"/>
  <c r="KO38" i="41"/>
  <c r="KO40" i="41"/>
  <c r="KO18" i="41"/>
  <c r="KO27" i="41"/>
  <c r="KO25" i="41"/>
  <c r="KO33" i="41"/>
  <c r="KO35" i="41"/>
  <c r="KO37" i="41"/>
  <c r="KO19" i="41"/>
  <c r="KO26" i="41"/>
  <c r="KO24" i="41"/>
  <c r="KO32" i="41"/>
  <c r="KO34" i="41"/>
  <c r="KO36" i="41"/>
  <c r="KO23" i="41"/>
  <c r="KO21" i="41"/>
  <c r="KO29" i="41"/>
  <c r="KO31" i="41"/>
  <c r="KO39" i="41"/>
  <c r="KO41" i="41"/>
  <c r="KO16" i="41"/>
  <c r="EQ42" i="41"/>
  <c r="EQ43" i="38"/>
  <c r="KO37" i="38"/>
  <c r="KO41" i="38"/>
  <c r="EQ42" i="38"/>
  <c r="KO36" i="38"/>
  <c r="KO40" i="38"/>
  <c r="KO35" i="38"/>
  <c r="KO39" i="38"/>
  <c r="KO38" i="38"/>
  <c r="CA20" i="21"/>
  <c r="CA23" i="21"/>
  <c r="CB18" i="21"/>
  <c r="CA19" i="21"/>
  <c r="FJ57" i="44" l="1"/>
  <c r="FC53" i="44" s="1"/>
  <c r="FJ58" i="44"/>
  <c r="FC54" i="44" s="1"/>
  <c r="AI6" i="30"/>
  <c r="ER43" i="44"/>
  <c r="HM43" i="44" s="1"/>
  <c r="KO41" i="46"/>
  <c r="HL41" i="46"/>
  <c r="KO37" i="46"/>
  <c r="HL37" i="46"/>
  <c r="KO33" i="46"/>
  <c r="HL33" i="46"/>
  <c r="HL29" i="46"/>
  <c r="KO29" i="46"/>
  <c r="HL40" i="46"/>
  <c r="KO40" i="46"/>
  <c r="HL36" i="46"/>
  <c r="KO36" i="46"/>
  <c r="HL32" i="46"/>
  <c r="KO32" i="46"/>
  <c r="KO28" i="46"/>
  <c r="HL28" i="46"/>
  <c r="HL23" i="46"/>
  <c r="KO23" i="46"/>
  <c r="HL19" i="46"/>
  <c r="KO19" i="46"/>
  <c r="KO26" i="46"/>
  <c r="HL26" i="46"/>
  <c r="KO22" i="46"/>
  <c r="HL22" i="46"/>
  <c r="HL18" i="46"/>
  <c r="KO18" i="46"/>
  <c r="AI5" i="30"/>
  <c r="ER42" i="44"/>
  <c r="HM42" i="44" s="1"/>
  <c r="KP17" i="44"/>
  <c r="HM17" i="44"/>
  <c r="JL17" i="44" s="1"/>
  <c r="E17" i="44" s="1"/>
  <c r="FJ56" i="44" s="1"/>
  <c r="FB54" i="44" s="1"/>
  <c r="EO43" i="46"/>
  <c r="HJ43" i="46" s="1"/>
  <c r="HJ17" i="46"/>
  <c r="KM17" i="46"/>
  <c r="KM16" i="46"/>
  <c r="EO42" i="46"/>
  <c r="HJ42" i="46" s="1"/>
  <c r="HJ16" i="46"/>
  <c r="KP16" i="44"/>
  <c r="HM16" i="44"/>
  <c r="JL16" i="44" s="1"/>
  <c r="E16" i="44" s="1"/>
  <c r="FJ55" i="44" s="1"/>
  <c r="FB53" i="44" s="1"/>
  <c r="HL39" i="46"/>
  <c r="KO39" i="46"/>
  <c r="HL35" i="46"/>
  <c r="KO35" i="46"/>
  <c r="HL31" i="46"/>
  <c r="KO31" i="46"/>
  <c r="HL27" i="46"/>
  <c r="KO27" i="46"/>
  <c r="KO38" i="46"/>
  <c r="HL38" i="46"/>
  <c r="KO34" i="46"/>
  <c r="HL34" i="46"/>
  <c r="KO30" i="46"/>
  <c r="HL30" i="46"/>
  <c r="HL25" i="46"/>
  <c r="KO25" i="46"/>
  <c r="HL21" i="46"/>
  <c r="KO21" i="46"/>
  <c r="EQ17" i="46"/>
  <c r="AD34" i="45"/>
  <c r="AI8" i="30" s="1"/>
  <c r="KO24" i="46"/>
  <c r="HL24" i="46"/>
  <c r="KO20" i="46"/>
  <c r="HL20" i="46"/>
  <c r="EQ16" i="46"/>
  <c r="AD33" i="45"/>
  <c r="AI7" i="30" s="1"/>
  <c r="HL42" i="41"/>
  <c r="HL43" i="41"/>
  <c r="HL42" i="38"/>
  <c r="HL43" i="38"/>
  <c r="CB20" i="21"/>
  <c r="CB23" i="21"/>
  <c r="CC18" i="21"/>
  <c r="CB19" i="21"/>
  <c r="FJ60" i="44" l="1"/>
  <c r="FD54" i="44" s="1"/>
  <c r="FJ59" i="44"/>
  <c r="FD53" i="44" s="1"/>
  <c r="FJ61" i="44"/>
  <c r="FE53" i="44" s="1"/>
  <c r="FJ62" i="44"/>
  <c r="FE54" i="44" s="1"/>
  <c r="FJ52" i="44"/>
  <c r="EZ54" i="44" s="1"/>
  <c r="FJ51" i="44"/>
  <c r="EZ53" i="44" s="1"/>
  <c r="FJ54" i="44"/>
  <c r="FA54" i="44" s="1"/>
  <c r="FJ53" i="44"/>
  <c r="FA53" i="44" s="1"/>
  <c r="KO16" i="46"/>
  <c r="EQ42" i="46"/>
  <c r="HL42" i="46" s="1"/>
  <c r="HL16" i="46"/>
  <c r="KO17" i="46"/>
  <c r="EQ43" i="46"/>
  <c r="HL43" i="46" s="1"/>
  <c r="HL17" i="46"/>
  <c r="CC20" i="21"/>
  <c r="CC23" i="21"/>
  <c r="CD18" i="21"/>
  <c r="CC19" i="21"/>
  <c r="CD20" i="21" l="1"/>
  <c r="CD23" i="21"/>
  <c r="CE18" i="21"/>
  <c r="CD19" i="21"/>
  <c r="CE20" i="21" l="1"/>
  <c r="CE23" i="21"/>
  <c r="CF18" i="21"/>
  <c r="CE19" i="21"/>
  <c r="CF20" i="21" l="1"/>
  <c r="CF23" i="21"/>
  <c r="CG18" i="21"/>
  <c r="CF19" i="21"/>
  <c r="CG20" i="21" l="1"/>
  <c r="CG19" i="21"/>
  <c r="CH18" i="21"/>
  <c r="CG23" i="21"/>
  <c r="CI2" i="21"/>
  <c r="CH20" i="21" l="1"/>
  <c r="CH23" i="21"/>
  <c r="CI18" i="21"/>
  <c r="CH19" i="21"/>
  <c r="CJ2" i="21"/>
  <c r="CK2" i="21"/>
  <c r="CI20" i="21" l="1"/>
  <c r="CI23" i="21"/>
  <c r="CJ18" i="21"/>
  <c r="CI19" i="21"/>
  <c r="CK18" i="21" l="1"/>
  <c r="CJ20" i="21"/>
  <c r="CJ23" i="21"/>
  <c r="CJ19" i="21"/>
  <c r="CL2" i="21"/>
  <c r="CM2" i="21"/>
  <c r="CK20" i="21" l="1"/>
  <c r="CK23" i="21"/>
  <c r="CL18" i="21"/>
  <c r="CK19" i="21"/>
  <c r="CL20" i="21" l="1"/>
  <c r="CL23" i="21"/>
  <c r="CM18" i="21"/>
  <c r="CL19" i="21"/>
  <c r="CM20" i="21" l="1"/>
  <c r="CM23" i="21"/>
  <c r="CN18" i="21"/>
  <c r="CM19" i="21"/>
  <c r="CO18" i="21" l="1"/>
  <c r="CN19" i="21"/>
  <c r="CN20" i="21"/>
  <c r="CN23" i="21"/>
  <c r="CO20" i="21" l="1"/>
  <c r="CO19" i="21"/>
  <c r="CP18" i="21"/>
  <c r="CO23" i="21"/>
  <c r="CP20" i="21" l="1"/>
  <c r="CP23" i="21"/>
  <c r="CQ18" i="21"/>
  <c r="CP19" i="21"/>
  <c r="CN5" i="21" l="1"/>
  <c r="CR18" i="21"/>
  <c r="CQ19" i="21"/>
  <c r="CQ20" i="21"/>
  <c r="CQ23" i="21"/>
  <c r="CQ5" i="21" l="1"/>
  <c r="CQ2" i="21" s="1"/>
  <c r="CQ21" i="21" s="1"/>
  <c r="CP5" i="21"/>
  <c r="CP2" i="21" s="1"/>
  <c r="CP21" i="21" s="1"/>
  <c r="CT5" i="21"/>
  <c r="CT2" i="21" s="1"/>
  <c r="CT21" i="21" s="1"/>
  <c r="CO5" i="21"/>
  <c r="CO2" i="21" s="1"/>
  <c r="CO21" i="21" s="1"/>
  <c r="CS5" i="21"/>
  <c r="CS2" i="21" s="1"/>
  <c r="CR5" i="21"/>
  <c r="CR2" i="21" s="1"/>
  <c r="CR21" i="21" s="1"/>
  <c r="CN2" i="21"/>
  <c r="CN21" i="21" s="1"/>
  <c r="CS18" i="21"/>
  <c r="CR19" i="21"/>
  <c r="CR20" i="21"/>
  <c r="CR23" i="21"/>
  <c r="CS20" i="21" l="1"/>
  <c r="CS23" i="21"/>
  <c r="CT18" i="21"/>
  <c r="CS19" i="21"/>
  <c r="CT20" i="21" l="1"/>
  <c r="CT19" i="21"/>
  <c r="ML12" i="21" s="1"/>
  <c r="CU18" i="21" s="1"/>
  <c r="CT23" i="21"/>
  <c r="CU20" i="21" l="1"/>
  <c r="BZ26" i="21" l="1"/>
  <c r="BZ13" i="21" s="1"/>
  <c r="CA26" i="21"/>
  <c r="CA13" i="21" s="1"/>
  <c r="CB26" i="21"/>
  <c r="CB13" i="21" s="1"/>
  <c r="AH4" i="43" l="1"/>
  <c r="AH4" i="45"/>
  <c r="EV13" i="44"/>
  <c r="EU13" i="46"/>
  <c r="AJ4" i="43"/>
  <c r="EW13" i="46"/>
  <c r="EW7" i="46" s="1"/>
  <c r="AJ4" i="45"/>
  <c r="EX13" i="44"/>
  <c r="EX7" i="44" s="1"/>
  <c r="AF4" i="43"/>
  <c r="ES13" i="46"/>
  <c r="ES7" i="46" s="1"/>
  <c r="AF4" i="45"/>
  <c r="ET13" i="44"/>
  <c r="ET7" i="44" s="1"/>
  <c r="EU13" i="41"/>
  <c r="EW13" i="41"/>
  <c r="ES13" i="41"/>
  <c r="ID26" i="21"/>
  <c r="EW13" i="38"/>
  <c r="IB26" i="21"/>
  <c r="ES13" i="38"/>
  <c r="IC26" i="21"/>
  <c r="EU13" i="38"/>
  <c r="KT14" i="44" l="1"/>
  <c r="HQ14" i="44"/>
  <c r="EV7" i="44"/>
  <c r="KR14" i="44"/>
  <c r="HO14" i="44"/>
  <c r="HN14" i="46"/>
  <c r="KQ14" i="46"/>
  <c r="KV14" i="44"/>
  <c r="HS14" i="44"/>
  <c r="HR14" i="46"/>
  <c r="KU14" i="46"/>
  <c r="EU7" i="46"/>
  <c r="HP14" i="46"/>
  <c r="KS14" i="46"/>
  <c r="EU41" i="38"/>
  <c r="AH32" i="43" s="1"/>
  <c r="EV41" i="44" s="1"/>
  <c r="EU40" i="38"/>
  <c r="AH31" i="43" s="1"/>
  <c r="EV40" i="44" s="1"/>
  <c r="EU39" i="38"/>
  <c r="AH30" i="43" s="1"/>
  <c r="EV39" i="44" s="1"/>
  <c r="EU38" i="38"/>
  <c r="AH29" i="43" s="1"/>
  <c r="EV38" i="44" s="1"/>
  <c r="EU37" i="38"/>
  <c r="AH28" i="43" s="1"/>
  <c r="EV37" i="44" s="1"/>
  <c r="EU36" i="38"/>
  <c r="AH27" i="43" s="1"/>
  <c r="EV36" i="44" s="1"/>
  <c r="EU35" i="38"/>
  <c r="AH26" i="43" s="1"/>
  <c r="EV35" i="44" s="1"/>
  <c r="EU34" i="38"/>
  <c r="AH25" i="43" s="1"/>
  <c r="EV34" i="44" s="1"/>
  <c r="EU33" i="38"/>
  <c r="AH24" i="43" s="1"/>
  <c r="EV33" i="44" s="1"/>
  <c r="EU32" i="38"/>
  <c r="AH23" i="43" s="1"/>
  <c r="EV32" i="44" s="1"/>
  <c r="EU31" i="38"/>
  <c r="AH22" i="43" s="1"/>
  <c r="EV31" i="44" s="1"/>
  <c r="EU30" i="38"/>
  <c r="AH21" i="43" s="1"/>
  <c r="EV30" i="44" s="1"/>
  <c r="EU29" i="38"/>
  <c r="AH20" i="43" s="1"/>
  <c r="EV29" i="44" s="1"/>
  <c r="EU28" i="38"/>
  <c r="AH19" i="43" s="1"/>
  <c r="EV28" i="44" s="1"/>
  <c r="EU27" i="38"/>
  <c r="AH18" i="43" s="1"/>
  <c r="EV27" i="44" s="1"/>
  <c r="EU26" i="38"/>
  <c r="AH17" i="43" s="1"/>
  <c r="EV26" i="44" s="1"/>
  <c r="EU25" i="38"/>
  <c r="AH16" i="43" s="1"/>
  <c r="EV25" i="44" s="1"/>
  <c r="EU24" i="38"/>
  <c r="AH15" i="43" s="1"/>
  <c r="EV24" i="44" s="1"/>
  <c r="EU23" i="38"/>
  <c r="AH14" i="43" s="1"/>
  <c r="EV23" i="44" s="1"/>
  <c r="EU22" i="38"/>
  <c r="AH13" i="43" s="1"/>
  <c r="EV22" i="44" s="1"/>
  <c r="EU19" i="38"/>
  <c r="EU18" i="38"/>
  <c r="AH9" i="43" s="1"/>
  <c r="EV18" i="44" s="1"/>
  <c r="EU17" i="38"/>
  <c r="AH8" i="43" s="1"/>
  <c r="EU16" i="38"/>
  <c r="AH7" i="43" s="1"/>
  <c r="EU21" i="38"/>
  <c r="AH12" i="43" s="1"/>
  <c r="EV21" i="44" s="1"/>
  <c r="EU20" i="38"/>
  <c r="AH11" i="43" s="1"/>
  <c r="EV20" i="44" s="1"/>
  <c r="EW21" i="38"/>
  <c r="AJ12" i="43" s="1"/>
  <c r="EX21" i="44" s="1"/>
  <c r="EW20" i="38"/>
  <c r="AJ11" i="43" s="1"/>
  <c r="EX20" i="44" s="1"/>
  <c r="EW36" i="38"/>
  <c r="AJ27" i="43" s="1"/>
  <c r="EX36" i="44" s="1"/>
  <c r="EW34" i="38"/>
  <c r="AJ25" i="43" s="1"/>
  <c r="EX34" i="44" s="1"/>
  <c r="EW32" i="38"/>
  <c r="AJ23" i="43" s="1"/>
  <c r="EX32" i="44" s="1"/>
  <c r="EW29" i="38"/>
  <c r="AJ20" i="43" s="1"/>
  <c r="EX29" i="44" s="1"/>
  <c r="EW27" i="38"/>
  <c r="AJ18" i="43" s="1"/>
  <c r="EX27" i="44" s="1"/>
  <c r="EW23" i="38"/>
  <c r="AJ14" i="43" s="1"/>
  <c r="EX23" i="44" s="1"/>
  <c r="EW22" i="38"/>
  <c r="AJ13" i="43" s="1"/>
  <c r="EX22" i="44" s="1"/>
  <c r="EW17" i="38"/>
  <c r="EW16" i="38"/>
  <c r="AJ7" i="43" s="1"/>
  <c r="EW41" i="38"/>
  <c r="AJ32" i="43" s="1"/>
  <c r="EX41" i="44" s="1"/>
  <c r="EW40" i="38"/>
  <c r="AJ31" i="43" s="1"/>
  <c r="EX40" i="44" s="1"/>
  <c r="EW39" i="38"/>
  <c r="AJ30" i="43" s="1"/>
  <c r="EX39" i="44" s="1"/>
  <c r="EW38" i="38"/>
  <c r="AJ29" i="43" s="1"/>
  <c r="EX38" i="44" s="1"/>
  <c r="EW37" i="38"/>
  <c r="AJ28" i="43" s="1"/>
  <c r="EX37" i="44" s="1"/>
  <c r="EW35" i="38"/>
  <c r="AJ26" i="43" s="1"/>
  <c r="EX35" i="44" s="1"/>
  <c r="EW33" i="38"/>
  <c r="AJ24" i="43" s="1"/>
  <c r="EX33" i="44" s="1"/>
  <c r="EW31" i="38"/>
  <c r="AJ22" i="43" s="1"/>
  <c r="EX31" i="44" s="1"/>
  <c r="EW30" i="38"/>
  <c r="AJ21" i="43" s="1"/>
  <c r="EX30" i="44" s="1"/>
  <c r="EW28" i="38"/>
  <c r="AJ19" i="43" s="1"/>
  <c r="EX28" i="44" s="1"/>
  <c r="EW26" i="38"/>
  <c r="AJ17" i="43" s="1"/>
  <c r="EX26" i="44" s="1"/>
  <c r="EW25" i="38"/>
  <c r="AJ16" i="43" s="1"/>
  <c r="EX25" i="44" s="1"/>
  <c r="EW24" i="38"/>
  <c r="AJ15" i="43" s="1"/>
  <c r="EX24" i="44" s="1"/>
  <c r="EW19" i="38"/>
  <c r="AJ10" i="43" s="1"/>
  <c r="EX19" i="44" s="1"/>
  <c r="EW18" i="38"/>
  <c r="AJ9" i="43" s="1"/>
  <c r="EX18" i="44" s="1"/>
  <c r="ES35" i="38"/>
  <c r="AF26" i="43" s="1"/>
  <c r="ET35" i="44" s="1"/>
  <c r="ES33" i="38"/>
  <c r="AF24" i="43" s="1"/>
  <c r="ET33" i="44" s="1"/>
  <c r="ES31" i="38"/>
  <c r="AF22" i="43" s="1"/>
  <c r="ET31" i="44" s="1"/>
  <c r="ES30" i="38"/>
  <c r="AF21" i="43" s="1"/>
  <c r="ET30" i="44" s="1"/>
  <c r="ES28" i="38"/>
  <c r="AF19" i="43" s="1"/>
  <c r="ET28" i="44" s="1"/>
  <c r="ES26" i="38"/>
  <c r="AF17" i="43" s="1"/>
  <c r="ET26" i="44" s="1"/>
  <c r="ES25" i="38"/>
  <c r="AF16" i="43" s="1"/>
  <c r="ET25" i="44" s="1"/>
  <c r="ES19" i="38"/>
  <c r="AF10" i="43" s="1"/>
  <c r="ET19" i="44" s="1"/>
  <c r="ES18" i="38"/>
  <c r="AF9" i="43" s="1"/>
  <c r="ET18" i="44" s="1"/>
  <c r="ES41" i="38"/>
  <c r="AF32" i="43" s="1"/>
  <c r="ET41" i="44" s="1"/>
  <c r="ES40" i="38"/>
  <c r="AF31" i="43" s="1"/>
  <c r="ET40" i="44" s="1"/>
  <c r="ES39" i="38"/>
  <c r="AF30" i="43" s="1"/>
  <c r="ET39" i="44" s="1"/>
  <c r="ES38" i="38"/>
  <c r="AF29" i="43" s="1"/>
  <c r="ET38" i="44" s="1"/>
  <c r="ES37" i="38"/>
  <c r="AF28" i="43" s="1"/>
  <c r="ET37" i="44" s="1"/>
  <c r="ES36" i="38"/>
  <c r="AF27" i="43" s="1"/>
  <c r="ET36" i="44" s="1"/>
  <c r="ES34" i="38"/>
  <c r="AF25" i="43" s="1"/>
  <c r="ET34" i="44" s="1"/>
  <c r="ES32" i="38"/>
  <c r="AF23" i="43" s="1"/>
  <c r="ET32" i="44" s="1"/>
  <c r="ES29" i="38"/>
  <c r="AF20" i="43" s="1"/>
  <c r="ET29" i="44" s="1"/>
  <c r="ES27" i="38"/>
  <c r="AF18" i="43" s="1"/>
  <c r="ET27" i="44" s="1"/>
  <c r="ES24" i="38"/>
  <c r="AF15" i="43" s="1"/>
  <c r="ET24" i="44" s="1"/>
  <c r="ES23" i="38"/>
  <c r="AF14" i="43" s="1"/>
  <c r="ET23" i="44" s="1"/>
  <c r="ES22" i="38"/>
  <c r="AF13" i="43" s="1"/>
  <c r="ET22" i="44" s="1"/>
  <c r="ES17" i="38"/>
  <c r="AF8" i="43" s="1"/>
  <c r="ES16" i="38"/>
  <c r="AF7" i="43" s="1"/>
  <c r="ES21" i="38"/>
  <c r="AF12" i="43" s="1"/>
  <c r="ET21" i="44" s="1"/>
  <c r="ES20" i="38"/>
  <c r="AF11" i="43" s="1"/>
  <c r="ET20" i="44" s="1"/>
  <c r="ES6" i="46"/>
  <c r="ET6" i="44"/>
  <c r="EW6" i="46"/>
  <c r="EX6" i="44"/>
  <c r="ES40" i="41"/>
  <c r="AF31" i="45" s="1"/>
  <c r="ES40" i="46" s="1"/>
  <c r="ES38" i="41"/>
  <c r="AF29" i="45" s="1"/>
  <c r="ES38" i="46" s="1"/>
  <c r="ES36" i="41"/>
  <c r="AF27" i="45" s="1"/>
  <c r="ES36" i="46" s="1"/>
  <c r="ES34" i="41"/>
  <c r="AF25" i="45" s="1"/>
  <c r="ES34" i="46" s="1"/>
  <c r="ES32" i="41"/>
  <c r="AF23" i="45" s="1"/>
  <c r="ES32" i="46" s="1"/>
  <c r="ES30" i="41"/>
  <c r="AF21" i="45" s="1"/>
  <c r="ES30" i="46" s="1"/>
  <c r="ES28" i="41"/>
  <c r="AF19" i="45" s="1"/>
  <c r="ES28" i="46" s="1"/>
  <c r="ES41" i="41"/>
  <c r="AF32" i="45" s="1"/>
  <c r="ES41" i="46" s="1"/>
  <c r="ES39" i="41"/>
  <c r="AF30" i="45" s="1"/>
  <c r="ES39" i="46" s="1"/>
  <c r="ES37" i="41"/>
  <c r="AF28" i="45" s="1"/>
  <c r="ES37" i="46" s="1"/>
  <c r="ES35" i="41"/>
  <c r="AF26" i="45" s="1"/>
  <c r="ES35" i="46" s="1"/>
  <c r="ES33" i="41"/>
  <c r="AF24" i="45" s="1"/>
  <c r="ES33" i="46" s="1"/>
  <c r="ES31" i="41"/>
  <c r="AF22" i="45" s="1"/>
  <c r="ES31" i="46" s="1"/>
  <c r="ES29" i="41"/>
  <c r="AF20" i="45" s="1"/>
  <c r="ES29" i="46" s="1"/>
  <c r="ES27" i="41"/>
  <c r="AF18" i="45" s="1"/>
  <c r="ES27" i="46" s="1"/>
  <c r="ES26" i="41"/>
  <c r="AF17" i="45" s="1"/>
  <c r="ES26" i="46" s="1"/>
  <c r="ES24" i="41"/>
  <c r="AF15" i="45" s="1"/>
  <c r="ES24" i="46" s="1"/>
  <c r="ES22" i="41"/>
  <c r="AF13" i="45" s="1"/>
  <c r="ES22" i="46" s="1"/>
  <c r="ES20" i="41"/>
  <c r="AF11" i="45" s="1"/>
  <c r="ES20" i="46" s="1"/>
  <c r="ES18" i="41"/>
  <c r="AF9" i="45" s="1"/>
  <c r="ES18" i="46" s="1"/>
  <c r="ES16" i="41"/>
  <c r="ES25" i="41"/>
  <c r="AF16" i="45" s="1"/>
  <c r="ES25" i="46" s="1"/>
  <c r="ES23" i="41"/>
  <c r="AF14" i="45" s="1"/>
  <c r="ES23" i="46" s="1"/>
  <c r="ES21" i="41"/>
  <c r="AF12" i="45" s="1"/>
  <c r="ES21" i="46" s="1"/>
  <c r="ES19" i="41"/>
  <c r="AF10" i="45" s="1"/>
  <c r="ES19" i="46" s="1"/>
  <c r="ES17" i="41"/>
  <c r="EU41" i="41"/>
  <c r="EU39" i="41"/>
  <c r="EU37" i="41"/>
  <c r="EU35" i="41"/>
  <c r="EU33" i="41"/>
  <c r="EU31" i="41"/>
  <c r="EU29" i="41"/>
  <c r="EU27" i="41"/>
  <c r="EU40" i="41"/>
  <c r="EU38" i="41"/>
  <c r="EU36" i="41"/>
  <c r="EU34" i="41"/>
  <c r="EU32" i="41"/>
  <c r="EU30" i="41"/>
  <c r="EU28" i="41"/>
  <c r="EU25" i="41"/>
  <c r="EU23" i="41"/>
  <c r="EU21" i="41"/>
  <c r="EU19" i="41"/>
  <c r="EU17" i="41"/>
  <c r="EU26" i="41"/>
  <c r="EU24" i="41"/>
  <c r="EU22" i="41"/>
  <c r="EU20" i="41"/>
  <c r="EU18" i="41"/>
  <c r="EU16" i="41"/>
  <c r="EW40" i="41"/>
  <c r="EW38" i="41"/>
  <c r="EW36" i="41"/>
  <c r="EW34" i="41"/>
  <c r="EW32" i="41"/>
  <c r="EW30" i="41"/>
  <c r="EW28" i="41"/>
  <c r="EW41" i="41"/>
  <c r="EW39" i="41"/>
  <c r="EW37" i="41"/>
  <c r="EW35" i="41"/>
  <c r="EW33" i="41"/>
  <c r="EW31" i="41"/>
  <c r="EW29" i="41"/>
  <c r="EW27" i="41"/>
  <c r="EW26" i="41"/>
  <c r="EW24" i="41"/>
  <c r="EW22" i="41"/>
  <c r="EW20" i="41"/>
  <c r="EW18" i="41"/>
  <c r="EW16" i="41"/>
  <c r="EW25" i="41"/>
  <c r="EW23" i="41"/>
  <c r="EW21" i="41"/>
  <c r="EW19" i="41"/>
  <c r="EW17" i="41"/>
  <c r="EU7" i="38"/>
  <c r="HP40" i="38"/>
  <c r="HR40" i="38"/>
  <c r="ES7" i="41"/>
  <c r="KQ14" i="41"/>
  <c r="HN14" i="41"/>
  <c r="EU7" i="41"/>
  <c r="KS14" i="41"/>
  <c r="HP14" i="41"/>
  <c r="EW7" i="41"/>
  <c r="KU14" i="41"/>
  <c r="HR14" i="41"/>
  <c r="EW7" i="38"/>
  <c r="KU14" i="38"/>
  <c r="HR14" i="38"/>
  <c r="HN14" i="38"/>
  <c r="ES7" i="38"/>
  <c r="KQ14" i="38"/>
  <c r="KS14" i="38"/>
  <c r="HP14" i="38"/>
  <c r="AJ8" i="43" l="1"/>
  <c r="AJ34" i="43" s="1"/>
  <c r="EW11" i="38"/>
  <c r="AF8" i="45"/>
  <c r="ES11" i="41"/>
  <c r="ES43" i="41" s="1"/>
  <c r="AH10" i="43"/>
  <c r="EV19" i="44" s="1"/>
  <c r="HQ19" i="44" s="1"/>
  <c r="EU11" i="38"/>
  <c r="EU43" i="38" s="1"/>
  <c r="ES10" i="38"/>
  <c r="ES42" i="38" s="1"/>
  <c r="HR39" i="38"/>
  <c r="EU10" i="38"/>
  <c r="EU42" i="38" s="1"/>
  <c r="HP38" i="38"/>
  <c r="HR36" i="38"/>
  <c r="HR38" i="38"/>
  <c r="HR37" i="38"/>
  <c r="HR41" i="38"/>
  <c r="HP36" i="38"/>
  <c r="HR35" i="38"/>
  <c r="AF7" i="45"/>
  <c r="ES16" i="46" s="1"/>
  <c r="ES10" i="41"/>
  <c r="HP35" i="38"/>
  <c r="HP37" i="38"/>
  <c r="HP39" i="38"/>
  <c r="HP41" i="38"/>
  <c r="HR19" i="41"/>
  <c r="AJ10" i="45"/>
  <c r="EW19" i="46" s="1"/>
  <c r="HR23" i="41"/>
  <c r="AJ14" i="45"/>
  <c r="EW23" i="46" s="1"/>
  <c r="HR16" i="41"/>
  <c r="AJ7" i="45"/>
  <c r="HR20" i="41"/>
  <c r="AJ11" i="45"/>
  <c r="EW20" i="46" s="1"/>
  <c r="HR24" i="41"/>
  <c r="AJ15" i="45"/>
  <c r="EW24" i="46" s="1"/>
  <c r="HR27" i="41"/>
  <c r="AJ18" i="45"/>
  <c r="EW27" i="46" s="1"/>
  <c r="HR31" i="41"/>
  <c r="AJ22" i="45"/>
  <c r="EW31" i="46" s="1"/>
  <c r="HR35" i="41"/>
  <c r="AJ26" i="45"/>
  <c r="EW35" i="46" s="1"/>
  <c r="HR39" i="41"/>
  <c r="AJ30" i="45"/>
  <c r="EW39" i="46" s="1"/>
  <c r="HR28" i="41"/>
  <c r="AJ19" i="45"/>
  <c r="EW28" i="46" s="1"/>
  <c r="HR32" i="41"/>
  <c r="AJ23" i="45"/>
  <c r="EW32" i="46" s="1"/>
  <c r="HR36" i="41"/>
  <c r="AJ27" i="45"/>
  <c r="EW36" i="46" s="1"/>
  <c r="HR40" i="41"/>
  <c r="AJ31" i="45"/>
  <c r="EW40" i="46" s="1"/>
  <c r="HP18" i="41"/>
  <c r="AH9" i="45"/>
  <c r="EU18" i="46" s="1"/>
  <c r="HP22" i="41"/>
  <c r="AH13" i="45"/>
  <c r="EU22" i="46" s="1"/>
  <c r="HP26" i="41"/>
  <c r="AH17" i="45"/>
  <c r="EU26" i="46" s="1"/>
  <c r="HP19" i="41"/>
  <c r="AH10" i="45"/>
  <c r="EU19" i="46" s="1"/>
  <c r="HP23" i="41"/>
  <c r="AH14" i="45"/>
  <c r="EU23" i="46" s="1"/>
  <c r="HP28" i="41"/>
  <c r="AH19" i="45"/>
  <c r="EU28" i="46" s="1"/>
  <c r="HP32" i="41"/>
  <c r="AH23" i="45"/>
  <c r="EU32" i="46" s="1"/>
  <c r="HP36" i="41"/>
  <c r="AH27" i="45"/>
  <c r="EU36" i="46" s="1"/>
  <c r="HP40" i="41"/>
  <c r="AH31" i="45"/>
  <c r="EU40" i="46" s="1"/>
  <c r="HP29" i="41"/>
  <c r="AH20" i="45"/>
  <c r="EU29" i="46" s="1"/>
  <c r="HP33" i="41"/>
  <c r="AH24" i="45"/>
  <c r="EU33" i="46" s="1"/>
  <c r="HP37" i="41"/>
  <c r="AH28" i="45"/>
  <c r="EU37" i="46" s="1"/>
  <c r="HP41" i="41"/>
  <c r="AH32" i="45"/>
  <c r="EU41" i="46" s="1"/>
  <c r="HN19" i="46"/>
  <c r="KQ19" i="46"/>
  <c r="HN23" i="46"/>
  <c r="KQ23" i="46"/>
  <c r="HN20" i="46"/>
  <c r="KQ20" i="46"/>
  <c r="KQ24" i="46"/>
  <c r="HN24" i="46"/>
  <c r="HN27" i="46"/>
  <c r="KQ27" i="46"/>
  <c r="HN31" i="46"/>
  <c r="KQ31" i="46"/>
  <c r="HN35" i="46"/>
  <c r="KQ35" i="46"/>
  <c r="HN39" i="46"/>
  <c r="KQ39" i="46"/>
  <c r="KQ28" i="46"/>
  <c r="HN28" i="46"/>
  <c r="HN32" i="46"/>
  <c r="KQ32" i="46"/>
  <c r="HN36" i="46"/>
  <c r="KQ36" i="46"/>
  <c r="HN40" i="46"/>
  <c r="KQ40" i="46"/>
  <c r="KR21" i="44"/>
  <c r="HO21" i="44"/>
  <c r="ET17" i="44"/>
  <c r="AF34" i="43"/>
  <c r="KR23" i="44"/>
  <c r="HO23" i="44"/>
  <c r="KR27" i="44"/>
  <c r="HO27" i="44"/>
  <c r="KR32" i="44"/>
  <c r="HO32" i="44"/>
  <c r="HO36" i="44"/>
  <c r="KR36" i="44"/>
  <c r="KR38" i="44"/>
  <c r="HO38" i="44"/>
  <c r="HO40" i="44"/>
  <c r="KR40" i="44"/>
  <c r="KR18" i="44"/>
  <c r="HO18" i="44"/>
  <c r="KR25" i="44"/>
  <c r="HO25" i="44"/>
  <c r="KR28" i="44"/>
  <c r="HO28" i="44"/>
  <c r="KR31" i="44"/>
  <c r="HO31" i="44"/>
  <c r="KR35" i="44"/>
  <c r="HO35" i="44"/>
  <c r="HS19" i="44"/>
  <c r="KV19" i="44"/>
  <c r="HS25" i="44"/>
  <c r="KV25" i="44"/>
  <c r="HS28" i="44"/>
  <c r="KV28" i="44"/>
  <c r="HS31" i="44"/>
  <c r="KV31" i="44"/>
  <c r="HS35" i="44"/>
  <c r="KV35" i="44"/>
  <c r="HS38" i="44"/>
  <c r="KV38" i="44"/>
  <c r="KV40" i="44"/>
  <c r="HS40" i="44"/>
  <c r="EX16" i="44"/>
  <c r="AJ33" i="43"/>
  <c r="KV22" i="44"/>
  <c r="HS22" i="44"/>
  <c r="HS27" i="44"/>
  <c r="KV27" i="44"/>
  <c r="HS32" i="44"/>
  <c r="KV32" i="44"/>
  <c r="KV36" i="44"/>
  <c r="HS36" i="44"/>
  <c r="HS21" i="44"/>
  <c r="KV21" i="44"/>
  <c r="HQ21" i="44"/>
  <c r="KT21" i="44"/>
  <c r="EV17" i="44"/>
  <c r="HQ23" i="44"/>
  <c r="KT23" i="44"/>
  <c r="KT25" i="44"/>
  <c r="HQ25" i="44"/>
  <c r="HQ27" i="44"/>
  <c r="KT27" i="44"/>
  <c r="KT29" i="44"/>
  <c r="HQ29" i="44"/>
  <c r="HQ31" i="44"/>
  <c r="KT31" i="44"/>
  <c r="KT33" i="44"/>
  <c r="HQ33" i="44"/>
  <c r="HQ35" i="44"/>
  <c r="KT35" i="44"/>
  <c r="KT37" i="44"/>
  <c r="HQ37" i="44"/>
  <c r="HQ39" i="44"/>
  <c r="KT39" i="44"/>
  <c r="KT41" i="44"/>
  <c r="HQ41" i="44"/>
  <c r="HR17" i="41"/>
  <c r="AJ8" i="45"/>
  <c r="HR21" i="41"/>
  <c r="AJ12" i="45"/>
  <c r="EW21" i="46" s="1"/>
  <c r="HR25" i="41"/>
  <c r="AJ16" i="45"/>
  <c r="EW25" i="46" s="1"/>
  <c r="HR18" i="41"/>
  <c r="AJ9" i="45"/>
  <c r="EW18" i="46" s="1"/>
  <c r="HR22" i="41"/>
  <c r="AJ13" i="45"/>
  <c r="EW22" i="46" s="1"/>
  <c r="HR26" i="41"/>
  <c r="AJ17" i="45"/>
  <c r="EW26" i="46" s="1"/>
  <c r="HR29" i="41"/>
  <c r="AJ20" i="45"/>
  <c r="EW29" i="46" s="1"/>
  <c r="HR33" i="41"/>
  <c r="AJ24" i="45"/>
  <c r="EW33" i="46" s="1"/>
  <c r="HR37" i="41"/>
  <c r="AJ28" i="45"/>
  <c r="EW37" i="46" s="1"/>
  <c r="HR41" i="41"/>
  <c r="AJ32" i="45"/>
  <c r="EW41" i="46" s="1"/>
  <c r="HR30" i="41"/>
  <c r="AJ21" i="45"/>
  <c r="EW30" i="46" s="1"/>
  <c r="HR34" i="41"/>
  <c r="AJ25" i="45"/>
  <c r="EW34" i="46" s="1"/>
  <c r="HR38" i="41"/>
  <c r="AJ29" i="45"/>
  <c r="EW38" i="46" s="1"/>
  <c r="HP16" i="41"/>
  <c r="AH7" i="45"/>
  <c r="HP20" i="41"/>
  <c r="AH11" i="45"/>
  <c r="EU20" i="46" s="1"/>
  <c r="HP24" i="41"/>
  <c r="AH15" i="45"/>
  <c r="EU24" i="46" s="1"/>
  <c r="HP17" i="41"/>
  <c r="AH8" i="45"/>
  <c r="HP21" i="41"/>
  <c r="AH12" i="45"/>
  <c r="EU21" i="46" s="1"/>
  <c r="HP25" i="41"/>
  <c r="AH16" i="45"/>
  <c r="EU25" i="46" s="1"/>
  <c r="HP30" i="41"/>
  <c r="AH21" i="45"/>
  <c r="EU30" i="46" s="1"/>
  <c r="HP34" i="41"/>
  <c r="AH25" i="45"/>
  <c r="EU34" i="46" s="1"/>
  <c r="HP38" i="41"/>
  <c r="AH29" i="45"/>
  <c r="EU38" i="46" s="1"/>
  <c r="HP27" i="41"/>
  <c r="AH18" i="45"/>
  <c r="EU27" i="46" s="1"/>
  <c r="HP31" i="41"/>
  <c r="AH22" i="45"/>
  <c r="EU31" i="46" s="1"/>
  <c r="HP35" i="41"/>
  <c r="AH26" i="45"/>
  <c r="EU35" i="46" s="1"/>
  <c r="HP39" i="41"/>
  <c r="AH30" i="45"/>
  <c r="EU39" i="46" s="1"/>
  <c r="ES17" i="46"/>
  <c r="AF34" i="45"/>
  <c r="AJ8" i="30" s="1"/>
  <c r="HN21" i="46"/>
  <c r="KQ21" i="46"/>
  <c r="HN25" i="46"/>
  <c r="KQ25" i="46"/>
  <c r="KQ18" i="46"/>
  <c r="HN18" i="46"/>
  <c r="HN22" i="46"/>
  <c r="KQ22" i="46"/>
  <c r="HN26" i="46"/>
  <c r="KQ26" i="46"/>
  <c r="HN29" i="46"/>
  <c r="KQ29" i="46"/>
  <c r="HN33" i="46"/>
  <c r="KQ33" i="46"/>
  <c r="HN37" i="46"/>
  <c r="KQ37" i="46"/>
  <c r="HN41" i="46"/>
  <c r="KQ41" i="46"/>
  <c r="HN30" i="46"/>
  <c r="KQ30" i="46"/>
  <c r="HN34" i="46"/>
  <c r="KQ34" i="46"/>
  <c r="HN38" i="46"/>
  <c r="KQ38" i="46"/>
  <c r="HO20" i="44"/>
  <c r="KR20" i="44"/>
  <c r="ET16" i="44"/>
  <c r="AF33" i="43"/>
  <c r="KR22" i="44"/>
  <c r="HO22" i="44"/>
  <c r="KR24" i="44"/>
  <c r="HO24" i="44"/>
  <c r="KR29" i="44"/>
  <c r="HO29" i="44"/>
  <c r="KR34" i="44"/>
  <c r="HO34" i="44"/>
  <c r="HO37" i="44"/>
  <c r="KR37" i="44"/>
  <c r="KR39" i="44"/>
  <c r="HO39" i="44"/>
  <c r="HO41" i="44"/>
  <c r="KR41" i="44"/>
  <c r="HO19" i="44"/>
  <c r="KR19" i="44"/>
  <c r="KR26" i="44"/>
  <c r="HO26" i="44"/>
  <c r="KR30" i="44"/>
  <c r="HO30" i="44"/>
  <c r="KR33" i="44"/>
  <c r="HO33" i="44"/>
  <c r="KV18" i="44"/>
  <c r="HS18" i="44"/>
  <c r="HS24" i="44"/>
  <c r="KV24" i="44"/>
  <c r="HS26" i="44"/>
  <c r="KV26" i="44"/>
  <c r="HS30" i="44"/>
  <c r="KV30" i="44"/>
  <c r="HS33" i="44"/>
  <c r="KV33" i="44"/>
  <c r="KV37" i="44"/>
  <c r="HS37" i="44"/>
  <c r="HS39" i="44"/>
  <c r="KV39" i="44"/>
  <c r="KV41" i="44"/>
  <c r="HS41" i="44"/>
  <c r="EX17" i="44"/>
  <c r="HS23" i="44"/>
  <c r="KV23" i="44"/>
  <c r="HS29" i="44"/>
  <c r="KV29" i="44"/>
  <c r="HS34" i="44"/>
  <c r="KV34" i="44"/>
  <c r="KV20" i="44"/>
  <c r="HS20" i="44"/>
  <c r="KT20" i="44"/>
  <c r="HQ20" i="44"/>
  <c r="EV16" i="44"/>
  <c r="AH33" i="43"/>
  <c r="HQ18" i="44"/>
  <c r="KT18" i="44"/>
  <c r="HQ22" i="44"/>
  <c r="KT22" i="44"/>
  <c r="HQ24" i="44"/>
  <c r="KT24" i="44"/>
  <c r="KT26" i="44"/>
  <c r="HQ26" i="44"/>
  <c r="HQ28" i="44"/>
  <c r="KT28" i="44"/>
  <c r="KT30" i="44"/>
  <c r="HQ30" i="44"/>
  <c r="HQ32" i="44"/>
  <c r="KT32" i="44"/>
  <c r="KT34" i="44"/>
  <c r="HQ34" i="44"/>
  <c r="HQ36" i="44"/>
  <c r="KT36" i="44"/>
  <c r="KT38" i="44"/>
  <c r="HQ38" i="44"/>
  <c r="HQ40" i="44"/>
  <c r="KT40" i="44"/>
  <c r="HN19" i="41"/>
  <c r="HN23" i="41"/>
  <c r="HN16" i="41"/>
  <c r="HN20" i="41"/>
  <c r="HN24" i="41"/>
  <c r="HN27" i="41"/>
  <c r="HN31" i="41"/>
  <c r="HN35" i="41"/>
  <c r="HN39" i="41"/>
  <c r="HN28" i="41"/>
  <c r="HN32" i="41"/>
  <c r="HN36" i="41"/>
  <c r="HN40" i="41"/>
  <c r="HN17" i="41"/>
  <c r="HN21" i="41"/>
  <c r="HN25" i="41"/>
  <c r="HN18" i="41"/>
  <c r="HN22" i="41"/>
  <c r="HN26" i="41"/>
  <c r="HN29" i="41"/>
  <c r="HN33" i="41"/>
  <c r="HN37" i="41"/>
  <c r="HN41" i="41"/>
  <c r="HN30" i="41"/>
  <c r="HN34" i="41"/>
  <c r="HN38" i="41"/>
  <c r="KU17" i="38"/>
  <c r="HR17" i="38"/>
  <c r="KU19" i="38"/>
  <c r="HR19" i="38"/>
  <c r="KU23" i="38"/>
  <c r="HR23" i="38"/>
  <c r="KU25" i="38"/>
  <c r="HR25" i="38"/>
  <c r="KU27" i="38"/>
  <c r="HR27" i="38"/>
  <c r="KU29" i="38"/>
  <c r="HR29" i="38"/>
  <c r="KU31" i="38"/>
  <c r="HR31" i="38"/>
  <c r="KU33" i="38"/>
  <c r="HR33" i="38"/>
  <c r="KQ18" i="38"/>
  <c r="HN18" i="38"/>
  <c r="KQ20" i="38"/>
  <c r="HN20" i="38"/>
  <c r="KQ22" i="38"/>
  <c r="HN22" i="38"/>
  <c r="KQ24" i="38"/>
  <c r="HN24" i="38"/>
  <c r="KQ26" i="38"/>
  <c r="HN26" i="38"/>
  <c r="KQ28" i="38"/>
  <c r="HN28" i="38"/>
  <c r="KQ30" i="38"/>
  <c r="HN30" i="38"/>
  <c r="KQ32" i="38"/>
  <c r="HN32" i="38"/>
  <c r="KQ34" i="38"/>
  <c r="HN34" i="38"/>
  <c r="HN36" i="38"/>
  <c r="HN38" i="38"/>
  <c r="HN40" i="38"/>
  <c r="KS16" i="38"/>
  <c r="HP16" i="38"/>
  <c r="KS18" i="38"/>
  <c r="HP18" i="38"/>
  <c r="KS20" i="38"/>
  <c r="HP20" i="38"/>
  <c r="KS22" i="38"/>
  <c r="HP22" i="38"/>
  <c r="KS24" i="38"/>
  <c r="HP24" i="38"/>
  <c r="KS26" i="38"/>
  <c r="HP26" i="38"/>
  <c r="KS28" i="38"/>
  <c r="HP28" i="38"/>
  <c r="KS30" i="38"/>
  <c r="HP30" i="38"/>
  <c r="KS32" i="38"/>
  <c r="HP32" i="38"/>
  <c r="KS34" i="38"/>
  <c r="HP34" i="38"/>
  <c r="KQ16" i="38"/>
  <c r="HN16" i="38"/>
  <c r="KU16" i="38"/>
  <c r="HR16" i="38"/>
  <c r="KU18" i="38"/>
  <c r="HR18" i="38"/>
  <c r="KU22" i="38"/>
  <c r="HR22" i="38"/>
  <c r="KU24" i="38"/>
  <c r="HR24" i="38"/>
  <c r="KU26" i="38"/>
  <c r="HR26" i="38"/>
  <c r="KU28" i="38"/>
  <c r="HR28" i="38"/>
  <c r="KU30" i="38"/>
  <c r="HR30" i="38"/>
  <c r="KU32" i="38"/>
  <c r="HR32" i="38"/>
  <c r="KU34" i="38"/>
  <c r="HR34" i="38"/>
  <c r="KQ17" i="38"/>
  <c r="HN17" i="38"/>
  <c r="KQ19" i="38"/>
  <c r="HN19" i="38"/>
  <c r="KQ21" i="38"/>
  <c r="HN21" i="38"/>
  <c r="KQ23" i="38"/>
  <c r="HN23" i="38"/>
  <c r="KQ25" i="38"/>
  <c r="HN25" i="38"/>
  <c r="KQ27" i="38"/>
  <c r="HN27" i="38"/>
  <c r="KQ29" i="38"/>
  <c r="HN29" i="38"/>
  <c r="KQ31" i="38"/>
  <c r="HN31" i="38"/>
  <c r="KQ33" i="38"/>
  <c r="HN33" i="38"/>
  <c r="HN35" i="38"/>
  <c r="HN37" i="38"/>
  <c r="HN39" i="38"/>
  <c r="HN41" i="38"/>
  <c r="KS17" i="38"/>
  <c r="HP17" i="38"/>
  <c r="KS19" i="38"/>
  <c r="HP19" i="38"/>
  <c r="KS21" i="38"/>
  <c r="HP21" i="38"/>
  <c r="KS23" i="38"/>
  <c r="HP23" i="38"/>
  <c r="KS25" i="38"/>
  <c r="HP25" i="38"/>
  <c r="KS27" i="38"/>
  <c r="HP27" i="38"/>
  <c r="KS29" i="38"/>
  <c r="HP29" i="38"/>
  <c r="KS31" i="38"/>
  <c r="HP31" i="38"/>
  <c r="KS33" i="38"/>
  <c r="HP33" i="38"/>
  <c r="KU21" i="38"/>
  <c r="HR21" i="38"/>
  <c r="KU20" i="38"/>
  <c r="HR20" i="38"/>
  <c r="EW43" i="38"/>
  <c r="HR43" i="38" s="1"/>
  <c r="KU19" i="41"/>
  <c r="KS19" i="41"/>
  <c r="KU20" i="41"/>
  <c r="KU28" i="41"/>
  <c r="KU26" i="41"/>
  <c r="KU34" i="41"/>
  <c r="KU37" i="41"/>
  <c r="KU40" i="41"/>
  <c r="KU17" i="41"/>
  <c r="EW43" i="41"/>
  <c r="KU21" i="41"/>
  <c r="KU29" i="41"/>
  <c r="KU27" i="41"/>
  <c r="KU32" i="41"/>
  <c r="KU35" i="41"/>
  <c r="KU41" i="41"/>
  <c r="KS18" i="41"/>
  <c r="KS22" i="41"/>
  <c r="KS20" i="41"/>
  <c r="KS28" i="41"/>
  <c r="KS30" i="41"/>
  <c r="KS38" i="41"/>
  <c r="KS40" i="41"/>
  <c r="EU43" i="41"/>
  <c r="KS17" i="41"/>
  <c r="KS27" i="41"/>
  <c r="KS25" i="41"/>
  <c r="KS33" i="41"/>
  <c r="KS35" i="41"/>
  <c r="KS37" i="41"/>
  <c r="KQ16" i="41"/>
  <c r="KQ18" i="41"/>
  <c r="KQ20" i="41"/>
  <c r="KQ28" i="41"/>
  <c r="KQ26" i="41"/>
  <c r="KQ34" i="41"/>
  <c r="KQ37" i="41"/>
  <c r="KQ40" i="41"/>
  <c r="KQ25" i="41"/>
  <c r="KQ23" i="41"/>
  <c r="KQ31" i="41"/>
  <c r="KQ36" i="41"/>
  <c r="KQ39" i="41"/>
  <c r="KU24" i="41"/>
  <c r="KU22" i="41"/>
  <c r="KU30" i="41"/>
  <c r="KU33" i="41"/>
  <c r="KU38" i="41"/>
  <c r="KU16" i="41"/>
  <c r="EW42" i="41"/>
  <c r="KU18" i="41"/>
  <c r="KU25" i="41"/>
  <c r="KU23" i="41"/>
  <c r="KU31" i="41"/>
  <c r="KU36" i="41"/>
  <c r="KU39" i="41"/>
  <c r="KS26" i="41"/>
  <c r="KS24" i="41"/>
  <c r="KS32" i="41"/>
  <c r="KS34" i="41"/>
  <c r="KS36" i="41"/>
  <c r="KS23" i="41"/>
  <c r="KS21" i="41"/>
  <c r="KS29" i="41"/>
  <c r="KS31" i="41"/>
  <c r="KS39" i="41"/>
  <c r="KS41" i="41"/>
  <c r="KS16" i="41"/>
  <c r="EU42" i="41"/>
  <c r="KQ19" i="41"/>
  <c r="KQ17" i="41"/>
  <c r="KQ24" i="41"/>
  <c r="KQ22" i="41"/>
  <c r="KQ30" i="41"/>
  <c r="KQ33" i="41"/>
  <c r="KQ38" i="41"/>
  <c r="KQ21" i="41"/>
  <c r="KQ29" i="41"/>
  <c r="KQ27" i="41"/>
  <c r="KQ32" i="41"/>
  <c r="KQ35" i="41"/>
  <c r="KQ41" i="41"/>
  <c r="KU35" i="38"/>
  <c r="KU39" i="38"/>
  <c r="KU36" i="38"/>
  <c r="KU40" i="38"/>
  <c r="KU37" i="38"/>
  <c r="KU41" i="38"/>
  <c r="KU38" i="38"/>
  <c r="KQ40" i="38"/>
  <c r="KQ39" i="38"/>
  <c r="KQ41" i="38"/>
  <c r="KQ38" i="38"/>
  <c r="KQ37" i="38"/>
  <c r="KQ36" i="38"/>
  <c r="KQ35" i="38"/>
  <c r="KS37" i="38"/>
  <c r="KS41" i="38"/>
  <c r="KS36" i="38"/>
  <c r="KS40" i="38"/>
  <c r="KS35" i="38"/>
  <c r="KS39" i="38"/>
  <c r="KS38" i="38"/>
  <c r="AV49" i="30"/>
  <c r="FE107" i="21"/>
  <c r="FG191" i="21"/>
  <c r="FH191" i="21"/>
  <c r="FE171" i="21"/>
  <c r="FE172" i="21"/>
  <c r="FE173" i="21"/>
  <c r="FE174" i="21"/>
  <c r="FE175" i="21"/>
  <c r="FE176" i="21"/>
  <c r="FE177" i="21"/>
  <c r="FE178" i="21"/>
  <c r="FE179" i="21"/>
  <c r="FE180" i="21"/>
  <c r="FE181" i="21"/>
  <c r="FE182" i="21"/>
  <c r="FE170" i="21"/>
  <c r="FG141" i="21"/>
  <c r="FH141" i="21"/>
  <c r="FE108" i="21"/>
  <c r="FE110" i="21"/>
  <c r="FE111" i="21"/>
  <c r="FE112" i="21"/>
  <c r="FE113" i="21"/>
  <c r="FE114" i="21"/>
  <c r="FE115" i="21"/>
  <c r="FE116" i="21"/>
  <c r="FE117" i="21"/>
  <c r="FE118" i="21"/>
  <c r="FE119" i="21"/>
  <c r="FK182" i="21"/>
  <c r="FJ182" i="21"/>
  <c r="FK181" i="21"/>
  <c r="FJ181" i="21"/>
  <c r="FK180" i="21"/>
  <c r="FJ180" i="21"/>
  <c r="FK179" i="21"/>
  <c r="FJ179" i="21"/>
  <c r="FK178" i="21"/>
  <c r="FJ178" i="21"/>
  <c r="FK177" i="21"/>
  <c r="FJ177" i="21"/>
  <c r="FK176" i="21"/>
  <c r="FJ176" i="21"/>
  <c r="FK175" i="21"/>
  <c r="FJ175" i="21"/>
  <c r="FK174" i="21"/>
  <c r="FJ174" i="21"/>
  <c r="FK173" i="21"/>
  <c r="FJ173" i="21"/>
  <c r="FK172" i="21"/>
  <c r="FJ172" i="21"/>
  <c r="FK171" i="21"/>
  <c r="FJ171" i="21"/>
  <c r="FK170" i="21"/>
  <c r="FJ170" i="21"/>
  <c r="FK108" i="21"/>
  <c r="FK109" i="21"/>
  <c r="FK110" i="21"/>
  <c r="FK111" i="21"/>
  <c r="FK112" i="21"/>
  <c r="FK113" i="21"/>
  <c r="FK114" i="21"/>
  <c r="FK115" i="21"/>
  <c r="FK116" i="21"/>
  <c r="FK117" i="21"/>
  <c r="FK118" i="21"/>
  <c r="FK119" i="21"/>
  <c r="FK107" i="21"/>
  <c r="FJ108" i="21"/>
  <c r="FJ109" i="21"/>
  <c r="FJ110" i="21"/>
  <c r="FJ111" i="21"/>
  <c r="FJ112" i="21"/>
  <c r="FJ113" i="21"/>
  <c r="FJ114" i="21"/>
  <c r="FJ115" i="21"/>
  <c r="FJ116" i="21"/>
  <c r="FJ117" i="21"/>
  <c r="FJ118" i="21"/>
  <c r="FJ119" i="21"/>
  <c r="FJ107" i="21"/>
  <c r="AH34" i="43" l="1"/>
  <c r="EV43" i="44" s="1"/>
  <c r="HQ43" i="44" s="1"/>
  <c r="ES9" i="41"/>
  <c r="KT19" i="44"/>
  <c r="EU9" i="38"/>
  <c r="ES42" i="41"/>
  <c r="HN42" i="41" s="1"/>
  <c r="AF33" i="45"/>
  <c r="AJ7" i="30" s="1"/>
  <c r="HQ16" i="44"/>
  <c r="KT16" i="44"/>
  <c r="HS17" i="44"/>
  <c r="KV17" i="44"/>
  <c r="HO16" i="44"/>
  <c r="KR16" i="44"/>
  <c r="ES43" i="46"/>
  <c r="HN43" i="46" s="1"/>
  <c r="HN17" i="46"/>
  <c r="KQ17" i="46"/>
  <c r="HQ17" i="44"/>
  <c r="KT17" i="44"/>
  <c r="KV16" i="44"/>
  <c r="HS16" i="44"/>
  <c r="HO17" i="44"/>
  <c r="KR17" i="44"/>
  <c r="HN16" i="46"/>
  <c r="KQ16" i="46"/>
  <c r="ES42" i="46"/>
  <c r="HN42" i="46" s="1"/>
  <c r="AK5" i="30"/>
  <c r="EV42" i="44"/>
  <c r="HQ42" i="44" s="1"/>
  <c r="AL6" i="30"/>
  <c r="EX43" i="44"/>
  <c r="HS43" i="44" s="1"/>
  <c r="AJ5" i="30"/>
  <c r="ET42" i="44"/>
  <c r="HO42" i="44" s="1"/>
  <c r="HP39" i="46"/>
  <c r="KS39" i="46"/>
  <c r="HP35" i="46"/>
  <c r="KS35" i="46"/>
  <c r="HP31" i="46"/>
  <c r="KS31" i="46"/>
  <c r="HP27" i="46"/>
  <c r="KS27" i="46"/>
  <c r="KS38" i="46"/>
  <c r="HP38" i="46"/>
  <c r="KS34" i="46"/>
  <c r="HP34" i="46"/>
  <c r="KS30" i="46"/>
  <c r="HP30" i="46"/>
  <c r="HP25" i="46"/>
  <c r="KS25" i="46"/>
  <c r="HP21" i="46"/>
  <c r="KS21" i="46"/>
  <c r="EU17" i="46"/>
  <c r="AH34" i="45"/>
  <c r="AK8" i="30" s="1"/>
  <c r="KS24" i="46"/>
  <c r="HP24" i="46"/>
  <c r="KS20" i="46"/>
  <c r="HP20" i="46"/>
  <c r="EU16" i="46"/>
  <c r="AH33" i="45"/>
  <c r="AK7" i="30" s="1"/>
  <c r="HR38" i="46"/>
  <c r="KU38" i="46"/>
  <c r="HR34" i="46"/>
  <c r="KU34" i="46"/>
  <c r="HR30" i="46"/>
  <c r="KU30" i="46"/>
  <c r="KU41" i="46"/>
  <c r="HR41" i="46"/>
  <c r="KU37" i="46"/>
  <c r="HR37" i="46"/>
  <c r="KU33" i="46"/>
  <c r="HR33" i="46"/>
  <c r="KU29" i="46"/>
  <c r="HR29" i="46"/>
  <c r="HR26" i="46"/>
  <c r="KU26" i="46"/>
  <c r="HR22" i="46"/>
  <c r="KU22" i="46"/>
  <c r="HR18" i="46"/>
  <c r="KU18" i="46"/>
  <c r="KU25" i="46"/>
  <c r="HR25" i="46"/>
  <c r="KU21" i="46"/>
  <c r="HR21" i="46"/>
  <c r="EW17" i="46"/>
  <c r="AJ34" i="45"/>
  <c r="AL8" i="30" s="1"/>
  <c r="AK6" i="30"/>
  <c r="EX42" i="44"/>
  <c r="HS42" i="44" s="1"/>
  <c r="AL5" i="30"/>
  <c r="ET43" i="44"/>
  <c r="HO43" i="44" s="1"/>
  <c r="AJ6" i="30"/>
  <c r="KS41" i="46"/>
  <c r="HP41" i="46"/>
  <c r="KS37" i="46"/>
  <c r="HP37" i="46"/>
  <c r="KS33" i="46"/>
  <c r="HP33" i="46"/>
  <c r="HP29" i="46"/>
  <c r="KS29" i="46"/>
  <c r="HP40" i="46"/>
  <c r="KS40" i="46"/>
  <c r="HP36" i="46"/>
  <c r="KS36" i="46"/>
  <c r="HP32" i="46"/>
  <c r="KS32" i="46"/>
  <c r="KS28" i="46"/>
  <c r="HP28" i="46"/>
  <c r="HP23" i="46"/>
  <c r="KS23" i="46"/>
  <c r="KS19" i="46"/>
  <c r="HP19" i="46"/>
  <c r="KS26" i="46"/>
  <c r="HP26" i="46"/>
  <c r="KS22" i="46"/>
  <c r="HP22" i="46"/>
  <c r="KS18" i="46"/>
  <c r="HP18" i="46"/>
  <c r="HR40" i="46"/>
  <c r="KU40" i="46"/>
  <c r="HR36" i="46"/>
  <c r="KU36" i="46"/>
  <c r="HR32" i="46"/>
  <c r="KU32" i="46"/>
  <c r="HR28" i="46"/>
  <c r="KU28" i="46"/>
  <c r="KU39" i="46"/>
  <c r="HR39" i="46"/>
  <c r="KU35" i="46"/>
  <c r="HR35" i="46"/>
  <c r="KU31" i="46"/>
  <c r="HR31" i="46"/>
  <c r="KU27" i="46"/>
  <c r="HR27" i="46"/>
  <c r="HR24" i="46"/>
  <c r="KU24" i="46"/>
  <c r="HR20" i="46"/>
  <c r="KU20" i="46"/>
  <c r="EW16" i="46"/>
  <c r="AJ33" i="45"/>
  <c r="AL7" i="30" s="1"/>
  <c r="KU23" i="46"/>
  <c r="HR23" i="46"/>
  <c r="KU19" i="46"/>
  <c r="HR19" i="46"/>
  <c r="HP42" i="41"/>
  <c r="HR42" i="41"/>
  <c r="HN43" i="41"/>
  <c r="HP43" i="41"/>
  <c r="HR43" i="41"/>
  <c r="HP43" i="38"/>
  <c r="HP42" i="38"/>
  <c r="HN42" i="38"/>
  <c r="FE141" i="21"/>
  <c r="FE191" i="21"/>
  <c r="KU16" i="46" l="1"/>
  <c r="EW42" i="46"/>
  <c r="HR42" i="46" s="1"/>
  <c r="HR16" i="46"/>
  <c r="KU17" i="46"/>
  <c r="EW43" i="46"/>
  <c r="HR43" i="46" s="1"/>
  <c r="HR17" i="46"/>
  <c r="EU42" i="46"/>
  <c r="HP42" i="46" s="1"/>
  <c r="HP16" i="46"/>
  <c r="KS16" i="46"/>
  <c r="KS17" i="46"/>
  <c r="EU43" i="46"/>
  <c r="HP43" i="46" s="1"/>
  <c r="HP17" i="46"/>
  <c r="EG192" i="21"/>
  <c r="FZ170" i="21"/>
  <c r="BV149" i="21"/>
  <c r="BW149" i="21"/>
  <c r="BV150" i="21"/>
  <c r="BW150" i="21"/>
  <c r="BV151" i="21"/>
  <c r="BW151" i="21"/>
  <c r="BV152" i="21"/>
  <c r="BW152" i="21"/>
  <c r="BV153" i="21"/>
  <c r="BW153" i="21"/>
  <c r="BV154" i="21"/>
  <c r="BW154" i="21"/>
  <c r="BV155" i="21"/>
  <c r="BW155" i="21"/>
  <c r="BV156" i="21"/>
  <c r="BW156" i="21"/>
  <c r="BV157" i="21"/>
  <c r="BW157" i="21"/>
  <c r="BV158" i="21"/>
  <c r="BW158" i="21"/>
  <c r="BV159" i="21"/>
  <c r="BW159" i="21"/>
  <c r="BV160" i="21"/>
  <c r="BW160" i="21"/>
  <c r="F143" i="21"/>
  <c r="F142" i="21"/>
  <c r="CB142" i="21" s="1"/>
  <c r="GB170" i="21"/>
  <c r="BF30" i="30"/>
  <c r="BF29" i="30"/>
  <c r="BF28" i="30"/>
  <c r="BF27" i="30"/>
  <c r="BF14" i="30"/>
  <c r="P242" i="21"/>
  <c r="Q242" i="21" s="1"/>
  <c r="Q241" i="21" s="1"/>
  <c r="Q240" i="21" s="1"/>
  <c r="AY30" i="21" l="1"/>
  <c r="BL30" i="21" s="1"/>
  <c r="CC142" i="21"/>
  <c r="BX142" i="21"/>
  <c r="BX133" i="21" s="1"/>
  <c r="CB143" i="21"/>
  <c r="AY32" i="21" s="1"/>
  <c r="BX143" i="21"/>
  <c r="BX134" i="21" s="1"/>
  <c r="BX288" i="21" s="1"/>
  <c r="GA170" i="21"/>
  <c r="GC170" i="21"/>
  <c r="GE170" i="21"/>
  <c r="GD170" i="21"/>
  <c r="BT160" i="21"/>
  <c r="BT158" i="21"/>
  <c r="BT156" i="21"/>
  <c r="BT154" i="21"/>
  <c r="BT152" i="21"/>
  <c r="BT150" i="21"/>
  <c r="BT159" i="21"/>
  <c r="BT157" i="21"/>
  <c r="BT155" i="21"/>
  <c r="BT153" i="21"/>
  <c r="BT151" i="21"/>
  <c r="BT149" i="21"/>
  <c r="CO143" i="21"/>
  <c r="CM143" i="21"/>
  <c r="CK143" i="21"/>
  <c r="CI143" i="21"/>
  <c r="CG143" i="21"/>
  <c r="CE143" i="21"/>
  <c r="CC143" i="21"/>
  <c r="CO142" i="21"/>
  <c r="CM142" i="21"/>
  <c r="CK142" i="21"/>
  <c r="CI142" i="21"/>
  <c r="CG142" i="21"/>
  <c r="CE142" i="21"/>
  <c r="CN143" i="21"/>
  <c r="CL143" i="21"/>
  <c r="CJ143" i="21"/>
  <c r="CH143" i="21"/>
  <c r="CF143" i="21"/>
  <c r="CD143" i="21"/>
  <c r="CN142" i="21"/>
  <c r="CL142" i="21"/>
  <c r="CJ142" i="21"/>
  <c r="CH142" i="21"/>
  <c r="CF142" i="21"/>
  <c r="CD142" i="21"/>
  <c r="Q243" i="21"/>
  <c r="Q244" i="21" s="1"/>
  <c r="Q245" i="21" s="1"/>
  <c r="DL174" i="21"/>
  <c r="DP174" i="21"/>
  <c r="DQ174" i="21"/>
  <c r="DM175" i="21"/>
  <c r="DN175" i="21"/>
  <c r="DP175" i="21"/>
  <c r="DR175" i="21"/>
  <c r="DL176" i="21"/>
  <c r="DM176" i="21"/>
  <c r="DN176" i="21"/>
  <c r="DO176" i="21"/>
  <c r="DP176" i="21"/>
  <c r="DQ176" i="21"/>
  <c r="DR176" i="21"/>
  <c r="DL177" i="21"/>
  <c r="DM177" i="21"/>
  <c r="DN177" i="21"/>
  <c r="DO177" i="21"/>
  <c r="DP177" i="21"/>
  <c r="DQ177" i="21"/>
  <c r="DR177" i="21"/>
  <c r="DL178" i="21"/>
  <c r="DM178" i="21"/>
  <c r="DN178" i="21"/>
  <c r="DO178" i="21"/>
  <c r="DP178" i="21"/>
  <c r="DQ178" i="21"/>
  <c r="DR178" i="21"/>
  <c r="DL179" i="21"/>
  <c r="DM179" i="21"/>
  <c r="DN179" i="21"/>
  <c r="DO179" i="21"/>
  <c r="DP179" i="21"/>
  <c r="DQ179" i="21"/>
  <c r="DR179" i="21"/>
  <c r="DL180" i="21"/>
  <c r="DM180" i="21"/>
  <c r="DO180" i="21"/>
  <c r="DP180" i="21"/>
  <c r="DQ180" i="21"/>
  <c r="DR180" i="21"/>
  <c r="DL181" i="21"/>
  <c r="DN181" i="21"/>
  <c r="DO181" i="21"/>
  <c r="DP181" i="21"/>
  <c r="DQ181" i="21"/>
  <c r="DR181" i="21"/>
  <c r="DM182" i="21"/>
  <c r="DO182" i="21"/>
  <c r="DP182" i="21"/>
  <c r="DQ182" i="21"/>
  <c r="BX389" i="21" l="1"/>
  <c r="CO288" i="21"/>
  <c r="BE299" i="21" s="1"/>
  <c r="CN288" i="21"/>
  <c r="BE298" i="21" s="1"/>
  <c r="CL288" i="21"/>
  <c r="BD298" i="21" s="1"/>
  <c r="CM288" i="21"/>
  <c r="BD299" i="21" s="1"/>
  <c r="CJ288" i="21"/>
  <c r="BC298" i="21" s="1"/>
  <c r="CH288" i="21"/>
  <c r="BB298" i="21" s="1"/>
  <c r="CF288" i="21"/>
  <c r="BA298" i="21" s="1"/>
  <c r="CD288" i="21"/>
  <c r="AZ298" i="21" s="1"/>
  <c r="CB288" i="21"/>
  <c r="AY298" i="21" s="1"/>
  <c r="CK288" i="21"/>
  <c r="BC299" i="21" s="1"/>
  <c r="CI288" i="21"/>
  <c r="BB299" i="21" s="1"/>
  <c r="CG288" i="21"/>
  <c r="BA299" i="21" s="1"/>
  <c r="CE288" i="21"/>
  <c r="AZ299" i="21" s="1"/>
  <c r="CC288" i="21"/>
  <c r="AY299" i="21" s="1"/>
  <c r="BX287" i="21"/>
  <c r="CB133" i="21"/>
  <c r="BF38" i="30"/>
  <c r="CO134" i="21"/>
  <c r="CM134" i="21"/>
  <c r="CK134" i="21"/>
  <c r="CI134" i="21"/>
  <c r="CG134" i="21"/>
  <c r="CE134" i="21"/>
  <c r="CC134" i="21"/>
  <c r="CN134" i="21"/>
  <c r="CL134" i="21"/>
  <c r="CJ134" i="21"/>
  <c r="CH134" i="21"/>
  <c r="CF134" i="21"/>
  <c r="CD134" i="21"/>
  <c r="CB134" i="21"/>
  <c r="CO133" i="21"/>
  <c r="CM133" i="21"/>
  <c r="CK133" i="21"/>
  <c r="CI133" i="21"/>
  <c r="CG133" i="21"/>
  <c r="CE133" i="21"/>
  <c r="CC133" i="21"/>
  <c r="BH44" i="21"/>
  <c r="CN133" i="21"/>
  <c r="CL133" i="21"/>
  <c r="CJ133" i="21"/>
  <c r="CH133" i="21"/>
  <c r="CF133" i="21"/>
  <c r="CD133" i="21"/>
  <c r="AY31" i="21"/>
  <c r="AZ30" i="21"/>
  <c r="BM30" i="21" s="1"/>
  <c r="BB30" i="21"/>
  <c r="BO30" i="21" s="1"/>
  <c r="BD30" i="21"/>
  <c r="AZ32" i="21"/>
  <c r="BB32" i="21"/>
  <c r="BD32" i="21"/>
  <c r="AZ31" i="21"/>
  <c r="BB31" i="21"/>
  <c r="BD31" i="21"/>
  <c r="AY33" i="21"/>
  <c r="BA33" i="21"/>
  <c r="BC33" i="21"/>
  <c r="BW33" i="21" s="1"/>
  <c r="BE33" i="21"/>
  <c r="BA30" i="21"/>
  <c r="BN30" i="21" s="1"/>
  <c r="BC30" i="21"/>
  <c r="BW30" i="21" s="1"/>
  <c r="BE30" i="21"/>
  <c r="BA32" i="21"/>
  <c r="BC32" i="21"/>
  <c r="BW32" i="21" s="1"/>
  <c r="BE32" i="21"/>
  <c r="BA31" i="21"/>
  <c r="BC31" i="21"/>
  <c r="BW31" i="21" s="1"/>
  <c r="BE31" i="21"/>
  <c r="BR31" i="21" s="1"/>
  <c r="AZ33" i="21"/>
  <c r="BB33" i="21"/>
  <c r="BD33" i="21"/>
  <c r="DZ179" i="21"/>
  <c r="DZ177" i="21"/>
  <c r="DS177" i="21"/>
  <c r="EA177" i="21" s="1"/>
  <c r="DY181" i="21"/>
  <c r="DX180" i="21"/>
  <c r="DW179" i="21"/>
  <c r="DZ178" i="21"/>
  <c r="DV178" i="21"/>
  <c r="DV179" i="21"/>
  <c r="DY178" i="21"/>
  <c r="DU178" i="21"/>
  <c r="DY177" i="21"/>
  <c r="DU177" i="21"/>
  <c r="DY176" i="21"/>
  <c r="DX181" i="21"/>
  <c r="DW181" i="21"/>
  <c r="DZ180" i="21"/>
  <c r="DY179" i="21"/>
  <c r="DX178" i="21"/>
  <c r="DX177" i="21"/>
  <c r="DW176" i="21"/>
  <c r="DZ181" i="21"/>
  <c r="DY180" i="21"/>
  <c r="DX179" i="21"/>
  <c r="DW178" i="21"/>
  <c r="DW177" i="21"/>
  <c r="DZ176" i="21"/>
  <c r="DV177" i="21"/>
  <c r="DU176" i="21"/>
  <c r="DX176" i="21"/>
  <c r="DS176" i="21"/>
  <c r="EA176" i="21" s="1"/>
  <c r="DS179" i="21"/>
  <c r="EA179" i="21" s="1"/>
  <c r="DS178" i="21"/>
  <c r="EA178" i="21" s="1"/>
  <c r="DU179" i="21"/>
  <c r="DV176" i="21"/>
  <c r="BX388" i="21" l="1"/>
  <c r="CL388" i="21" s="1"/>
  <c r="CB287" i="21"/>
  <c r="AY296" i="21" s="1"/>
  <c r="BL296" i="21" s="1"/>
  <c r="CN287" i="21"/>
  <c r="BE296" i="21" s="1"/>
  <c r="CM287" i="21"/>
  <c r="BD297" i="21" s="1"/>
  <c r="CO287" i="21"/>
  <c r="BE297" i="21" s="1"/>
  <c r="CL287" i="21"/>
  <c r="BD296" i="21" s="1"/>
  <c r="CK287" i="21"/>
  <c r="BC297" i="21" s="1"/>
  <c r="BW297" i="21" s="1"/>
  <c r="CM389" i="21"/>
  <c r="BD400" i="21" s="1"/>
  <c r="CL389" i="21"/>
  <c r="BD399" i="21" s="1"/>
  <c r="BW299" i="21"/>
  <c r="BA45" i="21"/>
  <c r="AY47" i="21"/>
  <c r="BB44" i="21"/>
  <c r="BB45" i="21"/>
  <c r="AY46" i="21"/>
  <c r="BC46" i="21"/>
  <c r="BW46" i="21" s="1"/>
  <c r="AZ47" i="21"/>
  <c r="BD47" i="21"/>
  <c r="BE44" i="21"/>
  <c r="BB46" i="21"/>
  <c r="AY44" i="21"/>
  <c r="BL44" i="21" s="1"/>
  <c r="BC44" i="21"/>
  <c r="BW44" i="21" s="1"/>
  <c r="AY45" i="21"/>
  <c r="BC45" i="21"/>
  <c r="BW45" i="21" s="1"/>
  <c r="AZ46" i="21"/>
  <c r="BD46" i="21"/>
  <c r="BA47" i="21"/>
  <c r="BE47" i="21"/>
  <c r="BA44" i="21"/>
  <c r="BE45" i="21"/>
  <c r="BC47" i="21"/>
  <c r="BW47" i="21" s="1"/>
  <c r="AZ44" i="21"/>
  <c r="BM44" i="21" s="1"/>
  <c r="BD44" i="21"/>
  <c r="AZ45" i="21"/>
  <c r="BD45" i="21"/>
  <c r="BA46" i="21"/>
  <c r="BE46" i="21"/>
  <c r="BB47" i="21"/>
  <c r="CC287" i="21"/>
  <c r="AY297" i="21" s="1"/>
  <c r="CE287" i="21"/>
  <c r="AZ297" i="21" s="1"/>
  <c r="CG287" i="21"/>
  <c r="BA297" i="21" s="1"/>
  <c r="CI287" i="21"/>
  <c r="BB297" i="21" s="1"/>
  <c r="CH287" i="21"/>
  <c r="BB296" i="21" s="1"/>
  <c r="BO296" i="21" s="1"/>
  <c r="CJ287" i="21"/>
  <c r="BC296" i="21" s="1"/>
  <c r="BW296" i="21" s="1"/>
  <c r="CD287" i="21"/>
  <c r="AZ296" i="21" s="1"/>
  <c r="CF287" i="21"/>
  <c r="BA296" i="21" s="1"/>
  <c r="BN296" i="21" s="1"/>
  <c r="BW298" i="21"/>
  <c r="DQ13" i="41"/>
  <c r="DQ16" i="41" s="1"/>
  <c r="GL14" i="41"/>
  <c r="DQ13" i="38"/>
  <c r="DQ16" i="38" s="1"/>
  <c r="D7" i="43" s="1"/>
  <c r="GL14" i="38"/>
  <c r="BQ30" i="21"/>
  <c r="HN26" i="21"/>
  <c r="BS30" i="21"/>
  <c r="BM26" i="21"/>
  <c r="BM13" i="21" s="1"/>
  <c r="EB178" i="21"/>
  <c r="AS36" i="30" s="1"/>
  <c r="EB177" i="21"/>
  <c r="AS35" i="30" s="1"/>
  <c r="EB176" i="21"/>
  <c r="AS34" i="30" s="1"/>
  <c r="EB179" i="21"/>
  <c r="AS37" i="30" s="1"/>
  <c r="EP25" i="21"/>
  <c r="BS296" i="21" l="1"/>
  <c r="BM296" i="21"/>
  <c r="BQ44" i="21"/>
  <c r="BQ296" i="21"/>
  <c r="BS44" i="21"/>
  <c r="F4" i="45"/>
  <c r="DT13" i="44"/>
  <c r="DT7" i="44" s="1"/>
  <c r="DS13" i="46"/>
  <c r="DS7" i="46" s="1"/>
  <c r="DQ41" i="38"/>
  <c r="D32" i="43" s="1"/>
  <c r="DR41" i="44" s="1"/>
  <c r="DQ40" i="38"/>
  <c r="D31" i="43" s="1"/>
  <c r="DR40" i="44" s="1"/>
  <c r="DQ39" i="38"/>
  <c r="D30" i="43" s="1"/>
  <c r="DR39" i="44" s="1"/>
  <c r="DQ38" i="38"/>
  <c r="D29" i="43" s="1"/>
  <c r="DR38" i="44" s="1"/>
  <c r="DQ37" i="38"/>
  <c r="D28" i="43" s="1"/>
  <c r="DR37" i="44" s="1"/>
  <c r="DQ36" i="38"/>
  <c r="D27" i="43" s="1"/>
  <c r="DR36" i="44" s="1"/>
  <c r="DQ35" i="38"/>
  <c r="D26" i="43" s="1"/>
  <c r="DR35" i="44" s="1"/>
  <c r="DQ34" i="38"/>
  <c r="D25" i="43" s="1"/>
  <c r="DR34" i="44" s="1"/>
  <c r="DQ33" i="38"/>
  <c r="D24" i="43" s="1"/>
  <c r="DR33" i="44" s="1"/>
  <c r="DQ32" i="38"/>
  <c r="D23" i="43" s="1"/>
  <c r="DR32" i="44" s="1"/>
  <c r="DQ31" i="38"/>
  <c r="D22" i="43" s="1"/>
  <c r="DR31" i="44" s="1"/>
  <c r="DQ30" i="38"/>
  <c r="D21" i="43" s="1"/>
  <c r="DR30" i="44" s="1"/>
  <c r="DQ29" i="38"/>
  <c r="D20" i="43" s="1"/>
  <c r="DR29" i="44" s="1"/>
  <c r="DQ28" i="38"/>
  <c r="D19" i="43" s="1"/>
  <c r="DR28" i="44" s="1"/>
  <c r="DQ27" i="38"/>
  <c r="D18" i="43" s="1"/>
  <c r="DR27" i="44" s="1"/>
  <c r="DQ26" i="38"/>
  <c r="D17" i="43" s="1"/>
  <c r="DR26" i="44" s="1"/>
  <c r="DQ25" i="38"/>
  <c r="D16" i="43" s="1"/>
  <c r="DR25" i="44" s="1"/>
  <c r="DQ24" i="38"/>
  <c r="D15" i="43" s="1"/>
  <c r="DR24" i="44" s="1"/>
  <c r="DQ23" i="38"/>
  <c r="D14" i="43" s="1"/>
  <c r="DR23" i="44" s="1"/>
  <c r="DQ22" i="38"/>
  <c r="D13" i="43" s="1"/>
  <c r="DR22" i="44" s="1"/>
  <c r="DQ19" i="38"/>
  <c r="D10" i="43" s="1"/>
  <c r="DR19" i="44" s="1"/>
  <c r="DQ18" i="38"/>
  <c r="DQ17" i="38"/>
  <c r="D8" i="43" s="1"/>
  <c r="DQ21" i="38"/>
  <c r="D12" i="43" s="1"/>
  <c r="DR21" i="44" s="1"/>
  <c r="DQ20" i="38"/>
  <c r="D11" i="43" s="1"/>
  <c r="DR20" i="44" s="1"/>
  <c r="F4" i="43"/>
  <c r="DQ40" i="41"/>
  <c r="D31" i="45" s="1"/>
  <c r="DQ40" i="46" s="1"/>
  <c r="DQ38" i="41"/>
  <c r="D29" i="45" s="1"/>
  <c r="DQ38" i="46" s="1"/>
  <c r="DQ36" i="41"/>
  <c r="D27" i="45" s="1"/>
  <c r="DQ36" i="46" s="1"/>
  <c r="DQ34" i="41"/>
  <c r="D25" i="45" s="1"/>
  <c r="DQ34" i="46" s="1"/>
  <c r="DQ32" i="41"/>
  <c r="D23" i="45" s="1"/>
  <c r="DQ32" i="46" s="1"/>
  <c r="DQ30" i="41"/>
  <c r="D21" i="45" s="1"/>
  <c r="DQ30" i="46" s="1"/>
  <c r="DQ28" i="41"/>
  <c r="D19" i="45" s="1"/>
  <c r="DQ28" i="46" s="1"/>
  <c r="DQ41" i="41"/>
  <c r="D32" i="45" s="1"/>
  <c r="DQ41" i="46" s="1"/>
  <c r="DQ39" i="41"/>
  <c r="D30" i="45" s="1"/>
  <c r="DQ39" i="46" s="1"/>
  <c r="DQ37" i="41"/>
  <c r="D28" i="45" s="1"/>
  <c r="DQ37" i="46" s="1"/>
  <c r="DQ35" i="41"/>
  <c r="D26" i="45" s="1"/>
  <c r="DQ35" i="46" s="1"/>
  <c r="DQ33" i="41"/>
  <c r="D24" i="45" s="1"/>
  <c r="DQ33" i="46" s="1"/>
  <c r="DQ31" i="41"/>
  <c r="D22" i="45" s="1"/>
  <c r="DQ31" i="46" s="1"/>
  <c r="DQ29" i="41"/>
  <c r="D20" i="45" s="1"/>
  <c r="DQ29" i="46" s="1"/>
  <c r="DQ26" i="41"/>
  <c r="D17" i="45" s="1"/>
  <c r="DQ26" i="46" s="1"/>
  <c r="DQ24" i="41"/>
  <c r="D15" i="45" s="1"/>
  <c r="DQ24" i="46" s="1"/>
  <c r="DQ22" i="41"/>
  <c r="D13" i="45" s="1"/>
  <c r="DQ22" i="46" s="1"/>
  <c r="DQ20" i="41"/>
  <c r="D11" i="45" s="1"/>
  <c r="DQ20" i="46" s="1"/>
  <c r="DQ18" i="41"/>
  <c r="D9" i="45" s="1"/>
  <c r="DQ18" i="46" s="1"/>
  <c r="DQ27" i="41"/>
  <c r="D18" i="45" s="1"/>
  <c r="DQ27" i="46" s="1"/>
  <c r="DQ25" i="41"/>
  <c r="D16" i="45" s="1"/>
  <c r="DQ25" i="46" s="1"/>
  <c r="DQ23" i="41"/>
  <c r="D14" i="45" s="1"/>
  <c r="DQ23" i="46" s="1"/>
  <c r="DQ21" i="41"/>
  <c r="D12" i="45" s="1"/>
  <c r="DQ21" i="46" s="1"/>
  <c r="DQ19" i="41"/>
  <c r="D10" i="45" s="1"/>
  <c r="DQ19" i="46" s="1"/>
  <c r="DQ17" i="41"/>
  <c r="JO14" i="38"/>
  <c r="DS13" i="41"/>
  <c r="DQ7" i="41"/>
  <c r="JO14" i="41"/>
  <c r="DQ7" i="38"/>
  <c r="HS30" i="21"/>
  <c r="HO26" i="21"/>
  <c r="DS13" i="38"/>
  <c r="D8" i="45" l="1"/>
  <c r="D34" i="45" s="1"/>
  <c r="DQ11" i="41"/>
  <c r="DQ43" i="41" s="1"/>
  <c r="D7" i="45"/>
  <c r="D33" i="45" s="1"/>
  <c r="DQ10" i="41"/>
  <c r="D9" i="43"/>
  <c r="DR18" i="44" s="1"/>
  <c r="DQ10" i="38"/>
  <c r="GN14" i="46"/>
  <c r="JQ14" i="46"/>
  <c r="JR14" i="44"/>
  <c r="GO14" i="44"/>
  <c r="GL19" i="46"/>
  <c r="JO19" i="46"/>
  <c r="GL23" i="46"/>
  <c r="JO23" i="46"/>
  <c r="GL27" i="46"/>
  <c r="JO27" i="46"/>
  <c r="JO18" i="46"/>
  <c r="GL18" i="46"/>
  <c r="JO22" i="46"/>
  <c r="GL22" i="46"/>
  <c r="GL26" i="46"/>
  <c r="JO26" i="46"/>
  <c r="GL31" i="46"/>
  <c r="JO31" i="46"/>
  <c r="GL35" i="46"/>
  <c r="JO35" i="46"/>
  <c r="GL39" i="46"/>
  <c r="JO39" i="46"/>
  <c r="JO28" i="46"/>
  <c r="GL28" i="46"/>
  <c r="GL32" i="46"/>
  <c r="JO32" i="46"/>
  <c r="GL36" i="46"/>
  <c r="JO36" i="46"/>
  <c r="JO40" i="46"/>
  <c r="GL40" i="46"/>
  <c r="JP21" i="44"/>
  <c r="GM21" i="44"/>
  <c r="DR17" i="44"/>
  <c r="D34" i="43"/>
  <c r="GM19" i="44"/>
  <c r="JP19" i="44"/>
  <c r="GM23" i="44"/>
  <c r="JP23" i="44"/>
  <c r="GM25" i="44"/>
  <c r="JP25" i="44"/>
  <c r="GM27" i="44"/>
  <c r="JP27" i="44"/>
  <c r="GM29" i="44"/>
  <c r="JP29" i="44"/>
  <c r="GM31" i="44"/>
  <c r="JP31" i="44"/>
  <c r="GM33" i="44"/>
  <c r="JP33" i="44"/>
  <c r="GM35" i="44"/>
  <c r="JP35" i="44"/>
  <c r="JP37" i="44"/>
  <c r="GM37" i="44"/>
  <c r="GM39" i="44"/>
  <c r="JP39" i="44"/>
  <c r="JP41" i="44"/>
  <c r="GM41" i="44"/>
  <c r="DQ17" i="46"/>
  <c r="GL21" i="46"/>
  <c r="JO21" i="46"/>
  <c r="GL25" i="46"/>
  <c r="JO25" i="46"/>
  <c r="GL20" i="46"/>
  <c r="JO20" i="46"/>
  <c r="JO24" i="46"/>
  <c r="GL24" i="46"/>
  <c r="GL29" i="46"/>
  <c r="JO29" i="46"/>
  <c r="GL33" i="46"/>
  <c r="JO33" i="46"/>
  <c r="GL37" i="46"/>
  <c r="JO37" i="46"/>
  <c r="GL41" i="46"/>
  <c r="JO41" i="46"/>
  <c r="GL30" i="46"/>
  <c r="JO30" i="46"/>
  <c r="GL34" i="46"/>
  <c r="JO34" i="46"/>
  <c r="GL38" i="46"/>
  <c r="JO38" i="46"/>
  <c r="JP20" i="44"/>
  <c r="GM20" i="44"/>
  <c r="DR16" i="44"/>
  <c r="D33" i="43"/>
  <c r="JP18" i="44"/>
  <c r="GM22" i="44"/>
  <c r="JP22" i="44"/>
  <c r="GM24" i="44"/>
  <c r="JP24" i="44"/>
  <c r="GM26" i="44"/>
  <c r="JP26" i="44"/>
  <c r="GM28" i="44"/>
  <c r="JP28" i="44"/>
  <c r="GM30" i="44"/>
  <c r="JP30" i="44"/>
  <c r="GM32" i="44"/>
  <c r="JP32" i="44"/>
  <c r="GM34" i="44"/>
  <c r="JP34" i="44"/>
  <c r="JP36" i="44"/>
  <c r="GM36" i="44"/>
  <c r="GM38" i="44"/>
  <c r="JP38" i="44"/>
  <c r="JP40" i="44"/>
  <c r="GM40" i="44"/>
  <c r="DT6" i="44"/>
  <c r="DS6" i="46"/>
  <c r="DS41" i="38"/>
  <c r="F32" i="43" s="1"/>
  <c r="DT41" i="44" s="1"/>
  <c r="DS39" i="38"/>
  <c r="F30" i="43" s="1"/>
  <c r="DT39" i="44" s="1"/>
  <c r="DS37" i="38"/>
  <c r="F28" i="43" s="1"/>
  <c r="DT37" i="44" s="1"/>
  <c r="DS35" i="38"/>
  <c r="F26" i="43" s="1"/>
  <c r="DT35" i="44" s="1"/>
  <c r="DS33" i="38"/>
  <c r="F24" i="43" s="1"/>
  <c r="DT33" i="44" s="1"/>
  <c r="DS31" i="38"/>
  <c r="F22" i="43" s="1"/>
  <c r="DT31" i="44" s="1"/>
  <c r="DS29" i="38"/>
  <c r="F20" i="43" s="1"/>
  <c r="DT29" i="44" s="1"/>
  <c r="DS27" i="38"/>
  <c r="F18" i="43" s="1"/>
  <c r="DT27" i="44" s="1"/>
  <c r="DS25" i="38"/>
  <c r="F16" i="43" s="1"/>
  <c r="DT25" i="44" s="1"/>
  <c r="DS23" i="38"/>
  <c r="F14" i="43" s="1"/>
  <c r="DT23" i="44" s="1"/>
  <c r="DS21" i="38"/>
  <c r="F12" i="43" s="1"/>
  <c r="DT21" i="44" s="1"/>
  <c r="DS19" i="38"/>
  <c r="F10" i="43" s="1"/>
  <c r="DT19" i="44" s="1"/>
  <c r="DS17" i="38"/>
  <c r="F8" i="43" s="1"/>
  <c r="DT17" i="44" s="1"/>
  <c r="DS40" i="38"/>
  <c r="F31" i="43" s="1"/>
  <c r="DT40" i="44" s="1"/>
  <c r="DS38" i="38"/>
  <c r="F29" i="43" s="1"/>
  <c r="DT38" i="44" s="1"/>
  <c r="DS36" i="38"/>
  <c r="F27" i="43" s="1"/>
  <c r="DT36" i="44" s="1"/>
  <c r="DS34" i="38"/>
  <c r="F25" i="43" s="1"/>
  <c r="DT34" i="44" s="1"/>
  <c r="DS32" i="38"/>
  <c r="F23" i="43" s="1"/>
  <c r="DT32" i="44" s="1"/>
  <c r="DS30" i="38"/>
  <c r="F21" i="43" s="1"/>
  <c r="DT30" i="44" s="1"/>
  <c r="DS28" i="38"/>
  <c r="F19" i="43" s="1"/>
  <c r="DT28" i="44" s="1"/>
  <c r="DS26" i="38"/>
  <c r="F17" i="43" s="1"/>
  <c r="DT26" i="44" s="1"/>
  <c r="DS24" i="38"/>
  <c r="F15" i="43" s="1"/>
  <c r="DT24" i="44" s="1"/>
  <c r="DS22" i="38"/>
  <c r="F13" i="43" s="1"/>
  <c r="DT22" i="44" s="1"/>
  <c r="DS20" i="38"/>
  <c r="F11" i="43" s="1"/>
  <c r="DT20" i="44" s="1"/>
  <c r="DS18" i="38"/>
  <c r="DS16" i="38"/>
  <c r="F7" i="43" s="1"/>
  <c r="DT16" i="44" s="1"/>
  <c r="GL16" i="38"/>
  <c r="JO16" i="38"/>
  <c r="GL17" i="41"/>
  <c r="GL21" i="41"/>
  <c r="GL25" i="41"/>
  <c r="GL16" i="41"/>
  <c r="GL20" i="41"/>
  <c r="GL24" i="41"/>
  <c r="GL29" i="41"/>
  <c r="GL33" i="41"/>
  <c r="GL37" i="41"/>
  <c r="GL41" i="41"/>
  <c r="GL30" i="41"/>
  <c r="GL34" i="41"/>
  <c r="GL38" i="41"/>
  <c r="GL19" i="41"/>
  <c r="GL23" i="41"/>
  <c r="GL27" i="41"/>
  <c r="GL18" i="41"/>
  <c r="GL22" i="41"/>
  <c r="GL26" i="41"/>
  <c r="GL31" i="41"/>
  <c r="GL35" i="41"/>
  <c r="GL39" i="41"/>
  <c r="GL28" i="41"/>
  <c r="GL32" i="41"/>
  <c r="GL36" i="41"/>
  <c r="GL40" i="41"/>
  <c r="JO19" i="38"/>
  <c r="GL19" i="38"/>
  <c r="JO23" i="38"/>
  <c r="GL23" i="38"/>
  <c r="JO27" i="38"/>
  <c r="GL27" i="38"/>
  <c r="JO31" i="38"/>
  <c r="GL31" i="38"/>
  <c r="GL35" i="38"/>
  <c r="GL39" i="38"/>
  <c r="JO20" i="38"/>
  <c r="GL20" i="38"/>
  <c r="JO24" i="38"/>
  <c r="GL24" i="38"/>
  <c r="JO28" i="38"/>
  <c r="GL28" i="38"/>
  <c r="JO32" i="38"/>
  <c r="GL32" i="38"/>
  <c r="GL36" i="38"/>
  <c r="GL40" i="38"/>
  <c r="JO17" i="38"/>
  <c r="GL17" i="38"/>
  <c r="JO21" i="38"/>
  <c r="GL21" i="38"/>
  <c r="JO25" i="38"/>
  <c r="GL25" i="38"/>
  <c r="JO29" i="38"/>
  <c r="GL29" i="38"/>
  <c r="JO33" i="38"/>
  <c r="GL33" i="38"/>
  <c r="GL37" i="38"/>
  <c r="GL41" i="38"/>
  <c r="JO18" i="38"/>
  <c r="GL18" i="38"/>
  <c r="JO22" i="38"/>
  <c r="GL22" i="38"/>
  <c r="JO26" i="38"/>
  <c r="GL26" i="38"/>
  <c r="JO30" i="38"/>
  <c r="GL30" i="38"/>
  <c r="JO34" i="38"/>
  <c r="GL34" i="38"/>
  <c r="GL38" i="38"/>
  <c r="DS41" i="41"/>
  <c r="DS39" i="41"/>
  <c r="DS37" i="41"/>
  <c r="DS35" i="41"/>
  <c r="DS33" i="41"/>
  <c r="DS31" i="41"/>
  <c r="DS29" i="41"/>
  <c r="DS40" i="41"/>
  <c r="DS38" i="41"/>
  <c r="DS36" i="41"/>
  <c r="DS34" i="41"/>
  <c r="DS32" i="41"/>
  <c r="DS30" i="41"/>
  <c r="DS28" i="41"/>
  <c r="DS27" i="41"/>
  <c r="DS25" i="41"/>
  <c r="DS23" i="41"/>
  <c r="DS21" i="41"/>
  <c r="DS19" i="41"/>
  <c r="DS11" i="41" s="1"/>
  <c r="DS17" i="41"/>
  <c r="DS26" i="41"/>
  <c r="DS24" i="41"/>
  <c r="DS22" i="41"/>
  <c r="DS20" i="41"/>
  <c r="F11" i="45" s="1"/>
  <c r="DS20" i="46" s="1"/>
  <c r="DS18" i="41"/>
  <c r="DS16" i="41"/>
  <c r="DS7" i="41"/>
  <c r="JQ14" i="41"/>
  <c r="GN14" i="41"/>
  <c r="JO20" i="41"/>
  <c r="JO28" i="41"/>
  <c r="JO26" i="41"/>
  <c r="JO34" i="41"/>
  <c r="JO37" i="41"/>
  <c r="JO40" i="41"/>
  <c r="JO19" i="41"/>
  <c r="JO17" i="41"/>
  <c r="JO25" i="41"/>
  <c r="JO23" i="41"/>
  <c r="JO31" i="41"/>
  <c r="JO36" i="41"/>
  <c r="JO39" i="41"/>
  <c r="JO24" i="41"/>
  <c r="JO22" i="41"/>
  <c r="JO30" i="41"/>
  <c r="JO33" i="41"/>
  <c r="JO38" i="41"/>
  <c r="JO16" i="41"/>
  <c r="JO18" i="41"/>
  <c r="JO21" i="41"/>
  <c r="JO29" i="41"/>
  <c r="JO27" i="41"/>
  <c r="JO32" i="41"/>
  <c r="JO35" i="41"/>
  <c r="JO41" i="41"/>
  <c r="JO38" i="38"/>
  <c r="JO37" i="38"/>
  <c r="JO41" i="38"/>
  <c r="JO36" i="38"/>
  <c r="JO40" i="38"/>
  <c r="JO35" i="38"/>
  <c r="JO39" i="38"/>
  <c r="JQ14" i="38"/>
  <c r="GN14" i="38"/>
  <c r="DQ11" i="38"/>
  <c r="DS7" i="38"/>
  <c r="DQ16" i="46" l="1"/>
  <c r="GM18" i="44"/>
  <c r="DQ9" i="38"/>
  <c r="DQ9" i="41"/>
  <c r="DQ42" i="41"/>
  <c r="GL42" i="41" s="1"/>
  <c r="F9" i="43"/>
  <c r="DT18" i="44" s="1"/>
  <c r="GO18" i="44" s="1"/>
  <c r="DS10" i="38"/>
  <c r="DS42" i="38" s="1"/>
  <c r="GN16" i="41"/>
  <c r="F7" i="45"/>
  <c r="JQ20" i="46"/>
  <c r="GN20" i="46"/>
  <c r="GN24" i="41"/>
  <c r="F15" i="45"/>
  <c r="DS24" i="46" s="1"/>
  <c r="GN17" i="41"/>
  <c r="F8" i="45"/>
  <c r="GN21" i="41"/>
  <c r="F12" i="45"/>
  <c r="DS21" i="46" s="1"/>
  <c r="GN25" i="41"/>
  <c r="F16" i="45"/>
  <c r="DS25" i="46" s="1"/>
  <c r="GN28" i="41"/>
  <c r="F19" i="45"/>
  <c r="DS28" i="46" s="1"/>
  <c r="GN32" i="41"/>
  <c r="F23" i="45"/>
  <c r="DS32" i="46" s="1"/>
  <c r="GN36" i="41"/>
  <c r="F27" i="45"/>
  <c r="DS36" i="46" s="1"/>
  <c r="GN40" i="41"/>
  <c r="F31" i="45"/>
  <c r="DS40" i="46" s="1"/>
  <c r="GN31" i="41"/>
  <c r="F22" i="45"/>
  <c r="DS31" i="46" s="1"/>
  <c r="GN35" i="41"/>
  <c r="F26" i="45"/>
  <c r="DS35" i="46" s="1"/>
  <c r="GN39" i="41"/>
  <c r="F30" i="45"/>
  <c r="DS39" i="46" s="1"/>
  <c r="JR18" i="44"/>
  <c r="GO22" i="44"/>
  <c r="JR22" i="44"/>
  <c r="GO26" i="44"/>
  <c r="JR26" i="44"/>
  <c r="GO30" i="44"/>
  <c r="JR30" i="44"/>
  <c r="GO34" i="44"/>
  <c r="JR34" i="44"/>
  <c r="GO38" i="44"/>
  <c r="JR38" i="44"/>
  <c r="GO21" i="44"/>
  <c r="JR21" i="44"/>
  <c r="JR25" i="44"/>
  <c r="GO25" i="44"/>
  <c r="JR29" i="44"/>
  <c r="GO29" i="44"/>
  <c r="JR33" i="44"/>
  <c r="GO33" i="44"/>
  <c r="JR37" i="44"/>
  <c r="GO37" i="44"/>
  <c r="JR41" i="44"/>
  <c r="GO41" i="44"/>
  <c r="JP16" i="44"/>
  <c r="GM16" i="44"/>
  <c r="JO16" i="46"/>
  <c r="DQ42" i="46"/>
  <c r="GL16" i="46"/>
  <c r="JO17" i="46"/>
  <c r="DQ43" i="46"/>
  <c r="GL17" i="46"/>
  <c r="GM17" i="44"/>
  <c r="JP17" i="44"/>
  <c r="GN18" i="41"/>
  <c r="F9" i="45"/>
  <c r="DS18" i="46" s="1"/>
  <c r="GN22" i="41"/>
  <c r="F13" i="45"/>
  <c r="DS22" i="46" s="1"/>
  <c r="GN26" i="41"/>
  <c r="F17" i="45"/>
  <c r="DS26" i="46" s="1"/>
  <c r="GN19" i="41"/>
  <c r="F10" i="45"/>
  <c r="DS19" i="46" s="1"/>
  <c r="GN23" i="41"/>
  <c r="F14" i="45"/>
  <c r="DS23" i="46" s="1"/>
  <c r="GN27" i="41"/>
  <c r="F18" i="45"/>
  <c r="DS27" i="46" s="1"/>
  <c r="GN30" i="41"/>
  <c r="F21" i="45"/>
  <c r="DS30" i="46" s="1"/>
  <c r="GN34" i="41"/>
  <c r="F25" i="45"/>
  <c r="DS34" i="46" s="1"/>
  <c r="GN38" i="41"/>
  <c r="F29" i="45"/>
  <c r="DS38" i="46" s="1"/>
  <c r="GN29" i="41"/>
  <c r="F20" i="45"/>
  <c r="DS29" i="46" s="1"/>
  <c r="GN33" i="41"/>
  <c r="F24" i="45"/>
  <c r="DS33" i="46" s="1"/>
  <c r="GN37" i="41"/>
  <c r="F28" i="45"/>
  <c r="DS37" i="46" s="1"/>
  <c r="GN41" i="41"/>
  <c r="F32" i="45"/>
  <c r="DS41" i="46" s="1"/>
  <c r="JR16" i="44"/>
  <c r="GO16" i="44"/>
  <c r="JR20" i="44"/>
  <c r="GO20" i="44"/>
  <c r="JR28" i="44"/>
  <c r="GO28" i="44"/>
  <c r="JR32" i="44"/>
  <c r="GO32" i="44"/>
  <c r="JR36" i="44"/>
  <c r="GO36" i="44"/>
  <c r="JR40" i="44"/>
  <c r="GO40" i="44"/>
  <c r="JR19" i="44"/>
  <c r="GO19" i="44"/>
  <c r="GO23" i="44"/>
  <c r="JR23" i="44"/>
  <c r="GO27" i="44"/>
  <c r="JR27" i="44"/>
  <c r="GO31" i="44"/>
  <c r="JR31" i="44"/>
  <c r="GO35" i="44"/>
  <c r="JR35" i="44"/>
  <c r="GO39" i="44"/>
  <c r="JR39" i="44"/>
  <c r="DR42" i="44"/>
  <c r="GM42" i="44" s="1"/>
  <c r="V5" i="30"/>
  <c r="V7" i="30"/>
  <c r="V8" i="30"/>
  <c r="DR43" i="44"/>
  <c r="GM43" i="44" s="1"/>
  <c r="V6" i="30"/>
  <c r="GO17" i="44"/>
  <c r="JR17" i="44"/>
  <c r="GO24" i="44"/>
  <c r="JR24" i="44"/>
  <c r="DQ42" i="38"/>
  <c r="GL42" i="38" s="1"/>
  <c r="GN35" i="38"/>
  <c r="F34" i="43"/>
  <c r="GN39" i="38"/>
  <c r="GN38" i="38"/>
  <c r="GN37" i="38"/>
  <c r="GN41" i="38"/>
  <c r="GN36" i="38"/>
  <c r="GN40" i="38"/>
  <c r="JQ17" i="38"/>
  <c r="GL43" i="41"/>
  <c r="DS10" i="41"/>
  <c r="DS9" i="41" s="1"/>
  <c r="GN20" i="41"/>
  <c r="JQ16" i="38"/>
  <c r="GN16" i="38"/>
  <c r="JQ19" i="38"/>
  <c r="GN19" i="38"/>
  <c r="JQ23" i="38"/>
  <c r="GN23" i="38"/>
  <c r="JQ27" i="38"/>
  <c r="GN27" i="38"/>
  <c r="JQ31" i="38"/>
  <c r="GN31" i="38"/>
  <c r="JQ18" i="38"/>
  <c r="GN18" i="38"/>
  <c r="JQ22" i="38"/>
  <c r="GN22" i="38"/>
  <c r="JQ26" i="38"/>
  <c r="GN26" i="38"/>
  <c r="JQ30" i="38"/>
  <c r="GN30" i="38"/>
  <c r="JQ34" i="38"/>
  <c r="GN34" i="38"/>
  <c r="GN17" i="38"/>
  <c r="JQ21" i="38"/>
  <c r="GN21" i="38"/>
  <c r="JQ25" i="38"/>
  <c r="GN25" i="38"/>
  <c r="JQ29" i="38"/>
  <c r="GN29" i="38"/>
  <c r="JQ33" i="38"/>
  <c r="GN33" i="38"/>
  <c r="JQ20" i="38"/>
  <c r="GN20" i="38"/>
  <c r="JQ24" i="38"/>
  <c r="GN24" i="38"/>
  <c r="JQ28" i="38"/>
  <c r="GN28" i="38"/>
  <c r="JQ32" i="38"/>
  <c r="GN32" i="38"/>
  <c r="JQ18" i="41"/>
  <c r="JQ22" i="41"/>
  <c r="JQ20" i="41"/>
  <c r="JQ28" i="41"/>
  <c r="JQ30" i="41"/>
  <c r="JQ38" i="41"/>
  <c r="JQ40" i="41"/>
  <c r="DS43" i="41"/>
  <c r="JQ17" i="41"/>
  <c r="JQ27" i="41"/>
  <c r="JQ25" i="41"/>
  <c r="JQ33" i="41"/>
  <c r="JQ35" i="41"/>
  <c r="JQ37" i="41"/>
  <c r="JQ16" i="41"/>
  <c r="JQ26" i="41"/>
  <c r="JQ24" i="41"/>
  <c r="JQ32" i="41"/>
  <c r="JQ34" i="41"/>
  <c r="JQ36" i="41"/>
  <c r="JQ19" i="41"/>
  <c r="JQ23" i="41"/>
  <c r="JQ21" i="41"/>
  <c r="JQ29" i="41"/>
  <c r="JQ31" i="41"/>
  <c r="JQ39" i="41"/>
  <c r="JQ41" i="41"/>
  <c r="JQ35" i="38"/>
  <c r="JQ39" i="38"/>
  <c r="JQ36" i="38"/>
  <c r="JQ40" i="38"/>
  <c r="JQ37" i="38"/>
  <c r="JQ41" i="38"/>
  <c r="JQ38" i="38"/>
  <c r="DQ43" i="38"/>
  <c r="DS11" i="38"/>
  <c r="F33" i="43" l="1"/>
  <c r="DT42" i="44" s="1"/>
  <c r="ED4" i="41"/>
  <c r="LA118" i="21"/>
  <c r="GL43" i="46"/>
  <c r="JQ41" i="46"/>
  <c r="GN41" i="46"/>
  <c r="JQ37" i="46"/>
  <c r="GN37" i="46"/>
  <c r="JQ33" i="46"/>
  <c r="GN33" i="46"/>
  <c r="GN29" i="46"/>
  <c r="JQ29" i="46"/>
  <c r="JQ38" i="46"/>
  <c r="GN38" i="46"/>
  <c r="JQ34" i="46"/>
  <c r="GN34" i="46"/>
  <c r="JQ30" i="46"/>
  <c r="GN30" i="46"/>
  <c r="GN27" i="46"/>
  <c r="JQ27" i="46"/>
  <c r="GN23" i="46"/>
  <c r="JQ23" i="46"/>
  <c r="GN19" i="46"/>
  <c r="JQ19" i="46"/>
  <c r="JQ26" i="46"/>
  <c r="GN26" i="46"/>
  <c r="JQ22" i="46"/>
  <c r="GN22" i="46"/>
  <c r="GN18" i="46"/>
  <c r="JQ18" i="46"/>
  <c r="GL42" i="46"/>
  <c r="GN39" i="46"/>
  <c r="JQ39" i="46"/>
  <c r="GN35" i="46"/>
  <c r="JQ35" i="46"/>
  <c r="GN31" i="46"/>
  <c r="JQ31" i="46"/>
  <c r="GN40" i="46"/>
  <c r="JQ40" i="46"/>
  <c r="GN36" i="46"/>
  <c r="JQ36" i="46"/>
  <c r="GN32" i="46"/>
  <c r="JQ32" i="46"/>
  <c r="JQ28" i="46"/>
  <c r="GN28" i="46"/>
  <c r="GN25" i="46"/>
  <c r="JQ25" i="46"/>
  <c r="GN21" i="46"/>
  <c r="JQ21" i="46"/>
  <c r="DS17" i="46"/>
  <c r="F34" i="45"/>
  <c r="JQ24" i="46"/>
  <c r="GN24" i="46"/>
  <c r="DS16" i="46"/>
  <c r="F33" i="45"/>
  <c r="W6" i="30"/>
  <c r="DT43" i="44"/>
  <c r="DS42" i="41"/>
  <c r="GN43" i="41"/>
  <c r="GL43" i="38"/>
  <c r="GN42" i="38"/>
  <c r="DS9" i="38"/>
  <c r="DS43" i="38"/>
  <c r="W5" i="30" l="1"/>
  <c r="W7" i="30"/>
  <c r="W8" i="30"/>
  <c r="DS42" i="46"/>
  <c r="GN16" i="46"/>
  <c r="JQ16" i="46"/>
  <c r="DS43" i="46"/>
  <c r="GN17" i="46"/>
  <c r="JQ17" i="46"/>
  <c r="GO43" i="44"/>
  <c r="GO42" i="44"/>
  <c r="GN42" i="41"/>
  <c r="GN43" i="38"/>
  <c r="BP195" i="21"/>
  <c r="BO195" i="21"/>
  <c r="BN195" i="21"/>
  <c r="BM195" i="21"/>
  <c r="BL195" i="21"/>
  <c r="BH195" i="21"/>
  <c r="Z44" i="30" s="1"/>
  <c r="AF195" i="21"/>
  <c r="Y44" i="30" s="1"/>
  <c r="AD195" i="21"/>
  <c r="X44" i="30" s="1"/>
  <c r="AC195" i="21"/>
  <c r="W44" i="30" s="1"/>
  <c r="AB195" i="21"/>
  <c r="V44" i="30" s="1"/>
  <c r="AA195" i="21"/>
  <c r="U44" i="30" s="1"/>
  <c r="F215" i="21"/>
  <c r="Z214" i="21"/>
  <c r="EH47" i="38" s="1"/>
  <c r="HJ40" i="21"/>
  <c r="HJ38" i="21"/>
  <c r="HJ36" i="21"/>
  <c r="HJ34" i="21"/>
  <c r="HJ32" i="21"/>
  <c r="HJ30" i="21"/>
  <c r="EE182" i="21"/>
  <c r="ED182" i="21"/>
  <c r="EE181" i="21"/>
  <c r="ED181" i="21"/>
  <c r="EE180" i="21"/>
  <c r="ED180" i="21"/>
  <c r="EE179" i="21"/>
  <c r="ED179" i="21"/>
  <c r="EE178" i="21"/>
  <c r="ED178" i="21"/>
  <c r="EE177" i="21"/>
  <c r="ED177" i="21"/>
  <c r="EE176" i="21"/>
  <c r="ED176" i="21"/>
  <c r="EE175" i="21"/>
  <c r="ED175" i="21"/>
  <c r="EE174" i="21"/>
  <c r="ED174" i="21"/>
  <c r="EE173" i="21"/>
  <c r="EE172" i="21"/>
  <c r="ED172" i="21"/>
  <c r="EE171" i="21"/>
  <c r="ED171" i="21"/>
  <c r="EE170" i="21"/>
  <c r="AK29" i="30"/>
  <c r="AJ30" i="30"/>
  <c r="AK30" i="30"/>
  <c r="AJ31" i="30"/>
  <c r="AK31" i="30"/>
  <c r="AJ32" i="30"/>
  <c r="AK32" i="30"/>
  <c r="AJ33" i="30"/>
  <c r="AK33" i="30"/>
  <c r="AJ34" i="30"/>
  <c r="AK34" i="30"/>
  <c r="AJ35" i="30"/>
  <c r="AK35" i="30"/>
  <c r="AJ36" i="30"/>
  <c r="AK36" i="30"/>
  <c r="AJ37" i="30"/>
  <c r="AK37" i="30"/>
  <c r="AJ38" i="30"/>
  <c r="AK38" i="30"/>
  <c r="AJ39" i="30"/>
  <c r="AK39" i="30"/>
  <c r="AJ40" i="30"/>
  <c r="AK40" i="30"/>
  <c r="ED108" i="21"/>
  <c r="ED109" i="21"/>
  <c r="ED110" i="21"/>
  <c r="ED111" i="21"/>
  <c r="ED112" i="21"/>
  <c r="ED113" i="21"/>
  <c r="ED114" i="21"/>
  <c r="ED115" i="21"/>
  <c r="ED116" i="21"/>
  <c r="ED117" i="21"/>
  <c r="ED118" i="21"/>
  <c r="ED119" i="21"/>
  <c r="EH47" i="41" l="1"/>
  <c r="EI47" i="44"/>
  <c r="EH47" i="46"/>
  <c r="GN42" i="46"/>
  <c r="GN43" i="46"/>
  <c r="AJ29" i="30"/>
  <c r="DS6" i="41"/>
  <c r="EW6" i="41"/>
  <c r="ES6" i="41"/>
  <c r="BS195" i="21"/>
  <c r="BH58" i="21" s="1"/>
  <c r="AW58" i="21" s="1"/>
  <c r="CE195" i="21"/>
  <c r="CE215" i="21" s="1"/>
  <c r="FF179" i="21"/>
  <c r="CP179" i="21" s="1"/>
  <c r="FF181" i="21"/>
  <c r="FF177" i="21"/>
  <c r="CP177" i="21" s="1"/>
  <c r="FF175" i="21"/>
  <c r="FF182" i="21"/>
  <c r="FF180" i="21"/>
  <c r="FF178" i="21"/>
  <c r="CP178" i="21" s="1"/>
  <c r="FF176" i="21"/>
  <c r="CP176" i="21" s="1"/>
  <c r="FF174" i="21"/>
  <c r="FF173" i="21"/>
  <c r="FF172" i="21"/>
  <c r="FF171" i="21"/>
  <c r="GI14" i="21"/>
  <c r="GG14" i="21" s="1"/>
  <c r="GE14" i="21" s="1"/>
  <c r="EU6" i="46" l="1"/>
  <c r="EV6" i="44"/>
  <c r="DQ6" i="46"/>
  <c r="DR6" i="44"/>
  <c r="ER6" i="44"/>
  <c r="EQ6" i="46"/>
  <c r="EQ6" i="41"/>
  <c r="EQ6" i="38"/>
  <c r="DQ6" i="41"/>
  <c r="EU6" i="41"/>
  <c r="EW6" i="38"/>
  <c r="ES6" i="38"/>
  <c r="DQ6" i="38"/>
  <c r="DS6" i="38"/>
  <c r="EU6" i="38"/>
  <c r="F183" i="21"/>
  <c r="BH70" i="21"/>
  <c r="CH195" i="21"/>
  <c r="CH215" i="21" s="1"/>
  <c r="W195" i="21"/>
  <c r="X215" i="21" s="1"/>
  <c r="AJ215" i="21" s="1"/>
  <c r="AX215" i="21" s="1"/>
  <c r="BG215" i="21" s="1"/>
  <c r="BG234" i="21" s="1"/>
  <c r="U195" i="21"/>
  <c r="W215" i="21" s="1"/>
  <c r="AI215" i="21" s="1"/>
  <c r="AW215" i="21" s="1"/>
  <c r="BF215" i="21" s="1"/>
  <c r="BF234" i="21" s="1"/>
  <c r="T195" i="21"/>
  <c r="V215" i="21" s="1"/>
  <c r="AH215" i="21" s="1"/>
  <c r="AV215" i="21" s="1"/>
  <c r="BE215" i="21" s="1"/>
  <c r="BE234" i="21" s="1"/>
  <c r="S195" i="21"/>
  <c r="U215" i="21" s="1"/>
  <c r="AG215" i="21" s="1"/>
  <c r="AU215" i="21" s="1"/>
  <c r="BD215" i="21" s="1"/>
  <c r="BD234" i="21" s="1"/>
  <c r="R195" i="21"/>
  <c r="T215" i="21" s="1"/>
  <c r="AF215" i="21" s="1"/>
  <c r="CX29" i="21"/>
  <c r="E237" i="21"/>
  <c r="BT195" i="21"/>
  <c r="BH60" i="21" s="1"/>
  <c r="DM184" i="21"/>
  <c r="DO184" i="21"/>
  <c r="DP184" i="21"/>
  <c r="DQ184" i="21"/>
  <c r="DL183" i="21"/>
  <c r="DN183" i="21"/>
  <c r="DO183" i="21"/>
  <c r="DP183" i="21"/>
  <c r="DQ183" i="21"/>
  <c r="DR183" i="21"/>
  <c r="DQ173" i="21"/>
  <c r="DL113" i="21"/>
  <c r="DQ114" i="21"/>
  <c r="DR114" i="21"/>
  <c r="DL114" i="21"/>
  <c r="DM115" i="21"/>
  <c r="DN115" i="21"/>
  <c r="DO115" i="21"/>
  <c r="DP115" i="21"/>
  <c r="DQ115" i="21"/>
  <c r="DR115" i="21"/>
  <c r="DM116" i="21"/>
  <c r="DP116" i="21"/>
  <c r="DR116" i="21"/>
  <c r="DL116" i="21"/>
  <c r="DO117" i="21"/>
  <c r="DP117" i="21"/>
  <c r="DM118" i="21"/>
  <c r="DN118" i="21"/>
  <c r="DO118" i="21"/>
  <c r="DP118" i="21"/>
  <c r="DQ118" i="21"/>
  <c r="DR118" i="21"/>
  <c r="DL118" i="21"/>
  <c r="DN119" i="21"/>
  <c r="DO119" i="21"/>
  <c r="DP119" i="21"/>
  <c r="DQ119" i="21"/>
  <c r="DR119" i="21"/>
  <c r="DL119" i="21"/>
  <c r="CD141" i="21"/>
  <c r="CD367" i="21" s="1"/>
  <c r="CE141" i="21"/>
  <c r="F144" i="21"/>
  <c r="BX144" i="21" s="1"/>
  <c r="BX135" i="21" s="1"/>
  <c r="BX289" i="21" s="1"/>
  <c r="F145" i="21"/>
  <c r="BX145" i="21" s="1"/>
  <c r="BX136" i="21" s="1"/>
  <c r="BX290" i="21" s="1"/>
  <c r="F146" i="21"/>
  <c r="BX146" i="21" s="1"/>
  <c r="BX137" i="21" s="1"/>
  <c r="BX291" i="21" s="1"/>
  <c r="F147" i="21"/>
  <c r="BX147" i="21" s="1"/>
  <c r="BX138" i="21" s="1"/>
  <c r="BX292" i="21" s="1"/>
  <c r="AP150" i="21"/>
  <c r="AP151" i="21"/>
  <c r="CB151" i="21" s="1"/>
  <c r="AP152" i="21"/>
  <c r="CB152" i="21" s="1"/>
  <c r="AP153" i="21"/>
  <c r="AP154" i="21"/>
  <c r="AP155" i="21"/>
  <c r="BD155" i="21" s="1"/>
  <c r="AP156" i="21"/>
  <c r="CB156" i="21" s="1"/>
  <c r="AP157" i="21"/>
  <c r="BA157" i="21" s="1"/>
  <c r="CL157" i="21" s="1"/>
  <c r="AP158" i="21"/>
  <c r="AP159" i="21"/>
  <c r="CB159" i="21" s="1"/>
  <c r="AP160" i="21"/>
  <c r="AQ160" i="21" s="1"/>
  <c r="CC160" i="21" s="1"/>
  <c r="DL167" i="21"/>
  <c r="AY29" i="21"/>
  <c r="BZ29" i="21" s="1"/>
  <c r="CH141" i="21"/>
  <c r="CH367" i="21" s="1"/>
  <c r="CI141" i="21"/>
  <c r="CI367" i="21" s="1"/>
  <c r="CJ141" i="21"/>
  <c r="CK141" i="21"/>
  <c r="CK367" i="21" s="1"/>
  <c r="CL141" i="21"/>
  <c r="CL367" i="21" s="1"/>
  <c r="CM141" i="21"/>
  <c r="CM367" i="21" s="1"/>
  <c r="CN141" i="21"/>
  <c r="CO141" i="21"/>
  <c r="CO367" i="21" s="1"/>
  <c r="AC189" i="21"/>
  <c r="AB189" i="21"/>
  <c r="AC141" i="21"/>
  <c r="AB141" i="21"/>
  <c r="U27" i="30" s="1"/>
  <c r="BU141" i="21"/>
  <c r="AI27" i="30" s="1"/>
  <c r="BS141" i="21"/>
  <c r="BR141" i="21"/>
  <c r="CB189" i="21"/>
  <c r="CF189" i="21"/>
  <c r="CF368" i="21" s="1"/>
  <c r="CL189" i="21"/>
  <c r="CL368" i="21" s="1"/>
  <c r="CJ189" i="21"/>
  <c r="CJ368" i="21" s="1"/>
  <c r="CD189" i="21"/>
  <c r="CD368" i="21" s="1"/>
  <c r="CN189" i="21"/>
  <c r="CN368" i="21" s="1"/>
  <c r="CH189" i="21"/>
  <c r="CH368" i="21" s="1"/>
  <c r="CG195" i="21"/>
  <c r="CG215" i="21" s="1"/>
  <c r="CI195" i="21"/>
  <c r="CI215" i="21" s="1"/>
  <c r="CJ195" i="21"/>
  <c r="CJ215" i="21" s="1"/>
  <c r="BU195" i="21"/>
  <c r="BH62" i="21" s="1"/>
  <c r="BW195" i="21"/>
  <c r="BH66" i="21" s="1"/>
  <c r="BX195" i="21"/>
  <c r="BH68" i="21" s="1"/>
  <c r="CI189" i="21"/>
  <c r="CI368" i="21" s="1"/>
  <c r="CC189" i="21"/>
  <c r="CC368" i="21" s="1"/>
  <c r="CG189" i="21"/>
  <c r="CG368" i="21" s="1"/>
  <c r="CK189" i="21"/>
  <c r="CK368" i="21" s="1"/>
  <c r="CM189" i="21"/>
  <c r="CM368" i="21" s="1"/>
  <c r="CE189" i="21"/>
  <c r="CE368" i="21" s="1"/>
  <c r="CO189" i="21"/>
  <c r="CO368" i="21" s="1"/>
  <c r="AW28" i="21"/>
  <c r="BH32" i="21"/>
  <c r="BH34" i="21"/>
  <c r="BH36" i="21"/>
  <c r="BH38" i="21"/>
  <c r="BH40" i="21"/>
  <c r="AW56" i="21"/>
  <c r="CA209" i="21"/>
  <c r="CB209" i="21"/>
  <c r="F167" i="21"/>
  <c r="BR189" i="21"/>
  <c r="BS189" i="21"/>
  <c r="BJ189" i="21"/>
  <c r="BL141" i="21"/>
  <c r="Z27" i="30" s="1"/>
  <c r="BL189" i="21"/>
  <c r="Z41" i="30" s="1"/>
  <c r="BM141" i="21"/>
  <c r="AA27" i="30" s="1"/>
  <c r="BM189" i="21"/>
  <c r="AA41" i="30" s="1"/>
  <c r="AC27" i="30"/>
  <c r="BQ141" i="21"/>
  <c r="BI141" i="21"/>
  <c r="BI189" i="21"/>
  <c r="EE191" i="21" s="1"/>
  <c r="BS432" i="21" l="1"/>
  <c r="BS431" i="21"/>
  <c r="BS430" i="21"/>
  <c r="BS429" i="21"/>
  <c r="BT432" i="21"/>
  <c r="BT431" i="21"/>
  <c r="BT430" i="21"/>
  <c r="BT429" i="21"/>
  <c r="BS434" i="21"/>
  <c r="BS433" i="21"/>
  <c r="BT434" i="21"/>
  <c r="BT433" i="21"/>
  <c r="BS436" i="21"/>
  <c r="AD27" i="30"/>
  <c r="W27" i="30"/>
  <c r="AF27" i="30"/>
  <c r="AG27" i="30"/>
  <c r="CE367" i="21"/>
  <c r="BZ367" i="21" s="1"/>
  <c r="CP141" i="21"/>
  <c r="U41" i="30"/>
  <c r="AB190" i="21"/>
  <c r="U42" i="30" s="1"/>
  <c r="CW354" i="21"/>
  <c r="CW360" i="21"/>
  <c r="CY354" i="21"/>
  <c r="CZ360" i="21"/>
  <c r="CY360" i="21"/>
  <c r="DA360" i="21"/>
  <c r="DB360" i="21"/>
  <c r="CX360" i="21"/>
  <c r="DA354" i="21"/>
  <c r="EE26" i="21"/>
  <c r="AG41" i="30"/>
  <c r="FF107" i="21"/>
  <c r="BS190" i="21"/>
  <c r="BX392" i="21"/>
  <c r="CO291" i="21"/>
  <c r="BE305" i="21" s="1"/>
  <c r="CM291" i="21"/>
  <c r="BD305" i="21" s="1"/>
  <c r="CL291" i="21"/>
  <c r="BD304" i="21" s="1"/>
  <c r="CN291" i="21"/>
  <c r="BE304" i="21" s="1"/>
  <c r="BX391" i="21"/>
  <c r="CM290" i="21"/>
  <c r="BD303" i="21" s="1"/>
  <c r="CN290" i="21"/>
  <c r="BE302" i="21" s="1"/>
  <c r="CL290" i="21"/>
  <c r="BD302" i="21" s="1"/>
  <c r="CO290" i="21"/>
  <c r="BE303" i="21" s="1"/>
  <c r="BX390" i="21"/>
  <c r="CL289" i="21"/>
  <c r="BD300" i="21" s="1"/>
  <c r="CN289" i="21"/>
  <c r="BE300" i="21" s="1"/>
  <c r="CM289" i="21"/>
  <c r="BD301" i="21" s="1"/>
  <c r="CO289" i="21"/>
  <c r="BE301" i="21" s="1"/>
  <c r="BX393" i="21"/>
  <c r="CO292" i="21"/>
  <c r="BE307" i="21" s="1"/>
  <c r="CL292" i="21"/>
  <c r="BD306" i="21" s="1"/>
  <c r="CM292" i="21"/>
  <c r="BD307" i="21" s="1"/>
  <c r="CN292" i="21"/>
  <c r="BE306" i="21" s="1"/>
  <c r="BV141" i="21"/>
  <c r="AJ27" i="30" s="1"/>
  <c r="CB368" i="21"/>
  <c r="CV360" i="21" s="1"/>
  <c r="CP189" i="21"/>
  <c r="CN367" i="21"/>
  <c r="DB354" i="21" s="1"/>
  <c r="BZ368" i="21"/>
  <c r="CJ367" i="21"/>
  <c r="CZ354" i="21" s="1"/>
  <c r="BL234" i="21"/>
  <c r="BD252" i="21"/>
  <c r="BL252" i="21" s="1"/>
  <c r="BN234" i="21"/>
  <c r="BF252" i="21"/>
  <c r="BN252" i="21" s="1"/>
  <c r="AT215" i="21"/>
  <c r="BC215" i="21" s="1"/>
  <c r="BC234" i="21" s="1"/>
  <c r="BW215" i="21"/>
  <c r="BM234" i="21"/>
  <c r="BE252" i="21"/>
  <c r="BM252" i="21" s="1"/>
  <c r="BO234" i="21"/>
  <c r="BG252" i="21"/>
  <c r="BO252" i="21" s="1"/>
  <c r="AW70" i="21"/>
  <c r="BH82" i="21"/>
  <c r="AW82" i="21" s="1"/>
  <c r="CB183" i="21"/>
  <c r="CH183" i="21"/>
  <c r="BB70" i="21" s="1"/>
  <c r="BO70" i="21" s="1"/>
  <c r="CJ292" i="21"/>
  <c r="BC306" i="21" s="1"/>
  <c r="CH292" i="21"/>
  <c r="BB306" i="21" s="1"/>
  <c r="CF292" i="21"/>
  <c r="BA306" i="21" s="1"/>
  <c r="CD292" i="21"/>
  <c r="AZ306" i="21" s="1"/>
  <c r="CB292" i="21"/>
  <c r="AY306" i="21" s="1"/>
  <c r="CK292" i="21"/>
  <c r="BC307" i="21" s="1"/>
  <c r="CI292" i="21"/>
  <c r="BB307" i="21" s="1"/>
  <c r="CG292" i="21"/>
  <c r="BA307" i="21" s="1"/>
  <c r="CE292" i="21"/>
  <c r="AZ307" i="21" s="1"/>
  <c r="CC292" i="21"/>
  <c r="AY307" i="21" s="1"/>
  <c r="CJ290" i="21"/>
  <c r="BC302" i="21" s="1"/>
  <c r="CH290" i="21"/>
  <c r="BB302" i="21" s="1"/>
  <c r="CF290" i="21"/>
  <c r="BA302" i="21" s="1"/>
  <c r="CD290" i="21"/>
  <c r="AZ302" i="21" s="1"/>
  <c r="CB290" i="21"/>
  <c r="AY302" i="21" s="1"/>
  <c r="CK290" i="21"/>
  <c r="BC303" i="21" s="1"/>
  <c r="CI290" i="21"/>
  <c r="BB303" i="21" s="1"/>
  <c r="CG290" i="21"/>
  <c r="BA303" i="21" s="1"/>
  <c r="CE290" i="21"/>
  <c r="AZ303" i="21" s="1"/>
  <c r="CC290" i="21"/>
  <c r="AY303" i="21" s="1"/>
  <c r="CJ291" i="21"/>
  <c r="BC304" i="21" s="1"/>
  <c r="CH291" i="21"/>
  <c r="BB304" i="21" s="1"/>
  <c r="CF291" i="21"/>
  <c r="BA304" i="21" s="1"/>
  <c r="CD291" i="21"/>
  <c r="AZ304" i="21" s="1"/>
  <c r="CB291" i="21"/>
  <c r="AY304" i="21" s="1"/>
  <c r="CK291" i="21"/>
  <c r="BC305" i="21" s="1"/>
  <c r="CI291" i="21"/>
  <c r="BB305" i="21" s="1"/>
  <c r="CG291" i="21"/>
  <c r="BA305" i="21" s="1"/>
  <c r="CE291" i="21"/>
  <c r="AZ305" i="21" s="1"/>
  <c r="CC291" i="21"/>
  <c r="AY305" i="21" s="1"/>
  <c r="CJ289" i="21"/>
  <c r="BC300" i="21" s="1"/>
  <c r="CH289" i="21"/>
  <c r="BB300" i="21" s="1"/>
  <c r="CF289" i="21"/>
  <c r="BA300" i="21" s="1"/>
  <c r="CD289" i="21"/>
  <c r="AZ300" i="21" s="1"/>
  <c r="CB289" i="21"/>
  <c r="AY300" i="21" s="1"/>
  <c r="CK289" i="21"/>
  <c r="BC301" i="21" s="1"/>
  <c r="CI289" i="21"/>
  <c r="BB301" i="21" s="1"/>
  <c r="CG289" i="21"/>
  <c r="BA301" i="21" s="1"/>
  <c r="CE289" i="21"/>
  <c r="AZ301" i="21" s="1"/>
  <c r="CC289" i="21"/>
  <c r="AY301" i="21" s="1"/>
  <c r="AQ156" i="21"/>
  <c r="CC156" i="21" s="1"/>
  <c r="DL156" i="21" s="1"/>
  <c r="FY171" i="21"/>
  <c r="GB141" i="21"/>
  <c r="GE141" i="21"/>
  <c r="FZ141" i="21"/>
  <c r="BI190" i="21"/>
  <c r="W42" i="30" s="1"/>
  <c r="GC141" i="21"/>
  <c r="GD141" i="21"/>
  <c r="X41" i="30"/>
  <c r="W41" i="30"/>
  <c r="AJ28" i="30"/>
  <c r="BV189" i="21"/>
  <c r="AF41" i="30"/>
  <c r="BW189" i="21"/>
  <c r="AK28" i="30"/>
  <c r="AP27" i="30"/>
  <c r="AP42" i="30" s="1"/>
  <c r="AJ14" i="30"/>
  <c r="AK14" i="30"/>
  <c r="AK26" i="30"/>
  <c r="AK25" i="30"/>
  <c r="AK24" i="30"/>
  <c r="AK23" i="30"/>
  <c r="AK22" i="30"/>
  <c r="AJ21" i="30"/>
  <c r="AK18" i="30"/>
  <c r="AJ19" i="30"/>
  <c r="CB149" i="21"/>
  <c r="AK16" i="30"/>
  <c r="BX183" i="21"/>
  <c r="AR27" i="30"/>
  <c r="AR42" i="30" s="1"/>
  <c r="AQ27" i="30"/>
  <c r="AQ42" i="30" s="1"/>
  <c r="AN27" i="30"/>
  <c r="AN42" i="30" s="1"/>
  <c r="AM27" i="30"/>
  <c r="AM42" i="30" s="1"/>
  <c r="AJ15" i="30"/>
  <c r="AK15" i="30"/>
  <c r="AJ26" i="30"/>
  <c r="AJ25" i="30"/>
  <c r="AJ24" i="30"/>
  <c r="AJ23" i="30"/>
  <c r="AK21" i="30"/>
  <c r="AK19" i="30"/>
  <c r="AK17" i="30"/>
  <c r="AJ16" i="30"/>
  <c r="AJ17" i="30"/>
  <c r="AO27" i="30"/>
  <c r="AO42" i="30" s="1"/>
  <c r="AJ18" i="30"/>
  <c r="CO137" i="21"/>
  <c r="CM137" i="21"/>
  <c r="CK137" i="21"/>
  <c r="CI137" i="21"/>
  <c r="CG137" i="21"/>
  <c r="CE137" i="21"/>
  <c r="CC137" i="21"/>
  <c r="CN137" i="21"/>
  <c r="CL137" i="21"/>
  <c r="CJ137" i="21"/>
  <c r="CH137" i="21"/>
  <c r="CF137" i="21"/>
  <c r="CD137" i="21"/>
  <c r="CB137" i="21"/>
  <c r="CO135" i="21"/>
  <c r="CM135" i="21"/>
  <c r="CK135" i="21"/>
  <c r="CI135" i="21"/>
  <c r="CG135" i="21"/>
  <c r="CE135" i="21"/>
  <c r="CC135" i="21"/>
  <c r="CN135" i="21"/>
  <c r="CL135" i="21"/>
  <c r="CJ135" i="21"/>
  <c r="CH135" i="21"/>
  <c r="CF135" i="21"/>
  <c r="CD135" i="21"/>
  <c r="CB135" i="21"/>
  <c r="CO138" i="21"/>
  <c r="CM138" i="21"/>
  <c r="CK138" i="21"/>
  <c r="CI138" i="21"/>
  <c r="CG138" i="21"/>
  <c r="CE138" i="21"/>
  <c r="CC138" i="21"/>
  <c r="CN138" i="21"/>
  <c r="CL138" i="21"/>
  <c r="CJ138" i="21"/>
  <c r="CH138" i="21"/>
  <c r="CF138" i="21"/>
  <c r="CD138" i="21"/>
  <c r="CB138" i="21"/>
  <c r="CO136" i="21"/>
  <c r="CM136" i="21"/>
  <c r="CK136" i="21"/>
  <c r="CI136" i="21"/>
  <c r="CG136" i="21"/>
  <c r="CE136" i="21"/>
  <c r="CC136" i="21"/>
  <c r="CN136" i="21"/>
  <c r="CL136" i="21"/>
  <c r="CJ136" i="21"/>
  <c r="CH136" i="21"/>
  <c r="CF136" i="21"/>
  <c r="CD136" i="21"/>
  <c r="CB136" i="21"/>
  <c r="AW38" i="21"/>
  <c r="AW52" i="21" s="1"/>
  <c r="HL38" i="21"/>
  <c r="AW34" i="21"/>
  <c r="AW48" i="21" s="1"/>
  <c r="HL34" i="21"/>
  <c r="BB56" i="21"/>
  <c r="CO190" i="21"/>
  <c r="AW40" i="21"/>
  <c r="AW54" i="21" s="1"/>
  <c r="HL40" i="21"/>
  <c r="AW36" i="21"/>
  <c r="AW50" i="21" s="1"/>
  <c r="HL36" i="21"/>
  <c r="AW32" i="21"/>
  <c r="AW46" i="21" s="1"/>
  <c r="HL32" i="21"/>
  <c r="BE57" i="21"/>
  <c r="BE56" i="21"/>
  <c r="BC56" i="21"/>
  <c r="BE28" i="21"/>
  <c r="CN190" i="21"/>
  <c r="BD28" i="21"/>
  <c r="CJ190" i="21"/>
  <c r="BC28" i="21"/>
  <c r="BB28" i="21"/>
  <c r="CH190" i="21"/>
  <c r="BA28" i="21"/>
  <c r="AZ28" i="21"/>
  <c r="CC190" i="21"/>
  <c r="AY57" i="21"/>
  <c r="CI190" i="21"/>
  <c r="BB29" i="21"/>
  <c r="CC29" i="21" s="1"/>
  <c r="BA29" i="21"/>
  <c r="CB29" i="21" s="1"/>
  <c r="CE190" i="21"/>
  <c r="CK190" i="21"/>
  <c r="CM190" i="21"/>
  <c r="BD29" i="21"/>
  <c r="CE29" i="21" s="1"/>
  <c r="AZ56" i="21"/>
  <c r="CD190" i="21"/>
  <c r="AY56" i="21"/>
  <c r="BL56" i="21" s="1"/>
  <c r="CB190" i="21"/>
  <c r="BD56" i="21"/>
  <c r="CL190" i="21"/>
  <c r="CG190" i="21"/>
  <c r="BA56" i="21"/>
  <c r="CF190" i="21"/>
  <c r="BE29" i="21"/>
  <c r="BC29" i="21"/>
  <c r="CD29" i="21" s="1"/>
  <c r="AZ29" i="21"/>
  <c r="CA29" i="21" s="1"/>
  <c r="AZ57" i="21"/>
  <c r="BC57" i="21"/>
  <c r="BD57" i="21"/>
  <c r="BA57" i="21"/>
  <c r="BB57" i="21"/>
  <c r="AQ152" i="21"/>
  <c r="CC152" i="21" s="1"/>
  <c r="DL152" i="21" s="1"/>
  <c r="F187" i="21"/>
  <c r="CN187" i="21" s="1"/>
  <c r="BH78" i="21"/>
  <c r="F188" i="21"/>
  <c r="CD188" i="21" s="1"/>
  <c r="BH80" i="21"/>
  <c r="F185" i="21"/>
  <c r="BH74" i="21"/>
  <c r="F184" i="21"/>
  <c r="BH72" i="21"/>
  <c r="BH84" i="21" s="1"/>
  <c r="AW84" i="21" s="1"/>
  <c r="GB171" i="21"/>
  <c r="FZ171" i="21"/>
  <c r="GD171" i="21"/>
  <c r="GE171" i="21"/>
  <c r="GC171" i="21"/>
  <c r="GA171" i="21"/>
  <c r="AT152" i="21"/>
  <c r="CF152" i="21" s="1"/>
  <c r="FF170" i="21"/>
  <c r="ES182" i="21" s="1"/>
  <c r="C80" i="30" s="1"/>
  <c r="B80" i="30" s="1"/>
  <c r="AF80" i="30" s="1"/>
  <c r="FV141" i="21"/>
  <c r="FR141" i="21"/>
  <c r="FU141" i="21"/>
  <c r="FS141" i="21"/>
  <c r="FQ141" i="21"/>
  <c r="FS191" i="21"/>
  <c r="FQ191" i="21"/>
  <c r="FU191" i="21"/>
  <c r="FP191" i="21"/>
  <c r="FV191" i="21"/>
  <c r="FT191" i="21"/>
  <c r="FR191" i="21"/>
  <c r="FT141" i="21"/>
  <c r="AW157" i="21"/>
  <c r="CH157" i="21" s="1"/>
  <c r="CB157" i="21"/>
  <c r="BB155" i="21"/>
  <c r="CM155" i="21" s="1"/>
  <c r="CB155" i="21"/>
  <c r="CB147" i="21"/>
  <c r="CD147" i="21"/>
  <c r="CF147" i="21"/>
  <c r="CH147" i="21"/>
  <c r="CJ147" i="21"/>
  <c r="CL147" i="21"/>
  <c r="CN147" i="21"/>
  <c r="CC147" i="21"/>
  <c r="CE147" i="21"/>
  <c r="CG147" i="21"/>
  <c r="CI147" i="21"/>
  <c r="CK147" i="21"/>
  <c r="CM147" i="21"/>
  <c r="CO147" i="21"/>
  <c r="CB145" i="21"/>
  <c r="CD145" i="21"/>
  <c r="CF145" i="21"/>
  <c r="CH145" i="21"/>
  <c r="CJ145" i="21"/>
  <c r="CL145" i="21"/>
  <c r="CN145" i="21"/>
  <c r="CC145" i="21"/>
  <c r="CE145" i="21"/>
  <c r="CG145" i="21"/>
  <c r="CI145" i="21"/>
  <c r="CK145" i="21"/>
  <c r="CM145" i="21"/>
  <c r="CO145" i="21"/>
  <c r="AT160" i="21"/>
  <c r="CF160" i="21" s="1"/>
  <c r="CB160" i="21"/>
  <c r="AT158" i="21"/>
  <c r="CF158" i="21" s="1"/>
  <c r="CB158" i="21"/>
  <c r="AT154" i="21"/>
  <c r="CF154" i="21" s="1"/>
  <c r="CB154" i="21"/>
  <c r="BC150" i="21"/>
  <c r="CN150" i="21" s="1"/>
  <c r="CB150" i="21"/>
  <c r="BA148" i="21"/>
  <c r="CL148" i="21" s="1"/>
  <c r="CB146" i="21"/>
  <c r="CD146" i="21"/>
  <c r="CF146" i="21"/>
  <c r="CH146" i="21"/>
  <c r="CJ146" i="21"/>
  <c r="CL146" i="21"/>
  <c r="CN146" i="21"/>
  <c r="CC146" i="21"/>
  <c r="CE146" i="21"/>
  <c r="CG146" i="21"/>
  <c r="CI146" i="21"/>
  <c r="CK146" i="21"/>
  <c r="CM146" i="21"/>
  <c r="CO146" i="21"/>
  <c r="CB144" i="21"/>
  <c r="CD144" i="21"/>
  <c r="CF144" i="21"/>
  <c r="CH144" i="21"/>
  <c r="CJ144" i="21"/>
  <c r="CL144" i="21"/>
  <c r="CN144" i="21"/>
  <c r="CC144" i="21"/>
  <c r="CE144" i="21"/>
  <c r="CG144" i="21"/>
  <c r="CI144" i="21"/>
  <c r="CK144" i="21"/>
  <c r="CM144" i="21"/>
  <c r="CO144" i="21"/>
  <c r="BA153" i="21"/>
  <c r="CL153" i="21" s="1"/>
  <c r="CB153" i="21"/>
  <c r="DZ119" i="21"/>
  <c r="DY118" i="21"/>
  <c r="DY115" i="21"/>
  <c r="DZ114" i="21"/>
  <c r="DX119" i="21"/>
  <c r="DW118" i="21"/>
  <c r="DW115" i="21"/>
  <c r="DW119" i="21"/>
  <c r="DZ118" i="21"/>
  <c r="DV118" i="21"/>
  <c r="DZ115" i="21"/>
  <c r="DV115" i="21"/>
  <c r="DU118" i="21"/>
  <c r="DY119" i="21"/>
  <c r="DX118" i="21"/>
  <c r="DX115" i="21"/>
  <c r="AX150" i="21"/>
  <c r="CI150" i="21" s="1"/>
  <c r="AZ157" i="21"/>
  <c r="CK157" i="21" s="1"/>
  <c r="CC148" i="21"/>
  <c r="CD148" i="21"/>
  <c r="BB156" i="21"/>
  <c r="CM156" i="21" s="1"/>
  <c r="AS156" i="21"/>
  <c r="CE156" i="21" s="1"/>
  <c r="BA152" i="21"/>
  <c r="CL152" i="21" s="1"/>
  <c r="BB153" i="21"/>
  <c r="CM153" i="21" s="1"/>
  <c r="BB151" i="21"/>
  <c r="CM151" i="21" s="1"/>
  <c r="BB157" i="21"/>
  <c r="CM157" i="21" s="1"/>
  <c r="AR151" i="21"/>
  <c r="CD151" i="21" s="1"/>
  <c r="AS151" i="21"/>
  <c r="CE151" i="21" s="1"/>
  <c r="BB152" i="21"/>
  <c r="CM152" i="21" s="1"/>
  <c r="AY159" i="21"/>
  <c r="CJ159" i="21" s="1"/>
  <c r="AU152" i="21"/>
  <c r="CG152" i="21" s="1"/>
  <c r="BA156" i="21"/>
  <c r="CL156" i="21" s="1"/>
  <c r="AY152" i="21"/>
  <c r="CJ152" i="21" s="1"/>
  <c r="AR152" i="21"/>
  <c r="CD152" i="21" s="1"/>
  <c r="AZ155" i="21"/>
  <c r="CK155" i="21" s="1"/>
  <c r="AT159" i="21"/>
  <c r="CF159" i="21" s="1"/>
  <c r="AX148" i="21"/>
  <c r="CI148" i="21" s="1"/>
  <c r="AT148" i="21"/>
  <c r="CF148" i="21" s="1"/>
  <c r="AC42" i="30"/>
  <c r="BB148" i="21"/>
  <c r="CM148" i="21" s="1"/>
  <c r="AZ148" i="21"/>
  <c r="CK148" i="21" s="1"/>
  <c r="BD148" i="21"/>
  <c r="CO148" i="21" s="1"/>
  <c r="AW148" i="21"/>
  <c r="CH148" i="21" s="1"/>
  <c r="AY148" i="21"/>
  <c r="CJ148" i="21" s="1"/>
  <c r="FF108" i="21"/>
  <c r="FF113" i="21"/>
  <c r="AT151" i="21"/>
  <c r="CF151" i="21" s="1"/>
  <c r="AZ151" i="21"/>
  <c r="CK151" i="21" s="1"/>
  <c r="AT150" i="21"/>
  <c r="CF150" i="21" s="1"/>
  <c r="AQ158" i="21"/>
  <c r="CC158" i="21" s="1"/>
  <c r="BT189" i="21"/>
  <c r="CV358" i="21" s="1"/>
  <c r="BB159" i="21"/>
  <c r="CM159" i="21" s="1"/>
  <c r="BB154" i="21"/>
  <c r="CM154" i="21" s="1"/>
  <c r="AS159" i="21"/>
  <c r="CE159" i="21" s="1"/>
  <c r="AW155" i="21"/>
  <c r="CH155" i="21" s="1"/>
  <c r="AW151" i="21"/>
  <c r="CH151" i="21" s="1"/>
  <c r="AX151" i="21"/>
  <c r="CI151" i="21" s="1"/>
  <c r="BV195" i="21"/>
  <c r="BH64" i="21" s="1"/>
  <c r="BD159" i="21"/>
  <c r="CO159" i="21" s="1"/>
  <c r="AX159" i="21"/>
  <c r="CI159" i="21" s="1"/>
  <c r="BC159" i="21"/>
  <c r="CN159" i="21" s="1"/>
  <c r="BA155" i="21"/>
  <c r="CL155" i="21" s="1"/>
  <c r="AR159" i="21"/>
  <c r="CD159" i="21" s="1"/>
  <c r="AU151" i="21"/>
  <c r="CG151" i="21" s="1"/>
  <c r="AZ150" i="21"/>
  <c r="CK150" i="21" s="1"/>
  <c r="BD151" i="21"/>
  <c r="CO151" i="21" s="1"/>
  <c r="CO155" i="21"/>
  <c r="AZ159" i="21"/>
  <c r="CK159" i="21" s="1"/>
  <c r="AU159" i="21"/>
  <c r="CG159" i="21" s="1"/>
  <c r="BA159" i="21"/>
  <c r="CL159" i="21" s="1"/>
  <c r="AW159" i="21"/>
  <c r="CH159" i="21" s="1"/>
  <c r="CO183" i="21"/>
  <c r="AW68" i="21"/>
  <c r="CF183" i="21"/>
  <c r="AW66" i="21"/>
  <c r="CN183" i="21"/>
  <c r="F161" i="21"/>
  <c r="F327" i="21" s="1"/>
  <c r="CG183" i="21"/>
  <c r="CJ183" i="21"/>
  <c r="CL183" i="21"/>
  <c r="CK183" i="21"/>
  <c r="CM183" i="21"/>
  <c r="CE183" i="21"/>
  <c r="CD183" i="21"/>
  <c r="CC183" i="21"/>
  <c r="CI183" i="21"/>
  <c r="CF195" i="21"/>
  <c r="CF215" i="21" s="1"/>
  <c r="AW153" i="21"/>
  <c r="CH153" i="21" s="1"/>
  <c r="BD153" i="21"/>
  <c r="CO153" i="21" s="1"/>
  <c r="AZ153" i="21"/>
  <c r="CK153" i="21" s="1"/>
  <c r="AY149" i="21"/>
  <c r="CJ149" i="21" s="1"/>
  <c r="DL142" i="21"/>
  <c r="AW62" i="21"/>
  <c r="BB150" i="21"/>
  <c r="CM150" i="21" s="1"/>
  <c r="BD157" i="21"/>
  <c r="CO157" i="21" s="1"/>
  <c r="AU150" i="21"/>
  <c r="CG150" i="21" s="1"/>
  <c r="AS150" i="21"/>
  <c r="AT149" i="21"/>
  <c r="CF149" i="21" s="1"/>
  <c r="AQ150" i="21"/>
  <c r="CC150" i="21" s="1"/>
  <c r="AX154" i="21"/>
  <c r="CI154" i="21" s="1"/>
  <c r="BA154" i="21"/>
  <c r="CL154" i="21" s="1"/>
  <c r="AQ154" i="21"/>
  <c r="CC154" i="21" s="1"/>
  <c r="BC154" i="21"/>
  <c r="CN154" i="21" s="1"/>
  <c r="AU154" i="21"/>
  <c r="CG154" i="21" s="1"/>
  <c r="BA150" i="21"/>
  <c r="CL150" i="21" s="1"/>
  <c r="AW150" i="21"/>
  <c r="CH150" i="21" s="1"/>
  <c r="AR150" i="21"/>
  <c r="CD150" i="21" s="1"/>
  <c r="BD150" i="21"/>
  <c r="CO150" i="21" s="1"/>
  <c r="AW60" i="21"/>
  <c r="CG148" i="21"/>
  <c r="AS148" i="21"/>
  <c r="CE148" i="21" s="1"/>
  <c r="BQ190" i="21"/>
  <c r="AD42" i="30" s="1"/>
  <c r="AY156" i="21"/>
  <c r="CJ156" i="21" s="1"/>
  <c r="AR156" i="21"/>
  <c r="CD156" i="21" s="1"/>
  <c r="FF112" i="21"/>
  <c r="BD160" i="21"/>
  <c r="CO160" i="21" s="1"/>
  <c r="BD158" i="21"/>
  <c r="CO158" i="21" s="1"/>
  <c r="BD156" i="21"/>
  <c r="CO156" i="21" s="1"/>
  <c r="BD154" i="21"/>
  <c r="CO154" i="21" s="1"/>
  <c r="BD152" i="21"/>
  <c r="CO152" i="21" s="1"/>
  <c r="AZ160" i="21"/>
  <c r="CK160" i="21" s="1"/>
  <c r="AZ158" i="21"/>
  <c r="CK158" i="21" s="1"/>
  <c r="AZ156" i="21"/>
  <c r="CK156" i="21" s="1"/>
  <c r="AZ154" i="21"/>
  <c r="CK154" i="21" s="1"/>
  <c r="AZ152" i="21"/>
  <c r="CK152" i="21" s="1"/>
  <c r="AX156" i="21"/>
  <c r="CI156" i="21" s="1"/>
  <c r="AX152" i="21"/>
  <c r="CI152" i="21" s="1"/>
  <c r="AU156" i="21"/>
  <c r="CG156" i="21" s="1"/>
  <c r="AS160" i="21"/>
  <c r="CE160" i="21" s="1"/>
  <c r="AS158" i="21"/>
  <c r="CE158" i="21" s="1"/>
  <c r="AS154" i="21"/>
  <c r="CE154" i="21" s="1"/>
  <c r="BC156" i="21"/>
  <c r="CN156" i="21" s="1"/>
  <c r="BC152" i="21"/>
  <c r="CN152" i="21" s="1"/>
  <c r="AY160" i="21"/>
  <c r="CJ160" i="21" s="1"/>
  <c r="AY158" i="21"/>
  <c r="CJ158" i="21" s="1"/>
  <c r="AY154" i="21"/>
  <c r="CJ154" i="21" s="1"/>
  <c r="AW156" i="21"/>
  <c r="CH156" i="21" s="1"/>
  <c r="AW154" i="21"/>
  <c r="CH154" i="21" s="1"/>
  <c r="AT156" i="21"/>
  <c r="CF156" i="21" s="1"/>
  <c r="AR160" i="21"/>
  <c r="CD160" i="21" s="1"/>
  <c r="AR158" i="21"/>
  <c r="CD158" i="21" s="1"/>
  <c r="AR154" i="21"/>
  <c r="CD154" i="21" s="1"/>
  <c r="AW152" i="21"/>
  <c r="CH152" i="21" s="1"/>
  <c r="AY151" i="21"/>
  <c r="CJ151" i="21" s="1"/>
  <c r="BC151" i="21"/>
  <c r="CN151" i="21" s="1"/>
  <c r="BA151" i="21"/>
  <c r="CL151" i="21" s="1"/>
  <c r="AR149" i="21"/>
  <c r="CD149" i="21" s="1"/>
  <c r="AY150" i="21"/>
  <c r="CJ150" i="21" s="1"/>
  <c r="AS152" i="21"/>
  <c r="CE152" i="21" s="1"/>
  <c r="AQ151" i="21"/>
  <c r="AQ149" i="21"/>
  <c r="CC149" i="21" s="1"/>
  <c r="BT141" i="21"/>
  <c r="AU149" i="21"/>
  <c r="CG149" i="21" s="1"/>
  <c r="BB149" i="21"/>
  <c r="CM149" i="21" s="1"/>
  <c r="AZ149" i="21"/>
  <c r="CK149" i="21" s="1"/>
  <c r="BD149" i="21"/>
  <c r="CO149" i="21" s="1"/>
  <c r="AX149" i="21"/>
  <c r="CI149" i="21" s="1"/>
  <c r="BC149" i="21"/>
  <c r="CN149" i="21" s="1"/>
  <c r="AS149" i="21"/>
  <c r="AW149" i="21"/>
  <c r="CH149" i="21" s="1"/>
  <c r="BA149" i="21"/>
  <c r="CL149" i="21" s="1"/>
  <c r="BB160" i="21"/>
  <c r="CM160" i="21" s="1"/>
  <c r="BB158" i="21"/>
  <c r="CM158" i="21" s="1"/>
  <c r="AX160" i="21"/>
  <c r="CI160" i="21" s="1"/>
  <c r="AX158" i="21"/>
  <c r="CI158" i="21" s="1"/>
  <c r="AU160" i="21"/>
  <c r="CG160" i="21" s="1"/>
  <c r="AU158" i="21"/>
  <c r="CG158" i="21" s="1"/>
  <c r="BC160" i="21"/>
  <c r="CN160" i="21" s="1"/>
  <c r="BC158" i="21"/>
  <c r="CN158" i="21" s="1"/>
  <c r="AQ157" i="21"/>
  <c r="CC157" i="21" s="1"/>
  <c r="AR157" i="21"/>
  <c r="CD157" i="21" s="1"/>
  <c r="AT157" i="21"/>
  <c r="CF157" i="21" s="1"/>
  <c r="AY157" i="21"/>
  <c r="CJ157" i="21" s="1"/>
  <c r="BC157" i="21"/>
  <c r="CN157" i="21" s="1"/>
  <c r="AS157" i="21"/>
  <c r="CE157" i="21" s="1"/>
  <c r="AU157" i="21"/>
  <c r="CG157" i="21" s="1"/>
  <c r="AX157" i="21"/>
  <c r="CI157" i="21" s="1"/>
  <c r="AR155" i="21"/>
  <c r="CD155" i="21" s="1"/>
  <c r="AT155" i="21"/>
  <c r="CF155" i="21" s="1"/>
  <c r="AY155" i="21"/>
  <c r="CJ155" i="21" s="1"/>
  <c r="BC155" i="21"/>
  <c r="CN155" i="21" s="1"/>
  <c r="AS155" i="21"/>
  <c r="CE155" i="21" s="1"/>
  <c r="AU155" i="21"/>
  <c r="CG155" i="21" s="1"/>
  <c r="AX155" i="21"/>
  <c r="CI155" i="21" s="1"/>
  <c r="AX153" i="21"/>
  <c r="CI153" i="21" s="1"/>
  <c r="AR153" i="21"/>
  <c r="CD153" i="21" s="1"/>
  <c r="AT153" i="21"/>
  <c r="CF153" i="21" s="1"/>
  <c r="AY153" i="21"/>
  <c r="CJ153" i="21" s="1"/>
  <c r="BC153" i="21"/>
  <c r="CN153" i="21" s="1"/>
  <c r="AS153" i="21"/>
  <c r="CE153" i="21" s="1"/>
  <c r="AU153" i="21"/>
  <c r="CG153" i="21" s="1"/>
  <c r="BC148" i="21"/>
  <c r="CN148" i="21" s="1"/>
  <c r="AW160" i="21"/>
  <c r="CH160" i="21" s="1"/>
  <c r="BA160" i="21"/>
  <c r="CL160" i="21" s="1"/>
  <c r="AW158" i="21"/>
  <c r="CH158" i="21" s="1"/>
  <c r="BA158" i="21"/>
  <c r="CL158" i="21" s="1"/>
  <c r="FF118" i="21"/>
  <c r="FF117" i="21"/>
  <c r="FF116" i="21"/>
  <c r="BL190" i="21"/>
  <c r="Z42" i="30" s="1"/>
  <c r="AQ155" i="21"/>
  <c r="CC155" i="21" s="1"/>
  <c r="AQ153" i="21"/>
  <c r="CC153" i="21" s="1"/>
  <c r="BJ190" i="21"/>
  <c r="X42" i="30" s="1"/>
  <c r="BR190" i="21"/>
  <c r="FF119" i="21"/>
  <c r="CP119" i="21" s="1"/>
  <c r="FF115" i="21"/>
  <c r="FF114" i="21"/>
  <c r="AQ159" i="21"/>
  <c r="FF111" i="21"/>
  <c r="FF109" i="21"/>
  <c r="BW141" i="21"/>
  <c r="EK25" i="21"/>
  <c r="EI25" i="21" s="1"/>
  <c r="EG25" i="21" s="1"/>
  <c r="FF110" i="21"/>
  <c r="BM190" i="21"/>
  <c r="AA42" i="30" s="1"/>
  <c r="DX183" i="21"/>
  <c r="DW183" i="21"/>
  <c r="DZ183" i="21"/>
  <c r="DS118" i="21"/>
  <c r="EA118" i="21" s="1"/>
  <c r="DY183" i="21"/>
  <c r="EE14" i="21" l="1"/>
  <c r="CU180" i="21" s="1"/>
  <c r="BS428" i="21"/>
  <c r="BT428" i="21"/>
  <c r="BS435" i="21"/>
  <c r="BT435" i="21"/>
  <c r="AH27" i="30"/>
  <c r="CF29" i="21"/>
  <c r="BY29" i="21"/>
  <c r="AG42" i="30"/>
  <c r="AF42" i="30"/>
  <c r="EY107" i="21"/>
  <c r="ES110" i="21"/>
  <c r="C92" i="30" s="1"/>
  <c r="B92" i="30" s="1"/>
  <c r="AF92" i="30" s="1"/>
  <c r="AK27" i="30"/>
  <c r="CV352" i="21"/>
  <c r="CV353" i="21"/>
  <c r="CW353" i="21" s="1"/>
  <c r="EE189" i="21"/>
  <c r="CV359" i="21"/>
  <c r="EY179" i="21"/>
  <c r="EZ179" i="21" s="1"/>
  <c r="ES179" i="21" s="1"/>
  <c r="C107" i="30" s="1"/>
  <c r="B107" i="30" s="1"/>
  <c r="AF107" i="30" s="1"/>
  <c r="CP368" i="21"/>
  <c r="FA205" i="21" s="1"/>
  <c r="CL187" i="21"/>
  <c r="BD78" i="21" s="1"/>
  <c r="BZ369" i="21"/>
  <c r="FA198" i="21" s="1"/>
  <c r="ES181" i="21"/>
  <c r="C79" i="30" s="1"/>
  <c r="B79" i="30" s="1"/>
  <c r="AF79" i="30" s="1"/>
  <c r="CM187" i="21"/>
  <c r="CH187" i="21"/>
  <c r="BB78" i="21" s="1"/>
  <c r="CM393" i="21"/>
  <c r="BD408" i="21" s="1"/>
  <c r="CL393" i="21"/>
  <c r="BD407" i="21" s="1"/>
  <c r="CM390" i="21"/>
  <c r="BD402" i="21" s="1"/>
  <c r="CL390" i="21"/>
  <c r="BD401" i="21" s="1"/>
  <c r="CN391" i="21"/>
  <c r="BE403" i="21" s="1"/>
  <c r="CO391" i="21"/>
  <c r="BE404" i="21" s="1"/>
  <c r="CL391" i="21"/>
  <c r="BD403" i="21" s="1"/>
  <c r="CM391" i="21"/>
  <c r="BD404" i="21" s="1"/>
  <c r="CL392" i="21"/>
  <c r="BD405" i="21" s="1"/>
  <c r="CO392" i="21"/>
  <c r="BE406" i="21" s="1"/>
  <c r="CM392" i="21"/>
  <c r="BD406" i="21" s="1"/>
  <c r="CN392" i="21"/>
  <c r="BE405" i="21" s="1"/>
  <c r="BD54" i="21"/>
  <c r="BB48" i="21"/>
  <c r="AZ52" i="21"/>
  <c r="BE53" i="21"/>
  <c r="AY50" i="21"/>
  <c r="BC50" i="21"/>
  <c r="AZ51" i="21"/>
  <c r="BD51" i="21"/>
  <c r="BA54" i="21"/>
  <c r="BE54" i="21"/>
  <c r="BB55" i="21"/>
  <c r="AY48" i="21"/>
  <c r="BC48" i="21"/>
  <c r="AZ49" i="21"/>
  <c r="BD49" i="21"/>
  <c r="BA52" i="21"/>
  <c r="BE52" i="21"/>
  <c r="BB53" i="21"/>
  <c r="BC51" i="21"/>
  <c r="BA55" i="21"/>
  <c r="AY49" i="21"/>
  <c r="BD52" i="21"/>
  <c r="AZ50" i="21"/>
  <c r="BD50" i="21"/>
  <c r="BA51" i="21"/>
  <c r="BE51" i="21"/>
  <c r="BB54" i="21"/>
  <c r="AY55" i="21"/>
  <c r="BC55" i="21"/>
  <c r="AZ48" i="21"/>
  <c r="BD48" i="21"/>
  <c r="BA49" i="21"/>
  <c r="BE49" i="21"/>
  <c r="BB52" i="21"/>
  <c r="AY53" i="21"/>
  <c r="BC53" i="21"/>
  <c r="BB50" i="21"/>
  <c r="AZ54" i="21"/>
  <c r="BE55" i="21"/>
  <c r="BC49" i="21"/>
  <c r="BA53" i="21"/>
  <c r="BA50" i="21"/>
  <c r="BE50" i="21"/>
  <c r="BB51" i="21"/>
  <c r="AY54" i="21"/>
  <c r="BC54" i="21"/>
  <c r="AZ55" i="21"/>
  <c r="BD55" i="21"/>
  <c r="BA48" i="21"/>
  <c r="BE48" i="21"/>
  <c r="BB49" i="21"/>
  <c r="AY52" i="21"/>
  <c r="BC52" i="21"/>
  <c r="AZ53" i="21"/>
  <c r="BD53" i="21"/>
  <c r="CQ212" i="21"/>
  <c r="AY70" i="21"/>
  <c r="BL70" i="21" s="1"/>
  <c r="EE56" i="21"/>
  <c r="EY178" i="21"/>
  <c r="EY174" i="21"/>
  <c r="EY175" i="21"/>
  <c r="EE192" i="21"/>
  <c r="CP367" i="21"/>
  <c r="EY102" i="21" s="1"/>
  <c r="EZ102" i="21" s="1"/>
  <c r="EE29" i="21"/>
  <c r="EE27" i="21"/>
  <c r="BK234" i="21"/>
  <c r="BC252" i="21"/>
  <c r="BK252" i="21" s="1"/>
  <c r="FF191" i="21"/>
  <c r="AW74" i="21"/>
  <c r="BH86" i="21"/>
  <c r="AW86" i="21" s="1"/>
  <c r="AW80" i="21"/>
  <c r="BH92" i="21"/>
  <c r="AW92" i="21" s="1"/>
  <c r="AW78" i="21"/>
  <c r="BH90" i="21"/>
  <c r="AW90" i="21" s="1"/>
  <c r="BH46" i="21"/>
  <c r="AW298" i="21"/>
  <c r="BH50" i="21"/>
  <c r="AW302" i="21"/>
  <c r="BH54" i="21"/>
  <c r="AW306" i="21"/>
  <c r="BH48" i="21"/>
  <c r="AW300" i="21"/>
  <c r="BH52" i="21"/>
  <c r="AW304" i="21"/>
  <c r="BX327" i="21"/>
  <c r="CB327" i="21"/>
  <c r="CN327" i="21"/>
  <c r="BE82" i="21" s="1"/>
  <c r="CI327" i="21"/>
  <c r="BB83" i="21" s="1"/>
  <c r="CG327" i="21"/>
  <c r="BA83" i="21" s="1"/>
  <c r="CK327" i="21"/>
  <c r="BC83" i="21" s="1"/>
  <c r="CM327" i="21"/>
  <c r="BD83" i="21" s="1"/>
  <c r="CO327" i="21"/>
  <c r="BE83" i="21" s="1"/>
  <c r="CH327" i="21"/>
  <c r="BB82" i="21" s="1"/>
  <c r="CD327" i="21"/>
  <c r="AZ82" i="21" s="1"/>
  <c r="CJ327" i="21"/>
  <c r="BC82" i="21" s="1"/>
  <c r="CF327" i="21"/>
  <c r="BA82" i="21" s="1"/>
  <c r="CE327" i="21"/>
  <c r="AZ83" i="21" s="1"/>
  <c r="CL327" i="21"/>
  <c r="BD82" i="21" s="1"/>
  <c r="CC327" i="21"/>
  <c r="AY83" i="21" s="1"/>
  <c r="BX184" i="21"/>
  <c r="CB184" i="21"/>
  <c r="BX185" i="21"/>
  <c r="CB185" i="21"/>
  <c r="BX188" i="21"/>
  <c r="CB188" i="21"/>
  <c r="AY80" i="21" s="1"/>
  <c r="BX187" i="21"/>
  <c r="CB187" i="21"/>
  <c r="CB161" i="21"/>
  <c r="AY58" i="21" s="1"/>
  <c r="CH188" i="21"/>
  <c r="BB80" i="21" s="1"/>
  <c r="CC188" i="21"/>
  <c r="AY81" i="21" s="1"/>
  <c r="CO188" i="21"/>
  <c r="BE81" i="21" s="1"/>
  <c r="CJ188" i="21"/>
  <c r="CF188" i="21"/>
  <c r="BA80" i="21" s="1"/>
  <c r="CL188" i="21"/>
  <c r="F166" i="21"/>
  <c r="CF166" i="21" s="1"/>
  <c r="CE188" i="21"/>
  <c r="DM190" i="21" s="1"/>
  <c r="CN188" i="21"/>
  <c r="BE80" i="21" s="1"/>
  <c r="CG188" i="21"/>
  <c r="BA81" i="21" s="1"/>
  <c r="CI188" i="21"/>
  <c r="BB81" i="21" s="1"/>
  <c r="CK188" i="21"/>
  <c r="BC81" i="21" s="1"/>
  <c r="CM188" i="21"/>
  <c r="BD81" i="21" s="1"/>
  <c r="AJ41" i="30"/>
  <c r="S76" i="30"/>
  <c r="F165" i="21"/>
  <c r="CM165" i="21" s="1"/>
  <c r="CJ187" i="21"/>
  <c r="BC78" i="21" s="1"/>
  <c r="CD187" i="21"/>
  <c r="AZ78" i="21" s="1"/>
  <c r="CI187" i="21"/>
  <c r="CL185" i="21"/>
  <c r="BD74" i="21" s="1"/>
  <c r="CK187" i="21"/>
  <c r="BC79" i="21" s="1"/>
  <c r="CF187" i="21"/>
  <c r="CO187" i="21"/>
  <c r="BE79" i="21" s="1"/>
  <c r="CE187" i="21"/>
  <c r="AZ79" i="21" s="1"/>
  <c r="CC187" i="21"/>
  <c r="AY79" i="21" s="1"/>
  <c r="CG187" i="21"/>
  <c r="BA79" i="21" s="1"/>
  <c r="AK41" i="30"/>
  <c r="AH41" i="30"/>
  <c r="AY51" i="21"/>
  <c r="BX161" i="21"/>
  <c r="BE78" i="21"/>
  <c r="AY71" i="21"/>
  <c r="AZ71" i="21"/>
  <c r="BC71" i="21"/>
  <c r="BA71" i="21"/>
  <c r="BE35" i="21"/>
  <c r="BC35" i="21"/>
  <c r="BA35" i="21"/>
  <c r="CB35" i="21" s="1"/>
  <c r="AY35" i="21"/>
  <c r="BD34" i="21"/>
  <c r="BB34" i="21"/>
  <c r="BV34" i="21" s="1"/>
  <c r="AZ34" i="21"/>
  <c r="BE39" i="21"/>
  <c r="BC39" i="21"/>
  <c r="BA39" i="21"/>
  <c r="AY39" i="21"/>
  <c r="BD38" i="21"/>
  <c r="BB38" i="21"/>
  <c r="AZ38" i="21"/>
  <c r="BE37" i="21"/>
  <c r="BC37" i="21"/>
  <c r="BA37" i="21"/>
  <c r="AY37" i="21"/>
  <c r="BD36" i="21"/>
  <c r="BB36" i="21"/>
  <c r="AZ36" i="21"/>
  <c r="BE41" i="21"/>
  <c r="BC41" i="21"/>
  <c r="BA41" i="21"/>
  <c r="AY41" i="21"/>
  <c r="BD40" i="21"/>
  <c r="BB40" i="21"/>
  <c r="AZ40" i="21"/>
  <c r="AZ80" i="21"/>
  <c r="BB71" i="21"/>
  <c r="AZ70" i="21"/>
  <c r="BD71" i="21"/>
  <c r="BD70" i="21"/>
  <c r="BC70" i="21"/>
  <c r="BE70" i="21"/>
  <c r="BA70" i="21"/>
  <c r="BE71" i="21"/>
  <c r="BD35" i="21"/>
  <c r="BB35" i="21"/>
  <c r="AZ35" i="21"/>
  <c r="BE34" i="21"/>
  <c r="BC34" i="21"/>
  <c r="BA34" i="21"/>
  <c r="AY34" i="21"/>
  <c r="BD39" i="21"/>
  <c r="BB39" i="21"/>
  <c r="AZ39" i="21"/>
  <c r="BE38" i="21"/>
  <c r="BC38" i="21"/>
  <c r="BA38" i="21"/>
  <c r="AY38" i="21"/>
  <c r="BD37" i="21"/>
  <c r="BB37" i="21"/>
  <c r="AZ37" i="21"/>
  <c r="BE36" i="21"/>
  <c r="BC36" i="21"/>
  <c r="BA36" i="21"/>
  <c r="AY36" i="21"/>
  <c r="BD41" i="21"/>
  <c r="BB41" i="21"/>
  <c r="AZ41" i="21"/>
  <c r="BE40" i="21"/>
  <c r="BC40" i="21"/>
  <c r="BA40" i="21"/>
  <c r="AY40" i="21"/>
  <c r="CE150" i="21"/>
  <c r="CN161" i="21"/>
  <c r="F186" i="21"/>
  <c r="CC186" i="21" s="1"/>
  <c r="BH76" i="21"/>
  <c r="CE149" i="21"/>
  <c r="DL160" i="21"/>
  <c r="CL161" i="21"/>
  <c r="CJ161" i="21"/>
  <c r="DL144" i="21"/>
  <c r="FF141" i="21"/>
  <c r="CI161" i="21"/>
  <c r="CH161" i="21"/>
  <c r="BB58" i="21" s="1"/>
  <c r="CF161" i="21"/>
  <c r="CD161" i="21"/>
  <c r="BV168" i="21"/>
  <c r="CO161" i="21"/>
  <c r="CG161" i="21"/>
  <c r="CK161" i="21"/>
  <c r="CE161" i="21"/>
  <c r="CM161" i="21"/>
  <c r="CC159" i="21"/>
  <c r="CC151" i="21"/>
  <c r="BT190" i="21"/>
  <c r="DL148" i="21"/>
  <c r="CD185" i="21"/>
  <c r="DL158" i="21"/>
  <c r="DL153" i="21"/>
  <c r="DL150" i="21"/>
  <c r="AW64" i="21"/>
  <c r="DL155" i="21"/>
  <c r="DL149" i="21"/>
  <c r="DL157" i="21"/>
  <c r="DL154" i="21"/>
  <c r="DR185" i="21"/>
  <c r="EA185" i="21" s="1"/>
  <c r="CI185" i="21"/>
  <c r="AW72" i="21"/>
  <c r="CC185" i="21"/>
  <c r="DL185" i="21"/>
  <c r="CK185" i="21"/>
  <c r="CN185" i="21"/>
  <c r="CM185" i="21"/>
  <c r="CG185" i="21"/>
  <c r="CE185" i="21"/>
  <c r="CJ185" i="21"/>
  <c r="F163" i="21"/>
  <c r="F329" i="21" s="1"/>
  <c r="DN185" i="21"/>
  <c r="CO185" i="21"/>
  <c r="CH185" i="21"/>
  <c r="CF185" i="21"/>
  <c r="DP185" i="21"/>
  <c r="DO185" i="21"/>
  <c r="DM185" i="21"/>
  <c r="DQ185" i="21"/>
  <c r="DL145" i="21"/>
  <c r="BV190" i="21"/>
  <c r="BW190" i="21"/>
  <c r="AK42" i="30" s="1"/>
  <c r="DL147" i="21"/>
  <c r="DL143" i="21"/>
  <c r="DL146" i="21"/>
  <c r="EB118" i="21"/>
  <c r="AJ42" i="30" l="1"/>
  <c r="BX191" i="21"/>
  <c r="CU181" i="21"/>
  <c r="BT427" i="21"/>
  <c r="BS427" i="21"/>
  <c r="ES108" i="21"/>
  <c r="C82" i="30" s="1"/>
  <c r="AH42" i="30"/>
  <c r="EZ107" i="21"/>
  <c r="EY103" i="21"/>
  <c r="EZ103" i="21" s="1"/>
  <c r="CB100" i="21"/>
  <c r="CZ353" i="21"/>
  <c r="DA353" i="21"/>
  <c r="CX353" i="21"/>
  <c r="DB353" i="21"/>
  <c r="CY353" i="21"/>
  <c r="DB352" i="21"/>
  <c r="CW352" i="21"/>
  <c r="CY352" i="21"/>
  <c r="CZ352" i="21"/>
  <c r="DA352" i="21"/>
  <c r="CX352" i="21"/>
  <c r="EY177" i="21"/>
  <c r="EZ177" i="21" s="1"/>
  <c r="ES177" i="21" s="1"/>
  <c r="C105" i="30" s="1"/>
  <c r="B105" i="30" s="1"/>
  <c r="AF105" i="30" s="1"/>
  <c r="CB191" i="21"/>
  <c r="DB358" i="21"/>
  <c r="DA358" i="21"/>
  <c r="CZ358" i="21"/>
  <c r="CX358" i="21"/>
  <c r="CW358" i="21"/>
  <c r="CY358" i="21"/>
  <c r="DB359" i="21"/>
  <c r="DA359" i="21"/>
  <c r="CZ359" i="21"/>
  <c r="CY359" i="21"/>
  <c r="CX359" i="21"/>
  <c r="CW359" i="21"/>
  <c r="EE57" i="21"/>
  <c r="EF29" i="21" s="1"/>
  <c r="DQ189" i="21"/>
  <c r="EW104" i="21"/>
  <c r="G419" i="21"/>
  <c r="FA189" i="21"/>
  <c r="BD79" i="21"/>
  <c r="DO189" i="21"/>
  <c r="BH304" i="21"/>
  <c r="BH405" i="21" s="1"/>
  <c r="AW405" i="21"/>
  <c r="BH300" i="21"/>
  <c r="BH401" i="21" s="1"/>
  <c r="AW401" i="21"/>
  <c r="BH306" i="21"/>
  <c r="BH407" i="21" s="1"/>
  <c r="AW407" i="21"/>
  <c r="BH302" i="21"/>
  <c r="BH403" i="21" s="1"/>
  <c r="AW403" i="21"/>
  <c r="BH298" i="21"/>
  <c r="BH399" i="21" s="1"/>
  <c r="AW399" i="21"/>
  <c r="CB301" i="21"/>
  <c r="BV300" i="21"/>
  <c r="CK166" i="21"/>
  <c r="BC69" i="21" s="1"/>
  <c r="CM166" i="21"/>
  <c r="BD69" i="21" s="1"/>
  <c r="DC366" i="21"/>
  <c r="EZ174" i="21"/>
  <c r="ES174" i="21" s="1"/>
  <c r="EZ178" i="21"/>
  <c r="ES178" i="21" s="1"/>
  <c r="C106" i="30" s="1"/>
  <c r="B106" i="30" s="1"/>
  <c r="AF106" i="30" s="1"/>
  <c r="CB102" i="21"/>
  <c r="EY116" i="21"/>
  <c r="EY176" i="21"/>
  <c r="EZ175" i="21"/>
  <c r="ES175" i="21" s="1"/>
  <c r="C103" i="30" s="1"/>
  <c r="B103" i="30" s="1"/>
  <c r="AF103" i="30" s="1"/>
  <c r="EU108" i="21"/>
  <c r="EE13" i="21"/>
  <c r="AW76" i="21"/>
  <c r="BH88" i="21"/>
  <c r="AW88" i="21" s="1"/>
  <c r="BX165" i="21"/>
  <c r="F331" i="21"/>
  <c r="CL82" i="21"/>
  <c r="BQ82" i="21"/>
  <c r="CE82" i="21"/>
  <c r="BX82" i="21"/>
  <c r="BN82" i="21"/>
  <c r="CI82" i="21"/>
  <c r="CB82" i="21"/>
  <c r="CA82" i="21"/>
  <c r="CH82" i="21"/>
  <c r="BM82" i="21"/>
  <c r="CM83" i="21"/>
  <c r="BY83" i="21"/>
  <c r="CF83" i="21"/>
  <c r="BR83" i="21"/>
  <c r="CK83" i="21"/>
  <c r="CD83" i="21"/>
  <c r="BP83" i="21"/>
  <c r="CC83" i="21"/>
  <c r="BO83" i="21"/>
  <c r="CJ83" i="21"/>
  <c r="AY82" i="21"/>
  <c r="DL327" i="21"/>
  <c r="CN329" i="21"/>
  <c r="BE86" i="21" s="1"/>
  <c r="BX329" i="21"/>
  <c r="CE329" i="21"/>
  <c r="AZ87" i="21" s="1"/>
  <c r="CI329" i="21"/>
  <c r="BB87" i="21" s="1"/>
  <c r="CM329" i="21"/>
  <c r="BD87" i="21" s="1"/>
  <c r="CB329" i="21"/>
  <c r="CC329" i="21"/>
  <c r="AY87" i="21" s="1"/>
  <c r="CG329" i="21"/>
  <c r="BA87" i="21" s="1"/>
  <c r="CK329" i="21"/>
  <c r="BC87" i="21" s="1"/>
  <c r="CL329" i="21"/>
  <c r="BD86" i="21" s="1"/>
  <c r="CD329" i="21"/>
  <c r="AZ86" i="21" s="1"/>
  <c r="CJ329" i="21"/>
  <c r="BC86" i="21" s="1"/>
  <c r="CF329" i="21"/>
  <c r="BA86" i="21" s="1"/>
  <c r="CH329" i="21"/>
  <c r="BB86" i="21" s="1"/>
  <c r="CO329" i="21"/>
  <c r="BE87" i="21" s="1"/>
  <c r="BX186" i="21"/>
  <c r="CB186" i="21"/>
  <c r="BX166" i="21"/>
  <c r="F332" i="21"/>
  <c r="BL83" i="21"/>
  <c r="BF83" i="21"/>
  <c r="CG83" i="21"/>
  <c r="BZ83" i="21"/>
  <c r="BS83" i="21"/>
  <c r="CH83" i="21"/>
  <c r="CA83" i="21"/>
  <c r="BM83" i="21"/>
  <c r="CD82" i="21"/>
  <c r="BP82" i="21"/>
  <c r="CK82" i="21"/>
  <c r="CJ82" i="21"/>
  <c r="CC82" i="21"/>
  <c r="BO82" i="21"/>
  <c r="CE83" i="21"/>
  <c r="BQ83" i="21"/>
  <c r="CL83" i="21"/>
  <c r="BX83" i="21"/>
  <c r="CI83" i="21"/>
  <c r="CB83" i="21"/>
  <c r="BN83" i="21"/>
  <c r="CM82" i="21"/>
  <c r="BY82" i="21"/>
  <c r="BR82" i="21"/>
  <c r="CF82" i="21"/>
  <c r="CM186" i="21"/>
  <c r="BD77" i="21" s="1"/>
  <c r="CN165" i="21"/>
  <c r="BE66" i="21" s="1"/>
  <c r="CE165" i="21"/>
  <c r="AZ67" i="21" s="1"/>
  <c r="DL190" i="21"/>
  <c r="AZ81" i="21"/>
  <c r="DQ190" i="21"/>
  <c r="DR190" i="21"/>
  <c r="EA190" i="21" s="1"/>
  <c r="BD80" i="21"/>
  <c r="DN190" i="21"/>
  <c r="DP190" i="21"/>
  <c r="DO190" i="21"/>
  <c r="CG186" i="21"/>
  <c r="BA77" i="21" s="1"/>
  <c r="CG166" i="21"/>
  <c r="BA69" i="21" s="1"/>
  <c r="CB166" i="21"/>
  <c r="AY68" i="21" s="1"/>
  <c r="CI165" i="21"/>
  <c r="BB67" i="21" s="1"/>
  <c r="CI166" i="21"/>
  <c r="BB69" i="21" s="1"/>
  <c r="CH166" i="21"/>
  <c r="BB68" i="21" s="1"/>
  <c r="BC80" i="21"/>
  <c r="CO166" i="21"/>
  <c r="BE69" i="21" s="1"/>
  <c r="CL166" i="21"/>
  <c r="BD68" i="21" s="1"/>
  <c r="CJ166" i="21"/>
  <c r="BC68" i="21" s="1"/>
  <c r="CK165" i="21"/>
  <c r="BC67" i="21" s="1"/>
  <c r="CN166" i="21"/>
  <c r="BE68" i="21" s="1"/>
  <c r="CE166" i="21"/>
  <c r="AZ69" i="21" s="1"/>
  <c r="CD166" i="21"/>
  <c r="AZ68" i="21" s="1"/>
  <c r="CJ165" i="21"/>
  <c r="BC66" i="21" s="1"/>
  <c r="CB165" i="21"/>
  <c r="AY66" i="21" s="1"/>
  <c r="CO165" i="21"/>
  <c r="BE67" i="21" s="1"/>
  <c r="CF165" i="21"/>
  <c r="BA66" i="21" s="1"/>
  <c r="CG165" i="21"/>
  <c r="BA67" i="21" s="1"/>
  <c r="CL165" i="21"/>
  <c r="BD66" i="21" s="1"/>
  <c r="CH165" i="21"/>
  <c r="BB66" i="21" s="1"/>
  <c r="CD165" i="21"/>
  <c r="AZ66" i="21" s="1"/>
  <c r="EE186" i="21"/>
  <c r="DP189" i="21"/>
  <c r="DL189" i="21"/>
  <c r="DN189" i="21"/>
  <c r="BA78" i="21"/>
  <c r="DM189" i="21"/>
  <c r="AY78" i="21"/>
  <c r="DR189" i="21"/>
  <c r="EA189" i="21" s="1"/>
  <c r="CF186" i="21"/>
  <c r="BA76" i="21" s="1"/>
  <c r="CI186" i="21"/>
  <c r="BB77" i="21" s="1"/>
  <c r="CK186" i="21"/>
  <c r="BC77" i="21" s="1"/>
  <c r="CL186" i="21"/>
  <c r="BD76" i="21" s="1"/>
  <c r="BB79" i="21"/>
  <c r="CN186" i="21"/>
  <c r="BE76" i="21" s="1"/>
  <c r="CD186" i="21"/>
  <c r="AZ76" i="21" s="1"/>
  <c r="CE186" i="21"/>
  <c r="F164" i="21"/>
  <c r="CH186" i="21"/>
  <c r="BB76" i="21" s="1"/>
  <c r="CO186" i="21"/>
  <c r="BE77" i="21" s="1"/>
  <c r="CP118" i="21"/>
  <c r="AS25" i="30"/>
  <c r="BL58" i="21"/>
  <c r="CJ163" i="21"/>
  <c r="BX163" i="21"/>
  <c r="BA74" i="21"/>
  <c r="BE75" i="21"/>
  <c r="AZ75" i="21"/>
  <c r="AY74" i="21"/>
  <c r="BE74" i="21"/>
  <c r="AY77" i="21"/>
  <c r="AZ74" i="21"/>
  <c r="BA68" i="21"/>
  <c r="AZ59" i="21"/>
  <c r="BA59" i="21"/>
  <c r="AZ58" i="21"/>
  <c r="BO58" i="21"/>
  <c r="BC58" i="21"/>
  <c r="BD58" i="21"/>
  <c r="BB74" i="21"/>
  <c r="BC74" i="21"/>
  <c r="BA75" i="21"/>
  <c r="BD75" i="21"/>
  <c r="BC75" i="21"/>
  <c r="AY72" i="21"/>
  <c r="AY75" i="21"/>
  <c r="BB75" i="21"/>
  <c r="BD59" i="21"/>
  <c r="BC59" i="21"/>
  <c r="BE59" i="21"/>
  <c r="BD67" i="21"/>
  <c r="BA58" i="21"/>
  <c r="BB59" i="21"/>
  <c r="BE58" i="21"/>
  <c r="CP190" i="21"/>
  <c r="CJ186" i="21"/>
  <c r="DQ187" i="21"/>
  <c r="CC161" i="21"/>
  <c r="CJ184" i="21"/>
  <c r="DL159" i="21"/>
  <c r="CC166" i="21"/>
  <c r="CC165" i="21"/>
  <c r="CI163" i="21"/>
  <c r="CM163" i="21"/>
  <c r="CO163" i="21"/>
  <c r="CF163" i="21"/>
  <c r="CE163" i="21"/>
  <c r="CL163" i="21"/>
  <c r="CN163" i="21"/>
  <c r="CB163" i="21"/>
  <c r="CG163" i="21"/>
  <c r="CH163" i="21"/>
  <c r="CK163" i="21"/>
  <c r="CC163" i="21"/>
  <c r="CD163" i="21"/>
  <c r="DL151" i="21"/>
  <c r="CM184" i="21"/>
  <c r="DM187" i="21"/>
  <c r="CO184" i="21"/>
  <c r="CL184" i="21"/>
  <c r="DO187" i="21"/>
  <c r="DP187" i="21"/>
  <c r="DR187" i="21"/>
  <c r="EA187" i="21" s="1"/>
  <c r="CH184" i="21"/>
  <c r="CK184" i="21"/>
  <c r="CN184" i="21"/>
  <c r="CD184" i="21"/>
  <c r="CC184" i="21"/>
  <c r="F162" i="21"/>
  <c r="DN187" i="21"/>
  <c r="CI184" i="21"/>
  <c r="CE184" i="21"/>
  <c r="CG184" i="21"/>
  <c r="CF184" i="21"/>
  <c r="DL187" i="21"/>
  <c r="ES102" i="21" l="1"/>
  <c r="C73" i="30" s="1"/>
  <c r="B73" i="30" s="1"/>
  <c r="AF73" i="30" s="1"/>
  <c r="C102" i="30"/>
  <c r="B102" i="30" s="1"/>
  <c r="AF102" i="30" s="1"/>
  <c r="BO191" i="21"/>
  <c r="B82" i="30"/>
  <c r="AF82" i="30" s="1"/>
  <c r="ES103" i="21"/>
  <c r="C78" i="30" s="1"/>
  <c r="B78" i="30" s="1"/>
  <c r="AF78" i="30" s="1"/>
  <c r="EZ116" i="21"/>
  <c r="ES116" i="21" s="1"/>
  <c r="C97" i="30" s="1"/>
  <c r="B97" i="30" s="1"/>
  <c r="AF97" i="30" s="1"/>
  <c r="EZ176" i="21"/>
  <c r="ES176" i="21" s="1"/>
  <c r="C104" i="30" s="1"/>
  <c r="B104" i="30" s="1"/>
  <c r="AF104" i="30" s="1"/>
  <c r="BX162" i="21"/>
  <c r="F328" i="21"/>
  <c r="BX164" i="21"/>
  <c r="F330" i="21"/>
  <c r="BB223" i="21"/>
  <c r="BJ242" i="21" s="1"/>
  <c r="BB217" i="21"/>
  <c r="BJ236" i="21" s="1"/>
  <c r="BQ86" i="21"/>
  <c r="CL86" i="21"/>
  <c r="CE86" i="21"/>
  <c r="BX86" i="21"/>
  <c r="AY86" i="21"/>
  <c r="DL329" i="21"/>
  <c r="CB331" i="21"/>
  <c r="CC331" i="21"/>
  <c r="AY91" i="21" s="1"/>
  <c r="CG331" i="21"/>
  <c r="BA91" i="21" s="1"/>
  <c r="CK331" i="21"/>
  <c r="BC91" i="21" s="1"/>
  <c r="CN331" i="21"/>
  <c r="BE90" i="21" s="1"/>
  <c r="BX331" i="21"/>
  <c r="CE331" i="21"/>
  <c r="AZ91" i="21" s="1"/>
  <c r="CI331" i="21"/>
  <c r="BB91" i="21" s="1"/>
  <c r="CM331" i="21"/>
  <c r="BD91" i="21" s="1"/>
  <c r="CJ331" i="21"/>
  <c r="BC90" i="21" s="1"/>
  <c r="CL331" i="21"/>
  <c r="BD90" i="21" s="1"/>
  <c r="CH331" i="21"/>
  <c r="BB90" i="21" s="1"/>
  <c r="CD331" i="21"/>
  <c r="AZ90" i="21" s="1"/>
  <c r="CO331" i="21"/>
  <c r="BE91" i="21" s="1"/>
  <c r="CF331" i="21"/>
  <c r="BA90" i="21" s="1"/>
  <c r="BB221" i="21"/>
  <c r="BJ240" i="21" s="1"/>
  <c r="BX332" i="21"/>
  <c r="CB332" i="21"/>
  <c r="CF332" i="21"/>
  <c r="BA92" i="21" s="1"/>
  <c r="CJ332" i="21"/>
  <c r="BC92" i="21" s="1"/>
  <c r="CD332" i="21"/>
  <c r="AZ92" i="21" s="1"/>
  <c r="CH332" i="21"/>
  <c r="BB92" i="21" s="1"/>
  <c r="CL332" i="21"/>
  <c r="BD92" i="21" s="1"/>
  <c r="CO332" i="21"/>
  <c r="BE93" i="21" s="1"/>
  <c r="CG332" i="21"/>
  <c r="BA93" i="21" s="1"/>
  <c r="CN332" i="21"/>
  <c r="BE92" i="21" s="1"/>
  <c r="CM332" i="21"/>
  <c r="BD93" i="21" s="1"/>
  <c r="CE332" i="21"/>
  <c r="AZ93" i="21" s="1"/>
  <c r="CI332" i="21"/>
  <c r="BB93" i="21" s="1"/>
  <c r="CK332" i="21"/>
  <c r="BC93" i="21" s="1"/>
  <c r="CC332" i="21"/>
  <c r="AY93" i="21" s="1"/>
  <c r="BR87" i="21"/>
  <c r="BY87" i="21"/>
  <c r="CM87" i="21"/>
  <c r="CF87" i="21"/>
  <c r="BM86" i="21"/>
  <c r="CA86" i="21"/>
  <c r="CH86" i="21"/>
  <c r="CM86" i="21"/>
  <c r="BR86" i="21"/>
  <c r="CF86" i="21"/>
  <c r="BY86" i="21"/>
  <c r="BZ82" i="21"/>
  <c r="CG82" i="21"/>
  <c r="BS82" i="21"/>
  <c r="BL82" i="21"/>
  <c r="BB216" i="21" s="1"/>
  <c r="BF82" i="21"/>
  <c r="CH164" i="21"/>
  <c r="BB64" i="21" s="1"/>
  <c r="CC164" i="21"/>
  <c r="AY65" i="21" s="1"/>
  <c r="CJ164" i="21"/>
  <c r="BC64" i="21" s="1"/>
  <c r="CK164" i="21"/>
  <c r="BC65" i="21" s="1"/>
  <c r="CM164" i="21"/>
  <c r="BD65" i="21" s="1"/>
  <c r="CI164" i="21"/>
  <c r="BB65" i="21" s="1"/>
  <c r="CF164" i="21"/>
  <c r="BA64" i="21" s="1"/>
  <c r="EU109" i="21"/>
  <c r="EE188" i="21"/>
  <c r="CG164" i="21"/>
  <c r="BA65" i="21" s="1"/>
  <c r="CN164" i="21"/>
  <c r="BE64" i="21" s="1"/>
  <c r="CD164" i="21"/>
  <c r="AZ64" i="21" s="1"/>
  <c r="CL164" i="21"/>
  <c r="BD64" i="21" s="1"/>
  <c r="CB164" i="21"/>
  <c r="AY64" i="21" s="1"/>
  <c r="CO164" i="21"/>
  <c r="BE65" i="21" s="1"/>
  <c r="CE164" i="21"/>
  <c r="AZ65" i="21" s="1"/>
  <c r="DN188" i="21"/>
  <c r="DM188" i="21"/>
  <c r="DQ188" i="21"/>
  <c r="DO188" i="21"/>
  <c r="DR188" i="21"/>
  <c r="EA188" i="21" s="1"/>
  <c r="AZ77" i="21"/>
  <c r="BC62" i="21"/>
  <c r="BR58" i="21"/>
  <c r="BB73" i="21"/>
  <c r="BA72" i="21"/>
  <c r="AZ73" i="21"/>
  <c r="AY73" i="21"/>
  <c r="BE72" i="21"/>
  <c r="BB72" i="21"/>
  <c r="AY63" i="21"/>
  <c r="BA63" i="21"/>
  <c r="AY62" i="21"/>
  <c r="AZ63" i="21"/>
  <c r="BE63" i="21"/>
  <c r="BD63" i="21"/>
  <c r="AY69" i="21"/>
  <c r="AY59" i="21"/>
  <c r="BC76" i="21"/>
  <c r="BA73" i="21"/>
  <c r="AZ72" i="21"/>
  <c r="BC73" i="21"/>
  <c r="BD72" i="21"/>
  <c r="BE73" i="21"/>
  <c r="BD73" i="21"/>
  <c r="AZ62" i="21"/>
  <c r="BC63" i="21"/>
  <c r="BB62" i="21"/>
  <c r="BE62" i="21"/>
  <c r="BD62" i="21"/>
  <c r="BA62" i="21"/>
  <c r="BB63" i="21"/>
  <c r="AY67" i="21"/>
  <c r="BC72" i="21"/>
  <c r="AY76" i="21"/>
  <c r="DP188" i="21"/>
  <c r="DL188" i="21"/>
  <c r="DL161" i="21"/>
  <c r="DP186" i="21"/>
  <c r="DL186" i="21"/>
  <c r="DL166" i="21"/>
  <c r="DL165" i="21"/>
  <c r="CB162" i="21"/>
  <c r="CN162" i="21"/>
  <c r="CL162" i="21"/>
  <c r="CC162" i="21"/>
  <c r="CJ162" i="21"/>
  <c r="CM162" i="21"/>
  <c r="CE162" i="21"/>
  <c r="CK162" i="21"/>
  <c r="CD162" i="21"/>
  <c r="CF162" i="21"/>
  <c r="CG162" i="21"/>
  <c r="CO162" i="21"/>
  <c r="CH162" i="21"/>
  <c r="CI162" i="21"/>
  <c r="DQ186" i="21"/>
  <c r="DM186" i="21"/>
  <c r="DR186" i="21"/>
  <c r="EA186" i="21" s="1"/>
  <c r="DL163" i="21"/>
  <c r="DO186" i="21"/>
  <c r="DN186" i="21"/>
  <c r="BJ258" i="21" l="1"/>
  <c r="BJ254" i="21"/>
  <c r="BJ260" i="21"/>
  <c r="BB240" i="21"/>
  <c r="BB258" i="21"/>
  <c r="BB236" i="21"/>
  <c r="BB254" i="21"/>
  <c r="BB242" i="21"/>
  <c r="BB260" i="21"/>
  <c r="BB222" i="21"/>
  <c r="BJ241" i="21" s="1"/>
  <c r="BB220" i="21"/>
  <c r="BJ239" i="21" s="1"/>
  <c r="BR93" i="21"/>
  <c r="BY93" i="21"/>
  <c r="CM93" i="21"/>
  <c r="CF93" i="21"/>
  <c r="AY92" i="21"/>
  <c r="DL332" i="21"/>
  <c r="BY91" i="21"/>
  <c r="CM91" i="21"/>
  <c r="CF91" i="21"/>
  <c r="BR91" i="21"/>
  <c r="CD330" i="21"/>
  <c r="AZ88" i="21" s="1"/>
  <c r="CH330" i="21"/>
  <c r="BB88" i="21" s="1"/>
  <c r="CL330" i="21"/>
  <c r="BD88" i="21" s="1"/>
  <c r="BX330" i="21"/>
  <c r="CB330" i="21"/>
  <c r="CF330" i="21"/>
  <c r="BA88" i="21" s="1"/>
  <c r="CJ330" i="21"/>
  <c r="BC88" i="21" s="1"/>
  <c r="CO330" i="21"/>
  <c r="BE89" i="21" s="1"/>
  <c r="CK330" i="21"/>
  <c r="BC89" i="21" s="1"/>
  <c r="CG330" i="21"/>
  <c r="BA89" i="21" s="1"/>
  <c r="CI330" i="21"/>
  <c r="BB89" i="21" s="1"/>
  <c r="CN330" i="21"/>
  <c r="BE88" i="21" s="1"/>
  <c r="CM330" i="21"/>
  <c r="BD89" i="21" s="1"/>
  <c r="CE330" i="21"/>
  <c r="AZ89" i="21" s="1"/>
  <c r="CC330" i="21"/>
  <c r="AY89" i="21" s="1"/>
  <c r="BX328" i="21"/>
  <c r="CB328" i="21"/>
  <c r="CF328" i="21"/>
  <c r="BA84" i="21" s="1"/>
  <c r="CJ328" i="21"/>
  <c r="BC84" i="21" s="1"/>
  <c r="CD328" i="21"/>
  <c r="AZ84" i="21" s="1"/>
  <c r="CH328" i="21"/>
  <c r="BB84" i="21" s="1"/>
  <c r="CL328" i="21"/>
  <c r="BD84" i="21" s="1"/>
  <c r="CM328" i="21"/>
  <c r="BD85" i="21" s="1"/>
  <c r="CI328" i="21"/>
  <c r="BB85" i="21" s="1"/>
  <c r="CE328" i="21"/>
  <c r="AZ85" i="21" s="1"/>
  <c r="CN328" i="21"/>
  <c r="BE84" i="21" s="1"/>
  <c r="CK328" i="21"/>
  <c r="BC85" i="21" s="1"/>
  <c r="CC328" i="21"/>
  <c r="AY85" i="21" s="1"/>
  <c r="CO328" i="21"/>
  <c r="BE85" i="21" s="1"/>
  <c r="CG328" i="21"/>
  <c r="BA85" i="21" s="1"/>
  <c r="BM90" i="21"/>
  <c r="CH90" i="21"/>
  <c r="CA90" i="21"/>
  <c r="BQ90" i="21"/>
  <c r="CL90" i="21"/>
  <c r="CE90" i="21"/>
  <c r="BX90" i="21"/>
  <c r="CF90" i="21"/>
  <c r="CM90" i="21"/>
  <c r="BR90" i="21"/>
  <c r="BY90" i="21"/>
  <c r="AY90" i="21"/>
  <c r="DL331" i="21"/>
  <c r="CG86" i="21"/>
  <c r="BS86" i="21"/>
  <c r="BZ86" i="21"/>
  <c r="BL86" i="21"/>
  <c r="DL164" i="21"/>
  <c r="BB61" i="21"/>
  <c r="BE61" i="21"/>
  <c r="BA60" i="21"/>
  <c r="BC61" i="21"/>
  <c r="BD61" i="21"/>
  <c r="AY61" i="21"/>
  <c r="BE60" i="21"/>
  <c r="BB60" i="21"/>
  <c r="BA61" i="21"/>
  <c r="AZ60" i="21"/>
  <c r="AZ61" i="21"/>
  <c r="BC60" i="21"/>
  <c r="BD60" i="21"/>
  <c r="AY60" i="21"/>
  <c r="DL162" i="21"/>
  <c r="BJ253" i="21" l="1"/>
  <c r="BJ235" i="21"/>
  <c r="BB253" i="21"/>
  <c r="BJ257" i="21"/>
  <c r="BJ259" i="21"/>
  <c r="BB239" i="21"/>
  <c r="BB257" i="21"/>
  <c r="BB241" i="21"/>
  <c r="BB259" i="21"/>
  <c r="BR89" i="21"/>
  <c r="CM89" i="21"/>
  <c r="BY89" i="21"/>
  <c r="CF89" i="21"/>
  <c r="BZ90" i="21"/>
  <c r="BL90" i="21"/>
  <c r="BS90" i="21"/>
  <c r="CG90" i="21"/>
  <c r="BR85" i="21"/>
  <c r="BY85" i="21"/>
  <c r="CM85" i="21"/>
  <c r="CF85" i="21"/>
  <c r="AY84" i="21"/>
  <c r="DL328" i="21"/>
  <c r="AY88" i="21"/>
  <c r="DL330" i="21"/>
  <c r="BZ92" i="21"/>
  <c r="CG92" i="21"/>
  <c r="BS92" i="21"/>
  <c r="BL92" i="21"/>
  <c r="DO113" i="21"/>
  <c r="CG88" i="21" l="1"/>
  <c r="BL88" i="21"/>
  <c r="BS88" i="21"/>
  <c r="BZ88" i="21"/>
  <c r="CG84" i="21"/>
  <c r="BS84" i="21"/>
  <c r="BL84" i="21"/>
  <c r="BZ84" i="21"/>
  <c r="DR117" i="21"/>
  <c r="DQ117" i="21"/>
  <c r="DN113" i="21"/>
  <c r="DZ117" i="21" l="1"/>
  <c r="DY117" i="21"/>
  <c r="DX117" i="21"/>
  <c r="DN117" i="21"/>
  <c r="DW117" i="21" l="1"/>
  <c r="DO174" i="21" l="1"/>
  <c r="DO173" i="21"/>
  <c r="DP114" i="21"/>
  <c r="DM114" i="21"/>
  <c r="DY114" i="21" l="1"/>
  <c r="DL117" i="21"/>
  <c r="DO112" i="21"/>
  <c r="DR174" i="21" l="1"/>
  <c r="DY174" i="21" l="1"/>
  <c r="DZ174" i="21"/>
  <c r="DX174" i="21"/>
  <c r="DR182" i="21" l="1"/>
  <c r="DR184" i="21"/>
  <c r="DR173" i="21"/>
  <c r="BL77" i="21"/>
  <c r="BZ70" i="21" l="1"/>
  <c r="CG70" i="21"/>
  <c r="BS70" i="21"/>
  <c r="CG29" i="21"/>
  <c r="CG57" i="21"/>
  <c r="BZ57" i="21"/>
  <c r="CG56" i="21"/>
  <c r="BZ56" i="21"/>
  <c r="BZ28" i="21"/>
  <c r="CG28" i="21"/>
  <c r="CG59" i="21"/>
  <c r="CG58" i="21"/>
  <c r="BZ66" i="21"/>
  <c r="CG66" i="21"/>
  <c r="BZ68" i="21"/>
  <c r="CG68" i="21"/>
  <c r="BZ71" i="21"/>
  <c r="CG71" i="21"/>
  <c r="BZ61" i="21"/>
  <c r="CG61" i="21"/>
  <c r="BZ80" i="21"/>
  <c r="CG80" i="21"/>
  <c r="BZ81" i="21"/>
  <c r="CG81" i="21"/>
  <c r="BZ67" i="21"/>
  <c r="CG67" i="21"/>
  <c r="BZ62" i="21"/>
  <c r="CG62" i="21"/>
  <c r="BZ78" i="21"/>
  <c r="CG78" i="21"/>
  <c r="BZ74" i="21"/>
  <c r="CG74" i="21"/>
  <c r="BZ60" i="21"/>
  <c r="CG60" i="21"/>
  <c r="BZ76" i="21"/>
  <c r="CG76" i="21"/>
  <c r="BZ63" i="21"/>
  <c r="CG63" i="21"/>
  <c r="BZ64" i="21"/>
  <c r="CG64" i="21"/>
  <c r="BZ73" i="21"/>
  <c r="CG73" i="21"/>
  <c r="BZ75" i="21"/>
  <c r="CG75" i="21"/>
  <c r="BZ79" i="21"/>
  <c r="CG79" i="21"/>
  <c r="BZ65" i="21"/>
  <c r="CG65" i="21"/>
  <c r="BZ77" i="21"/>
  <c r="CG77" i="21"/>
  <c r="BZ69" i="21"/>
  <c r="CG69" i="21"/>
  <c r="BZ72" i="21"/>
  <c r="CG72" i="21"/>
  <c r="BZ59" i="21"/>
  <c r="BZ58" i="21"/>
  <c r="CG41" i="21"/>
  <c r="CG30" i="21"/>
  <c r="BZ36" i="21"/>
  <c r="CG36" i="21"/>
  <c r="BZ35" i="21"/>
  <c r="CG35" i="21"/>
  <c r="BZ37" i="21"/>
  <c r="CG37" i="21"/>
  <c r="BZ40" i="21"/>
  <c r="CG40" i="21"/>
  <c r="BZ33" i="21"/>
  <c r="CG33" i="21"/>
  <c r="BZ31" i="21"/>
  <c r="CG31" i="21"/>
  <c r="BZ39" i="21"/>
  <c r="CG39" i="21"/>
  <c r="BZ32" i="21"/>
  <c r="CG32" i="21"/>
  <c r="BZ34" i="21"/>
  <c r="CG34" i="21"/>
  <c r="BZ38" i="21"/>
  <c r="CG38" i="21"/>
  <c r="BZ30" i="21"/>
  <c r="BZ41" i="21"/>
  <c r="BL66" i="21"/>
  <c r="BL67" i="21"/>
  <c r="BL64" i="21"/>
  <c r="BL65" i="21"/>
  <c r="BL71" i="21"/>
  <c r="BL76" i="21"/>
  <c r="BL73" i="21"/>
  <c r="BL79" i="21"/>
  <c r="BL72" i="21"/>
  <c r="BS68" i="21"/>
  <c r="BL68" i="21"/>
  <c r="BS61" i="21"/>
  <c r="BL61" i="21"/>
  <c r="BS80" i="21"/>
  <c r="BL80" i="21"/>
  <c r="BS81" i="21"/>
  <c r="BL81" i="21"/>
  <c r="BS62" i="21"/>
  <c r="BL62" i="21"/>
  <c r="BS78" i="21"/>
  <c r="BL78" i="21"/>
  <c r="BS74" i="21"/>
  <c r="BL74" i="21"/>
  <c r="BS60" i="21"/>
  <c r="BL60" i="21"/>
  <c r="BS58" i="21"/>
  <c r="BS63" i="21"/>
  <c r="BL63" i="21"/>
  <c r="BS75" i="21"/>
  <c r="BL75" i="21"/>
  <c r="BS77" i="21"/>
  <c r="BS59" i="21"/>
  <c r="BL59" i="21"/>
  <c r="BS69" i="21"/>
  <c r="BL69" i="21"/>
  <c r="BS71" i="21"/>
  <c r="BS76" i="21"/>
  <c r="BS73" i="21"/>
  <c r="BS79" i="21"/>
  <c r="BS72" i="21"/>
  <c r="BS66" i="21"/>
  <c r="BS67" i="21"/>
  <c r="BS64" i="21"/>
  <c r="BS65" i="21"/>
  <c r="BS33" i="21"/>
  <c r="BL33" i="21"/>
  <c r="BS31" i="21"/>
  <c r="BL31" i="21"/>
  <c r="BS39" i="21"/>
  <c r="BL39" i="21"/>
  <c r="BS32" i="21"/>
  <c r="BL32" i="21"/>
  <c r="BS34" i="21"/>
  <c r="BL34" i="21"/>
  <c r="BS38" i="21"/>
  <c r="BL38" i="21"/>
  <c r="BS36" i="21"/>
  <c r="BL36" i="21"/>
  <c r="BS35" i="21"/>
  <c r="BL35" i="21"/>
  <c r="BS41" i="21"/>
  <c r="BL41" i="21"/>
  <c r="BS37" i="21"/>
  <c r="BL37" i="21"/>
  <c r="BS40" i="21"/>
  <c r="BL40" i="21"/>
  <c r="BS29" i="21"/>
  <c r="BL29" i="21"/>
  <c r="BS28" i="21"/>
  <c r="BS57" i="21"/>
  <c r="BL57" i="21"/>
  <c r="BS56" i="21"/>
  <c r="DY184" i="21"/>
  <c r="DX184" i="21"/>
  <c r="DX182" i="21"/>
  <c r="DZ173" i="21"/>
  <c r="DZ182" i="21"/>
  <c r="DZ184" i="21"/>
  <c r="DY182" i="21"/>
  <c r="BL54" i="21" l="1"/>
  <c r="BL306" i="21"/>
  <c r="BL51" i="21"/>
  <c r="BL303" i="21"/>
  <c r="BL55" i="21"/>
  <c r="BL307" i="21"/>
  <c r="BL49" i="21"/>
  <c r="BL301" i="21"/>
  <c r="BL50" i="21"/>
  <c r="BL302" i="21"/>
  <c r="BL52" i="21"/>
  <c r="BL304" i="21"/>
  <c r="BL48" i="21"/>
  <c r="BL300" i="21"/>
  <c r="BL46" i="21"/>
  <c r="BL298" i="21"/>
  <c r="BL53" i="21"/>
  <c r="BL305" i="21"/>
  <c r="BL45" i="21"/>
  <c r="BL297" i="21"/>
  <c r="BL47" i="21"/>
  <c r="BL299" i="21"/>
  <c r="BZ55" i="21"/>
  <c r="BZ307" i="21"/>
  <c r="CG52" i="21"/>
  <c r="CG304" i="21"/>
  <c r="CG48" i="21"/>
  <c r="CG300" i="21"/>
  <c r="CG46" i="21"/>
  <c r="CG298" i="21"/>
  <c r="CG53" i="21"/>
  <c r="CG305" i="21"/>
  <c r="CG45" i="21"/>
  <c r="CG297" i="21"/>
  <c r="CG47" i="21"/>
  <c r="CG299" i="21"/>
  <c r="CG54" i="21"/>
  <c r="CG306" i="21"/>
  <c r="CG51" i="21"/>
  <c r="CG303" i="21"/>
  <c r="CG49" i="21"/>
  <c r="CG301" i="21"/>
  <c r="CG50" i="21"/>
  <c r="CG302" i="21"/>
  <c r="BS54" i="21"/>
  <c r="BS306" i="21"/>
  <c r="BS51" i="21"/>
  <c r="BS303" i="21"/>
  <c r="BS55" i="21"/>
  <c r="BS307" i="21"/>
  <c r="BS49" i="21"/>
  <c r="BS301" i="21"/>
  <c r="BS50" i="21"/>
  <c r="BS302" i="21"/>
  <c r="BS52" i="21"/>
  <c r="BS304" i="21"/>
  <c r="BS48" i="21"/>
  <c r="BS300" i="21"/>
  <c r="BS46" i="21"/>
  <c r="BS298" i="21"/>
  <c r="BS53" i="21"/>
  <c r="BS305" i="21"/>
  <c r="BS45" i="21"/>
  <c r="BS297" i="21"/>
  <c r="BS47" i="21"/>
  <c r="BS299" i="21"/>
  <c r="BZ52" i="21"/>
  <c r="BZ304" i="21"/>
  <c r="BZ48" i="21"/>
  <c r="BZ300" i="21"/>
  <c r="BZ46" i="21"/>
  <c r="BZ298" i="21"/>
  <c r="BZ53" i="21"/>
  <c r="BZ305" i="21"/>
  <c r="BZ45" i="21"/>
  <c r="BZ297" i="21"/>
  <c r="BZ47" i="21"/>
  <c r="BZ299" i="21"/>
  <c r="BZ54" i="21"/>
  <c r="BZ306" i="21"/>
  <c r="BZ51" i="21"/>
  <c r="BZ303" i="21"/>
  <c r="BZ49" i="21"/>
  <c r="BZ301" i="21"/>
  <c r="BZ50" i="21"/>
  <c r="BZ302" i="21"/>
  <c r="CG55" i="21"/>
  <c r="CG307" i="21"/>
  <c r="CG44" i="21"/>
  <c r="CG296" i="21"/>
  <c r="BZ44" i="21"/>
  <c r="BZ296" i="21"/>
  <c r="CH70" i="21"/>
  <c r="BT70" i="21"/>
  <c r="CA70" i="21"/>
  <c r="BM70" i="21"/>
  <c r="CH56" i="21"/>
  <c r="CA56" i="21"/>
  <c r="CH28" i="21"/>
  <c r="CA28" i="21"/>
  <c r="CH29" i="21"/>
  <c r="CH57" i="21"/>
  <c r="CA57" i="21"/>
  <c r="CH59" i="21"/>
  <c r="CH58" i="21"/>
  <c r="CH81" i="21"/>
  <c r="CA64" i="21"/>
  <c r="CH64" i="21"/>
  <c r="CA60" i="21"/>
  <c r="CH60" i="21"/>
  <c r="CA75" i="21"/>
  <c r="CH75" i="21"/>
  <c r="CA68" i="21"/>
  <c r="CH68" i="21"/>
  <c r="CA67" i="21"/>
  <c r="CH67" i="21"/>
  <c r="CA79" i="21"/>
  <c r="CH79" i="21"/>
  <c r="CA65" i="21"/>
  <c r="CH65" i="21"/>
  <c r="CA73" i="21"/>
  <c r="CH73" i="21"/>
  <c r="CA61" i="21"/>
  <c r="CH61" i="21"/>
  <c r="CA74" i="21"/>
  <c r="CH74" i="21"/>
  <c r="CA66" i="21"/>
  <c r="CH66" i="21"/>
  <c r="CA76" i="21"/>
  <c r="CH76" i="21"/>
  <c r="CA81" i="21"/>
  <c r="CA80" i="21"/>
  <c r="CH80" i="21"/>
  <c r="CA78" i="21"/>
  <c r="CH78" i="21"/>
  <c r="CA63" i="21"/>
  <c r="CH63" i="21"/>
  <c r="CA62" i="21"/>
  <c r="CH62" i="21"/>
  <c r="CA77" i="21"/>
  <c r="CH77" i="21"/>
  <c r="CA69" i="21"/>
  <c r="CH69" i="21"/>
  <c r="CA71" i="21"/>
  <c r="CH71" i="21"/>
  <c r="CA72" i="21"/>
  <c r="CH72" i="21"/>
  <c r="CA58" i="21"/>
  <c r="CA59" i="21"/>
  <c r="CH41" i="21"/>
  <c r="CH30" i="21"/>
  <c r="CA32" i="21"/>
  <c r="CH32" i="21"/>
  <c r="CA41" i="21"/>
  <c r="CA38" i="21"/>
  <c r="CH38" i="21"/>
  <c r="CA33" i="21"/>
  <c r="CH33" i="21"/>
  <c r="CA39" i="21"/>
  <c r="CH39" i="21"/>
  <c r="CA36" i="21"/>
  <c r="CH36" i="21"/>
  <c r="CA35" i="21"/>
  <c r="CH35" i="21"/>
  <c r="CA34" i="21"/>
  <c r="CH34" i="21"/>
  <c r="CA30" i="21"/>
  <c r="CA37" i="21"/>
  <c r="CH37" i="21"/>
  <c r="CA31" i="21"/>
  <c r="CH31" i="21"/>
  <c r="CA40" i="21"/>
  <c r="CH40" i="21"/>
  <c r="BM63" i="21"/>
  <c r="BM61" i="21"/>
  <c r="BM59" i="21"/>
  <c r="BM58" i="21"/>
  <c r="BM66" i="21"/>
  <c r="BM65" i="21"/>
  <c r="BM60" i="21"/>
  <c r="BM62" i="21"/>
  <c r="BM68" i="21"/>
  <c r="BM67" i="21"/>
  <c r="BM69" i="21"/>
  <c r="BN26" i="21"/>
  <c r="BN13" i="21" s="1"/>
  <c r="BM64" i="21"/>
  <c r="BM73" i="21"/>
  <c r="BM74" i="21"/>
  <c r="BM76" i="21"/>
  <c r="BM81" i="21"/>
  <c r="BM80" i="21"/>
  <c r="BM71" i="21"/>
  <c r="BM72" i="21"/>
  <c r="BM75" i="21"/>
  <c r="BM77" i="21"/>
  <c r="BM79" i="21"/>
  <c r="BM78" i="21"/>
  <c r="BM36" i="21"/>
  <c r="BM41" i="21"/>
  <c r="BM38" i="21"/>
  <c r="BM39" i="21"/>
  <c r="BM37" i="21"/>
  <c r="BM31" i="21"/>
  <c r="BM40" i="21"/>
  <c r="BM32" i="21"/>
  <c r="BM33" i="21"/>
  <c r="BM35" i="21"/>
  <c r="BM34" i="21"/>
  <c r="BM29" i="21"/>
  <c r="BM57" i="21"/>
  <c r="BM56" i="21"/>
  <c r="BM28" i="21"/>
  <c r="BT72" i="21"/>
  <c r="BT56" i="21"/>
  <c r="BT63" i="21"/>
  <c r="BT64" i="21"/>
  <c r="BT60" i="21"/>
  <c r="BT73" i="21"/>
  <c r="BT61" i="21"/>
  <c r="BT62" i="21"/>
  <c r="BT75" i="21"/>
  <c r="BT77" i="21"/>
  <c r="BT68" i="21"/>
  <c r="BT67" i="21"/>
  <c r="BT69" i="21"/>
  <c r="BT79" i="21"/>
  <c r="BT36" i="21"/>
  <c r="BT32" i="21"/>
  <c r="BT71" i="21"/>
  <c r="BT41" i="21"/>
  <c r="BT38" i="21"/>
  <c r="BT33" i="21"/>
  <c r="BT39" i="21"/>
  <c r="BT57" i="21"/>
  <c r="BT65" i="21"/>
  <c r="BT29" i="21"/>
  <c r="BT59" i="21"/>
  <c r="BT74" i="21"/>
  <c r="BT58" i="21"/>
  <c r="BT66" i="21"/>
  <c r="BT76" i="21"/>
  <c r="BT81" i="21"/>
  <c r="BT80" i="21"/>
  <c r="BT78" i="21"/>
  <c r="BT35" i="21"/>
  <c r="BT34" i="21"/>
  <c r="BT30" i="21"/>
  <c r="BT37" i="21"/>
  <c r="BT31" i="21"/>
  <c r="BT40" i="21"/>
  <c r="BT28" i="21"/>
  <c r="CB57" i="21"/>
  <c r="CB56" i="21"/>
  <c r="CB28" i="21"/>
  <c r="CA296" i="21" l="1"/>
  <c r="BT45" i="21"/>
  <c r="BT297" i="21"/>
  <c r="BT49" i="21"/>
  <c r="BT301" i="21"/>
  <c r="BT52" i="21"/>
  <c r="BT304" i="21"/>
  <c r="BT50" i="21"/>
  <c r="BT302" i="21"/>
  <c r="BM49" i="21"/>
  <c r="BM301" i="21"/>
  <c r="BM46" i="21"/>
  <c r="BM298" i="21"/>
  <c r="BM45" i="21"/>
  <c r="BM297" i="21"/>
  <c r="BM53" i="21"/>
  <c r="BM305" i="21"/>
  <c r="BM55" i="21"/>
  <c r="BM307" i="21"/>
  <c r="CH54" i="21"/>
  <c r="CH306" i="21"/>
  <c r="CH45" i="21"/>
  <c r="CH297" i="21"/>
  <c r="CH51" i="21"/>
  <c r="CH303" i="21"/>
  <c r="CA48" i="21"/>
  <c r="CA300" i="21"/>
  <c r="CA49" i="21"/>
  <c r="CA301" i="21"/>
  <c r="CA50" i="21"/>
  <c r="CA302" i="21"/>
  <c r="CA53" i="21"/>
  <c r="CA305" i="21"/>
  <c r="CA47" i="21"/>
  <c r="CA299" i="21"/>
  <c r="CA52" i="21"/>
  <c r="CA304" i="21"/>
  <c r="CH46" i="21"/>
  <c r="CH298" i="21"/>
  <c r="BT53" i="21"/>
  <c r="BT305" i="21"/>
  <c r="BT54" i="21"/>
  <c r="BT306" i="21"/>
  <c r="BT51" i="21"/>
  <c r="BT303" i="21"/>
  <c r="BT48" i="21"/>
  <c r="BT300" i="21"/>
  <c r="BT47" i="21"/>
  <c r="BT299" i="21"/>
  <c r="BT55" i="21"/>
  <c r="BT307" i="21"/>
  <c r="BT46" i="21"/>
  <c r="BT298" i="21"/>
  <c r="BM48" i="21"/>
  <c r="BM300" i="21"/>
  <c r="BM47" i="21"/>
  <c r="BM299" i="21"/>
  <c r="BM54" i="21"/>
  <c r="BM306" i="21"/>
  <c r="BM51" i="21"/>
  <c r="BM303" i="21"/>
  <c r="BM52" i="21"/>
  <c r="BM304" i="21"/>
  <c r="BM50" i="21"/>
  <c r="BM302" i="21"/>
  <c r="CA54" i="21"/>
  <c r="CA306" i="21"/>
  <c r="CA45" i="21"/>
  <c r="CA297" i="21"/>
  <c r="CA51" i="21"/>
  <c r="CA303" i="21"/>
  <c r="CH48" i="21"/>
  <c r="CH300" i="21"/>
  <c r="CH49" i="21"/>
  <c r="CH301" i="21"/>
  <c r="CH50" i="21"/>
  <c r="CH302" i="21"/>
  <c r="CH53" i="21"/>
  <c r="CH305" i="21"/>
  <c r="CH47" i="21"/>
  <c r="CH299" i="21"/>
  <c r="CH52" i="21"/>
  <c r="CH304" i="21"/>
  <c r="CA55" i="21"/>
  <c r="CA307" i="21"/>
  <c r="CA46" i="21"/>
  <c r="CA298" i="21"/>
  <c r="CH55" i="21"/>
  <c r="CH307" i="21"/>
  <c r="BT44" i="21"/>
  <c r="BT296" i="21"/>
  <c r="CA44" i="21"/>
  <c r="CH44" i="21"/>
  <c r="CH296" i="21"/>
  <c r="DU13" i="46"/>
  <c r="DU7" i="46" s="1"/>
  <c r="H4" i="45"/>
  <c r="DV13" i="44"/>
  <c r="DV7" i="44" s="1"/>
  <c r="H4" i="43"/>
  <c r="DU13" i="41"/>
  <c r="HP26" i="21"/>
  <c r="DU13" i="38"/>
  <c r="ES11" i="38"/>
  <c r="CB70" i="21"/>
  <c r="BN70" i="21"/>
  <c r="BU70" i="21"/>
  <c r="CB80" i="21"/>
  <c r="CB79" i="21"/>
  <c r="CB75" i="21"/>
  <c r="CB63" i="21"/>
  <c r="CB76" i="21"/>
  <c r="CB78" i="21"/>
  <c r="CB72" i="21"/>
  <c r="CB69" i="21"/>
  <c r="CB65" i="21"/>
  <c r="CB68" i="21"/>
  <c r="CB62" i="21"/>
  <c r="CB66" i="21"/>
  <c r="CB74" i="21"/>
  <c r="CB71" i="21"/>
  <c r="CB77" i="21"/>
  <c r="CB67" i="21"/>
  <c r="CB81" i="21"/>
  <c r="CB73" i="21"/>
  <c r="CB61" i="21"/>
  <c r="CB60" i="21"/>
  <c r="CB64" i="21"/>
  <c r="CB59" i="21"/>
  <c r="CB58" i="21"/>
  <c r="CB31" i="21"/>
  <c r="CB39" i="21"/>
  <c r="CB37" i="21"/>
  <c r="CB32" i="21"/>
  <c r="CB40" i="21"/>
  <c r="CB41" i="21"/>
  <c r="CB36" i="21"/>
  <c r="CB49" i="21"/>
  <c r="CB34" i="21"/>
  <c r="CB33" i="21"/>
  <c r="CB38" i="21"/>
  <c r="CB30" i="21"/>
  <c r="BN66" i="21"/>
  <c r="BN67" i="21"/>
  <c r="BN58" i="21"/>
  <c r="BN61" i="21"/>
  <c r="BN60" i="21"/>
  <c r="BN64" i="21"/>
  <c r="BN63" i="21"/>
  <c r="BN59" i="21"/>
  <c r="BN65" i="21"/>
  <c r="BN68" i="21"/>
  <c r="BN62" i="21"/>
  <c r="BU35" i="21"/>
  <c r="BO26" i="21"/>
  <c r="BO13" i="21" s="1"/>
  <c r="BN74" i="21"/>
  <c r="BN71" i="21"/>
  <c r="BN77" i="21"/>
  <c r="BN81" i="21"/>
  <c r="BN73" i="21"/>
  <c r="BN80" i="21"/>
  <c r="BN79" i="21"/>
  <c r="BN75" i="21"/>
  <c r="BN76" i="21"/>
  <c r="BN78" i="21"/>
  <c r="BN72" i="21"/>
  <c r="BN69" i="21"/>
  <c r="BN36" i="21"/>
  <c r="BN38" i="21"/>
  <c r="BN39" i="21"/>
  <c r="BN37" i="21"/>
  <c r="BN40" i="21"/>
  <c r="BN41" i="21"/>
  <c r="BN31" i="21"/>
  <c r="BN35" i="21"/>
  <c r="BN34" i="21"/>
  <c r="BN33" i="21"/>
  <c r="BN44" i="21"/>
  <c r="BN32" i="21"/>
  <c r="BN29" i="21"/>
  <c r="BN56" i="21"/>
  <c r="BN28" i="21"/>
  <c r="BN57" i="21"/>
  <c r="BU56" i="21"/>
  <c r="CC57" i="21"/>
  <c r="CC56" i="21"/>
  <c r="CC28" i="21"/>
  <c r="BU66" i="21"/>
  <c r="BU37" i="21"/>
  <c r="BU77" i="21"/>
  <c r="BU67" i="21"/>
  <c r="BU32" i="21"/>
  <c r="BU58" i="21"/>
  <c r="BU60" i="21"/>
  <c r="BU64" i="21"/>
  <c r="BU31" i="21"/>
  <c r="BU28" i="21"/>
  <c r="BU36" i="21"/>
  <c r="BU80" i="21"/>
  <c r="BU79" i="21"/>
  <c r="BU75" i="21"/>
  <c r="BU63" i="21"/>
  <c r="BU34" i="21"/>
  <c r="BU33" i="21"/>
  <c r="BU57" i="21"/>
  <c r="BU59" i="21"/>
  <c r="BU76" i="21"/>
  <c r="BU78" i="21"/>
  <c r="BU38" i="21"/>
  <c r="BU72" i="21"/>
  <c r="BU69" i="21"/>
  <c r="BU65" i="21"/>
  <c r="BU68" i="21"/>
  <c r="BU62" i="21"/>
  <c r="BU41" i="21"/>
  <c r="BU29" i="21"/>
  <c r="BU39" i="21"/>
  <c r="BU74" i="21"/>
  <c r="BU71" i="21"/>
  <c r="BU30" i="21"/>
  <c r="BU81" i="21"/>
  <c r="BU73" i="21"/>
  <c r="BU61" i="21"/>
  <c r="BU40" i="21"/>
  <c r="BU53" i="21" l="1"/>
  <c r="BU305" i="21"/>
  <c r="BU52" i="21"/>
  <c r="BU304" i="21"/>
  <c r="BU48" i="21"/>
  <c r="BU300" i="21"/>
  <c r="BU51" i="21"/>
  <c r="BU303" i="21"/>
  <c r="BN46" i="21"/>
  <c r="BN298" i="21"/>
  <c r="BN47" i="21"/>
  <c r="BN299" i="21"/>
  <c r="BN49" i="21"/>
  <c r="BN301" i="21"/>
  <c r="BN55" i="21"/>
  <c r="BN307" i="21"/>
  <c r="BN51" i="21"/>
  <c r="BN303" i="21"/>
  <c r="BN52" i="21"/>
  <c r="BN304" i="21"/>
  <c r="CB52" i="21"/>
  <c r="CB304" i="21"/>
  <c r="CB48" i="21"/>
  <c r="CB300" i="21"/>
  <c r="CB50" i="21"/>
  <c r="CB302" i="21"/>
  <c r="CB54" i="21"/>
  <c r="CB306" i="21"/>
  <c r="CB51" i="21"/>
  <c r="CB303" i="21"/>
  <c r="CB45" i="21"/>
  <c r="CB297" i="21"/>
  <c r="BU55" i="21"/>
  <c r="BU307" i="21"/>
  <c r="BU54" i="21"/>
  <c r="BU306" i="21"/>
  <c r="BU47" i="21"/>
  <c r="BU299" i="21"/>
  <c r="BU50" i="21"/>
  <c r="BU302" i="21"/>
  <c r="BU45" i="21"/>
  <c r="BU297" i="21"/>
  <c r="BU46" i="21"/>
  <c r="BU298" i="21"/>
  <c r="BN48" i="21"/>
  <c r="BN300" i="21"/>
  <c r="BN45" i="21"/>
  <c r="BN297" i="21"/>
  <c r="BN54" i="21"/>
  <c r="BN306" i="21"/>
  <c r="BN53" i="21"/>
  <c r="BN305" i="21"/>
  <c r="BN50" i="21"/>
  <c r="BN302" i="21"/>
  <c r="BU49" i="21"/>
  <c r="BU301" i="21"/>
  <c r="CB47" i="21"/>
  <c r="CB299" i="21"/>
  <c r="CB55" i="21"/>
  <c r="CB307" i="21"/>
  <c r="CB46" i="21"/>
  <c r="CB298" i="21"/>
  <c r="CB53" i="21"/>
  <c r="CB305" i="21"/>
  <c r="BU44" i="21"/>
  <c r="BU296" i="21"/>
  <c r="CB44" i="21"/>
  <c r="CB296" i="21"/>
  <c r="J4" i="45"/>
  <c r="DX13" i="44"/>
  <c r="DX7" i="44" s="1"/>
  <c r="DW13" i="46"/>
  <c r="DW7" i="46" s="1"/>
  <c r="JT14" i="44"/>
  <c r="GQ14" i="44"/>
  <c r="GP14" i="46"/>
  <c r="JS14" i="46"/>
  <c r="DU21" i="38"/>
  <c r="H12" i="43" s="1"/>
  <c r="DV21" i="44" s="1"/>
  <c r="DU20" i="38"/>
  <c r="H11" i="43" s="1"/>
  <c r="DV20" i="44" s="1"/>
  <c r="DU36" i="38"/>
  <c r="H27" i="43" s="1"/>
  <c r="DV36" i="44" s="1"/>
  <c r="DU35" i="38"/>
  <c r="H26" i="43" s="1"/>
  <c r="DV35" i="44" s="1"/>
  <c r="DU33" i="38"/>
  <c r="H24" i="43" s="1"/>
  <c r="DV33" i="44" s="1"/>
  <c r="DU30" i="38"/>
  <c r="H21" i="43" s="1"/>
  <c r="DU26" i="38"/>
  <c r="H17" i="43" s="1"/>
  <c r="DV26" i="44" s="1"/>
  <c r="DU25" i="38"/>
  <c r="H16" i="43" s="1"/>
  <c r="DV25" i="44" s="1"/>
  <c r="DU24" i="38"/>
  <c r="H15" i="43" s="1"/>
  <c r="DV24" i="44" s="1"/>
  <c r="DU19" i="38"/>
  <c r="H10" i="43" s="1"/>
  <c r="DV19" i="44" s="1"/>
  <c r="DU16" i="38"/>
  <c r="H7" i="43" s="1"/>
  <c r="DV16" i="44" s="1"/>
  <c r="DU41" i="38"/>
  <c r="H32" i="43" s="1"/>
  <c r="DV41" i="44" s="1"/>
  <c r="DU40" i="38"/>
  <c r="H31" i="43" s="1"/>
  <c r="DV40" i="44" s="1"/>
  <c r="DU39" i="38"/>
  <c r="H30" i="43" s="1"/>
  <c r="DV39" i="44" s="1"/>
  <c r="DU38" i="38"/>
  <c r="H29" i="43" s="1"/>
  <c r="DV38" i="44" s="1"/>
  <c r="DU37" i="38"/>
  <c r="H28" i="43" s="1"/>
  <c r="DV37" i="44" s="1"/>
  <c r="DU34" i="38"/>
  <c r="H25" i="43" s="1"/>
  <c r="DV34" i="44" s="1"/>
  <c r="DU32" i="38"/>
  <c r="H23" i="43" s="1"/>
  <c r="DV32" i="44" s="1"/>
  <c r="DU31" i="38"/>
  <c r="H22" i="43" s="1"/>
  <c r="DV31" i="44" s="1"/>
  <c r="DU29" i="38"/>
  <c r="H20" i="43" s="1"/>
  <c r="DV29" i="44" s="1"/>
  <c r="DU28" i="38"/>
  <c r="H19" i="43" s="1"/>
  <c r="DV28" i="44" s="1"/>
  <c r="DU27" i="38"/>
  <c r="H18" i="43" s="1"/>
  <c r="DV27" i="44" s="1"/>
  <c r="DU23" i="38"/>
  <c r="H14" i="43" s="1"/>
  <c r="DV23" i="44" s="1"/>
  <c r="DU22" i="38"/>
  <c r="H13" i="43" s="1"/>
  <c r="DV22" i="44" s="1"/>
  <c r="DU18" i="38"/>
  <c r="H9" i="43" s="1"/>
  <c r="DV18" i="44" s="1"/>
  <c r="DU17" i="38"/>
  <c r="H8" i="43" s="1"/>
  <c r="DU6" i="46"/>
  <c r="DV6" i="44"/>
  <c r="J4" i="43"/>
  <c r="DU40" i="41"/>
  <c r="H31" i="45" s="1"/>
  <c r="DU40" i="46" s="1"/>
  <c r="DU38" i="41"/>
  <c r="H29" i="45" s="1"/>
  <c r="DU38" i="46" s="1"/>
  <c r="DU36" i="41"/>
  <c r="H27" i="45" s="1"/>
  <c r="DU36" i="46" s="1"/>
  <c r="DU34" i="41"/>
  <c r="H25" i="45" s="1"/>
  <c r="DU34" i="46" s="1"/>
  <c r="DU32" i="41"/>
  <c r="H23" i="45" s="1"/>
  <c r="DU32" i="46" s="1"/>
  <c r="DU30" i="41"/>
  <c r="H21" i="45" s="1"/>
  <c r="DU30" i="46" s="1"/>
  <c r="DU28" i="41"/>
  <c r="H19" i="45" s="1"/>
  <c r="DU28" i="46" s="1"/>
  <c r="DU41" i="41"/>
  <c r="H32" i="45" s="1"/>
  <c r="DU41" i="46" s="1"/>
  <c r="DU39" i="41"/>
  <c r="H30" i="45" s="1"/>
  <c r="DU39" i="46" s="1"/>
  <c r="DU37" i="41"/>
  <c r="H28" i="45" s="1"/>
  <c r="DU37" i="46" s="1"/>
  <c r="DU35" i="41"/>
  <c r="H26" i="45" s="1"/>
  <c r="DU35" i="46" s="1"/>
  <c r="DU33" i="41"/>
  <c r="H24" i="45" s="1"/>
  <c r="DU33" i="46" s="1"/>
  <c r="DU31" i="41"/>
  <c r="H22" i="45" s="1"/>
  <c r="DU31" i="46" s="1"/>
  <c r="DU29" i="41"/>
  <c r="H20" i="45" s="1"/>
  <c r="DU29" i="46" s="1"/>
  <c r="DU26" i="41"/>
  <c r="H17" i="45" s="1"/>
  <c r="DU26" i="46" s="1"/>
  <c r="DU24" i="41"/>
  <c r="H15" i="45" s="1"/>
  <c r="DU24" i="46" s="1"/>
  <c r="DU22" i="41"/>
  <c r="H13" i="45" s="1"/>
  <c r="DU22" i="46" s="1"/>
  <c r="DU20" i="41"/>
  <c r="H11" i="45" s="1"/>
  <c r="DU20" i="46" s="1"/>
  <c r="DU18" i="41"/>
  <c r="H9" i="45" s="1"/>
  <c r="DU18" i="46" s="1"/>
  <c r="DU16" i="41"/>
  <c r="H7" i="45" s="1"/>
  <c r="DU27" i="41"/>
  <c r="H18" i="45" s="1"/>
  <c r="DU27" i="46" s="1"/>
  <c r="DU25" i="41"/>
  <c r="H16" i="45" s="1"/>
  <c r="DU25" i="46" s="1"/>
  <c r="DU23" i="41"/>
  <c r="H14" i="45" s="1"/>
  <c r="DU23" i="46" s="1"/>
  <c r="DU21" i="41"/>
  <c r="H12" i="45" s="1"/>
  <c r="DU21" i="46" s="1"/>
  <c r="DU19" i="41"/>
  <c r="H10" i="45" s="1"/>
  <c r="DU19" i="46" s="1"/>
  <c r="DU17" i="41"/>
  <c r="H8" i="45" s="1"/>
  <c r="DU7" i="38"/>
  <c r="JS14" i="41"/>
  <c r="GP14" i="41"/>
  <c r="DU7" i="41"/>
  <c r="DU6" i="38"/>
  <c r="DU6" i="41"/>
  <c r="DW13" i="41"/>
  <c r="HQ26" i="21"/>
  <c r="DW13" i="38"/>
  <c r="DW17" i="38" s="1"/>
  <c r="JS14" i="38"/>
  <c r="GP14" i="38"/>
  <c r="ES9" i="38"/>
  <c r="ES43" i="38"/>
  <c r="BV70" i="21"/>
  <c r="CC70" i="21"/>
  <c r="CC69" i="21"/>
  <c r="CC78" i="21"/>
  <c r="CC65" i="21"/>
  <c r="CC63" i="21"/>
  <c r="CC66" i="21"/>
  <c r="CC75" i="21"/>
  <c r="CC77" i="21"/>
  <c r="CC64" i="21"/>
  <c r="CC61" i="21"/>
  <c r="CC72" i="21"/>
  <c r="CC59" i="21"/>
  <c r="CC80" i="21"/>
  <c r="CC68" i="21"/>
  <c r="CC73" i="21"/>
  <c r="CC58" i="21"/>
  <c r="CC62" i="21"/>
  <c r="CC71" i="21"/>
  <c r="CC76" i="21"/>
  <c r="CC79" i="21"/>
  <c r="CC60" i="21"/>
  <c r="CC74" i="21"/>
  <c r="CC81" i="21"/>
  <c r="CC67" i="21"/>
  <c r="CC37" i="21"/>
  <c r="CC32" i="21"/>
  <c r="CC34" i="21"/>
  <c r="CC30" i="21"/>
  <c r="CC39" i="21"/>
  <c r="CC31" i="21"/>
  <c r="CC33" i="21"/>
  <c r="CC36" i="21"/>
  <c r="CC38" i="21"/>
  <c r="CC41" i="21"/>
  <c r="CC40" i="21"/>
  <c r="CC35" i="21"/>
  <c r="BO36" i="21"/>
  <c r="BO38" i="21"/>
  <c r="BO41" i="21"/>
  <c r="BO39" i="21"/>
  <c r="BO37" i="21"/>
  <c r="BO40" i="21"/>
  <c r="BP26" i="21"/>
  <c r="BP13" i="21" s="1"/>
  <c r="BO69" i="21"/>
  <c r="BO78" i="21"/>
  <c r="BO65" i="21"/>
  <c r="BO71" i="21"/>
  <c r="BO76" i="21"/>
  <c r="BO67" i="21"/>
  <c r="BO79" i="21"/>
  <c r="BO60" i="21"/>
  <c r="BO74" i="21"/>
  <c r="BO81" i="21"/>
  <c r="BO68" i="21"/>
  <c r="BO73" i="21"/>
  <c r="BO62" i="21"/>
  <c r="BO63" i="21"/>
  <c r="BO66" i="21"/>
  <c r="BO75" i="21"/>
  <c r="BO77" i="21"/>
  <c r="BO64" i="21"/>
  <c r="BO61" i="21"/>
  <c r="BO72" i="21"/>
  <c r="BO59" i="21"/>
  <c r="BO80" i="21"/>
  <c r="BO33" i="21"/>
  <c r="BO34" i="21"/>
  <c r="BO31" i="21"/>
  <c r="BO32" i="21"/>
  <c r="BO35" i="21"/>
  <c r="BO44" i="21"/>
  <c r="BO29" i="21"/>
  <c r="BO56" i="21"/>
  <c r="BO28" i="21"/>
  <c r="BO57" i="21"/>
  <c r="BV28" i="21"/>
  <c r="BV37" i="21"/>
  <c r="BV68" i="21"/>
  <c r="BV32" i="21"/>
  <c r="BV73" i="21"/>
  <c r="BV58" i="21"/>
  <c r="BV62" i="21"/>
  <c r="BV57" i="21"/>
  <c r="BV63" i="21"/>
  <c r="BV66" i="21"/>
  <c r="BV75" i="21"/>
  <c r="BV77" i="21"/>
  <c r="BV40" i="21"/>
  <c r="BV35" i="21"/>
  <c r="BV64" i="21"/>
  <c r="BV61" i="21"/>
  <c r="BV74" i="21"/>
  <c r="BV81" i="21"/>
  <c r="BV29" i="21"/>
  <c r="BV56" i="21"/>
  <c r="BV69" i="21"/>
  <c r="BV78" i="21"/>
  <c r="BV33" i="21"/>
  <c r="BV36" i="21"/>
  <c r="BV38" i="21"/>
  <c r="BV65" i="21"/>
  <c r="BV41" i="21"/>
  <c r="BP65" i="21"/>
  <c r="CD56" i="21"/>
  <c r="CD57" i="21"/>
  <c r="CD28" i="21"/>
  <c r="BV48" i="21"/>
  <c r="BV71" i="21"/>
  <c r="BV76" i="21"/>
  <c r="BV30" i="21"/>
  <c r="BV39" i="21"/>
  <c r="BV67" i="21"/>
  <c r="BV31" i="21"/>
  <c r="BV79" i="21"/>
  <c r="BV60" i="21"/>
  <c r="BV72" i="21"/>
  <c r="BV59" i="21"/>
  <c r="BV80" i="21"/>
  <c r="BV53" i="21" l="1"/>
  <c r="BV305" i="21"/>
  <c r="BV50" i="21"/>
  <c r="BV302" i="21"/>
  <c r="BV51" i="21"/>
  <c r="BV303" i="21"/>
  <c r="BV55" i="21"/>
  <c r="BV307" i="21"/>
  <c r="BV52" i="21"/>
  <c r="BV304" i="21"/>
  <c r="BV47" i="21"/>
  <c r="BV299" i="21"/>
  <c r="BV54" i="21"/>
  <c r="BV306" i="21"/>
  <c r="BO49" i="21"/>
  <c r="BO301" i="21"/>
  <c r="BO45" i="21"/>
  <c r="BO297" i="21"/>
  <c r="BO47" i="21"/>
  <c r="BO299" i="21"/>
  <c r="BO51" i="21"/>
  <c r="BO303" i="21"/>
  <c r="BO55" i="21"/>
  <c r="BO307" i="21"/>
  <c r="BO50" i="21"/>
  <c r="BO302" i="21"/>
  <c r="CC54" i="21"/>
  <c r="CC306" i="21"/>
  <c r="CC52" i="21"/>
  <c r="CC304" i="21"/>
  <c r="CC47" i="21"/>
  <c r="CC299" i="21"/>
  <c r="CC53" i="21"/>
  <c r="CC305" i="21"/>
  <c r="CC48" i="21"/>
  <c r="CC300" i="21"/>
  <c r="CC51" i="21"/>
  <c r="CC303" i="21"/>
  <c r="BV45" i="21"/>
  <c r="BV297" i="21"/>
  <c r="BV49" i="21"/>
  <c r="BV301" i="21"/>
  <c r="BV46" i="21"/>
  <c r="BV298" i="21"/>
  <c r="BO46" i="21"/>
  <c r="BO298" i="21"/>
  <c r="BO48" i="21"/>
  <c r="BO300" i="21"/>
  <c r="BO54" i="21"/>
  <c r="BO306" i="21"/>
  <c r="BO53" i="21"/>
  <c r="BO305" i="21"/>
  <c r="BO52" i="21"/>
  <c r="BO304" i="21"/>
  <c r="CC49" i="21"/>
  <c r="CC301" i="21"/>
  <c r="CC55" i="21"/>
  <c r="CC307" i="21"/>
  <c r="CC50" i="21"/>
  <c r="CC302" i="21"/>
  <c r="CC45" i="21"/>
  <c r="CC297" i="21"/>
  <c r="CC46" i="21"/>
  <c r="CC298" i="21"/>
  <c r="BV44" i="21"/>
  <c r="BV296" i="21"/>
  <c r="CC44" i="21"/>
  <c r="CC296" i="21"/>
  <c r="DY13" i="46"/>
  <c r="DY7" i="46" s="1"/>
  <c r="L4" i="45"/>
  <c r="DZ13" i="44"/>
  <c r="DZ7" i="44" s="1"/>
  <c r="GR14" i="46"/>
  <c r="JU14" i="46"/>
  <c r="JV14" i="44"/>
  <c r="GS14" i="44"/>
  <c r="DW41" i="38"/>
  <c r="J32" i="43" s="1"/>
  <c r="DX41" i="44" s="1"/>
  <c r="DW40" i="38"/>
  <c r="J31" i="43" s="1"/>
  <c r="DX40" i="44" s="1"/>
  <c r="DW39" i="38"/>
  <c r="J30" i="43" s="1"/>
  <c r="DX39" i="44" s="1"/>
  <c r="DW38" i="38"/>
  <c r="J29" i="43" s="1"/>
  <c r="DX38" i="44" s="1"/>
  <c r="DW37" i="38"/>
  <c r="J28" i="43" s="1"/>
  <c r="DX37" i="44" s="1"/>
  <c r="DW36" i="38"/>
  <c r="J27" i="43" s="1"/>
  <c r="DX36" i="44" s="1"/>
  <c r="DW35" i="38"/>
  <c r="J26" i="43" s="1"/>
  <c r="DX35" i="44" s="1"/>
  <c r="DW34" i="38"/>
  <c r="J25" i="43" s="1"/>
  <c r="DX34" i="44" s="1"/>
  <c r="DW33" i="38"/>
  <c r="J24" i="43" s="1"/>
  <c r="DX33" i="44" s="1"/>
  <c r="DW32" i="38"/>
  <c r="J23" i="43" s="1"/>
  <c r="DX32" i="44" s="1"/>
  <c r="DW31" i="38"/>
  <c r="J22" i="43" s="1"/>
  <c r="DX31" i="44" s="1"/>
  <c r="DW30" i="38"/>
  <c r="J21" i="43" s="1"/>
  <c r="DX30" i="44" s="1"/>
  <c r="DW29" i="38"/>
  <c r="J20" i="43" s="1"/>
  <c r="DX29" i="44" s="1"/>
  <c r="DW28" i="38"/>
  <c r="J19" i="43" s="1"/>
  <c r="DX28" i="44" s="1"/>
  <c r="DW27" i="38"/>
  <c r="J18" i="43" s="1"/>
  <c r="DX27" i="44" s="1"/>
  <c r="DW26" i="38"/>
  <c r="J17" i="43" s="1"/>
  <c r="DX26" i="44" s="1"/>
  <c r="DW25" i="38"/>
  <c r="J16" i="43" s="1"/>
  <c r="DX25" i="44" s="1"/>
  <c r="DW24" i="38"/>
  <c r="J15" i="43" s="1"/>
  <c r="DX24" i="44" s="1"/>
  <c r="DW23" i="38"/>
  <c r="J14" i="43" s="1"/>
  <c r="DX23" i="44" s="1"/>
  <c r="DW22" i="38"/>
  <c r="J13" i="43" s="1"/>
  <c r="DX22" i="44" s="1"/>
  <c r="DW19" i="38"/>
  <c r="J10" i="43" s="1"/>
  <c r="DX19" i="44" s="1"/>
  <c r="DW18" i="38"/>
  <c r="J8" i="43"/>
  <c r="DW16" i="38"/>
  <c r="J7" i="43" s="1"/>
  <c r="DW21" i="38"/>
  <c r="J12" i="43" s="1"/>
  <c r="DX21" i="44" s="1"/>
  <c r="DW20" i="38"/>
  <c r="J11" i="43" s="1"/>
  <c r="DX20" i="44" s="1"/>
  <c r="JS19" i="46"/>
  <c r="GP19" i="46"/>
  <c r="JS23" i="46"/>
  <c r="GP23" i="46"/>
  <c r="JS27" i="46"/>
  <c r="GP27" i="46"/>
  <c r="GP18" i="46"/>
  <c r="JS18" i="46"/>
  <c r="GP22" i="46"/>
  <c r="JS22" i="46"/>
  <c r="GP26" i="46"/>
  <c r="JS26" i="46"/>
  <c r="JS31" i="46"/>
  <c r="GP31" i="46"/>
  <c r="JS35" i="46"/>
  <c r="GP35" i="46"/>
  <c r="JS39" i="46"/>
  <c r="GP39" i="46"/>
  <c r="GP28" i="46"/>
  <c r="JS28" i="46"/>
  <c r="GP32" i="46"/>
  <c r="JS32" i="46"/>
  <c r="GP36" i="46"/>
  <c r="JS36" i="46"/>
  <c r="GP40" i="46"/>
  <c r="JS40" i="46"/>
  <c r="JT18" i="44"/>
  <c r="GQ18" i="44"/>
  <c r="JT23" i="44"/>
  <c r="GQ23" i="44"/>
  <c r="JT28" i="44"/>
  <c r="GQ28" i="44"/>
  <c r="JT31" i="44"/>
  <c r="GQ31" i="44"/>
  <c r="JT34" i="44"/>
  <c r="GQ34" i="44"/>
  <c r="JT38" i="44"/>
  <c r="GQ38" i="44"/>
  <c r="GQ40" i="44"/>
  <c r="JT40" i="44"/>
  <c r="GQ16" i="44"/>
  <c r="JT16" i="44"/>
  <c r="JT24" i="44"/>
  <c r="GQ24" i="44"/>
  <c r="JT26" i="44"/>
  <c r="GQ26" i="44"/>
  <c r="JT33" i="44"/>
  <c r="GQ33" i="44"/>
  <c r="GQ36" i="44"/>
  <c r="JT36" i="44"/>
  <c r="JT21" i="44"/>
  <c r="GQ21" i="44"/>
  <c r="DU17" i="46"/>
  <c r="H34" i="45"/>
  <c r="JS21" i="46"/>
  <c r="GP21" i="46"/>
  <c r="JS25" i="46"/>
  <c r="GP25" i="46"/>
  <c r="DU16" i="46"/>
  <c r="JS16" i="46" s="1"/>
  <c r="H33" i="45"/>
  <c r="GP20" i="46"/>
  <c r="JS20" i="46"/>
  <c r="GP24" i="46"/>
  <c r="JS24" i="46"/>
  <c r="JS29" i="46"/>
  <c r="GP29" i="46"/>
  <c r="JS33" i="46"/>
  <c r="GP33" i="46"/>
  <c r="JS37" i="46"/>
  <c r="GP37" i="46"/>
  <c r="JS41" i="46"/>
  <c r="GP41" i="46"/>
  <c r="GP30" i="46"/>
  <c r="JS30" i="46"/>
  <c r="GP34" i="46"/>
  <c r="JS34" i="46"/>
  <c r="GP38" i="46"/>
  <c r="JS38" i="46"/>
  <c r="DV17" i="44"/>
  <c r="H34" i="43"/>
  <c r="GQ22" i="44"/>
  <c r="JT22" i="44"/>
  <c r="JT27" i="44"/>
  <c r="GQ27" i="44"/>
  <c r="JT29" i="44"/>
  <c r="GQ29" i="44"/>
  <c r="JT32" i="44"/>
  <c r="GQ32" i="44"/>
  <c r="GQ37" i="44"/>
  <c r="JT37" i="44"/>
  <c r="JT39" i="44"/>
  <c r="GQ39" i="44"/>
  <c r="GQ41" i="44"/>
  <c r="JT41" i="44"/>
  <c r="GQ19" i="44"/>
  <c r="JT19" i="44"/>
  <c r="JT25" i="44"/>
  <c r="GQ25" i="44"/>
  <c r="H33" i="43"/>
  <c r="DV30" i="44"/>
  <c r="JT35" i="44"/>
  <c r="GQ35" i="44"/>
  <c r="GQ20" i="44"/>
  <c r="JT20" i="44"/>
  <c r="DX6" i="44"/>
  <c r="DW6" i="46"/>
  <c r="L4" i="43"/>
  <c r="GP19" i="41"/>
  <c r="GP23" i="41"/>
  <c r="GP27" i="41"/>
  <c r="GP18" i="41"/>
  <c r="GP22" i="41"/>
  <c r="GP26" i="41"/>
  <c r="GP31" i="41"/>
  <c r="GP35" i="41"/>
  <c r="GP39" i="41"/>
  <c r="GP28" i="41"/>
  <c r="GP32" i="41"/>
  <c r="GP36" i="41"/>
  <c r="GP40" i="41"/>
  <c r="GP17" i="41"/>
  <c r="GP21" i="41"/>
  <c r="GP25" i="41"/>
  <c r="GP16" i="41"/>
  <c r="GP20" i="41"/>
  <c r="GP24" i="41"/>
  <c r="GP29" i="41"/>
  <c r="GP33" i="41"/>
  <c r="GP37" i="41"/>
  <c r="GP41" i="41"/>
  <c r="GP30" i="41"/>
  <c r="GP34" i="41"/>
  <c r="GP38" i="41"/>
  <c r="JS18" i="38"/>
  <c r="GP18" i="38"/>
  <c r="JS22" i="38"/>
  <c r="GP22" i="38"/>
  <c r="JS26" i="38"/>
  <c r="GP26" i="38"/>
  <c r="JS30" i="38"/>
  <c r="GP30" i="38"/>
  <c r="JS34" i="38"/>
  <c r="GP34" i="38"/>
  <c r="GP38" i="38"/>
  <c r="JS16" i="38"/>
  <c r="GP16" i="38"/>
  <c r="JS19" i="38"/>
  <c r="GP19" i="38"/>
  <c r="JS23" i="38"/>
  <c r="GP23" i="38"/>
  <c r="JS27" i="38"/>
  <c r="GP27" i="38"/>
  <c r="JS31" i="38"/>
  <c r="GP31" i="38"/>
  <c r="GP35" i="38"/>
  <c r="GP39" i="38"/>
  <c r="HN43" i="38"/>
  <c r="JS24" i="38"/>
  <c r="GP24" i="38"/>
  <c r="JS28" i="38"/>
  <c r="GP28" i="38"/>
  <c r="JS32" i="38"/>
  <c r="GP32" i="38"/>
  <c r="GP36" i="38"/>
  <c r="GP40" i="38"/>
  <c r="JS17" i="38"/>
  <c r="GP17" i="38"/>
  <c r="JS25" i="38"/>
  <c r="GP25" i="38"/>
  <c r="JS29" i="38"/>
  <c r="GP29" i="38"/>
  <c r="JS33" i="38"/>
  <c r="GP33" i="38"/>
  <c r="GP37" i="38"/>
  <c r="GP41" i="38"/>
  <c r="JS21" i="38"/>
  <c r="GP21" i="38"/>
  <c r="GP20" i="38"/>
  <c r="JS20" i="38"/>
  <c r="DU10" i="38"/>
  <c r="DW41" i="41"/>
  <c r="DW39" i="41"/>
  <c r="DW37" i="41"/>
  <c r="DW35" i="41"/>
  <c r="DW33" i="41"/>
  <c r="DW31" i="41"/>
  <c r="DW29" i="41"/>
  <c r="DW40" i="41"/>
  <c r="DW38" i="41"/>
  <c r="DW36" i="41"/>
  <c r="DW34" i="41"/>
  <c r="DW32" i="41"/>
  <c r="DW30" i="41"/>
  <c r="DW28" i="41"/>
  <c r="DW27" i="41"/>
  <c r="DW25" i="41"/>
  <c r="DW23" i="41"/>
  <c r="DW21" i="41"/>
  <c r="DW19" i="41"/>
  <c r="DW17" i="41"/>
  <c r="DW26" i="41"/>
  <c r="DW24" i="41"/>
  <c r="DW22" i="41"/>
  <c r="DW20" i="41"/>
  <c r="DW18" i="41"/>
  <c r="DW16" i="41"/>
  <c r="DW7" i="38"/>
  <c r="GR40" i="38"/>
  <c r="GR35" i="38"/>
  <c r="DY13" i="41"/>
  <c r="JS19" i="41"/>
  <c r="JS21" i="41"/>
  <c r="JS29" i="41"/>
  <c r="JS27" i="41"/>
  <c r="JS32" i="41"/>
  <c r="JS35" i="41"/>
  <c r="JS41" i="41"/>
  <c r="DU42" i="41"/>
  <c r="JS16" i="41"/>
  <c r="JS18" i="41"/>
  <c r="JS20" i="41"/>
  <c r="JS28" i="41"/>
  <c r="JS26" i="41"/>
  <c r="JS34" i="41"/>
  <c r="JS37" i="41"/>
  <c r="JS40" i="41"/>
  <c r="DU43" i="41"/>
  <c r="JS17" i="41"/>
  <c r="JS25" i="41"/>
  <c r="JS23" i="41"/>
  <c r="JS31" i="41"/>
  <c r="JS36" i="41"/>
  <c r="JS39" i="41"/>
  <c r="JS24" i="41"/>
  <c r="JS22" i="41"/>
  <c r="JS30" i="41"/>
  <c r="JS33" i="41"/>
  <c r="JS38" i="41"/>
  <c r="DW6" i="38"/>
  <c r="DW6" i="41"/>
  <c r="DW7" i="41"/>
  <c r="GR14" i="41"/>
  <c r="JU14" i="41"/>
  <c r="HR26" i="21"/>
  <c r="DY13" i="38"/>
  <c r="JS41" i="38"/>
  <c r="JS36" i="38"/>
  <c r="JS35" i="38"/>
  <c r="JS38" i="38"/>
  <c r="JS37" i="38"/>
  <c r="DU43" i="38"/>
  <c r="JS40" i="38"/>
  <c r="JS39" i="38"/>
  <c r="JU14" i="38"/>
  <c r="GR14" i="38"/>
  <c r="EW10" i="38"/>
  <c r="CD70" i="21"/>
  <c r="BP70" i="21"/>
  <c r="BW70" i="21"/>
  <c r="CD59" i="21"/>
  <c r="CD58" i="21"/>
  <c r="CD76" i="21"/>
  <c r="CD66" i="21"/>
  <c r="CD73" i="21"/>
  <c r="CD72" i="21"/>
  <c r="CD71" i="21"/>
  <c r="CD75" i="21"/>
  <c r="CD74" i="21"/>
  <c r="CD61" i="21"/>
  <c r="CD80" i="21"/>
  <c r="CD68" i="21"/>
  <c r="CD77" i="21"/>
  <c r="CD65" i="21"/>
  <c r="CD64" i="21"/>
  <c r="CD69" i="21"/>
  <c r="CD62" i="21"/>
  <c r="CD63" i="21"/>
  <c r="CD67" i="21"/>
  <c r="CD60" i="21"/>
  <c r="CD78" i="21"/>
  <c r="CD81" i="21"/>
  <c r="CD79" i="21"/>
  <c r="CD41" i="21"/>
  <c r="CD32" i="21"/>
  <c r="CD33" i="21"/>
  <c r="CD36" i="21"/>
  <c r="CD38" i="21"/>
  <c r="CD30" i="21"/>
  <c r="CD37" i="21"/>
  <c r="CD34" i="21"/>
  <c r="CD35" i="21"/>
  <c r="CD39" i="21"/>
  <c r="CD31" i="21"/>
  <c r="CD40" i="21"/>
  <c r="BP37" i="21"/>
  <c r="BP41" i="21"/>
  <c r="BP36" i="21"/>
  <c r="BP38" i="21"/>
  <c r="BP39" i="21"/>
  <c r="BP40" i="21"/>
  <c r="BQ26" i="21"/>
  <c r="BQ13" i="21" s="1"/>
  <c r="BP76" i="21"/>
  <c r="BP66" i="21"/>
  <c r="BP58" i="21"/>
  <c r="BP73" i="21"/>
  <c r="BP72" i="21"/>
  <c r="BP71" i="21"/>
  <c r="BP75" i="21"/>
  <c r="BP74" i="21"/>
  <c r="BP61" i="21"/>
  <c r="BP80" i="21"/>
  <c r="BP68" i="21"/>
  <c r="BP77" i="21"/>
  <c r="BP64" i="21"/>
  <c r="BP69" i="21"/>
  <c r="BP62" i="21"/>
  <c r="BP59" i="21"/>
  <c r="BP63" i="21"/>
  <c r="BP67" i="21"/>
  <c r="BP60" i="21"/>
  <c r="BP78" i="21"/>
  <c r="BP81" i="21"/>
  <c r="BP79" i="21"/>
  <c r="BP34" i="21"/>
  <c r="BP35" i="21"/>
  <c r="BP31" i="21"/>
  <c r="BP32" i="21"/>
  <c r="BP33" i="21"/>
  <c r="BP30" i="21"/>
  <c r="BP57" i="21"/>
  <c r="BP28" i="21"/>
  <c r="BP56" i="21"/>
  <c r="BP29" i="21"/>
  <c r="BW28" i="21"/>
  <c r="BW56" i="21"/>
  <c r="BW29" i="21"/>
  <c r="BW76" i="21"/>
  <c r="BW66" i="21"/>
  <c r="BW58" i="21"/>
  <c r="BW73" i="21"/>
  <c r="BW72" i="21"/>
  <c r="BW37" i="21"/>
  <c r="BW34" i="21"/>
  <c r="BW71" i="21"/>
  <c r="BW75" i="21"/>
  <c r="BW74" i="21"/>
  <c r="BW61" i="21"/>
  <c r="BW35" i="21"/>
  <c r="BW39" i="21"/>
  <c r="BW40" i="21"/>
  <c r="BW79" i="21"/>
  <c r="BW57" i="21"/>
  <c r="CE77" i="21"/>
  <c r="BW68" i="21"/>
  <c r="BW77" i="21"/>
  <c r="BW65" i="21"/>
  <c r="BW64" i="21"/>
  <c r="BW69" i="21"/>
  <c r="BW62" i="21"/>
  <c r="BW41" i="21"/>
  <c r="BW59" i="21"/>
  <c r="BW63" i="21"/>
  <c r="BW67" i="21"/>
  <c r="BW60" i="21"/>
  <c r="BW78" i="21"/>
  <c r="BW36" i="21"/>
  <c r="BW38" i="21"/>
  <c r="BW81" i="21"/>
  <c r="BW80" i="21"/>
  <c r="GR38" i="38" l="1"/>
  <c r="BP307" i="21"/>
  <c r="GR36" i="38"/>
  <c r="J9" i="43"/>
  <c r="DX18" i="44" s="1"/>
  <c r="JV18" i="44" s="1"/>
  <c r="DW10" i="38"/>
  <c r="DW9" i="38" s="1"/>
  <c r="GR39" i="38"/>
  <c r="BW50" i="21"/>
  <c r="BW302" i="21"/>
  <c r="BW53" i="21"/>
  <c r="BW305" i="21"/>
  <c r="BW48" i="21"/>
  <c r="BW300" i="21"/>
  <c r="BW52" i="21"/>
  <c r="BW304" i="21"/>
  <c r="BW54" i="21"/>
  <c r="BW306" i="21"/>
  <c r="BW49" i="21"/>
  <c r="BW301" i="21"/>
  <c r="BW51" i="21"/>
  <c r="BW303" i="21"/>
  <c r="BP47" i="21"/>
  <c r="BP299" i="21"/>
  <c r="BP45" i="21"/>
  <c r="BP297" i="21"/>
  <c r="BP48" i="21"/>
  <c r="BP300" i="21"/>
  <c r="BP54" i="21"/>
  <c r="BP306" i="21"/>
  <c r="BP52" i="21"/>
  <c r="BP304" i="21"/>
  <c r="BP55" i="21"/>
  <c r="CD54" i="21"/>
  <c r="CD306" i="21"/>
  <c r="CD53" i="21"/>
  <c r="CD305" i="21"/>
  <c r="CD48" i="21"/>
  <c r="CD300" i="21"/>
  <c r="CD50" i="21"/>
  <c r="CD302" i="21"/>
  <c r="CD46" i="21"/>
  <c r="CD298" i="21"/>
  <c r="BW55" i="21"/>
  <c r="BW307" i="21"/>
  <c r="BP46" i="21"/>
  <c r="BP298" i="21"/>
  <c r="BP49" i="21"/>
  <c r="BP301" i="21"/>
  <c r="BP53" i="21"/>
  <c r="BP305" i="21"/>
  <c r="BP50" i="21"/>
  <c r="BP302" i="21"/>
  <c r="BP51" i="21"/>
  <c r="BP303" i="21"/>
  <c r="CD45" i="21"/>
  <c r="CD297" i="21"/>
  <c r="CD49" i="21"/>
  <c r="CD301" i="21"/>
  <c r="CD51" i="21"/>
  <c r="CD303" i="21"/>
  <c r="CD52" i="21"/>
  <c r="CD304" i="21"/>
  <c r="CD47" i="21"/>
  <c r="CD299" i="21"/>
  <c r="CD55" i="21"/>
  <c r="CD307" i="21"/>
  <c r="BP44" i="21"/>
  <c r="BP296" i="21"/>
  <c r="CD44" i="21"/>
  <c r="CD296" i="21"/>
  <c r="GR37" i="38"/>
  <c r="GR41" i="38"/>
  <c r="JX14" i="44"/>
  <c r="GU14" i="44"/>
  <c r="GT14" i="46"/>
  <c r="JW14" i="46"/>
  <c r="N4" i="45"/>
  <c r="EB13" i="44"/>
  <c r="EA13" i="46"/>
  <c r="DY21" i="38"/>
  <c r="L12" i="43" s="1"/>
  <c r="DZ21" i="44" s="1"/>
  <c r="DY20" i="38"/>
  <c r="L11" i="43" s="1"/>
  <c r="DZ20" i="44" s="1"/>
  <c r="DY34" i="38"/>
  <c r="L25" i="43" s="1"/>
  <c r="DZ34" i="44" s="1"/>
  <c r="DY32" i="38"/>
  <c r="L23" i="43" s="1"/>
  <c r="DZ32" i="44" s="1"/>
  <c r="DY31" i="38"/>
  <c r="L22" i="43" s="1"/>
  <c r="DZ31" i="44" s="1"/>
  <c r="DY29" i="38"/>
  <c r="L20" i="43" s="1"/>
  <c r="DZ29" i="44" s="1"/>
  <c r="DY27" i="38"/>
  <c r="L18" i="43" s="1"/>
  <c r="DZ27" i="44" s="1"/>
  <c r="DY23" i="38"/>
  <c r="L14" i="43" s="1"/>
  <c r="DZ23" i="44" s="1"/>
  <c r="DY18" i="38"/>
  <c r="L9" i="43" s="1"/>
  <c r="DZ18" i="44" s="1"/>
  <c r="DY17" i="38"/>
  <c r="L8" i="43" s="1"/>
  <c r="DY41" i="38"/>
  <c r="L32" i="43" s="1"/>
  <c r="DZ41" i="44" s="1"/>
  <c r="DY40" i="38"/>
  <c r="L31" i="43" s="1"/>
  <c r="DZ40" i="44" s="1"/>
  <c r="DY39" i="38"/>
  <c r="L30" i="43" s="1"/>
  <c r="DZ39" i="44" s="1"/>
  <c r="DY38" i="38"/>
  <c r="L29" i="43" s="1"/>
  <c r="DZ38" i="44" s="1"/>
  <c r="DY37" i="38"/>
  <c r="L28" i="43" s="1"/>
  <c r="DZ37" i="44" s="1"/>
  <c r="DY36" i="38"/>
  <c r="L27" i="43" s="1"/>
  <c r="DZ36" i="44" s="1"/>
  <c r="DY35" i="38"/>
  <c r="L26" i="43" s="1"/>
  <c r="DZ35" i="44" s="1"/>
  <c r="DY33" i="38"/>
  <c r="L24" i="43" s="1"/>
  <c r="DZ33" i="44" s="1"/>
  <c r="DY30" i="38"/>
  <c r="L21" i="43" s="1"/>
  <c r="DZ30" i="44" s="1"/>
  <c r="DY28" i="38"/>
  <c r="L19" i="43" s="1"/>
  <c r="DZ28" i="44" s="1"/>
  <c r="DY26" i="38"/>
  <c r="L17" i="43" s="1"/>
  <c r="DZ26" i="44" s="1"/>
  <c r="DY25" i="38"/>
  <c r="L16" i="43" s="1"/>
  <c r="DZ25" i="44" s="1"/>
  <c r="DY24" i="38"/>
  <c r="L15" i="43" s="1"/>
  <c r="DZ24" i="44" s="1"/>
  <c r="DY19" i="38"/>
  <c r="L10" i="43" s="1"/>
  <c r="DZ19" i="44" s="1"/>
  <c r="DY16" i="38"/>
  <c r="L7" i="43" s="1"/>
  <c r="DY22" i="38"/>
  <c r="L13" i="43" s="1"/>
  <c r="DZ22" i="44" s="1"/>
  <c r="GR16" i="41"/>
  <c r="J7" i="45"/>
  <c r="GR20" i="41"/>
  <c r="J11" i="45"/>
  <c r="DW20" i="46" s="1"/>
  <c r="GR24" i="41"/>
  <c r="J15" i="45"/>
  <c r="DW24" i="46" s="1"/>
  <c r="GR17" i="41"/>
  <c r="J8" i="45"/>
  <c r="GR21" i="41"/>
  <c r="J12" i="45"/>
  <c r="DW21" i="46" s="1"/>
  <c r="GR25" i="41"/>
  <c r="J16" i="45"/>
  <c r="DW25" i="46" s="1"/>
  <c r="GR28" i="41"/>
  <c r="J19" i="45"/>
  <c r="DW28" i="46" s="1"/>
  <c r="GR32" i="41"/>
  <c r="J23" i="45"/>
  <c r="DW32" i="46" s="1"/>
  <c r="GR36" i="41"/>
  <c r="J27" i="45"/>
  <c r="DW36" i="46" s="1"/>
  <c r="GR40" i="41"/>
  <c r="J31" i="45"/>
  <c r="DW40" i="46" s="1"/>
  <c r="GR31" i="41"/>
  <c r="J22" i="45"/>
  <c r="DW31" i="46" s="1"/>
  <c r="GR35" i="41"/>
  <c r="J26" i="45"/>
  <c r="DW35" i="46" s="1"/>
  <c r="GR39" i="41"/>
  <c r="J30" i="45"/>
  <c r="DW39" i="46" s="1"/>
  <c r="DV42" i="44"/>
  <c r="X5" i="30"/>
  <c r="GQ17" i="44"/>
  <c r="JT17" i="44"/>
  <c r="GP16" i="46"/>
  <c r="DU42" i="46"/>
  <c r="JS17" i="46"/>
  <c r="DU43" i="46"/>
  <c r="GP17" i="46"/>
  <c r="GS21" i="44"/>
  <c r="JV21" i="44"/>
  <c r="DX17" i="44"/>
  <c r="J34" i="43"/>
  <c r="GS19" i="44"/>
  <c r="JV19" i="44"/>
  <c r="GS23" i="44"/>
  <c r="JV23" i="44"/>
  <c r="GS25" i="44"/>
  <c r="JV25" i="44"/>
  <c r="JV27" i="44"/>
  <c r="GS27" i="44"/>
  <c r="GS29" i="44"/>
  <c r="JV29" i="44"/>
  <c r="JV31" i="44"/>
  <c r="GS31" i="44"/>
  <c r="GS33" i="44"/>
  <c r="JV33" i="44"/>
  <c r="JV35" i="44"/>
  <c r="GS35" i="44"/>
  <c r="GS37" i="44"/>
  <c r="JV37" i="44"/>
  <c r="JV39" i="44"/>
  <c r="GS39" i="44"/>
  <c r="GS41" i="44"/>
  <c r="JV41" i="44"/>
  <c r="GR18" i="41"/>
  <c r="J9" i="45"/>
  <c r="DW18" i="46" s="1"/>
  <c r="GR22" i="41"/>
  <c r="J13" i="45"/>
  <c r="DW22" i="46" s="1"/>
  <c r="GR26" i="41"/>
  <c r="J17" i="45"/>
  <c r="DW26" i="46" s="1"/>
  <c r="GR19" i="41"/>
  <c r="J10" i="45"/>
  <c r="DW19" i="46" s="1"/>
  <c r="GR23" i="41"/>
  <c r="J14" i="45"/>
  <c r="DW23" i="46" s="1"/>
  <c r="GR27" i="41"/>
  <c r="J18" i="45"/>
  <c r="DW27" i="46" s="1"/>
  <c r="GR30" i="41"/>
  <c r="J21" i="45"/>
  <c r="DW30" i="46" s="1"/>
  <c r="GR34" i="41"/>
  <c r="J25" i="45"/>
  <c r="DW34" i="46" s="1"/>
  <c r="GR38" i="41"/>
  <c r="J29" i="45"/>
  <c r="DW38" i="46" s="1"/>
  <c r="GR29" i="41"/>
  <c r="J20" i="45"/>
  <c r="DW29" i="46" s="1"/>
  <c r="GR33" i="41"/>
  <c r="J24" i="45"/>
  <c r="DW33" i="46" s="1"/>
  <c r="GR37" i="41"/>
  <c r="J28" i="45"/>
  <c r="DW37" i="46" s="1"/>
  <c r="GR41" i="41"/>
  <c r="J32" i="45"/>
  <c r="DW41" i="46" s="1"/>
  <c r="JT30" i="44"/>
  <c r="GQ30" i="44"/>
  <c r="X6" i="30"/>
  <c r="DV43" i="44"/>
  <c r="X7" i="30"/>
  <c r="X8" i="30"/>
  <c r="JV20" i="44"/>
  <c r="GS20" i="44"/>
  <c r="DX16" i="44"/>
  <c r="GS22" i="44"/>
  <c r="JV22" i="44"/>
  <c r="GS24" i="44"/>
  <c r="JV24" i="44"/>
  <c r="JV26" i="44"/>
  <c r="GS26" i="44"/>
  <c r="GS28" i="44"/>
  <c r="JV28" i="44"/>
  <c r="JV30" i="44"/>
  <c r="GS30" i="44"/>
  <c r="GS32" i="44"/>
  <c r="JV32" i="44"/>
  <c r="JV34" i="44"/>
  <c r="GS34" i="44"/>
  <c r="GS36" i="44"/>
  <c r="JV36" i="44"/>
  <c r="JV38" i="44"/>
  <c r="GS38" i="44"/>
  <c r="GS40" i="44"/>
  <c r="JV40" i="44"/>
  <c r="DY6" i="46"/>
  <c r="DZ6" i="44"/>
  <c r="DU9" i="38"/>
  <c r="N4" i="43"/>
  <c r="GP43" i="41"/>
  <c r="GP42" i="41"/>
  <c r="JU16" i="38"/>
  <c r="GR16" i="38"/>
  <c r="JU19" i="38"/>
  <c r="GR19" i="38"/>
  <c r="JU23" i="38"/>
  <c r="GR23" i="38"/>
  <c r="JU27" i="38"/>
  <c r="GR27" i="38"/>
  <c r="JU31" i="38"/>
  <c r="GR31" i="38"/>
  <c r="JU18" i="38"/>
  <c r="GR18" i="38"/>
  <c r="JU22" i="38"/>
  <c r="GR22" i="38"/>
  <c r="JU26" i="38"/>
  <c r="GR26" i="38"/>
  <c r="JU30" i="38"/>
  <c r="GR30" i="38"/>
  <c r="JU34" i="38"/>
  <c r="GR34" i="38"/>
  <c r="JU17" i="38"/>
  <c r="GR17" i="38"/>
  <c r="JU21" i="38"/>
  <c r="GR21" i="38"/>
  <c r="JU25" i="38"/>
  <c r="GR25" i="38"/>
  <c r="JU29" i="38"/>
  <c r="GR29" i="38"/>
  <c r="JU33" i="38"/>
  <c r="GR33" i="38"/>
  <c r="JU20" i="38"/>
  <c r="GR20" i="38"/>
  <c r="JU24" i="38"/>
  <c r="GR24" i="38"/>
  <c r="JU28" i="38"/>
  <c r="GR28" i="38"/>
  <c r="JU32" i="38"/>
  <c r="GR32" i="38"/>
  <c r="DU42" i="38"/>
  <c r="GP43" i="38"/>
  <c r="DY40" i="41"/>
  <c r="DY38" i="41"/>
  <c r="DY36" i="41"/>
  <c r="DY34" i="41"/>
  <c r="DY32" i="41"/>
  <c r="DY30" i="41"/>
  <c r="DY28" i="41"/>
  <c r="DY41" i="41"/>
  <c r="DY39" i="41"/>
  <c r="DY37" i="41"/>
  <c r="DY35" i="41"/>
  <c r="DY33" i="41"/>
  <c r="DY31" i="41"/>
  <c r="DY29" i="41"/>
  <c r="DY26" i="41"/>
  <c r="DY24" i="41"/>
  <c r="DY22" i="41"/>
  <c r="DY20" i="41"/>
  <c r="DY18" i="41"/>
  <c r="DY16" i="41"/>
  <c r="DY27" i="41"/>
  <c r="DY25" i="41"/>
  <c r="DY23" i="41"/>
  <c r="DY21" i="41"/>
  <c r="DY19" i="41"/>
  <c r="DY17" i="41"/>
  <c r="DY7" i="38"/>
  <c r="EA13" i="41"/>
  <c r="DY6" i="38"/>
  <c r="DY6" i="41"/>
  <c r="DY7" i="41"/>
  <c r="JW14" i="41"/>
  <c r="GT14" i="41"/>
  <c r="JU19" i="41"/>
  <c r="JU17" i="41"/>
  <c r="DW43" i="41"/>
  <c r="JU27" i="41"/>
  <c r="JU25" i="41"/>
  <c r="JU33" i="41"/>
  <c r="JU35" i="41"/>
  <c r="JU37" i="41"/>
  <c r="JU22" i="41"/>
  <c r="JU20" i="41"/>
  <c r="JU28" i="41"/>
  <c r="JU30" i="41"/>
  <c r="JU38" i="41"/>
  <c r="JU40" i="41"/>
  <c r="JU16" i="41"/>
  <c r="DW42" i="41"/>
  <c r="JU18" i="41"/>
  <c r="JU23" i="41"/>
  <c r="JU21" i="41"/>
  <c r="JU29" i="41"/>
  <c r="JU31" i="41"/>
  <c r="JU39" i="41"/>
  <c r="JU41" i="41"/>
  <c r="JU26" i="41"/>
  <c r="JU24" i="41"/>
  <c r="JU32" i="41"/>
  <c r="JU34" i="41"/>
  <c r="JU36" i="41"/>
  <c r="HS26" i="21"/>
  <c r="EA13" i="38"/>
  <c r="JU39" i="38"/>
  <c r="JU36" i="38"/>
  <c r="JU37" i="38"/>
  <c r="JW14" i="38"/>
  <c r="GT14" i="38"/>
  <c r="JU35" i="38"/>
  <c r="JU40" i="38"/>
  <c r="DW43" i="38"/>
  <c r="JU41" i="38"/>
  <c r="JU38" i="38"/>
  <c r="EW9" i="38"/>
  <c r="EW42" i="38"/>
  <c r="BX70" i="21"/>
  <c r="CE70" i="21"/>
  <c r="BQ70" i="21"/>
  <c r="BX77" i="21"/>
  <c r="CE56" i="21"/>
  <c r="BX56" i="21"/>
  <c r="CE28" i="21"/>
  <c r="BX28" i="21"/>
  <c r="BX29" i="21"/>
  <c r="BX57" i="21"/>
  <c r="CE57" i="21"/>
  <c r="CE61" i="21"/>
  <c r="CE72" i="21"/>
  <c r="CE78" i="21"/>
  <c r="CE73" i="21"/>
  <c r="CE62" i="21"/>
  <c r="CE60" i="21"/>
  <c r="CE67" i="21"/>
  <c r="CE65" i="21"/>
  <c r="CE76" i="21"/>
  <c r="CE68" i="21"/>
  <c r="CE74" i="21"/>
  <c r="CE64" i="21"/>
  <c r="CE69" i="21"/>
  <c r="CE81" i="21"/>
  <c r="CE63" i="21"/>
  <c r="CE66" i="21"/>
  <c r="CE75" i="21"/>
  <c r="CE79" i="21"/>
  <c r="CE58" i="21"/>
  <c r="CE71" i="21"/>
  <c r="CE80" i="21"/>
  <c r="BX59" i="21"/>
  <c r="CE59" i="21"/>
  <c r="BX58" i="21"/>
  <c r="CE35" i="21"/>
  <c r="CE402" i="21" s="1"/>
  <c r="CE39" i="21"/>
  <c r="CE406" i="21" s="1"/>
  <c r="CE33" i="21"/>
  <c r="CE400" i="21" s="1"/>
  <c r="CE41" i="21"/>
  <c r="CE408" i="21" s="1"/>
  <c r="CE32" i="21"/>
  <c r="CE399" i="21" s="1"/>
  <c r="CE37" i="21"/>
  <c r="CE404" i="21" s="1"/>
  <c r="CE38" i="21"/>
  <c r="CE405" i="21" s="1"/>
  <c r="CE31" i="21"/>
  <c r="CE40" i="21"/>
  <c r="CE407" i="21" s="1"/>
  <c r="CE34" i="21"/>
  <c r="CE401" i="21" s="1"/>
  <c r="CE36" i="21"/>
  <c r="CE403" i="21" s="1"/>
  <c r="BX30" i="21"/>
  <c r="CE30" i="21"/>
  <c r="BR26" i="21"/>
  <c r="BR13" i="21" s="1"/>
  <c r="BN21" i="21" s="1"/>
  <c r="BQ60" i="21"/>
  <c r="BQ67" i="21"/>
  <c r="BQ65" i="21"/>
  <c r="BQ76" i="21"/>
  <c r="BQ68" i="21"/>
  <c r="BQ74" i="21"/>
  <c r="BQ64" i="21"/>
  <c r="BQ69" i="21"/>
  <c r="BQ59" i="21"/>
  <c r="BQ81" i="21"/>
  <c r="BQ63" i="21"/>
  <c r="BQ66" i="21"/>
  <c r="BQ77" i="21"/>
  <c r="BQ75" i="21"/>
  <c r="BQ61" i="21"/>
  <c r="BQ72" i="21"/>
  <c r="BQ79" i="21"/>
  <c r="BQ58" i="21"/>
  <c r="BQ78" i="21"/>
  <c r="BQ73" i="21"/>
  <c r="BQ71" i="21"/>
  <c r="BQ62" i="21"/>
  <c r="BQ80" i="21"/>
  <c r="BQ37" i="21"/>
  <c r="BQ404" i="21" s="1"/>
  <c r="BQ38" i="21"/>
  <c r="BQ405" i="21" s="1"/>
  <c r="BQ40" i="21"/>
  <c r="BQ407" i="21" s="1"/>
  <c r="BQ36" i="21"/>
  <c r="BQ403" i="21" s="1"/>
  <c r="BQ39" i="21"/>
  <c r="BQ406" i="21" s="1"/>
  <c r="BQ41" i="21"/>
  <c r="BQ408" i="21" s="1"/>
  <c r="BQ31" i="21"/>
  <c r="BQ34" i="21"/>
  <c r="BQ401" i="21" s="1"/>
  <c r="BQ32" i="21"/>
  <c r="BQ399" i="21" s="1"/>
  <c r="BQ35" i="21"/>
  <c r="BQ402" i="21" s="1"/>
  <c r="BQ33" i="21"/>
  <c r="BQ400" i="21" s="1"/>
  <c r="BQ29" i="21"/>
  <c r="BQ56" i="21"/>
  <c r="BQ28" i="21"/>
  <c r="HS28" i="21" s="1"/>
  <c r="BQ57" i="21"/>
  <c r="BX60" i="21"/>
  <c r="BX32" i="21"/>
  <c r="BX399" i="21" s="1"/>
  <c r="BX37" i="21"/>
  <c r="BX404" i="21" s="1"/>
  <c r="BX38" i="21"/>
  <c r="BX405" i="21" s="1"/>
  <c r="BX67" i="21"/>
  <c r="BX65" i="21"/>
  <c r="BX76" i="21"/>
  <c r="BX68" i="21"/>
  <c r="BX31" i="21"/>
  <c r="BX40" i="21"/>
  <c r="BX407" i="21" s="1"/>
  <c r="BX34" i="21"/>
  <c r="BX401" i="21" s="1"/>
  <c r="BX74" i="21"/>
  <c r="BX64" i="21"/>
  <c r="BX69" i="21"/>
  <c r="BX36" i="21"/>
  <c r="BX403" i="21" s="1"/>
  <c r="BX81" i="21"/>
  <c r="CF77" i="21"/>
  <c r="BV221" i="21" s="1"/>
  <c r="BX63" i="21"/>
  <c r="BX35" i="21"/>
  <c r="BX402" i="21" s="1"/>
  <c r="BX66" i="21"/>
  <c r="BX75" i="21"/>
  <c r="BX61" i="21"/>
  <c r="BX39" i="21"/>
  <c r="BX406" i="21" s="1"/>
  <c r="BX72" i="21"/>
  <c r="BX79" i="21"/>
  <c r="BX33" i="21"/>
  <c r="BX400" i="21" s="1"/>
  <c r="BX78" i="21"/>
  <c r="BX73" i="21"/>
  <c r="BX71" i="21"/>
  <c r="BX41" i="21"/>
  <c r="BX408" i="21" s="1"/>
  <c r="BX62" i="21"/>
  <c r="BX80" i="21"/>
  <c r="J33" i="43" l="1"/>
  <c r="DX42" i="44" s="1"/>
  <c r="GS42" i="44" s="1"/>
  <c r="GS18" i="44"/>
  <c r="DW42" i="38"/>
  <c r="GR42" i="38" s="1"/>
  <c r="GT35" i="38"/>
  <c r="JE35" i="38" s="1"/>
  <c r="CQ35" i="38" s="1"/>
  <c r="GT39" i="38"/>
  <c r="JE39" i="38" s="1"/>
  <c r="CQ39" i="38" s="1"/>
  <c r="GT36" i="38"/>
  <c r="JE36" i="38" s="1"/>
  <c r="CQ36" i="38" s="1"/>
  <c r="GT40" i="38"/>
  <c r="JE40" i="38" s="1"/>
  <c r="CQ40" i="38" s="1"/>
  <c r="BK216" i="21"/>
  <c r="BK196" i="21" s="1"/>
  <c r="BX55" i="21"/>
  <c r="BX307" i="21"/>
  <c r="BX47" i="21"/>
  <c r="BX299" i="21"/>
  <c r="BX54" i="21"/>
  <c r="BX306" i="21"/>
  <c r="BX46" i="21"/>
  <c r="BX298" i="21"/>
  <c r="BQ47" i="21"/>
  <c r="BQ299" i="21"/>
  <c r="BX53" i="21"/>
  <c r="BX305" i="21"/>
  <c r="BX49" i="21"/>
  <c r="BX301" i="21"/>
  <c r="BX50" i="21"/>
  <c r="BX302" i="21"/>
  <c r="BX48" i="21"/>
  <c r="BX300" i="21"/>
  <c r="BX45" i="21"/>
  <c r="BX297" i="21"/>
  <c r="BX51" i="21"/>
  <c r="BX303" i="21"/>
  <c r="BQ49" i="21"/>
  <c r="BQ301" i="21"/>
  <c r="BQ48" i="21"/>
  <c r="BQ300" i="21"/>
  <c r="BQ55" i="21"/>
  <c r="BQ307" i="21"/>
  <c r="BQ50" i="21"/>
  <c r="BQ302" i="21"/>
  <c r="BQ52" i="21"/>
  <c r="BQ304" i="21"/>
  <c r="CE50" i="21"/>
  <c r="CE302" i="21"/>
  <c r="CE54" i="21"/>
  <c r="CE306" i="21"/>
  <c r="CE52" i="21"/>
  <c r="CE304" i="21"/>
  <c r="CE46" i="21"/>
  <c r="CE298" i="21"/>
  <c r="CE47" i="21"/>
  <c r="CE299" i="21"/>
  <c r="CE49" i="21"/>
  <c r="CE301" i="21"/>
  <c r="BX52" i="21"/>
  <c r="BX304" i="21"/>
  <c r="BQ46" i="21"/>
  <c r="BQ298" i="21"/>
  <c r="BQ45" i="21"/>
  <c r="BQ297" i="21"/>
  <c r="BQ53" i="21"/>
  <c r="BQ305" i="21"/>
  <c r="BQ54" i="21"/>
  <c r="BQ306" i="21"/>
  <c r="BQ51" i="21"/>
  <c r="BQ303" i="21"/>
  <c r="CE48" i="21"/>
  <c r="CE300" i="21"/>
  <c r="CE45" i="21"/>
  <c r="CE297" i="21"/>
  <c r="CE51" i="21"/>
  <c r="CE303" i="21"/>
  <c r="CE55" i="21"/>
  <c r="CE307" i="21"/>
  <c r="CE53" i="21"/>
  <c r="CE305" i="21"/>
  <c r="BX44" i="21"/>
  <c r="BX296" i="21"/>
  <c r="CE44" i="21"/>
  <c r="CE296" i="21"/>
  <c r="GT38" i="38"/>
  <c r="JE38" i="38" s="1"/>
  <c r="GT37" i="38"/>
  <c r="JE37" i="38" s="1"/>
  <c r="CQ37" i="38" s="1"/>
  <c r="GT41" i="38"/>
  <c r="JE41" i="38" s="1"/>
  <c r="CQ41" i="38" s="1"/>
  <c r="ED4" i="38"/>
  <c r="LA117" i="21"/>
  <c r="EC13" i="46"/>
  <c r="P4" i="45"/>
  <c r="ED13" i="44"/>
  <c r="JZ14" i="44"/>
  <c r="GW14" i="44"/>
  <c r="GV14" i="46"/>
  <c r="JY14" i="46"/>
  <c r="GT21" i="41"/>
  <c r="JE21" i="41" s="1"/>
  <c r="L12" i="45"/>
  <c r="DY21" i="46" s="1"/>
  <c r="GT16" i="41"/>
  <c r="JE16" i="41" s="1"/>
  <c r="L7" i="45"/>
  <c r="GT24" i="41"/>
  <c r="JE24" i="41" s="1"/>
  <c r="L15" i="45"/>
  <c r="DY24" i="46" s="1"/>
  <c r="GT33" i="41"/>
  <c r="JE33" i="41" s="1"/>
  <c r="L24" i="45"/>
  <c r="DY33" i="46" s="1"/>
  <c r="GT41" i="41"/>
  <c r="JE41" i="41" s="1"/>
  <c r="L32" i="45"/>
  <c r="DY41" i="46" s="1"/>
  <c r="GT30" i="41"/>
  <c r="JE30" i="41" s="1"/>
  <c r="L21" i="45"/>
  <c r="DY30" i="46" s="1"/>
  <c r="GT38" i="41"/>
  <c r="JE38" i="41" s="1"/>
  <c r="L29" i="45"/>
  <c r="DY38" i="46" s="1"/>
  <c r="GS17" i="44"/>
  <c r="JV17" i="44"/>
  <c r="GP43" i="46"/>
  <c r="GP42" i="46"/>
  <c r="GQ42" i="44"/>
  <c r="DZ16" i="44"/>
  <c r="L33" i="43"/>
  <c r="GU24" i="44"/>
  <c r="JF24" i="44" s="1"/>
  <c r="JX24" i="44"/>
  <c r="GU26" i="44"/>
  <c r="JF26" i="44" s="1"/>
  <c r="JX26" i="44"/>
  <c r="GU30" i="44"/>
  <c r="JF30" i="44" s="1"/>
  <c r="JX30" i="44"/>
  <c r="GU35" i="44"/>
  <c r="JF35" i="44" s="1"/>
  <c r="JX35" i="44"/>
  <c r="JX37" i="44"/>
  <c r="GU37" i="44"/>
  <c r="JF37" i="44" s="1"/>
  <c r="GU39" i="44"/>
  <c r="JF39" i="44" s="1"/>
  <c r="JX39" i="44"/>
  <c r="JX41" i="44"/>
  <c r="GU41" i="44"/>
  <c r="JF41" i="44" s="1"/>
  <c r="JX18" i="44"/>
  <c r="GU18" i="44"/>
  <c r="GU27" i="44"/>
  <c r="JF27" i="44" s="1"/>
  <c r="JX27" i="44"/>
  <c r="GU31" i="44"/>
  <c r="JF31" i="44" s="1"/>
  <c r="JX31" i="44"/>
  <c r="GU34" i="44"/>
  <c r="JF34" i="44" s="1"/>
  <c r="JX34" i="44"/>
  <c r="GU21" i="44"/>
  <c r="JF21" i="44" s="1"/>
  <c r="JX21" i="44"/>
  <c r="EA41" i="38"/>
  <c r="N32" i="43" s="1"/>
  <c r="EB41" i="44" s="1"/>
  <c r="EA40" i="38"/>
  <c r="N31" i="43" s="1"/>
  <c r="EB40" i="44" s="1"/>
  <c r="EA39" i="38"/>
  <c r="N30" i="43" s="1"/>
  <c r="EB39" i="44" s="1"/>
  <c r="EA38" i="38"/>
  <c r="N29" i="43" s="1"/>
  <c r="EB38" i="44" s="1"/>
  <c r="EA37" i="38"/>
  <c r="N28" i="43" s="1"/>
  <c r="EB37" i="44" s="1"/>
  <c r="EA36" i="38"/>
  <c r="N27" i="43" s="1"/>
  <c r="EB36" i="44" s="1"/>
  <c r="EA35" i="38"/>
  <c r="N26" i="43" s="1"/>
  <c r="EB35" i="44" s="1"/>
  <c r="EA34" i="38"/>
  <c r="N25" i="43" s="1"/>
  <c r="EB34" i="44" s="1"/>
  <c r="EA33" i="38"/>
  <c r="N24" i="43" s="1"/>
  <c r="EB33" i="44" s="1"/>
  <c r="EA32" i="38"/>
  <c r="N23" i="43" s="1"/>
  <c r="EB32" i="44" s="1"/>
  <c r="EA31" i="38"/>
  <c r="N22" i="43" s="1"/>
  <c r="EB31" i="44" s="1"/>
  <c r="EA30" i="38"/>
  <c r="N21" i="43" s="1"/>
  <c r="EB30" i="44" s="1"/>
  <c r="EA29" i="38"/>
  <c r="N20" i="43" s="1"/>
  <c r="EB29" i="44" s="1"/>
  <c r="EA28" i="38"/>
  <c r="N19" i="43" s="1"/>
  <c r="EB28" i="44" s="1"/>
  <c r="EA27" i="38"/>
  <c r="N18" i="43" s="1"/>
  <c r="EB27" i="44" s="1"/>
  <c r="EA26" i="38"/>
  <c r="N17" i="43" s="1"/>
  <c r="EB26" i="44" s="1"/>
  <c r="EA24" i="38"/>
  <c r="N15" i="43" s="1"/>
  <c r="EB24" i="44" s="1"/>
  <c r="EA18" i="38"/>
  <c r="N9" i="43" s="1"/>
  <c r="EB18" i="44" s="1"/>
  <c r="EA16" i="38"/>
  <c r="N7" i="43" s="1"/>
  <c r="EA22" i="38"/>
  <c r="N13" i="43" s="1"/>
  <c r="EB22" i="44" s="1"/>
  <c r="EA23" i="38"/>
  <c r="N14" i="43" s="1"/>
  <c r="EB23" i="44" s="1"/>
  <c r="EA20" i="38"/>
  <c r="N11" i="43" s="1"/>
  <c r="EB20" i="44" s="1"/>
  <c r="EA25" i="38"/>
  <c r="N16" i="43" s="1"/>
  <c r="EB25" i="44" s="1"/>
  <c r="EA21" i="38"/>
  <c r="N12" i="43" s="1"/>
  <c r="EB21" i="44" s="1"/>
  <c r="EA19" i="38"/>
  <c r="N10" i="43" s="1"/>
  <c r="EB19" i="44" s="1"/>
  <c r="EA17" i="38"/>
  <c r="N8" i="43" s="1"/>
  <c r="GT17" i="41"/>
  <c r="JE17" i="41" s="1"/>
  <c r="L8" i="45"/>
  <c r="GT25" i="41"/>
  <c r="JE25" i="41" s="1"/>
  <c r="L16" i="45"/>
  <c r="DY25" i="46" s="1"/>
  <c r="GT20" i="41"/>
  <c r="JE20" i="41" s="1"/>
  <c r="L11" i="45"/>
  <c r="DY20" i="46" s="1"/>
  <c r="GT29" i="41"/>
  <c r="JE29" i="41" s="1"/>
  <c r="L20" i="45"/>
  <c r="DY29" i="46" s="1"/>
  <c r="GT37" i="41"/>
  <c r="JE37" i="41" s="1"/>
  <c r="L28" i="45"/>
  <c r="DY37" i="46" s="1"/>
  <c r="GT34" i="41"/>
  <c r="JE34" i="41" s="1"/>
  <c r="L25" i="45"/>
  <c r="DY34" i="46" s="1"/>
  <c r="GS16" i="44"/>
  <c r="JV16" i="44"/>
  <c r="GT19" i="41"/>
  <c r="JE19" i="41" s="1"/>
  <c r="L10" i="45"/>
  <c r="DY19" i="46" s="1"/>
  <c r="GT23" i="41"/>
  <c r="JE23" i="41" s="1"/>
  <c r="L14" i="45"/>
  <c r="DY23" i="46" s="1"/>
  <c r="GT27" i="41"/>
  <c r="JE27" i="41" s="1"/>
  <c r="L18" i="45"/>
  <c r="DY27" i="46" s="1"/>
  <c r="GT18" i="41"/>
  <c r="JE18" i="41" s="1"/>
  <c r="L9" i="45"/>
  <c r="DY18" i="46" s="1"/>
  <c r="GT22" i="41"/>
  <c r="JE22" i="41" s="1"/>
  <c r="L13" i="45"/>
  <c r="DY22" i="46" s="1"/>
  <c r="GT26" i="41"/>
  <c r="JE26" i="41" s="1"/>
  <c r="L17" i="45"/>
  <c r="DY26" i="46" s="1"/>
  <c r="GT31" i="41"/>
  <c r="JE31" i="41" s="1"/>
  <c r="L22" i="45"/>
  <c r="DY31" i="46" s="1"/>
  <c r="GT35" i="41"/>
  <c r="JE35" i="41" s="1"/>
  <c r="L26" i="45"/>
  <c r="DY35" i="46" s="1"/>
  <c r="GT39" i="41"/>
  <c r="JE39" i="41" s="1"/>
  <c r="L30" i="45"/>
  <c r="DY39" i="46" s="1"/>
  <c r="GT28" i="41"/>
  <c r="JE28" i="41" s="1"/>
  <c r="L19" i="45"/>
  <c r="DY28" i="46" s="1"/>
  <c r="GT32" i="41"/>
  <c r="JE32" i="41" s="1"/>
  <c r="L23" i="45"/>
  <c r="DY32" i="46" s="1"/>
  <c r="GT36" i="41"/>
  <c r="JE36" i="41" s="1"/>
  <c r="L27" i="45"/>
  <c r="DY36" i="46" s="1"/>
  <c r="GT40" i="41"/>
  <c r="JE40" i="41" s="1"/>
  <c r="L31" i="45"/>
  <c r="DY40" i="46" s="1"/>
  <c r="GQ43" i="44"/>
  <c r="JU41" i="46"/>
  <c r="GR41" i="46"/>
  <c r="JU37" i="46"/>
  <c r="GR37" i="46"/>
  <c r="JU33" i="46"/>
  <c r="GR33" i="46"/>
  <c r="GR29" i="46"/>
  <c r="JU29" i="46"/>
  <c r="JU38" i="46"/>
  <c r="GR38" i="46"/>
  <c r="JU34" i="46"/>
  <c r="GR34" i="46"/>
  <c r="JU30" i="46"/>
  <c r="GR30" i="46"/>
  <c r="GR27" i="46"/>
  <c r="JU27" i="46"/>
  <c r="GR23" i="46"/>
  <c r="JU23" i="46"/>
  <c r="GR19" i="46"/>
  <c r="JU19" i="46"/>
  <c r="JU26" i="46"/>
  <c r="GR26" i="46"/>
  <c r="JU22" i="46"/>
  <c r="GR22" i="46"/>
  <c r="GR18" i="46"/>
  <c r="JU18" i="46"/>
  <c r="DX43" i="44"/>
  <c r="GS43" i="44" s="1"/>
  <c r="Y6" i="30"/>
  <c r="GR39" i="46"/>
  <c r="JU39" i="46"/>
  <c r="GR35" i="46"/>
  <c r="JU35" i="46"/>
  <c r="GR31" i="46"/>
  <c r="JU31" i="46"/>
  <c r="GR40" i="46"/>
  <c r="JU40" i="46"/>
  <c r="GR36" i="46"/>
  <c r="JU36" i="46"/>
  <c r="GR32" i="46"/>
  <c r="JU32" i="46"/>
  <c r="JU28" i="46"/>
  <c r="GR28" i="46"/>
  <c r="GR25" i="46"/>
  <c r="JU25" i="46"/>
  <c r="GR21" i="46"/>
  <c r="JU21" i="46"/>
  <c r="DW17" i="46"/>
  <c r="J34" i="45"/>
  <c r="JU24" i="46"/>
  <c r="GR24" i="46"/>
  <c r="JU20" i="46"/>
  <c r="GR20" i="46"/>
  <c r="DW16" i="46"/>
  <c r="J33" i="45"/>
  <c r="JX22" i="44"/>
  <c r="GU22" i="44"/>
  <c r="JF22" i="44" s="1"/>
  <c r="GU19" i="44"/>
  <c r="JF19" i="44" s="1"/>
  <c r="JX19" i="44"/>
  <c r="GU25" i="44"/>
  <c r="JF25" i="44" s="1"/>
  <c r="JX25" i="44"/>
  <c r="GU28" i="44"/>
  <c r="JF28" i="44" s="1"/>
  <c r="JX28" i="44"/>
  <c r="GU33" i="44"/>
  <c r="JF33" i="44" s="1"/>
  <c r="JX33" i="44"/>
  <c r="JX36" i="44"/>
  <c r="GU36" i="44"/>
  <c r="JF36" i="44" s="1"/>
  <c r="GU38" i="44"/>
  <c r="JF38" i="44" s="1"/>
  <c r="JX38" i="44"/>
  <c r="JX40" i="44"/>
  <c r="GU40" i="44"/>
  <c r="JF40" i="44" s="1"/>
  <c r="DZ17" i="44"/>
  <c r="L34" i="43"/>
  <c r="GU23" i="44"/>
  <c r="JF23" i="44" s="1"/>
  <c r="JX23" i="44"/>
  <c r="GU29" i="44"/>
  <c r="JF29" i="44" s="1"/>
  <c r="JX29" i="44"/>
  <c r="GU32" i="44"/>
  <c r="JF32" i="44" s="1"/>
  <c r="JX32" i="44"/>
  <c r="JX20" i="44"/>
  <c r="GU20" i="44"/>
  <c r="JF20" i="44" s="1"/>
  <c r="EB6" i="44"/>
  <c r="EA6" i="46"/>
  <c r="P4" i="43"/>
  <c r="GR43" i="41"/>
  <c r="GR42" i="41"/>
  <c r="GR43" i="38"/>
  <c r="JW17" i="38"/>
  <c r="GT17" i="38"/>
  <c r="JE17" i="38" s="1"/>
  <c r="JW19" i="38"/>
  <c r="GT19" i="38"/>
  <c r="JE19" i="38" s="1"/>
  <c r="CQ19" i="38" s="1"/>
  <c r="JW21" i="38"/>
  <c r="GT21" i="38"/>
  <c r="JE21" i="38" s="1"/>
  <c r="CQ21" i="38" s="1"/>
  <c r="JW23" i="38"/>
  <c r="GT23" i="38"/>
  <c r="JE23" i="38" s="1"/>
  <c r="CQ23" i="38" s="1"/>
  <c r="JW25" i="38"/>
  <c r="GT25" i="38"/>
  <c r="JE25" i="38" s="1"/>
  <c r="CQ25" i="38" s="1"/>
  <c r="JW27" i="38"/>
  <c r="GT27" i="38"/>
  <c r="JE27" i="38" s="1"/>
  <c r="CQ27" i="38" s="1"/>
  <c r="JW29" i="38"/>
  <c r="GT29" i="38"/>
  <c r="JE29" i="38" s="1"/>
  <c r="CQ29" i="38" s="1"/>
  <c r="JW31" i="38"/>
  <c r="GT31" i="38"/>
  <c r="JE31" i="38" s="1"/>
  <c r="CQ31" i="38" s="1"/>
  <c r="JW33" i="38"/>
  <c r="GT33" i="38"/>
  <c r="JE33" i="38" s="1"/>
  <c r="CQ33" i="38" s="1"/>
  <c r="CQ38" i="38"/>
  <c r="JW20" i="38"/>
  <c r="GT20" i="38"/>
  <c r="JE20" i="38" s="1"/>
  <c r="CQ20" i="38" s="1"/>
  <c r="JW22" i="38"/>
  <c r="GT22" i="38"/>
  <c r="JE22" i="38" s="1"/>
  <c r="CQ22" i="38" s="1"/>
  <c r="JW24" i="38"/>
  <c r="GT24" i="38"/>
  <c r="JE24" i="38" s="1"/>
  <c r="CQ24" i="38" s="1"/>
  <c r="JW26" i="38"/>
  <c r="GT26" i="38"/>
  <c r="JE26" i="38" s="1"/>
  <c r="CQ26" i="38" s="1"/>
  <c r="JW28" i="38"/>
  <c r="GT28" i="38"/>
  <c r="JE28" i="38" s="1"/>
  <c r="CQ28" i="38" s="1"/>
  <c r="JW30" i="38"/>
  <c r="GT30" i="38"/>
  <c r="JE30" i="38" s="1"/>
  <c r="CQ30" i="38" s="1"/>
  <c r="JW32" i="38"/>
  <c r="GT32" i="38"/>
  <c r="JE32" i="38" s="1"/>
  <c r="CQ32" i="38" s="1"/>
  <c r="JW34" i="38"/>
  <c r="GT34" i="38"/>
  <c r="JE34" i="38" s="1"/>
  <c r="CQ34" i="38" s="1"/>
  <c r="JW16" i="38"/>
  <c r="GT16" i="38"/>
  <c r="JE16" i="38" s="1"/>
  <c r="GP42" i="38"/>
  <c r="HR42" i="38"/>
  <c r="GT18" i="38"/>
  <c r="JE18" i="38" s="1"/>
  <c r="JW18" i="38"/>
  <c r="EA41" i="41"/>
  <c r="EA39" i="41"/>
  <c r="EA37" i="41"/>
  <c r="EA35" i="41"/>
  <c r="EA33" i="41"/>
  <c r="EA31" i="41"/>
  <c r="EA29" i="41"/>
  <c r="EA40" i="41"/>
  <c r="EA38" i="41"/>
  <c r="EA36" i="41"/>
  <c r="EA34" i="41"/>
  <c r="EA32" i="41"/>
  <c r="EA30" i="41"/>
  <c r="EA28" i="41"/>
  <c r="EA27" i="41"/>
  <c r="EA25" i="41"/>
  <c r="EA23" i="41"/>
  <c r="EA21" i="41"/>
  <c r="EA19" i="41"/>
  <c r="EA17" i="41"/>
  <c r="EA26" i="41"/>
  <c r="EA24" i="41"/>
  <c r="EA22" i="41"/>
  <c r="EA20" i="41"/>
  <c r="EA18" i="41"/>
  <c r="EA16" i="41"/>
  <c r="EA7" i="38"/>
  <c r="EC13" i="41"/>
  <c r="EA7" i="41"/>
  <c r="JY14" i="41"/>
  <c r="GV14" i="41"/>
  <c r="EA6" i="41"/>
  <c r="EA6" i="38"/>
  <c r="JW18" i="41"/>
  <c r="JW20" i="41"/>
  <c r="JW28" i="41"/>
  <c r="JW26" i="41"/>
  <c r="JW34" i="41"/>
  <c r="JW37" i="41"/>
  <c r="JW40" i="41"/>
  <c r="JW19" i="41"/>
  <c r="JW21" i="41"/>
  <c r="JW29" i="41"/>
  <c r="JW27" i="41"/>
  <c r="JW32" i="41"/>
  <c r="JW35" i="41"/>
  <c r="JW41" i="41"/>
  <c r="JW24" i="41"/>
  <c r="JW22" i="41"/>
  <c r="JW30" i="41"/>
  <c r="JW33" i="41"/>
  <c r="JW38" i="41"/>
  <c r="JW16" i="41"/>
  <c r="DY42" i="41"/>
  <c r="DY43" i="41"/>
  <c r="JW17" i="41"/>
  <c r="JW25" i="41"/>
  <c r="JW23" i="41"/>
  <c r="JW31" i="41"/>
  <c r="JW36" i="41"/>
  <c r="JW39" i="41"/>
  <c r="EN54" i="41"/>
  <c r="JW38" i="38"/>
  <c r="JW37" i="38"/>
  <c r="DY43" i="38"/>
  <c r="JW40" i="38"/>
  <c r="JW39" i="38"/>
  <c r="JY14" i="38"/>
  <c r="GV14" i="38"/>
  <c r="HT26" i="21"/>
  <c r="EC13" i="38"/>
  <c r="DY42" i="38"/>
  <c r="JW41" i="38"/>
  <c r="JW36" i="38"/>
  <c r="JW35" i="38"/>
  <c r="HS29" i="21"/>
  <c r="HZ41" i="21"/>
  <c r="HZ39" i="21"/>
  <c r="HZ35" i="21"/>
  <c r="HZ36" i="21"/>
  <c r="HZ34" i="21"/>
  <c r="HZ31" i="21"/>
  <c r="HZ37" i="21"/>
  <c r="HS35" i="21"/>
  <c r="HS34" i="21"/>
  <c r="HS39" i="21"/>
  <c r="HS40" i="21"/>
  <c r="HS37" i="21"/>
  <c r="HZ30" i="21"/>
  <c r="IG34" i="21"/>
  <c r="IG31" i="21"/>
  <c r="IG37" i="21"/>
  <c r="IG41" i="21"/>
  <c r="IG39" i="21"/>
  <c r="HZ33" i="21"/>
  <c r="HZ40" i="21"/>
  <c r="HZ38" i="21"/>
  <c r="HZ32" i="21"/>
  <c r="HS33" i="21"/>
  <c r="HS32" i="21"/>
  <c r="HS31" i="21"/>
  <c r="HS41" i="21"/>
  <c r="HS36" i="21"/>
  <c r="HS38" i="21"/>
  <c r="IG30" i="21"/>
  <c r="IG36" i="21"/>
  <c r="IG40" i="21"/>
  <c r="IG38" i="21"/>
  <c r="IG32" i="21"/>
  <c r="IG33" i="21"/>
  <c r="IG35" i="21"/>
  <c r="IG29" i="21"/>
  <c r="IG28" i="21"/>
  <c r="HZ29" i="21"/>
  <c r="HZ28" i="21"/>
  <c r="CF70" i="21"/>
  <c r="BS220" i="21" s="1"/>
  <c r="BS200" i="21" s="1"/>
  <c r="BR70" i="21"/>
  <c r="BS216" i="21" s="1"/>
  <c r="BS196" i="21" s="1"/>
  <c r="BY70" i="21"/>
  <c r="BS218" i="21" s="1"/>
  <c r="BF70" i="21"/>
  <c r="BY77" i="21"/>
  <c r="BV219" i="21" s="1"/>
  <c r="CF28" i="21"/>
  <c r="BY28" i="21"/>
  <c r="BY56" i="21"/>
  <c r="CF56" i="21"/>
  <c r="CF57" i="21"/>
  <c r="BY57" i="21"/>
  <c r="CF58" i="21"/>
  <c r="CF81" i="21"/>
  <c r="BX221" i="21" s="1"/>
  <c r="BY76" i="21"/>
  <c r="BV218" i="21" s="1"/>
  <c r="CF76" i="21"/>
  <c r="BV220" i="21" s="1"/>
  <c r="BY68" i="21"/>
  <c r="CF68" i="21"/>
  <c r="BY61" i="21"/>
  <c r="CF61" i="21"/>
  <c r="BY78" i="21"/>
  <c r="BW218" i="21" s="1"/>
  <c r="CF78" i="21"/>
  <c r="BW220" i="21" s="1"/>
  <c r="BY60" i="21"/>
  <c r="CF60" i="21"/>
  <c r="BY79" i="21"/>
  <c r="BW219" i="21" s="1"/>
  <c r="CF79" i="21"/>
  <c r="BW221" i="21" s="1"/>
  <c r="BY75" i="21"/>
  <c r="BU219" i="21" s="1"/>
  <c r="CF75" i="21"/>
  <c r="BU221" i="21" s="1"/>
  <c r="BY71" i="21"/>
  <c r="BS219" i="21" s="1"/>
  <c r="CF71" i="21"/>
  <c r="BS221" i="21" s="1"/>
  <c r="BS201" i="21" s="1"/>
  <c r="BY63" i="21"/>
  <c r="CF63" i="21"/>
  <c r="BY73" i="21"/>
  <c r="BT219" i="21" s="1"/>
  <c r="CF73" i="21"/>
  <c r="BT221" i="21" s="1"/>
  <c r="BY67" i="21"/>
  <c r="CF67" i="21"/>
  <c r="BY66" i="21"/>
  <c r="CF66" i="21"/>
  <c r="BY72" i="21"/>
  <c r="BT218" i="21" s="1"/>
  <c r="CF72" i="21"/>
  <c r="BT220" i="21" s="1"/>
  <c r="BY62" i="21"/>
  <c r="CF62" i="21"/>
  <c r="BY80" i="21"/>
  <c r="BX218" i="21" s="1"/>
  <c r="CF80" i="21"/>
  <c r="BX220" i="21" s="1"/>
  <c r="BY65" i="21"/>
  <c r="BN219" i="21" s="1"/>
  <c r="BN199" i="21" s="1"/>
  <c r="CF65" i="21"/>
  <c r="BN221" i="21" s="1"/>
  <c r="BN201" i="21" s="1"/>
  <c r="BY74" i="21"/>
  <c r="BU218" i="21" s="1"/>
  <c r="CF74" i="21"/>
  <c r="BU220" i="21" s="1"/>
  <c r="BY59" i="21"/>
  <c r="CF59" i="21"/>
  <c r="BY69" i="21"/>
  <c r="CF69" i="21"/>
  <c r="BY64" i="21"/>
  <c r="CF64" i="21"/>
  <c r="BY81" i="21"/>
  <c r="BX219" i="21" s="1"/>
  <c r="BY58" i="21"/>
  <c r="CF41" i="21"/>
  <c r="CF30" i="21"/>
  <c r="BY34" i="21"/>
  <c r="CF34" i="21"/>
  <c r="BY35" i="21"/>
  <c r="CF35" i="21"/>
  <c r="BY37" i="21"/>
  <c r="BY404" i="21" s="1"/>
  <c r="CF37" i="21"/>
  <c r="CF404" i="21" s="1"/>
  <c r="BY36" i="21"/>
  <c r="BY403" i="21" s="1"/>
  <c r="CF36" i="21"/>
  <c r="CF403" i="21" s="1"/>
  <c r="BY38" i="21"/>
  <c r="BY405" i="21" s="1"/>
  <c r="CF38" i="21"/>
  <c r="CF405" i="21" s="1"/>
  <c r="BY33" i="21"/>
  <c r="CF33" i="21"/>
  <c r="BY39" i="21"/>
  <c r="BY406" i="21" s="1"/>
  <c r="CF39" i="21"/>
  <c r="CF406" i="21" s="1"/>
  <c r="BY32" i="21"/>
  <c r="CF32" i="21"/>
  <c r="BY31" i="21"/>
  <c r="CF31" i="21"/>
  <c r="BY40" i="21"/>
  <c r="CF40" i="21"/>
  <c r="BY30" i="21"/>
  <c r="BY41" i="21"/>
  <c r="BS26" i="21"/>
  <c r="BS13" i="21" s="1"/>
  <c r="BR76" i="21"/>
  <c r="BV216" i="21" s="1"/>
  <c r="BR68" i="21"/>
  <c r="BR78" i="21"/>
  <c r="BW216" i="21" s="1"/>
  <c r="BR60" i="21"/>
  <c r="BR71" i="21"/>
  <c r="BS217" i="21" s="1"/>
  <c r="BS197" i="21" s="1"/>
  <c r="BR63" i="21"/>
  <c r="BR67" i="21"/>
  <c r="BR72" i="21"/>
  <c r="BT216" i="21" s="1"/>
  <c r="BR62" i="21"/>
  <c r="BR80" i="21"/>
  <c r="BX216" i="21" s="1"/>
  <c r="BR77" i="21"/>
  <c r="BV217" i="21" s="1"/>
  <c r="BR65" i="21"/>
  <c r="BN217" i="21" s="1"/>
  <c r="BN197" i="21" s="1"/>
  <c r="BR74" i="21"/>
  <c r="BU216" i="21" s="1"/>
  <c r="BR59" i="21"/>
  <c r="BR69" i="21"/>
  <c r="BP217" i="21" s="1"/>
  <c r="BP197" i="21" s="1"/>
  <c r="BR64" i="21"/>
  <c r="BR81" i="21"/>
  <c r="BX217" i="21" s="1"/>
  <c r="BF79" i="21"/>
  <c r="BR79" i="21"/>
  <c r="BW217" i="21" s="1"/>
  <c r="BF75" i="21"/>
  <c r="BR75" i="21"/>
  <c r="BU217" i="21" s="1"/>
  <c r="BF73" i="21"/>
  <c r="BR73" i="21"/>
  <c r="BT217" i="21" s="1"/>
  <c r="BF66" i="21"/>
  <c r="BR66" i="21"/>
  <c r="BF61" i="21"/>
  <c r="BR61" i="21"/>
  <c r="BR30" i="21"/>
  <c r="BR37" i="21"/>
  <c r="BR36" i="21"/>
  <c r="BR38" i="21"/>
  <c r="BR41" i="21"/>
  <c r="BR39" i="21"/>
  <c r="BR40" i="21"/>
  <c r="BR34" i="21"/>
  <c r="BR35" i="21"/>
  <c r="BR33" i="21"/>
  <c r="BR32" i="21"/>
  <c r="BR56" i="21"/>
  <c r="BR57" i="21"/>
  <c r="BR29" i="21"/>
  <c r="BR28" i="21"/>
  <c r="BF62" i="21"/>
  <c r="BF80" i="21"/>
  <c r="BF77" i="21"/>
  <c r="BF65" i="21"/>
  <c r="BF59" i="21"/>
  <c r="BF69" i="21"/>
  <c r="BF64" i="21"/>
  <c r="BF81" i="21"/>
  <c r="BF74" i="21"/>
  <c r="BF58" i="21"/>
  <c r="BF68" i="21"/>
  <c r="BF78" i="21"/>
  <c r="BF60" i="21"/>
  <c r="BF63" i="21"/>
  <c r="BF67" i="21"/>
  <c r="BF76" i="21"/>
  <c r="BF71" i="21"/>
  <c r="BF72" i="21"/>
  <c r="BL24" i="21" l="1"/>
  <c r="BL21" i="21" s="1"/>
  <c r="BZ24" i="21"/>
  <c r="BS24" i="21"/>
  <c r="Y5" i="30"/>
  <c r="W41" i="44"/>
  <c r="M41" i="44"/>
  <c r="W221" i="21"/>
  <c r="W219" i="21"/>
  <c r="W218" i="21"/>
  <c r="W220" i="21"/>
  <c r="V221" i="21"/>
  <c r="V219" i="21"/>
  <c r="V220" i="21"/>
  <c r="V218" i="21"/>
  <c r="CF305" i="21"/>
  <c r="AW221" i="21" s="1"/>
  <c r="CF300" i="21"/>
  <c r="AU220" i="21" s="1"/>
  <c r="BR298" i="21"/>
  <c r="AT216" i="21" s="1"/>
  <c r="BR306" i="21"/>
  <c r="AX216" i="21" s="1"/>
  <c r="BR302" i="21"/>
  <c r="AV216" i="21" s="1"/>
  <c r="BR403" i="21"/>
  <c r="BY296" i="21"/>
  <c r="AS218" i="21" s="1"/>
  <c r="BY297" i="21"/>
  <c r="AS219" i="21" s="1"/>
  <c r="BY305" i="21"/>
  <c r="AW219" i="21" s="1"/>
  <c r="BY304" i="21"/>
  <c r="AW218" i="21" s="1"/>
  <c r="BY303" i="21"/>
  <c r="AV219" i="21" s="1"/>
  <c r="BY300" i="21"/>
  <c r="AU218" i="21" s="1"/>
  <c r="BR300" i="21"/>
  <c r="AU216" i="21" s="1"/>
  <c r="BY307" i="21"/>
  <c r="AX219" i="21" s="1"/>
  <c r="CF304" i="21"/>
  <c r="AW220" i="21" s="1"/>
  <c r="BR305" i="21"/>
  <c r="AW217" i="21" s="1"/>
  <c r="BR406" i="21"/>
  <c r="CF306" i="21"/>
  <c r="AX220" i="21" s="1"/>
  <c r="CF298" i="21"/>
  <c r="AT220" i="21" s="1"/>
  <c r="CF299" i="21"/>
  <c r="AT221" i="21" s="1"/>
  <c r="CF302" i="21"/>
  <c r="AV220" i="21" s="1"/>
  <c r="CF301" i="21"/>
  <c r="AU221" i="21" s="1"/>
  <c r="CF296" i="21"/>
  <c r="AS220" i="21" s="1"/>
  <c r="AA200" i="21" s="1"/>
  <c r="BR304" i="21"/>
  <c r="AW216" i="21" s="1"/>
  <c r="BR405" i="21"/>
  <c r="CF297" i="21"/>
  <c r="AS221" i="21" s="1"/>
  <c r="AA201" i="21" s="1"/>
  <c r="CF303" i="21"/>
  <c r="AV221" i="21" s="1"/>
  <c r="BR299" i="21"/>
  <c r="AT217" i="21" s="1"/>
  <c r="BR303" i="21"/>
  <c r="AV217" i="21" s="1"/>
  <c r="BR404" i="21"/>
  <c r="BR301" i="21"/>
  <c r="AU217" i="21" s="1"/>
  <c r="BR307" i="21"/>
  <c r="AX217" i="21" s="1"/>
  <c r="BY306" i="21"/>
  <c r="AX218" i="21" s="1"/>
  <c r="BY298" i="21"/>
  <c r="AT218" i="21" s="1"/>
  <c r="BY299" i="21"/>
  <c r="AT219" i="21" s="1"/>
  <c r="BY302" i="21"/>
  <c r="AV218" i="21" s="1"/>
  <c r="BY301" i="21"/>
  <c r="AU219" i="21" s="1"/>
  <c r="CF307" i="21"/>
  <c r="AX221" i="21" s="1"/>
  <c r="BR297" i="21"/>
  <c r="HT31" i="21"/>
  <c r="HT30" i="21"/>
  <c r="JF18" i="44"/>
  <c r="CE196" i="21"/>
  <c r="CC219" i="21"/>
  <c r="CC216" i="21"/>
  <c r="CC217" i="21"/>
  <c r="CC221" i="21"/>
  <c r="CC218" i="21"/>
  <c r="CC220" i="21"/>
  <c r="CJ219" i="21"/>
  <c r="CJ220" i="21"/>
  <c r="CJ218" i="21"/>
  <c r="CJ217" i="21"/>
  <c r="BP221" i="21"/>
  <c r="BP201" i="21" s="1"/>
  <c r="BP219" i="21"/>
  <c r="BP199" i="21" s="1"/>
  <c r="BP220" i="21"/>
  <c r="BP200" i="21" s="1"/>
  <c r="BP216" i="21"/>
  <c r="BP196" i="21" s="1"/>
  <c r="BP218" i="21"/>
  <c r="BP198" i="21" s="1"/>
  <c r="BO217" i="21"/>
  <c r="BO197" i="21" s="1"/>
  <c r="BO221" i="21"/>
  <c r="BO201" i="21" s="1"/>
  <c r="BO219" i="21"/>
  <c r="BO199" i="21" s="1"/>
  <c r="BO216" i="21"/>
  <c r="BO196" i="21" s="1"/>
  <c r="BO220" i="21"/>
  <c r="BO200" i="21" s="1"/>
  <c r="BO218" i="21"/>
  <c r="BO198" i="21" s="1"/>
  <c r="BN220" i="21"/>
  <c r="BN200" i="21" s="1"/>
  <c r="BN216" i="21"/>
  <c r="BN196" i="21" s="1"/>
  <c r="BN218" i="21"/>
  <c r="BN198" i="21" s="1"/>
  <c r="BM221" i="21"/>
  <c r="BM201" i="21" s="1"/>
  <c r="BM217" i="21"/>
  <c r="BM197" i="21" s="1"/>
  <c r="BM219" i="21"/>
  <c r="BM199" i="21" s="1"/>
  <c r="BM216" i="21"/>
  <c r="BM196" i="21" s="1"/>
  <c r="BM220" i="21"/>
  <c r="BM200" i="21" s="1"/>
  <c r="BM218" i="21"/>
  <c r="BM198" i="21" s="1"/>
  <c r="BL217" i="21"/>
  <c r="BL197" i="21" s="1"/>
  <c r="BL221" i="21"/>
  <c r="BL201" i="21" s="1"/>
  <c r="BL219" i="21"/>
  <c r="BL199" i="21" s="1"/>
  <c r="BL220" i="21"/>
  <c r="BL200" i="21" s="1"/>
  <c r="BL216" i="21"/>
  <c r="BL196" i="21" s="1"/>
  <c r="BL218" i="21"/>
  <c r="BL198" i="21" s="1"/>
  <c r="BK221" i="21"/>
  <c r="BK201" i="21" s="1"/>
  <c r="CE201" i="21" s="1"/>
  <c r="BK217" i="21"/>
  <c r="BK197" i="21" s="1"/>
  <c r="CE197" i="21" s="1"/>
  <c r="BK219" i="21"/>
  <c r="BK199" i="21" s="1"/>
  <c r="BK218" i="21"/>
  <c r="BK198" i="21" s="1"/>
  <c r="BK220" i="21"/>
  <c r="BK200" i="21" s="1"/>
  <c r="CE200" i="21" s="1"/>
  <c r="BR44" i="21"/>
  <c r="AE216" i="21" s="1"/>
  <c r="BR296" i="21"/>
  <c r="AS216" i="21" s="1"/>
  <c r="R4" i="45"/>
  <c r="EF13" i="44"/>
  <c r="EF7" i="44" s="1"/>
  <c r="EE13" i="46"/>
  <c r="EE7" i="46" s="1"/>
  <c r="KB14" i="44"/>
  <c r="GY14" i="44"/>
  <c r="GX14" i="46"/>
  <c r="KA14" i="46"/>
  <c r="EC37" i="38"/>
  <c r="P28" i="43" s="1"/>
  <c r="ED37" i="44" s="1"/>
  <c r="CR37" i="44" s="1"/>
  <c r="EC36" i="38"/>
  <c r="P27" i="43" s="1"/>
  <c r="ED36" i="44" s="1"/>
  <c r="CR36" i="44" s="1"/>
  <c r="EC35" i="38"/>
  <c r="P26" i="43" s="1"/>
  <c r="ED35" i="44" s="1"/>
  <c r="CR35" i="44" s="1"/>
  <c r="M35" i="44" s="1"/>
  <c r="EC33" i="38"/>
  <c r="P24" i="43" s="1"/>
  <c r="ED33" i="44" s="1"/>
  <c r="CR33" i="44" s="1"/>
  <c r="EC30" i="38"/>
  <c r="P21" i="43" s="1"/>
  <c r="ED30" i="44" s="1"/>
  <c r="EC28" i="38"/>
  <c r="P19" i="43" s="1"/>
  <c r="ED28" i="44" s="1"/>
  <c r="EC26" i="38"/>
  <c r="P17" i="43" s="1"/>
  <c r="ED26" i="44" s="1"/>
  <c r="EC41" i="38"/>
  <c r="P32" i="43" s="1"/>
  <c r="ED41" i="44" s="1"/>
  <c r="CR41" i="44" s="1"/>
  <c r="EC40" i="38"/>
  <c r="P31" i="43" s="1"/>
  <c r="ED40" i="44" s="1"/>
  <c r="CR40" i="44" s="1"/>
  <c r="EC39" i="38"/>
  <c r="P30" i="43" s="1"/>
  <c r="ED39" i="44" s="1"/>
  <c r="CR39" i="44" s="1"/>
  <c r="EC38" i="38"/>
  <c r="P29" i="43" s="1"/>
  <c r="ED38" i="44" s="1"/>
  <c r="CR38" i="44" s="1"/>
  <c r="EC34" i="38"/>
  <c r="P25" i="43" s="1"/>
  <c r="ED34" i="44" s="1"/>
  <c r="CR34" i="44" s="1"/>
  <c r="M34" i="44" s="1"/>
  <c r="EC32" i="38"/>
  <c r="P23" i="43" s="1"/>
  <c r="ED32" i="44" s="1"/>
  <c r="CR32" i="44" s="1"/>
  <c r="EC31" i="38"/>
  <c r="P22" i="43" s="1"/>
  <c r="ED31" i="44" s="1"/>
  <c r="CR31" i="44" s="1"/>
  <c r="W31" i="44" s="1"/>
  <c r="EC29" i="38"/>
  <c r="P20" i="43" s="1"/>
  <c r="ED29" i="44" s="1"/>
  <c r="CR29" i="44" s="1"/>
  <c r="W29" i="44" s="1"/>
  <c r="EC27" i="38"/>
  <c r="P18" i="43" s="1"/>
  <c r="ED27" i="44" s="1"/>
  <c r="CR27" i="44" s="1"/>
  <c r="W27" i="44" s="1"/>
  <c r="EC24" i="38"/>
  <c r="P15" i="43" s="1"/>
  <c r="ED24" i="44" s="1"/>
  <c r="CR24" i="44" s="1"/>
  <c r="M24" i="44" s="1"/>
  <c r="EC22" i="38"/>
  <c r="P13" i="43" s="1"/>
  <c r="ED22" i="44" s="1"/>
  <c r="CR22" i="44" s="1"/>
  <c r="EC20" i="38"/>
  <c r="P11" i="43" s="1"/>
  <c r="ED20" i="44" s="1"/>
  <c r="CR20" i="44" s="1"/>
  <c r="EC18" i="38"/>
  <c r="P9" i="43" s="1"/>
  <c r="ED18" i="44" s="1"/>
  <c r="EC16" i="38"/>
  <c r="P7" i="43" s="1"/>
  <c r="EC25" i="38"/>
  <c r="P16" i="43" s="1"/>
  <c r="ED25" i="44" s="1"/>
  <c r="EC23" i="38"/>
  <c r="P14" i="43" s="1"/>
  <c r="ED23" i="44" s="1"/>
  <c r="CR23" i="44" s="1"/>
  <c r="W23" i="44" s="1"/>
  <c r="EC21" i="38"/>
  <c r="P12" i="43" s="1"/>
  <c r="ED21" i="44" s="1"/>
  <c r="CR21" i="44" s="1"/>
  <c r="EC19" i="38"/>
  <c r="P10" i="43" s="1"/>
  <c r="ED19" i="44" s="1"/>
  <c r="EC17" i="38"/>
  <c r="P8" i="43" s="1"/>
  <c r="GV16" i="41"/>
  <c r="N7" i="45"/>
  <c r="GV20" i="41"/>
  <c r="N11" i="45"/>
  <c r="EA20" i="46" s="1"/>
  <c r="GV24" i="41"/>
  <c r="N15" i="45"/>
  <c r="EA24" i="46" s="1"/>
  <c r="GV17" i="41"/>
  <c r="N8" i="45"/>
  <c r="GV21" i="41"/>
  <c r="N12" i="45"/>
  <c r="EA21" i="46" s="1"/>
  <c r="GV25" i="41"/>
  <c r="N16" i="45"/>
  <c r="EA25" i="46" s="1"/>
  <c r="GV28" i="41"/>
  <c r="N19" i="45"/>
  <c r="EA28" i="46" s="1"/>
  <c r="GV32" i="41"/>
  <c r="N23" i="45"/>
  <c r="EA32" i="46" s="1"/>
  <c r="GV36" i="41"/>
  <c r="N27" i="45"/>
  <c r="EA36" i="46" s="1"/>
  <c r="GV40" i="41"/>
  <c r="N31" i="45"/>
  <c r="EA40" i="46" s="1"/>
  <c r="GV31" i="41"/>
  <c r="N22" i="45"/>
  <c r="EA31" i="46" s="1"/>
  <c r="GV35" i="41"/>
  <c r="N26" i="45"/>
  <c r="EA35" i="46" s="1"/>
  <c r="GV39" i="41"/>
  <c r="N30" i="45"/>
  <c r="EA39" i="46" s="1"/>
  <c r="Z6" i="30"/>
  <c r="DZ43" i="44"/>
  <c r="GU43" i="44" s="1"/>
  <c r="Y7" i="30"/>
  <c r="Y8" i="30"/>
  <c r="JW40" i="46"/>
  <c r="GT40" i="46"/>
  <c r="JE40" i="46" s="1"/>
  <c r="JW36" i="46"/>
  <c r="GT36" i="46"/>
  <c r="JE36" i="46" s="1"/>
  <c r="JW32" i="46"/>
  <c r="GT32" i="46"/>
  <c r="JE32" i="46" s="1"/>
  <c r="JW28" i="46"/>
  <c r="GT28" i="46"/>
  <c r="JE28" i="46" s="1"/>
  <c r="GT39" i="46"/>
  <c r="JE39" i="46" s="1"/>
  <c r="JW39" i="46"/>
  <c r="GT35" i="46"/>
  <c r="JE35" i="46" s="1"/>
  <c r="JW35" i="46"/>
  <c r="GT31" i="46"/>
  <c r="JE31" i="46" s="1"/>
  <c r="JW31" i="46"/>
  <c r="JW26" i="46"/>
  <c r="GT26" i="46"/>
  <c r="JE26" i="46" s="1"/>
  <c r="JW22" i="46"/>
  <c r="GT22" i="46"/>
  <c r="JE22" i="46" s="1"/>
  <c r="JW18" i="46"/>
  <c r="GT18" i="46"/>
  <c r="JE18" i="46" s="1"/>
  <c r="GT27" i="46"/>
  <c r="JE27" i="46" s="1"/>
  <c r="JW27" i="46"/>
  <c r="GT23" i="46"/>
  <c r="JE23" i="46" s="1"/>
  <c r="JW23" i="46"/>
  <c r="GT19" i="46"/>
  <c r="JE19" i="46" s="1"/>
  <c r="JW19" i="46"/>
  <c r="JW34" i="46"/>
  <c r="GT34" i="46"/>
  <c r="JE34" i="46" s="1"/>
  <c r="GT37" i="46"/>
  <c r="JE37" i="46" s="1"/>
  <c r="JW37" i="46"/>
  <c r="GT29" i="46"/>
  <c r="JE29" i="46" s="1"/>
  <c r="JW29" i="46"/>
  <c r="GT20" i="46"/>
  <c r="JE20" i="46" s="1"/>
  <c r="JW20" i="46"/>
  <c r="GT25" i="46"/>
  <c r="JE25" i="46" s="1"/>
  <c r="JW25" i="46"/>
  <c r="DY17" i="46"/>
  <c r="L34" i="45"/>
  <c r="Z8" i="30" s="1"/>
  <c r="N34" i="43"/>
  <c r="EB17" i="44"/>
  <c r="JZ21" i="44"/>
  <c r="GW21" i="44"/>
  <c r="JZ20" i="44"/>
  <c r="GW20" i="44"/>
  <c r="GW22" i="44"/>
  <c r="JZ22" i="44"/>
  <c r="JZ18" i="44"/>
  <c r="GW18" i="44"/>
  <c r="JZ26" i="44"/>
  <c r="GW26" i="44"/>
  <c r="GW28" i="44"/>
  <c r="JZ28" i="44"/>
  <c r="JZ30" i="44"/>
  <c r="GW30" i="44"/>
  <c r="GW32" i="44"/>
  <c r="JZ32" i="44"/>
  <c r="JZ34" i="44"/>
  <c r="GW34" i="44"/>
  <c r="GW36" i="44"/>
  <c r="JZ36" i="44"/>
  <c r="JZ38" i="44"/>
  <c r="GW38" i="44"/>
  <c r="GW40" i="44"/>
  <c r="JZ40" i="44"/>
  <c r="GU16" i="44"/>
  <c r="JF16" i="44" s="1"/>
  <c r="JX16" i="44"/>
  <c r="GV18" i="41"/>
  <c r="N9" i="45"/>
  <c r="EA18" i="46" s="1"/>
  <c r="GV22" i="41"/>
  <c r="N13" i="45"/>
  <c r="EA22" i="46" s="1"/>
  <c r="GV26" i="41"/>
  <c r="N17" i="45"/>
  <c r="EA26" i="46" s="1"/>
  <c r="GV19" i="41"/>
  <c r="N10" i="45"/>
  <c r="EA19" i="46" s="1"/>
  <c r="GV23" i="41"/>
  <c r="N14" i="45"/>
  <c r="EA23" i="46" s="1"/>
  <c r="GV27" i="41"/>
  <c r="N18" i="45"/>
  <c r="EA27" i="46" s="1"/>
  <c r="GV30" i="41"/>
  <c r="N21" i="45"/>
  <c r="EA30" i="46" s="1"/>
  <c r="GV34" i="41"/>
  <c r="N25" i="45"/>
  <c r="EA34" i="46" s="1"/>
  <c r="GV38" i="41"/>
  <c r="N29" i="45"/>
  <c r="EA38" i="46" s="1"/>
  <c r="GV29" i="41"/>
  <c r="N20" i="45"/>
  <c r="EA29" i="46" s="1"/>
  <c r="GV33" i="41"/>
  <c r="N24" i="45"/>
  <c r="EA33" i="46" s="1"/>
  <c r="GV37" i="41"/>
  <c r="N28" i="45"/>
  <c r="EA37" i="46" s="1"/>
  <c r="GV41" i="41"/>
  <c r="N32" i="45"/>
  <c r="EA41" i="46" s="1"/>
  <c r="CQ16" i="38"/>
  <c r="M16" i="38" s="1"/>
  <c r="GU17" i="44"/>
  <c r="JF17" i="44" s="1"/>
  <c r="JX17" i="44"/>
  <c r="JU16" i="46"/>
  <c r="DW42" i="46"/>
  <c r="GR16" i="46"/>
  <c r="DW43" i="46"/>
  <c r="GR17" i="46"/>
  <c r="JU17" i="46"/>
  <c r="JZ19" i="44"/>
  <c r="GW19" i="44"/>
  <c r="GW25" i="44"/>
  <c r="JZ25" i="44"/>
  <c r="GW23" i="44"/>
  <c r="JZ23" i="44"/>
  <c r="EB16" i="44"/>
  <c r="N33" i="43"/>
  <c r="GW24" i="44"/>
  <c r="JZ24" i="44"/>
  <c r="GW27" i="44"/>
  <c r="JZ27" i="44"/>
  <c r="JZ29" i="44"/>
  <c r="GW29" i="44"/>
  <c r="GW31" i="44"/>
  <c r="JZ31" i="44"/>
  <c r="JZ33" i="44"/>
  <c r="GW33" i="44"/>
  <c r="GW35" i="44"/>
  <c r="JZ35" i="44"/>
  <c r="JZ37" i="44"/>
  <c r="GW37" i="44"/>
  <c r="GW39" i="44"/>
  <c r="JZ39" i="44"/>
  <c r="JZ41" i="44"/>
  <c r="GW41" i="44"/>
  <c r="Z5" i="30"/>
  <c r="DZ42" i="44"/>
  <c r="GU42" i="44" s="1"/>
  <c r="JW38" i="46"/>
  <c r="GT38" i="46"/>
  <c r="JE38" i="46" s="1"/>
  <c r="JW30" i="46"/>
  <c r="GT30" i="46"/>
  <c r="JE30" i="46" s="1"/>
  <c r="GT41" i="46"/>
  <c r="JE41" i="46" s="1"/>
  <c r="JW41" i="46"/>
  <c r="GT33" i="46"/>
  <c r="JE33" i="46" s="1"/>
  <c r="JW33" i="46"/>
  <c r="JW24" i="46"/>
  <c r="GT24" i="46"/>
  <c r="JE24" i="46" s="1"/>
  <c r="DY16" i="46"/>
  <c r="L33" i="45"/>
  <c r="Z7" i="30" s="1"/>
  <c r="GT21" i="46"/>
  <c r="JE21" i="46" s="1"/>
  <c r="JW21" i="46"/>
  <c r="EC6" i="46"/>
  <c r="EC4" i="46" s="1"/>
  <c r="ED6" i="44"/>
  <c r="ED4" i="44" s="1"/>
  <c r="R4" i="43"/>
  <c r="BR46" i="21"/>
  <c r="BR49" i="21"/>
  <c r="BR54" i="21"/>
  <c r="BR55" i="21"/>
  <c r="BR50" i="21"/>
  <c r="BY54" i="21"/>
  <c r="BY45" i="21"/>
  <c r="BY46" i="21"/>
  <c r="BY53" i="21"/>
  <c r="BY47" i="21"/>
  <c r="BY52" i="21"/>
  <c r="BY50" i="21"/>
  <c r="BY51" i="21"/>
  <c r="BY49" i="21"/>
  <c r="BY48" i="21"/>
  <c r="CF55" i="21"/>
  <c r="BR45" i="21"/>
  <c r="BR47" i="21"/>
  <c r="BR48" i="21"/>
  <c r="BR53" i="21"/>
  <c r="BR52" i="21"/>
  <c r="BR51" i="21"/>
  <c r="BY55" i="21"/>
  <c r="CF54" i="21"/>
  <c r="CF45" i="21"/>
  <c r="CF46" i="21"/>
  <c r="CF53" i="21"/>
  <c r="CF47" i="21"/>
  <c r="CF52" i="21"/>
  <c r="CF50" i="21"/>
  <c r="CF51" i="21"/>
  <c r="CF49" i="21"/>
  <c r="CF48" i="21"/>
  <c r="CF44" i="21"/>
  <c r="BY44" i="21"/>
  <c r="H216" i="21"/>
  <c r="CQ18" i="38"/>
  <c r="CQ17" i="38"/>
  <c r="M17" i="38" s="1"/>
  <c r="GT42" i="41"/>
  <c r="GT43" i="41"/>
  <c r="JY22" i="38"/>
  <c r="GV22" i="38"/>
  <c r="JY26" i="38"/>
  <c r="GV26" i="38"/>
  <c r="GV30" i="38"/>
  <c r="JY30" i="38"/>
  <c r="JY34" i="38"/>
  <c r="GV34" i="38"/>
  <c r="GV38" i="38"/>
  <c r="GV16" i="38"/>
  <c r="JY16" i="38"/>
  <c r="JY19" i="38"/>
  <c r="GV19" i="38"/>
  <c r="JY23" i="38"/>
  <c r="GV23" i="38"/>
  <c r="JY27" i="38"/>
  <c r="GV27" i="38"/>
  <c r="JY31" i="38"/>
  <c r="GV31" i="38"/>
  <c r="GV35" i="38"/>
  <c r="GV39" i="38"/>
  <c r="JY24" i="38"/>
  <c r="GV24" i="38"/>
  <c r="JY28" i="38"/>
  <c r="GV28" i="38"/>
  <c r="JY32" i="38"/>
  <c r="GV32" i="38"/>
  <c r="GV36" i="38"/>
  <c r="GV40" i="38"/>
  <c r="JY17" i="38"/>
  <c r="GV17" i="38"/>
  <c r="JY21" i="38"/>
  <c r="GV21" i="38"/>
  <c r="JY25" i="38"/>
  <c r="GV25" i="38"/>
  <c r="JY29" i="38"/>
  <c r="GV29" i="38"/>
  <c r="JY33" i="38"/>
  <c r="GV33" i="38"/>
  <c r="GV37" i="38"/>
  <c r="GV41" i="38"/>
  <c r="JY18" i="38"/>
  <c r="GV18" i="38"/>
  <c r="JY20" i="38"/>
  <c r="GV20" i="38"/>
  <c r="GT42" i="38"/>
  <c r="GT43" i="38"/>
  <c r="EC40" i="41"/>
  <c r="EC38" i="41"/>
  <c r="EC36" i="41"/>
  <c r="EC34" i="41"/>
  <c r="EC32" i="41"/>
  <c r="EC30" i="41"/>
  <c r="EC28" i="41"/>
  <c r="EC41" i="41"/>
  <c r="EC39" i="41"/>
  <c r="EC37" i="41"/>
  <c r="EC35" i="41"/>
  <c r="EC33" i="41"/>
  <c r="EC31" i="41"/>
  <c r="EC29" i="41"/>
  <c r="EC26" i="41"/>
  <c r="EC24" i="41"/>
  <c r="EC22" i="41"/>
  <c r="EC20" i="41"/>
  <c r="EC18" i="41"/>
  <c r="EC16" i="41"/>
  <c r="EC27" i="41"/>
  <c r="EC25" i="41"/>
  <c r="EC23" i="41"/>
  <c r="EC21" i="41"/>
  <c r="EC19" i="41"/>
  <c r="EC17" i="41"/>
  <c r="EC7" i="38"/>
  <c r="EC7" i="41"/>
  <c r="KA14" i="41"/>
  <c r="GX14" i="41"/>
  <c r="EC6" i="41"/>
  <c r="EC6" i="38"/>
  <c r="EE13" i="41"/>
  <c r="JY19" i="41"/>
  <c r="JY17" i="41"/>
  <c r="EA43" i="41"/>
  <c r="JY22" i="41"/>
  <c r="JY20" i="41"/>
  <c r="JY28" i="41"/>
  <c r="JY30" i="41"/>
  <c r="JY38" i="41"/>
  <c r="M40" i="41"/>
  <c r="JY40" i="41"/>
  <c r="JY23" i="41"/>
  <c r="JY21" i="41"/>
  <c r="JY29" i="41"/>
  <c r="M29" i="41"/>
  <c r="JY31" i="41"/>
  <c r="JY39" i="41"/>
  <c r="JY41" i="41"/>
  <c r="M41" i="41"/>
  <c r="JY16" i="41"/>
  <c r="EA42" i="41"/>
  <c r="JY18" i="41"/>
  <c r="JY26" i="41"/>
  <c r="JY24" i="41"/>
  <c r="JY32" i="41"/>
  <c r="JY34" i="41"/>
  <c r="M34" i="41"/>
  <c r="JY36" i="41"/>
  <c r="JY27" i="41"/>
  <c r="JY25" i="41"/>
  <c r="JY33" i="41"/>
  <c r="M35" i="41"/>
  <c r="JY35" i="41"/>
  <c r="JY37" i="41"/>
  <c r="FH54" i="41"/>
  <c r="EZ52" i="41" s="1"/>
  <c r="EF52" i="41"/>
  <c r="HU26" i="21"/>
  <c r="EE13" i="38"/>
  <c r="M35" i="38"/>
  <c r="JY35" i="38"/>
  <c r="EA42" i="38"/>
  <c r="M40" i="38"/>
  <c r="JY40" i="38"/>
  <c r="EA43" i="38"/>
  <c r="M41" i="38"/>
  <c r="JY41" i="38"/>
  <c r="JY38" i="38"/>
  <c r="KA14" i="38"/>
  <c r="GX14" i="38"/>
  <c r="JY39" i="38"/>
  <c r="JY36" i="38"/>
  <c r="JY37" i="38"/>
  <c r="M34" i="38"/>
  <c r="HT28" i="21"/>
  <c r="M216" i="21"/>
  <c r="L216" i="21"/>
  <c r="K216" i="21"/>
  <c r="J216" i="21"/>
  <c r="I216" i="21"/>
  <c r="HT32" i="21"/>
  <c r="HT40" i="21"/>
  <c r="HT36" i="21"/>
  <c r="IH28" i="21"/>
  <c r="IH29" i="21"/>
  <c r="IA28" i="21"/>
  <c r="IA29" i="21"/>
  <c r="HT29" i="21"/>
  <c r="M221" i="21"/>
  <c r="IH41" i="21"/>
  <c r="M220" i="21"/>
  <c r="IH40" i="21"/>
  <c r="H221" i="21"/>
  <c r="IH31" i="21"/>
  <c r="I220" i="21"/>
  <c r="IH32" i="21"/>
  <c r="L221" i="21"/>
  <c r="IH39" i="21"/>
  <c r="I221" i="21"/>
  <c r="IH33" i="21"/>
  <c r="L220" i="21"/>
  <c r="IH38" i="21"/>
  <c r="K220" i="21"/>
  <c r="IH36" i="21"/>
  <c r="K221" i="21"/>
  <c r="IH37" i="21"/>
  <c r="J221" i="21"/>
  <c r="IH35" i="21"/>
  <c r="J220" i="21"/>
  <c r="IH34" i="21"/>
  <c r="H220" i="21"/>
  <c r="IH30" i="21"/>
  <c r="H218" i="21"/>
  <c r="IA30" i="21"/>
  <c r="M218" i="21"/>
  <c r="IA40" i="21"/>
  <c r="H219" i="21"/>
  <c r="IA31" i="21"/>
  <c r="I218" i="21"/>
  <c r="IA32" i="21"/>
  <c r="L219" i="21"/>
  <c r="IA39" i="21"/>
  <c r="I219" i="21"/>
  <c r="IA33" i="21"/>
  <c r="L218" i="21"/>
  <c r="IA38" i="21"/>
  <c r="K218" i="21"/>
  <c r="IA36" i="21"/>
  <c r="K219" i="21"/>
  <c r="IA37" i="21"/>
  <c r="J219" i="21"/>
  <c r="IA35" i="21"/>
  <c r="J218" i="21"/>
  <c r="IA34" i="21"/>
  <c r="M219" i="21"/>
  <c r="IA41" i="21"/>
  <c r="H217" i="21"/>
  <c r="I217" i="21"/>
  <c r="HT33" i="21"/>
  <c r="HT34" i="21"/>
  <c r="L217" i="21"/>
  <c r="HT39" i="21"/>
  <c r="HT38" i="21"/>
  <c r="K217" i="21"/>
  <c r="HT37" i="21"/>
  <c r="J217" i="21"/>
  <c r="HT35" i="21"/>
  <c r="M217" i="21"/>
  <c r="HT41" i="21"/>
  <c r="BG81" i="21"/>
  <c r="BT26" i="21"/>
  <c r="BT13" i="21" s="1"/>
  <c r="BG69" i="21"/>
  <c r="BM21" i="21" l="1"/>
  <c r="BL22" i="21"/>
  <c r="W21" i="44"/>
  <c r="M21" i="44"/>
  <c r="W20" i="44"/>
  <c r="M20" i="44"/>
  <c r="M22" i="44"/>
  <c r="W22" i="44"/>
  <c r="CR28" i="44"/>
  <c r="W28" i="44" s="1"/>
  <c r="CR30" i="44"/>
  <c r="W30" i="44" s="1"/>
  <c r="CR26" i="44"/>
  <c r="W26" i="44" s="1"/>
  <c r="CR25" i="44"/>
  <c r="W40" i="44"/>
  <c r="M40" i="44"/>
  <c r="CR19" i="44"/>
  <c r="CR18" i="44"/>
  <c r="DS59" i="44" s="1"/>
  <c r="DN51" i="44" s="1"/>
  <c r="W217" i="21"/>
  <c r="W216" i="21"/>
  <c r="V217" i="21"/>
  <c r="V216" i="21"/>
  <c r="AS217" i="21"/>
  <c r="AA197" i="21" s="1"/>
  <c r="DS60" i="44"/>
  <c r="DN52" i="44" s="1"/>
  <c r="CD218" i="21"/>
  <c r="GX36" i="38"/>
  <c r="JJ36" i="38" s="1"/>
  <c r="D36" i="38" s="1"/>
  <c r="GX37" i="38"/>
  <c r="JJ37" i="38" s="1"/>
  <c r="D37" i="38" s="1"/>
  <c r="GX39" i="38"/>
  <c r="JJ39" i="38" s="1"/>
  <c r="D39" i="38" s="1"/>
  <c r="CD220" i="21"/>
  <c r="GX40" i="38"/>
  <c r="JJ40" i="38" s="1"/>
  <c r="D40" i="38" s="1"/>
  <c r="CD216" i="21"/>
  <c r="CJ216" i="21"/>
  <c r="BT90" i="21"/>
  <c r="BT86" i="21"/>
  <c r="BT83" i="21"/>
  <c r="BT82" i="21"/>
  <c r="CA85" i="21"/>
  <c r="BM85" i="21"/>
  <c r="CH85" i="21"/>
  <c r="BT85" i="21"/>
  <c r="AE220" i="21"/>
  <c r="AG221" i="21"/>
  <c r="AH220" i="21"/>
  <c r="AF221" i="21"/>
  <c r="AF220" i="21"/>
  <c r="AJ220" i="21"/>
  <c r="AH217" i="21"/>
  <c r="AI217" i="21"/>
  <c r="AF217" i="21"/>
  <c r="AJ221" i="21"/>
  <c r="AG219" i="21"/>
  <c r="AH218" i="21"/>
  <c r="AF219" i="21"/>
  <c r="AF218" i="21"/>
  <c r="AJ218" i="21"/>
  <c r="AJ217" i="21"/>
  <c r="AG217" i="21"/>
  <c r="AE218" i="21"/>
  <c r="AG220" i="21"/>
  <c r="AH221" i="21"/>
  <c r="AI220" i="21"/>
  <c r="AI221" i="21"/>
  <c r="AE221" i="21"/>
  <c r="AJ219" i="21"/>
  <c r="AI216" i="21"/>
  <c r="AG216" i="21"/>
  <c r="AE217" i="21"/>
  <c r="AG218" i="21"/>
  <c r="AH219" i="21"/>
  <c r="AI218" i="21"/>
  <c r="AI219" i="21"/>
  <c r="AE219" i="21"/>
  <c r="AH216" i="21"/>
  <c r="AJ216" i="21"/>
  <c r="AF216" i="21"/>
  <c r="GX35" i="38"/>
  <c r="GX38" i="38"/>
  <c r="JJ38" i="38" s="1"/>
  <c r="D38" i="38" s="1"/>
  <c r="GX41" i="38"/>
  <c r="JJ41" i="38" s="1"/>
  <c r="D41" i="38" s="1"/>
  <c r="EG13" i="46"/>
  <c r="T4" i="45"/>
  <c r="EH13" i="44"/>
  <c r="KD14" i="44"/>
  <c r="HA14" i="44"/>
  <c r="GZ14" i="46"/>
  <c r="KC14" i="46"/>
  <c r="CQ17" i="41"/>
  <c r="P8" i="45"/>
  <c r="CQ25" i="41"/>
  <c r="M25" i="41" s="1"/>
  <c r="P16" i="45"/>
  <c r="EC25" i="46" s="1"/>
  <c r="CQ25" i="46" s="1"/>
  <c r="CQ20" i="41"/>
  <c r="DR61" i="41" s="1"/>
  <c r="DN51" i="41" s="1"/>
  <c r="P11" i="45"/>
  <c r="EC20" i="46" s="1"/>
  <c r="CQ20" i="46" s="1"/>
  <c r="D20" i="46" s="1"/>
  <c r="CQ29" i="41"/>
  <c r="P20" i="45"/>
  <c r="EC29" i="46" s="1"/>
  <c r="CQ29" i="46" s="1"/>
  <c r="CQ37" i="41"/>
  <c r="P28" i="45"/>
  <c r="EC37" i="46" s="1"/>
  <c r="CQ37" i="46" s="1"/>
  <c r="CQ41" i="41"/>
  <c r="P32" i="45"/>
  <c r="EC41" i="46" s="1"/>
  <c r="CQ41" i="46" s="1"/>
  <c r="CQ34" i="41"/>
  <c r="P25" i="45"/>
  <c r="EC34" i="46" s="1"/>
  <c r="CQ34" i="46" s="1"/>
  <c r="D34" i="46" s="1"/>
  <c r="EE41" i="38"/>
  <c r="R32" i="43" s="1"/>
  <c r="EF41" i="44" s="1"/>
  <c r="EE40" i="38"/>
  <c r="R31" i="43" s="1"/>
  <c r="EF40" i="44" s="1"/>
  <c r="EE39" i="38"/>
  <c r="R30" i="43" s="1"/>
  <c r="EF39" i="44" s="1"/>
  <c r="EE38" i="38"/>
  <c r="R29" i="43" s="1"/>
  <c r="EF38" i="44" s="1"/>
  <c r="EE37" i="38"/>
  <c r="R28" i="43" s="1"/>
  <c r="EF37" i="44" s="1"/>
  <c r="EE36" i="38"/>
  <c r="R27" i="43" s="1"/>
  <c r="EF36" i="44" s="1"/>
  <c r="EE35" i="38"/>
  <c r="R26" i="43" s="1"/>
  <c r="EF35" i="44" s="1"/>
  <c r="EE34" i="38"/>
  <c r="R25" i="43" s="1"/>
  <c r="EF34" i="44" s="1"/>
  <c r="EE33" i="38"/>
  <c r="R24" i="43" s="1"/>
  <c r="EF33" i="44" s="1"/>
  <c r="EE32" i="38"/>
  <c r="R23" i="43" s="1"/>
  <c r="EF32" i="44" s="1"/>
  <c r="EE31" i="38"/>
  <c r="R22" i="43" s="1"/>
  <c r="EF31" i="44" s="1"/>
  <c r="EE30" i="38"/>
  <c r="R21" i="43" s="1"/>
  <c r="EF30" i="44" s="1"/>
  <c r="EE29" i="38"/>
  <c r="R20" i="43" s="1"/>
  <c r="EF29" i="44" s="1"/>
  <c r="EE28" i="38"/>
  <c r="R19" i="43" s="1"/>
  <c r="EF28" i="44" s="1"/>
  <c r="EE27" i="38"/>
  <c r="R18" i="43" s="1"/>
  <c r="EF27" i="44" s="1"/>
  <c r="EE26" i="38"/>
  <c r="R17" i="43" s="1"/>
  <c r="EF26" i="44" s="1"/>
  <c r="EE25" i="38"/>
  <c r="R16" i="43" s="1"/>
  <c r="EF25" i="44" s="1"/>
  <c r="EE23" i="38"/>
  <c r="R14" i="43" s="1"/>
  <c r="EF23" i="44" s="1"/>
  <c r="EE22" i="38"/>
  <c r="R13" i="43" s="1"/>
  <c r="EF22" i="44" s="1"/>
  <c r="EE19" i="38"/>
  <c r="R10" i="43" s="1"/>
  <c r="EF19" i="44" s="1"/>
  <c r="EE17" i="38"/>
  <c r="R8" i="43" s="1"/>
  <c r="EE24" i="38"/>
  <c r="R15" i="43" s="1"/>
  <c r="EF24" i="44" s="1"/>
  <c r="EE18" i="38"/>
  <c r="R9" i="43" s="1"/>
  <c r="EE16" i="38"/>
  <c r="R7" i="43" s="1"/>
  <c r="EF16" i="44" s="1"/>
  <c r="EE20" i="38"/>
  <c r="R11" i="43" s="1"/>
  <c r="EF20" i="44" s="1"/>
  <c r="EE21" i="38"/>
  <c r="R12" i="43" s="1"/>
  <c r="EF21" i="44" s="1"/>
  <c r="CQ19" i="41"/>
  <c r="M19" i="41" s="1"/>
  <c r="EN58" i="41" s="1"/>
  <c r="EH52" i="41" s="1"/>
  <c r="P10" i="45"/>
  <c r="EC19" i="46" s="1"/>
  <c r="CQ19" i="46" s="1"/>
  <c r="CQ23" i="41"/>
  <c r="P14" i="45"/>
  <c r="EC23" i="46" s="1"/>
  <c r="CQ23" i="46" s="1"/>
  <c r="D23" i="46" s="1"/>
  <c r="CQ27" i="41"/>
  <c r="M27" i="41" s="1"/>
  <c r="P18" i="45"/>
  <c r="EC27" i="46" s="1"/>
  <c r="CQ27" i="46" s="1"/>
  <c r="CQ18" i="41"/>
  <c r="P9" i="45"/>
  <c r="EC18" i="46" s="1"/>
  <c r="CQ18" i="46" s="1"/>
  <c r="CQ22" i="41"/>
  <c r="P13" i="45"/>
  <c r="EC22" i="46" s="1"/>
  <c r="CQ22" i="46" s="1"/>
  <c r="D22" i="46" s="1"/>
  <c r="CQ26" i="41"/>
  <c r="M26" i="41" s="1"/>
  <c r="P17" i="45"/>
  <c r="EC26" i="46" s="1"/>
  <c r="CQ26" i="46" s="1"/>
  <c r="CQ31" i="41"/>
  <c r="P22" i="45"/>
  <c r="EC31" i="46" s="1"/>
  <c r="CQ31" i="46" s="1"/>
  <c r="CQ35" i="41"/>
  <c r="P26" i="45"/>
  <c r="EC35" i="46" s="1"/>
  <c r="CQ35" i="46" s="1"/>
  <c r="CQ39" i="41"/>
  <c r="P30" i="45"/>
  <c r="EC39" i="46" s="1"/>
  <c r="CQ39" i="46" s="1"/>
  <c r="CQ28" i="41"/>
  <c r="P19" i="45"/>
  <c r="EC28" i="46" s="1"/>
  <c r="CQ28" i="46" s="1"/>
  <c r="CQ32" i="41"/>
  <c r="P23" i="45"/>
  <c r="EC32" i="46" s="1"/>
  <c r="CQ32" i="46" s="1"/>
  <c r="CQ36" i="41"/>
  <c r="P27" i="45"/>
  <c r="EC36" i="46" s="1"/>
  <c r="CQ36" i="46" s="1"/>
  <c r="CQ40" i="41"/>
  <c r="P31" i="45"/>
  <c r="EC40" i="46" s="1"/>
  <c r="CQ40" i="46" s="1"/>
  <c r="D40" i="46" s="1"/>
  <c r="EB42" i="44"/>
  <c r="AA5" i="30"/>
  <c r="GR43" i="46"/>
  <c r="GR42" i="46"/>
  <c r="JY41" i="46"/>
  <c r="GV41" i="46"/>
  <c r="JY37" i="46"/>
  <c r="GV37" i="46"/>
  <c r="JY33" i="46"/>
  <c r="GV33" i="46"/>
  <c r="GV29" i="46"/>
  <c r="JY29" i="46"/>
  <c r="JY38" i="46"/>
  <c r="GV38" i="46"/>
  <c r="JY34" i="46"/>
  <c r="GV34" i="46"/>
  <c r="JY30" i="46"/>
  <c r="GV30" i="46"/>
  <c r="GV27" i="46"/>
  <c r="JY27" i="46"/>
  <c r="GV23" i="46"/>
  <c r="JY23" i="46"/>
  <c r="GV19" i="46"/>
  <c r="JY19" i="46"/>
  <c r="JY26" i="46"/>
  <c r="GV26" i="46"/>
  <c r="JY22" i="46"/>
  <c r="GV22" i="46"/>
  <c r="GV18" i="46"/>
  <c r="JY18" i="46"/>
  <c r="JZ17" i="44"/>
  <c r="GW17" i="44"/>
  <c r="GV39" i="46"/>
  <c r="JY39" i="46"/>
  <c r="GV35" i="46"/>
  <c r="JY35" i="46"/>
  <c r="GV31" i="46"/>
  <c r="JY31" i="46"/>
  <c r="GV40" i="46"/>
  <c r="JY40" i="46"/>
  <c r="GV36" i="46"/>
  <c r="JY36" i="46"/>
  <c r="GV32" i="46"/>
  <c r="JY32" i="46"/>
  <c r="JY28" i="46"/>
  <c r="GV28" i="46"/>
  <c r="GV25" i="46"/>
  <c r="JY25" i="46"/>
  <c r="GV21" i="46"/>
  <c r="JY21" i="46"/>
  <c r="EA17" i="46"/>
  <c r="N34" i="45"/>
  <c r="AA8" i="30" s="1"/>
  <c r="JY24" i="46"/>
  <c r="GV24" i="46"/>
  <c r="JY20" i="46"/>
  <c r="GV20" i="46"/>
  <c r="EA16" i="46"/>
  <c r="N33" i="45"/>
  <c r="AA7" i="30" s="1"/>
  <c r="ED17" i="44"/>
  <c r="P34" i="43"/>
  <c r="GY21" i="44"/>
  <c r="JK21" i="44" s="1"/>
  <c r="D21" i="44" s="1"/>
  <c r="KB21" i="44"/>
  <c r="KB25" i="44"/>
  <c r="GY25" i="44"/>
  <c r="JK25" i="44" s="1"/>
  <c r="D25" i="44" s="1"/>
  <c r="GY18" i="44"/>
  <c r="JK18" i="44" s="1"/>
  <c r="D18" i="44" s="1"/>
  <c r="KB18" i="44"/>
  <c r="KB22" i="44"/>
  <c r="GY22" i="44"/>
  <c r="JK22" i="44" s="1"/>
  <c r="D22" i="44" s="1"/>
  <c r="KB27" i="44"/>
  <c r="GY27" i="44"/>
  <c r="JK27" i="44" s="1"/>
  <c r="D27" i="44" s="1"/>
  <c r="KB31" i="44"/>
  <c r="GY31" i="44"/>
  <c r="JK31" i="44" s="1"/>
  <c r="D31" i="44" s="1"/>
  <c r="KB34" i="44"/>
  <c r="GY34" i="44"/>
  <c r="JK34" i="44" s="1"/>
  <c r="D34" i="44" s="1"/>
  <c r="KB39" i="44"/>
  <c r="GY39" i="44"/>
  <c r="JK39" i="44" s="1"/>
  <c r="D39" i="44" s="1"/>
  <c r="GY41" i="44"/>
  <c r="JK41" i="44" s="1"/>
  <c r="D41" i="44" s="1"/>
  <c r="KB41" i="44"/>
  <c r="KB28" i="44"/>
  <c r="GY28" i="44"/>
  <c r="JK28" i="44" s="1"/>
  <c r="D28" i="44" s="1"/>
  <c r="KB33" i="44"/>
  <c r="GY33" i="44"/>
  <c r="JK33" i="44" s="1"/>
  <c r="D33" i="44" s="1"/>
  <c r="GY36" i="44"/>
  <c r="JK36" i="44" s="1"/>
  <c r="D36" i="44" s="1"/>
  <c r="KB36" i="44"/>
  <c r="CQ21" i="41"/>
  <c r="DR62" i="41" s="1"/>
  <c r="DN52" i="41" s="1"/>
  <c r="P12" i="45"/>
  <c r="EC21" i="46" s="1"/>
  <c r="CQ21" i="46" s="1"/>
  <c r="D21" i="46" s="1"/>
  <c r="CQ16" i="41"/>
  <c r="P7" i="45"/>
  <c r="CQ24" i="41"/>
  <c r="M24" i="41" s="1"/>
  <c r="P15" i="45"/>
  <c r="EC24" i="46" s="1"/>
  <c r="CQ33" i="41"/>
  <c r="P24" i="45"/>
  <c r="EC33" i="46" s="1"/>
  <c r="CQ33" i="46" s="1"/>
  <c r="CQ30" i="41"/>
  <c r="P21" i="45"/>
  <c r="EC30" i="46" s="1"/>
  <c r="CQ38" i="41"/>
  <c r="P29" i="45"/>
  <c r="EC38" i="46" s="1"/>
  <c r="DY42" i="46"/>
  <c r="GT42" i="46" s="1"/>
  <c r="GT16" i="46"/>
  <c r="JE16" i="46" s="1"/>
  <c r="JW16" i="46"/>
  <c r="JZ16" i="44"/>
  <c r="GW16" i="44"/>
  <c r="AA6" i="30"/>
  <c r="EB43" i="44"/>
  <c r="DY43" i="46"/>
  <c r="GT43" i="46" s="1"/>
  <c r="GT17" i="46"/>
  <c r="JE17" i="46" s="1"/>
  <c r="JW17" i="46"/>
  <c r="GY19" i="44"/>
  <c r="JK19" i="44" s="1"/>
  <c r="D19" i="44" s="1"/>
  <c r="KB19" i="44"/>
  <c r="GY23" i="44"/>
  <c r="JK23" i="44" s="1"/>
  <c r="D23" i="44" s="1"/>
  <c r="KB23" i="44"/>
  <c r="ED16" i="44"/>
  <c r="CR16" i="44" s="1"/>
  <c r="M16" i="44" s="1"/>
  <c r="P33" i="43"/>
  <c r="GY20" i="44"/>
  <c r="JK20" i="44" s="1"/>
  <c r="D20" i="44" s="1"/>
  <c r="KB20" i="44"/>
  <c r="GY24" i="44"/>
  <c r="JK24" i="44" s="1"/>
  <c r="D24" i="44" s="1"/>
  <c r="KB24" i="44"/>
  <c r="KB29" i="44"/>
  <c r="GY29" i="44"/>
  <c r="JK29" i="44" s="1"/>
  <c r="D29" i="44" s="1"/>
  <c r="KB32" i="44"/>
  <c r="GY32" i="44"/>
  <c r="JK32" i="44" s="1"/>
  <c r="D32" i="44" s="1"/>
  <c r="KB38" i="44"/>
  <c r="GY38" i="44"/>
  <c r="JK38" i="44" s="1"/>
  <c r="GY40" i="44"/>
  <c r="JK40" i="44" s="1"/>
  <c r="KB40" i="44"/>
  <c r="KB26" i="44"/>
  <c r="GY26" i="44"/>
  <c r="JK26" i="44" s="1"/>
  <c r="D26" i="44" s="1"/>
  <c r="KB30" i="44"/>
  <c r="GY30" i="44"/>
  <c r="JK30" i="44" s="1"/>
  <c r="D30" i="44" s="1"/>
  <c r="KB35" i="44"/>
  <c r="GY35" i="44"/>
  <c r="JK35" i="44" s="1"/>
  <c r="D35" i="44" s="1"/>
  <c r="GY37" i="44"/>
  <c r="JK37" i="44" s="1"/>
  <c r="D37" i="44" s="1"/>
  <c r="KB37" i="44"/>
  <c r="DQ4" i="46"/>
  <c r="DQ5" i="46"/>
  <c r="DR4" i="44"/>
  <c r="DR5" i="44"/>
  <c r="T4" i="43"/>
  <c r="M20" i="41"/>
  <c r="EN59" i="41" s="1"/>
  <c r="EI51" i="41" s="1"/>
  <c r="DR51" i="41"/>
  <c r="M16" i="41"/>
  <c r="EN51" i="41" s="1"/>
  <c r="GV43" i="41"/>
  <c r="GX17" i="41"/>
  <c r="M17" i="41"/>
  <c r="EN52" i="41" s="1"/>
  <c r="EE52" i="41" s="1"/>
  <c r="GX21" i="41"/>
  <c r="GX25" i="41"/>
  <c r="GX16" i="41"/>
  <c r="GX20" i="41"/>
  <c r="GX24" i="41"/>
  <c r="GX29" i="41"/>
  <c r="GX33" i="41"/>
  <c r="GX37" i="41"/>
  <c r="GX41" i="41"/>
  <c r="GX30" i="41"/>
  <c r="GX34" i="41"/>
  <c r="GX38" i="41"/>
  <c r="GV42" i="41"/>
  <c r="GX19" i="41"/>
  <c r="DR58" i="41"/>
  <c r="DL52" i="41" s="1"/>
  <c r="GX23" i="41"/>
  <c r="GX27" i="41"/>
  <c r="GX18" i="41"/>
  <c r="DR57" i="41"/>
  <c r="DL51" i="41" s="1"/>
  <c r="GX22" i="41"/>
  <c r="GX26" i="41"/>
  <c r="GX31" i="41"/>
  <c r="GX35" i="41"/>
  <c r="GX39" i="41"/>
  <c r="GX28" i="41"/>
  <c r="GX32" i="41"/>
  <c r="GX36" i="41"/>
  <c r="GX40" i="41"/>
  <c r="KA19" i="38"/>
  <c r="GX19" i="38"/>
  <c r="JJ19" i="38" s="1"/>
  <c r="D19" i="38" s="1"/>
  <c r="KA23" i="38"/>
  <c r="GX23" i="38"/>
  <c r="JJ23" i="38" s="1"/>
  <c r="D23" i="38" s="1"/>
  <c r="KA27" i="38"/>
  <c r="GX27" i="38"/>
  <c r="JJ27" i="38" s="1"/>
  <c r="D27" i="38" s="1"/>
  <c r="KA31" i="38"/>
  <c r="GX31" i="38"/>
  <c r="JJ31" i="38" s="1"/>
  <c r="D31" i="38" s="1"/>
  <c r="KA22" i="38"/>
  <c r="GX22" i="38"/>
  <c r="JJ22" i="38" s="1"/>
  <c r="D22" i="38" s="1"/>
  <c r="KA26" i="38"/>
  <c r="GX26" i="38"/>
  <c r="JJ26" i="38" s="1"/>
  <c r="D26" i="38" s="1"/>
  <c r="KA30" i="38"/>
  <c r="GX30" i="38"/>
  <c r="JJ30" i="38" s="1"/>
  <c r="D30" i="38" s="1"/>
  <c r="KA34" i="38"/>
  <c r="GX34" i="38"/>
  <c r="JJ34" i="38" s="1"/>
  <c r="D34" i="38" s="1"/>
  <c r="KA16" i="38"/>
  <c r="GX16" i="38"/>
  <c r="JJ16" i="38" s="1"/>
  <c r="D16" i="38" s="1"/>
  <c r="JJ35" i="38"/>
  <c r="D35" i="38" s="1"/>
  <c r="KA17" i="38"/>
  <c r="GX17" i="38"/>
  <c r="JJ17" i="38" s="1"/>
  <c r="D17" i="38" s="1"/>
  <c r="KA25" i="38"/>
  <c r="GX25" i="38"/>
  <c r="JJ25" i="38" s="1"/>
  <c r="D25" i="38" s="1"/>
  <c r="KA29" i="38"/>
  <c r="GX29" i="38"/>
  <c r="JJ29" i="38" s="1"/>
  <c r="D29" i="38" s="1"/>
  <c r="KA33" i="38"/>
  <c r="GX33" i="38"/>
  <c r="JJ33" i="38" s="1"/>
  <c r="D33" i="38" s="1"/>
  <c r="KA24" i="38"/>
  <c r="GX24" i="38"/>
  <c r="JJ24" i="38" s="1"/>
  <c r="D24" i="38" s="1"/>
  <c r="KA28" i="38"/>
  <c r="GX28" i="38"/>
  <c r="JJ28" i="38" s="1"/>
  <c r="D28" i="38" s="1"/>
  <c r="KA32" i="38"/>
  <c r="GX32" i="38"/>
  <c r="JJ32" i="38" s="1"/>
  <c r="D32" i="38" s="1"/>
  <c r="KA21" i="38"/>
  <c r="GX21" i="38"/>
  <c r="JJ21" i="38" s="1"/>
  <c r="D21" i="38" s="1"/>
  <c r="GV43" i="38"/>
  <c r="GV42" i="38"/>
  <c r="GX20" i="38"/>
  <c r="JJ20" i="38" s="1"/>
  <c r="D20" i="38" s="1"/>
  <c r="KA20" i="38"/>
  <c r="KA18" i="38"/>
  <c r="GX18" i="38"/>
  <c r="JJ18" i="38" s="1"/>
  <c r="D18" i="38" s="1"/>
  <c r="EE41" i="41"/>
  <c r="R32" i="45" s="1"/>
  <c r="EE41" i="46" s="1"/>
  <c r="EE39" i="41"/>
  <c r="R30" i="45" s="1"/>
  <c r="EE39" i="46" s="1"/>
  <c r="EE37" i="41"/>
  <c r="R28" i="45" s="1"/>
  <c r="EE37" i="46" s="1"/>
  <c r="EE35" i="41"/>
  <c r="R26" i="45" s="1"/>
  <c r="EE35" i="46" s="1"/>
  <c r="EE33" i="41"/>
  <c r="R24" i="45" s="1"/>
  <c r="EE33" i="46" s="1"/>
  <c r="EE31" i="41"/>
  <c r="R22" i="45" s="1"/>
  <c r="EE31" i="46" s="1"/>
  <c r="EE29" i="41"/>
  <c r="R20" i="45" s="1"/>
  <c r="EE29" i="46" s="1"/>
  <c r="EE40" i="41"/>
  <c r="R31" i="45" s="1"/>
  <c r="EE40" i="46" s="1"/>
  <c r="EE38" i="41"/>
  <c r="R29" i="45" s="1"/>
  <c r="EE38" i="46" s="1"/>
  <c r="EE36" i="41"/>
  <c r="R27" i="45" s="1"/>
  <c r="EE36" i="46" s="1"/>
  <c r="EE34" i="41"/>
  <c r="R25" i="45" s="1"/>
  <c r="EE34" i="46" s="1"/>
  <c r="EE32" i="41"/>
  <c r="R23" i="45" s="1"/>
  <c r="EE32" i="46" s="1"/>
  <c r="EE30" i="41"/>
  <c r="R21" i="45" s="1"/>
  <c r="EE30" i="46" s="1"/>
  <c r="EE28" i="41"/>
  <c r="R19" i="45" s="1"/>
  <c r="EE28" i="46" s="1"/>
  <c r="EE27" i="41"/>
  <c r="R18" i="45" s="1"/>
  <c r="EE27" i="46" s="1"/>
  <c r="EE25" i="41"/>
  <c r="R16" i="45" s="1"/>
  <c r="EE25" i="46" s="1"/>
  <c r="EE23" i="41"/>
  <c r="R14" i="45" s="1"/>
  <c r="EE23" i="46" s="1"/>
  <c r="EE21" i="41"/>
  <c r="R12" i="45" s="1"/>
  <c r="EE21" i="46" s="1"/>
  <c r="EE19" i="41"/>
  <c r="R10" i="45" s="1"/>
  <c r="EE19" i="46" s="1"/>
  <c r="EE17" i="41"/>
  <c r="R8" i="45" s="1"/>
  <c r="EE26" i="41"/>
  <c r="R17" i="45" s="1"/>
  <c r="EE26" i="46" s="1"/>
  <c r="EE24" i="41"/>
  <c r="R15" i="45" s="1"/>
  <c r="EE24" i="46" s="1"/>
  <c r="EE22" i="41"/>
  <c r="R13" i="45" s="1"/>
  <c r="EE22" i="46" s="1"/>
  <c r="EE20" i="41"/>
  <c r="R11" i="45" s="1"/>
  <c r="EE20" i="46" s="1"/>
  <c r="EE18" i="41"/>
  <c r="R9" i="45" s="1"/>
  <c r="EE18" i="46" s="1"/>
  <c r="EE16" i="41"/>
  <c r="R7" i="45" s="1"/>
  <c r="EE7" i="38"/>
  <c r="M22" i="38"/>
  <c r="M23" i="38"/>
  <c r="EG13" i="41"/>
  <c r="KE14" i="41" s="1"/>
  <c r="KA21" i="41"/>
  <c r="KA29" i="41"/>
  <c r="KA27" i="41"/>
  <c r="KA32" i="41"/>
  <c r="KA35" i="41"/>
  <c r="KA41" i="41"/>
  <c r="KA18" i="41"/>
  <c r="KA24" i="41"/>
  <c r="KA22" i="41"/>
  <c r="KA30" i="41"/>
  <c r="KA33" i="41"/>
  <c r="KA38" i="41"/>
  <c r="KA25" i="41"/>
  <c r="KA23" i="41"/>
  <c r="KA31" i="41"/>
  <c r="KA36" i="41"/>
  <c r="KA39" i="41"/>
  <c r="KA16" i="41"/>
  <c r="EC42" i="41"/>
  <c r="KA19" i="41"/>
  <c r="EC43" i="41"/>
  <c r="KA17" i="41"/>
  <c r="KA20" i="41"/>
  <c r="KA28" i="41"/>
  <c r="KA26" i="41"/>
  <c r="KA34" i="41"/>
  <c r="KA37" i="41"/>
  <c r="KA40" i="41"/>
  <c r="DR59" i="41"/>
  <c r="DR52" i="41"/>
  <c r="EE7" i="41"/>
  <c r="GZ14" i="41"/>
  <c r="KC14" i="41"/>
  <c r="DR60" i="41"/>
  <c r="M21" i="41"/>
  <c r="M18" i="41"/>
  <c r="EN57" i="41" s="1"/>
  <c r="EH51" i="41" s="1"/>
  <c r="M30" i="38"/>
  <c r="KA36" i="38"/>
  <c r="KA35" i="38"/>
  <c r="EC42" i="38"/>
  <c r="KA38" i="38"/>
  <c r="KA37" i="38"/>
  <c r="M32" i="38"/>
  <c r="M31" i="38"/>
  <c r="KA40" i="38"/>
  <c r="KA39" i="38"/>
  <c r="EC43" i="38"/>
  <c r="GX43" i="38" s="1"/>
  <c r="KA41" i="38"/>
  <c r="M33" i="38"/>
  <c r="KC14" i="38"/>
  <c r="EE10" i="38"/>
  <c r="GZ14" i="38"/>
  <c r="HV26" i="21"/>
  <c r="EG13" i="38"/>
  <c r="BU26" i="21"/>
  <c r="BU13" i="21" s="1"/>
  <c r="EC4" i="38" l="1"/>
  <c r="EC4" i="41"/>
  <c r="BM22" i="21"/>
  <c r="M25" i="46"/>
  <c r="D25" i="46"/>
  <c r="D27" i="46"/>
  <c r="M27" i="46"/>
  <c r="D26" i="46"/>
  <c r="M26" i="46"/>
  <c r="DS61" i="44"/>
  <c r="DO51" i="44" s="1"/>
  <c r="DS51" i="44"/>
  <c r="DJ51" i="44" s="1"/>
  <c r="M19" i="46"/>
  <c r="D19" i="46"/>
  <c r="M18" i="46"/>
  <c r="D18" i="46"/>
  <c r="W19" i="44"/>
  <c r="M19" i="44"/>
  <c r="EO58" i="44" s="1"/>
  <c r="EI52" i="44" s="1"/>
  <c r="DS53" i="44"/>
  <c r="DK51" i="44" s="1"/>
  <c r="M25" i="44"/>
  <c r="W25" i="44"/>
  <c r="W18" i="44"/>
  <c r="GA57" i="44" s="1"/>
  <c r="FU51" i="44" s="1"/>
  <c r="M18" i="44"/>
  <c r="EO55" i="44" s="1"/>
  <c r="EH51" i="44" s="1"/>
  <c r="DS55" i="44"/>
  <c r="DL51" i="44" s="1"/>
  <c r="W16" i="44"/>
  <c r="CR17" i="44"/>
  <c r="DS57" i="44"/>
  <c r="DM51" i="44" s="1"/>
  <c r="DS58" i="44"/>
  <c r="DM52" i="44" s="1"/>
  <c r="EN61" i="41"/>
  <c r="EJ51" i="41" s="1"/>
  <c r="LG117" i="21"/>
  <c r="EE11" i="38"/>
  <c r="EE43" i="38" s="1"/>
  <c r="GZ43" i="38" s="1"/>
  <c r="FI58" i="44"/>
  <c r="FC52" i="44" s="1"/>
  <c r="FI57" i="44"/>
  <c r="FC51" i="44" s="1"/>
  <c r="AA196" i="21"/>
  <c r="BU83" i="21"/>
  <c r="BU82" i="21"/>
  <c r="CH89" i="21"/>
  <c r="BT89" i="21"/>
  <c r="CA89" i="21"/>
  <c r="BM89" i="21"/>
  <c r="CA87" i="21"/>
  <c r="BM87" i="21"/>
  <c r="CH87" i="21"/>
  <c r="BT87" i="21"/>
  <c r="CI93" i="21"/>
  <c r="BU93" i="21"/>
  <c r="CB93" i="21"/>
  <c r="BN93" i="21"/>
  <c r="CB90" i="21"/>
  <c r="BN90" i="21"/>
  <c r="CI90" i="21"/>
  <c r="BU90" i="21"/>
  <c r="BF90" i="21"/>
  <c r="CI85" i="21"/>
  <c r="BU85" i="21"/>
  <c r="CB85" i="21"/>
  <c r="BN85" i="21"/>
  <c r="CB91" i="21"/>
  <c r="BN91" i="21"/>
  <c r="CI91" i="21"/>
  <c r="BU91" i="21"/>
  <c r="CA93" i="21"/>
  <c r="BM93" i="21"/>
  <c r="CH93" i="21"/>
  <c r="BT93" i="21"/>
  <c r="CJ84" i="21"/>
  <c r="CC84" i="21"/>
  <c r="BO84" i="21"/>
  <c r="CC88" i="21"/>
  <c r="BO88" i="21"/>
  <c r="CJ88" i="21"/>
  <c r="CJ90" i="21"/>
  <c r="CC90" i="21"/>
  <c r="BO90" i="21"/>
  <c r="CC86" i="21"/>
  <c r="BO86" i="21"/>
  <c r="CJ86" i="21"/>
  <c r="CC85" i="21"/>
  <c r="BO85" i="21"/>
  <c r="CJ85" i="21"/>
  <c r="CJ89" i="21"/>
  <c r="CC89" i="21"/>
  <c r="BO89" i="21"/>
  <c r="CC93" i="21"/>
  <c r="BO93" i="21"/>
  <c r="CJ93" i="21"/>
  <c r="CI84" i="21"/>
  <c r="BU84" i="21"/>
  <c r="CB84" i="21"/>
  <c r="BN84" i="21"/>
  <c r="CB92" i="21"/>
  <c r="BN92" i="21"/>
  <c r="CI92" i="21"/>
  <c r="BU92" i="21"/>
  <c r="CB89" i="21"/>
  <c r="CI89" i="21"/>
  <c r="BU89" i="21"/>
  <c r="BN89" i="21"/>
  <c r="CI86" i="21"/>
  <c r="BU86" i="21"/>
  <c r="CB86" i="21"/>
  <c r="BN86" i="21"/>
  <c r="BF86" i="21"/>
  <c r="CI87" i="21"/>
  <c r="BU87" i="21"/>
  <c r="CB87" i="21"/>
  <c r="BN87" i="21"/>
  <c r="CI88" i="21"/>
  <c r="BU88" i="21"/>
  <c r="CB88" i="21"/>
  <c r="BN88" i="21"/>
  <c r="CH91" i="21"/>
  <c r="BT91" i="21"/>
  <c r="CA91" i="21"/>
  <c r="BM91" i="21"/>
  <c r="CK86" i="21"/>
  <c r="CD86" i="21"/>
  <c r="BP86" i="21"/>
  <c r="CD92" i="21"/>
  <c r="BP92" i="21"/>
  <c r="CK92" i="21"/>
  <c r="CK84" i="21"/>
  <c r="CD84" i="21"/>
  <c r="BP84" i="21"/>
  <c r="CD90" i="21"/>
  <c r="BP90" i="21"/>
  <c r="CK90" i="21"/>
  <c r="CK88" i="21"/>
  <c r="CD88" i="21"/>
  <c r="BP88" i="21"/>
  <c r="CC87" i="21"/>
  <c r="BO87" i="21"/>
  <c r="CJ87" i="21"/>
  <c r="CJ91" i="21"/>
  <c r="CC91" i="21"/>
  <c r="BO91" i="21"/>
  <c r="FI59" i="44"/>
  <c r="FD51" i="44" s="1"/>
  <c r="EG7" i="41"/>
  <c r="FI60" i="44"/>
  <c r="FD52" i="44" s="1"/>
  <c r="HA16" i="44"/>
  <c r="KD16" i="44"/>
  <c r="V4" i="43"/>
  <c r="V4" i="45"/>
  <c r="EJ13" i="44"/>
  <c r="EJ7" i="44" s="1"/>
  <c r="EI13" i="46"/>
  <c r="EI7" i="46" s="1"/>
  <c r="EH7" i="44"/>
  <c r="KF14" i="44"/>
  <c r="HC14" i="44"/>
  <c r="EG7" i="46"/>
  <c r="HB14" i="46"/>
  <c r="KE14" i="46"/>
  <c r="KC18" i="46"/>
  <c r="GZ18" i="46"/>
  <c r="KC26" i="46"/>
  <c r="GZ26" i="46"/>
  <c r="GZ23" i="46"/>
  <c r="KC23" i="46"/>
  <c r="KC30" i="46"/>
  <c r="GZ30" i="46"/>
  <c r="KC38" i="46"/>
  <c r="GZ38" i="46"/>
  <c r="KC33" i="46"/>
  <c r="GZ33" i="46"/>
  <c r="KC37" i="46"/>
  <c r="GZ37" i="46"/>
  <c r="AB5" i="30"/>
  <c r="ED42" i="44"/>
  <c r="GY42" i="44" s="1"/>
  <c r="GX38" i="46"/>
  <c r="KA38" i="46"/>
  <c r="GX30" i="46"/>
  <c r="KA30" i="46"/>
  <c r="KA33" i="46"/>
  <c r="GX33" i="46"/>
  <c r="KA24" i="46"/>
  <c r="GX24" i="46"/>
  <c r="EC16" i="46"/>
  <c r="CQ16" i="46" s="1"/>
  <c r="P33" i="45"/>
  <c r="AB7" i="30" s="1"/>
  <c r="GX21" i="46"/>
  <c r="KA21" i="46"/>
  <c r="KB17" i="44"/>
  <c r="GY17" i="44"/>
  <c r="JK17" i="44" s="1"/>
  <c r="D17" i="44" s="1"/>
  <c r="FI56" i="44" s="1"/>
  <c r="FB52" i="44" s="1"/>
  <c r="JY16" i="46"/>
  <c r="EA42" i="46"/>
  <c r="GV42" i="46" s="1"/>
  <c r="GV16" i="46"/>
  <c r="JY17" i="46"/>
  <c r="EA43" i="46"/>
  <c r="GV43" i="46" s="1"/>
  <c r="GV17" i="46"/>
  <c r="GW42" i="44"/>
  <c r="HA20" i="44"/>
  <c r="KD20" i="44"/>
  <c r="EF18" i="44"/>
  <c r="R33" i="43"/>
  <c r="EF17" i="44"/>
  <c r="R34" i="43"/>
  <c r="HA22" i="44"/>
  <c r="KD22" i="44"/>
  <c r="KD25" i="44"/>
  <c r="HA25" i="44"/>
  <c r="HA27" i="44"/>
  <c r="KD27" i="44"/>
  <c r="KD29" i="44"/>
  <c r="HA29" i="44"/>
  <c r="HA31" i="44"/>
  <c r="KD31" i="44"/>
  <c r="KD33" i="44"/>
  <c r="HA33" i="44"/>
  <c r="HA35" i="44"/>
  <c r="KD35" i="44"/>
  <c r="KD37" i="44"/>
  <c r="HA37" i="44"/>
  <c r="HA39" i="44"/>
  <c r="KD39" i="44"/>
  <c r="KD41" i="44"/>
  <c r="HA41" i="44"/>
  <c r="CQ30" i="46"/>
  <c r="EG24" i="38"/>
  <c r="T15" i="43" s="1"/>
  <c r="EG18" i="38"/>
  <c r="T9" i="43" s="1"/>
  <c r="EH18" i="44" s="1"/>
  <c r="EG16" i="38"/>
  <c r="T7" i="43" s="1"/>
  <c r="EG34" i="38"/>
  <c r="T25" i="43" s="1"/>
  <c r="EG32" i="38"/>
  <c r="T23" i="43" s="1"/>
  <c r="EG31" i="38"/>
  <c r="T22" i="43" s="1"/>
  <c r="EG29" i="38"/>
  <c r="T20" i="43" s="1"/>
  <c r="EG27" i="38"/>
  <c r="T18" i="43" s="1"/>
  <c r="EG25" i="38"/>
  <c r="T16" i="43" s="1"/>
  <c r="EG21" i="38"/>
  <c r="T12" i="43" s="1"/>
  <c r="EG20" i="38"/>
  <c r="T11" i="43" s="1"/>
  <c r="EH20" i="44" s="1"/>
  <c r="EG19" i="38"/>
  <c r="T10" i="43" s="1"/>
  <c r="EH19" i="44" s="1"/>
  <c r="EG41" i="38"/>
  <c r="T32" i="43" s="1"/>
  <c r="EG40" i="38"/>
  <c r="T31" i="43" s="1"/>
  <c r="EG39" i="38"/>
  <c r="T30" i="43" s="1"/>
  <c r="EG38" i="38"/>
  <c r="T29" i="43" s="1"/>
  <c r="EG37" i="38"/>
  <c r="T28" i="43" s="1"/>
  <c r="EG36" i="38"/>
  <c r="T27" i="43" s="1"/>
  <c r="EG35" i="38"/>
  <c r="T26" i="43" s="1"/>
  <c r="EG33" i="38"/>
  <c r="T24" i="43" s="1"/>
  <c r="EG30" i="38"/>
  <c r="T21" i="43" s="1"/>
  <c r="EG28" i="38"/>
  <c r="T19" i="43" s="1"/>
  <c r="EG26" i="38"/>
  <c r="T17" i="43" s="1"/>
  <c r="EG23" i="38"/>
  <c r="T14" i="43" s="1"/>
  <c r="EG22" i="38"/>
  <c r="T13" i="43" s="1"/>
  <c r="EG17" i="38"/>
  <c r="KC22" i="46"/>
  <c r="GZ22" i="46"/>
  <c r="KC19" i="46"/>
  <c r="GZ19" i="46"/>
  <c r="GZ27" i="46"/>
  <c r="KC27" i="46"/>
  <c r="KC34" i="46"/>
  <c r="GZ34" i="46"/>
  <c r="GZ29" i="46"/>
  <c r="KC29" i="46"/>
  <c r="KC41" i="46"/>
  <c r="GZ41" i="46"/>
  <c r="EE16" i="46"/>
  <c r="R33" i="45"/>
  <c r="AC7" i="30" s="1"/>
  <c r="KC20" i="46"/>
  <c r="GZ20" i="46"/>
  <c r="KC24" i="46"/>
  <c r="GZ24" i="46"/>
  <c r="EE17" i="46"/>
  <c r="R34" i="45"/>
  <c r="AC8" i="30" s="1"/>
  <c r="GZ21" i="46"/>
  <c r="KC21" i="46"/>
  <c r="GZ25" i="46"/>
  <c r="KC25" i="46"/>
  <c r="KC28" i="46"/>
  <c r="GZ28" i="46"/>
  <c r="GZ32" i="46"/>
  <c r="KC32" i="46"/>
  <c r="GZ36" i="46"/>
  <c r="KC36" i="46"/>
  <c r="GZ40" i="46"/>
  <c r="KC40" i="46"/>
  <c r="GZ31" i="46"/>
  <c r="KC31" i="46"/>
  <c r="GZ35" i="46"/>
  <c r="KC35" i="46"/>
  <c r="GZ39" i="46"/>
  <c r="KC39" i="46"/>
  <c r="DR59" i="46"/>
  <c r="KB16" i="44"/>
  <c r="GY16" i="44"/>
  <c r="JK16" i="44" s="1"/>
  <c r="D16" i="44" s="1"/>
  <c r="GW43" i="44"/>
  <c r="AB6" i="30"/>
  <c r="ED43" i="44"/>
  <c r="GY43" i="44" s="1"/>
  <c r="GX40" i="46"/>
  <c r="KA40" i="46"/>
  <c r="GX36" i="46"/>
  <c r="KA36" i="46"/>
  <c r="GX32" i="46"/>
  <c r="KA32" i="46"/>
  <c r="KA28" i="46"/>
  <c r="GX28" i="46"/>
  <c r="KA39" i="46"/>
  <c r="GX39" i="46"/>
  <c r="KA35" i="46"/>
  <c r="GX35" i="46"/>
  <c r="KA31" i="46"/>
  <c r="GX31" i="46"/>
  <c r="GX26" i="46"/>
  <c r="KA26" i="46"/>
  <c r="GX22" i="46"/>
  <c r="KA22" i="46"/>
  <c r="KA18" i="46"/>
  <c r="GX18" i="46"/>
  <c r="KA27" i="46"/>
  <c r="GX27" i="46"/>
  <c r="KA23" i="46"/>
  <c r="GX23" i="46"/>
  <c r="KA19" i="46"/>
  <c r="GX19" i="46"/>
  <c r="KD21" i="44"/>
  <c r="HA21" i="44"/>
  <c r="HA24" i="44"/>
  <c r="KD24" i="44"/>
  <c r="HA19" i="44"/>
  <c r="KD19" i="44"/>
  <c r="HA23" i="44"/>
  <c r="KD23" i="44"/>
  <c r="KD26" i="44"/>
  <c r="HA26" i="44"/>
  <c r="HA28" i="44"/>
  <c r="KD28" i="44"/>
  <c r="KD30" i="44"/>
  <c r="HA30" i="44"/>
  <c r="HA32" i="44"/>
  <c r="KD32" i="44"/>
  <c r="KD34" i="44"/>
  <c r="HA34" i="44"/>
  <c r="HA36" i="44"/>
  <c r="KD36" i="44"/>
  <c r="KD38" i="44"/>
  <c r="HA38" i="44"/>
  <c r="HA40" i="44"/>
  <c r="KD40" i="44"/>
  <c r="GX34" i="46"/>
  <c r="KA34" i="46"/>
  <c r="KA41" i="46"/>
  <c r="GX41" i="46"/>
  <c r="KA37" i="46"/>
  <c r="GX37" i="46"/>
  <c r="GX29" i="46"/>
  <c r="KA29" i="46"/>
  <c r="GX20" i="46"/>
  <c r="KA20" i="46"/>
  <c r="GX25" i="46"/>
  <c r="KA25" i="46"/>
  <c r="EC17" i="46"/>
  <c r="CQ17" i="46" s="1"/>
  <c r="P34" i="45"/>
  <c r="CQ38" i="46"/>
  <c r="CQ24" i="46"/>
  <c r="EG6" i="46"/>
  <c r="EH6" i="44"/>
  <c r="EE42" i="38"/>
  <c r="GZ42" i="38" s="1"/>
  <c r="FH59" i="41"/>
  <c r="FC51" i="41" s="1"/>
  <c r="HB14" i="41"/>
  <c r="EN60" i="41"/>
  <c r="EI52" i="41" s="1"/>
  <c r="EN62" i="41"/>
  <c r="FH52" i="41"/>
  <c r="EY52" i="41" s="1"/>
  <c r="GZ18" i="41"/>
  <c r="GZ22" i="41"/>
  <c r="GZ26" i="41"/>
  <c r="GZ19" i="41"/>
  <c r="GZ23" i="41"/>
  <c r="GZ27" i="41"/>
  <c r="GZ30" i="41"/>
  <c r="GZ34" i="41"/>
  <c r="GZ38" i="41"/>
  <c r="GZ29" i="41"/>
  <c r="GZ33" i="41"/>
  <c r="GZ37" i="41"/>
  <c r="GZ41" i="41"/>
  <c r="GX43" i="41"/>
  <c r="GX42" i="41"/>
  <c r="GZ16" i="41"/>
  <c r="GZ20" i="41"/>
  <c r="GZ24" i="41"/>
  <c r="GZ17" i="41"/>
  <c r="GZ21" i="41"/>
  <c r="GZ25" i="41"/>
  <c r="GZ28" i="41"/>
  <c r="GZ32" i="41"/>
  <c r="GZ36" i="41"/>
  <c r="GZ40" i="41"/>
  <c r="GZ31" i="41"/>
  <c r="GZ35" i="41"/>
  <c r="GZ39" i="41"/>
  <c r="EE51" i="41"/>
  <c r="GZ35" i="38"/>
  <c r="GZ39" i="38"/>
  <c r="GZ38" i="38"/>
  <c r="GZ37" i="38"/>
  <c r="GZ41" i="38"/>
  <c r="GZ36" i="38"/>
  <c r="GZ40" i="38"/>
  <c r="GX42" i="38"/>
  <c r="KC16" i="38"/>
  <c r="GZ16" i="38"/>
  <c r="GZ17" i="38"/>
  <c r="KC17" i="38"/>
  <c r="GZ21" i="38"/>
  <c r="KC21" i="38"/>
  <c r="GZ25" i="38"/>
  <c r="KC25" i="38"/>
  <c r="GZ29" i="38"/>
  <c r="KC29" i="38"/>
  <c r="GZ33" i="38"/>
  <c r="KC33" i="38"/>
  <c r="GZ20" i="38"/>
  <c r="KC20" i="38"/>
  <c r="GZ24" i="38"/>
  <c r="KC24" i="38"/>
  <c r="GZ28" i="38"/>
  <c r="KC28" i="38"/>
  <c r="GZ32" i="38"/>
  <c r="KC32" i="38"/>
  <c r="GZ19" i="38"/>
  <c r="KC19" i="38"/>
  <c r="GZ23" i="38"/>
  <c r="KC23" i="38"/>
  <c r="GZ27" i="38"/>
  <c r="KC27" i="38"/>
  <c r="GZ31" i="38"/>
  <c r="KC31" i="38"/>
  <c r="GZ18" i="38"/>
  <c r="KC18" i="38"/>
  <c r="GZ22" i="38"/>
  <c r="KC22" i="38"/>
  <c r="GZ26" i="38"/>
  <c r="KC26" i="38"/>
  <c r="GZ30" i="38"/>
  <c r="KC30" i="38"/>
  <c r="GZ34" i="38"/>
  <c r="KC34" i="38"/>
  <c r="DI52" i="41"/>
  <c r="EG40" i="41"/>
  <c r="EG38" i="41"/>
  <c r="T29" i="45" s="1"/>
  <c r="EG38" i="46" s="1"/>
  <c r="EG36" i="41"/>
  <c r="T27" i="45" s="1"/>
  <c r="EG36" i="46" s="1"/>
  <c r="EG34" i="41"/>
  <c r="T25" i="45" s="1"/>
  <c r="EG34" i="46" s="1"/>
  <c r="EG32" i="41"/>
  <c r="EG30" i="41"/>
  <c r="T21" i="45" s="1"/>
  <c r="EG30" i="46" s="1"/>
  <c r="EG28" i="41"/>
  <c r="T19" i="45" s="1"/>
  <c r="EG28" i="46" s="1"/>
  <c r="EG41" i="41"/>
  <c r="EG39" i="41"/>
  <c r="EG37" i="41"/>
  <c r="T28" i="45" s="1"/>
  <c r="EG37" i="46" s="1"/>
  <c r="EG35" i="41"/>
  <c r="T26" i="45" s="1"/>
  <c r="EG35" i="46" s="1"/>
  <c r="EG33" i="41"/>
  <c r="T24" i="45" s="1"/>
  <c r="EG33" i="46" s="1"/>
  <c r="EG31" i="41"/>
  <c r="T22" i="45" s="1"/>
  <c r="EG31" i="46" s="1"/>
  <c r="EG29" i="41"/>
  <c r="T20" i="45" s="1"/>
  <c r="EG29" i="46" s="1"/>
  <c r="EG26" i="41"/>
  <c r="T17" i="45" s="1"/>
  <c r="EG26" i="46" s="1"/>
  <c r="EG24" i="41"/>
  <c r="T15" i="45" s="1"/>
  <c r="EG24" i="46" s="1"/>
  <c r="EG22" i="41"/>
  <c r="T13" i="45" s="1"/>
  <c r="EG22" i="46" s="1"/>
  <c r="EG20" i="41"/>
  <c r="EG18" i="41"/>
  <c r="T9" i="45" s="1"/>
  <c r="EG18" i="46" s="1"/>
  <c r="EG16" i="41"/>
  <c r="EG27" i="41"/>
  <c r="EG25" i="41"/>
  <c r="T16" i="45" s="1"/>
  <c r="EG25" i="46" s="1"/>
  <c r="EG23" i="41"/>
  <c r="T14" i="45" s="1"/>
  <c r="EG23" i="46" s="1"/>
  <c r="EG21" i="41"/>
  <c r="EG19" i="41"/>
  <c r="EG11" i="41" s="1"/>
  <c r="EG17" i="41"/>
  <c r="T8" i="45" s="1"/>
  <c r="EI13" i="41"/>
  <c r="FH58" i="41"/>
  <c r="FB52" i="41" s="1"/>
  <c r="DM51" i="41"/>
  <c r="EG6" i="38"/>
  <c r="EG6" i="41"/>
  <c r="KC18" i="41"/>
  <c r="KC26" i="41"/>
  <c r="KC24" i="41"/>
  <c r="KC32" i="41"/>
  <c r="KC34" i="41"/>
  <c r="KC36" i="41"/>
  <c r="KC17" i="41"/>
  <c r="EE43" i="41"/>
  <c r="KC23" i="41"/>
  <c r="KC21" i="41"/>
  <c r="KC29" i="41"/>
  <c r="KC31" i="41"/>
  <c r="KC39" i="41"/>
  <c r="KC41" i="41"/>
  <c r="KC16" i="41"/>
  <c r="EE42" i="41"/>
  <c r="KC22" i="41"/>
  <c r="KC20" i="41"/>
  <c r="KC28" i="41"/>
  <c r="KC30" i="41"/>
  <c r="KC38" i="41"/>
  <c r="KC40" i="41"/>
  <c r="KC19" i="41"/>
  <c r="KC27" i="41"/>
  <c r="KC25" i="41"/>
  <c r="KC33" i="41"/>
  <c r="KC35" i="41"/>
  <c r="KC37" i="41"/>
  <c r="DI51" i="41"/>
  <c r="DM52" i="41"/>
  <c r="FH57" i="41"/>
  <c r="FB51" i="41" s="1"/>
  <c r="HW26" i="21"/>
  <c r="EI13" i="38"/>
  <c r="KC40" i="38"/>
  <c r="KC39" i="38"/>
  <c r="KC38" i="38"/>
  <c r="KC37" i="38"/>
  <c r="KC36" i="38"/>
  <c r="KC35" i="38"/>
  <c r="KC41" i="38"/>
  <c r="EG7" i="38"/>
  <c r="KE14" i="38"/>
  <c r="HB14" i="38"/>
  <c r="BV26" i="21"/>
  <c r="BV13" i="21" s="1"/>
  <c r="DQ4" i="38" l="1"/>
  <c r="DQ5" i="38" s="1"/>
  <c r="DQ4" i="41"/>
  <c r="DQ5" i="41" s="1"/>
  <c r="LG118" i="21"/>
  <c r="GA51" i="44"/>
  <c r="FR51" i="44" s="1"/>
  <c r="EO51" i="44"/>
  <c r="EF51" i="44" s="1"/>
  <c r="DS52" i="44"/>
  <c r="DJ52" i="44" s="1"/>
  <c r="M17" i="44"/>
  <c r="M24" i="46"/>
  <c r="D24" i="46"/>
  <c r="D17" i="46"/>
  <c r="GA52" i="46" s="1"/>
  <c r="FR52" i="46" s="1"/>
  <c r="M17" i="46"/>
  <c r="EN56" i="46" s="1"/>
  <c r="D16" i="46"/>
  <c r="GA51" i="46" s="1"/>
  <c r="FR51" i="46" s="1"/>
  <c r="M16" i="46"/>
  <c r="EN51" i="46" s="1"/>
  <c r="FI55" i="44"/>
  <c r="FB51" i="44" s="1"/>
  <c r="O45" i="30" s="1"/>
  <c r="FI51" i="44"/>
  <c r="DR56" i="46"/>
  <c r="DK52" i="46" s="1"/>
  <c r="DR55" i="46"/>
  <c r="DK51" i="46" s="1"/>
  <c r="EO61" i="44"/>
  <c r="EK51" i="44" s="1"/>
  <c r="EO57" i="44"/>
  <c r="EI51" i="44" s="1"/>
  <c r="P45" i="30" s="1"/>
  <c r="GA58" i="44"/>
  <c r="FU52" i="44" s="1"/>
  <c r="H46" i="30" s="1"/>
  <c r="DS62" i="44"/>
  <c r="DO52" i="44" s="1"/>
  <c r="DS54" i="44"/>
  <c r="DK52" i="44" s="1"/>
  <c r="DR61" i="46"/>
  <c r="DN51" i="46" s="1"/>
  <c r="FI61" i="44"/>
  <c r="FE51" i="44" s="1"/>
  <c r="GA55" i="44"/>
  <c r="FT51" i="44" s="1"/>
  <c r="GA61" i="44"/>
  <c r="FW51" i="44" s="1"/>
  <c r="FI62" i="44"/>
  <c r="FE52" i="44" s="1"/>
  <c r="DS56" i="44"/>
  <c r="DL52" i="44" s="1"/>
  <c r="W17" i="44"/>
  <c r="GA60" i="44" s="1"/>
  <c r="FV52" i="44" s="1"/>
  <c r="FI52" i="44"/>
  <c r="EZ52" i="44" s="1"/>
  <c r="P46" i="30"/>
  <c r="DR53" i="46"/>
  <c r="DJ51" i="46" s="1"/>
  <c r="DR51" i="46"/>
  <c r="FH61" i="41"/>
  <c r="FD51" i="41" s="1"/>
  <c r="EO53" i="44"/>
  <c r="EG51" i="44" s="1"/>
  <c r="EO59" i="44"/>
  <c r="EJ51" i="44" s="1"/>
  <c r="GA53" i="44"/>
  <c r="FS51" i="44" s="1"/>
  <c r="GA59" i="44"/>
  <c r="FV51" i="44" s="1"/>
  <c r="DR62" i="46"/>
  <c r="DN52" i="46" s="1"/>
  <c r="DR54" i="46"/>
  <c r="DJ52" i="46" s="1"/>
  <c r="BV87" i="21"/>
  <c r="EE9" i="38"/>
  <c r="DR58" i="46"/>
  <c r="DL52" i="46" s="1"/>
  <c r="DR57" i="46"/>
  <c r="DL51" i="46" s="1"/>
  <c r="GA59" i="46"/>
  <c r="GA60" i="46"/>
  <c r="GA58" i="46"/>
  <c r="DR60" i="46"/>
  <c r="DM52" i="46" s="1"/>
  <c r="BV91" i="21"/>
  <c r="BV83" i="21"/>
  <c r="BV82" i="21"/>
  <c r="KE22" i="41"/>
  <c r="BV93" i="21"/>
  <c r="BV89" i="21"/>
  <c r="BV85" i="21"/>
  <c r="BV86" i="21"/>
  <c r="BV90" i="21"/>
  <c r="BV88" i="21"/>
  <c r="BV84" i="21"/>
  <c r="BF216" i="21"/>
  <c r="BF222" i="21"/>
  <c r="BN241" i="21" s="1"/>
  <c r="BF220" i="21"/>
  <c r="BD220" i="21"/>
  <c r="BU200" i="21" s="1"/>
  <c r="CG200" i="21" s="1"/>
  <c r="BD222" i="21"/>
  <c r="BL241" i="21" s="1"/>
  <c r="BD216" i="21"/>
  <c r="CD89" i="21"/>
  <c r="BP89" i="21"/>
  <c r="CK89" i="21"/>
  <c r="BZ89" i="21"/>
  <c r="CG89" i="21"/>
  <c r="BS89" i="21"/>
  <c r="BL89" i="21"/>
  <c r="CG85" i="21"/>
  <c r="BS85" i="21"/>
  <c r="BZ85" i="21"/>
  <c r="BL85" i="21"/>
  <c r="CG87" i="21"/>
  <c r="BS87" i="21"/>
  <c r="BZ87" i="21"/>
  <c r="BL87" i="21"/>
  <c r="CK85" i="21"/>
  <c r="CD85" i="21"/>
  <c r="BP85" i="21"/>
  <c r="T8" i="43"/>
  <c r="T34" i="43" s="1"/>
  <c r="EG11" i="38"/>
  <c r="EG43" i="38" s="1"/>
  <c r="KE23" i="41"/>
  <c r="KE25" i="41"/>
  <c r="KE26" i="41"/>
  <c r="KE35" i="41"/>
  <c r="KE36" i="41"/>
  <c r="KE18" i="41"/>
  <c r="KE34" i="41"/>
  <c r="KE33" i="41"/>
  <c r="FI54" i="44"/>
  <c r="FA52" i="44" s="1"/>
  <c r="FI53" i="44"/>
  <c r="FA51" i="44" s="1"/>
  <c r="EH22" i="44"/>
  <c r="HC22" i="44" s="1"/>
  <c r="EH26" i="44"/>
  <c r="EH30" i="44"/>
  <c r="EH35" i="44"/>
  <c r="EH37" i="44"/>
  <c r="EH39" i="44"/>
  <c r="EH41" i="44"/>
  <c r="HC41" i="44" s="1"/>
  <c r="EH25" i="44"/>
  <c r="HC25" i="44" s="1"/>
  <c r="EH29" i="44"/>
  <c r="EH32" i="44"/>
  <c r="EH24" i="44"/>
  <c r="EH23" i="44"/>
  <c r="EH28" i="44"/>
  <c r="EH33" i="44"/>
  <c r="EH36" i="44"/>
  <c r="EH38" i="44"/>
  <c r="EH40" i="44"/>
  <c r="EH21" i="44"/>
  <c r="EH27" i="44"/>
  <c r="EH31" i="44"/>
  <c r="EH34" i="44"/>
  <c r="X4" i="43"/>
  <c r="EK13" i="46"/>
  <c r="EK7" i="46" s="1"/>
  <c r="X4" i="45"/>
  <c r="EL13" i="44"/>
  <c r="EL7" i="44" s="1"/>
  <c r="HE14" i="44"/>
  <c r="KH14" i="44"/>
  <c r="HD14" i="46"/>
  <c r="KG14" i="46"/>
  <c r="KE37" i="41"/>
  <c r="KE29" i="41"/>
  <c r="KE38" i="41"/>
  <c r="KE30" i="41"/>
  <c r="KE24" i="41"/>
  <c r="KE19" i="41"/>
  <c r="T10" i="45"/>
  <c r="EG19" i="46" s="1"/>
  <c r="KE23" i="46"/>
  <c r="HB23" i="46"/>
  <c r="KE27" i="41"/>
  <c r="T18" i="45"/>
  <c r="EG27" i="46" s="1"/>
  <c r="HB18" i="46"/>
  <c r="KE18" i="46"/>
  <c r="HB22" i="46"/>
  <c r="KE22" i="46"/>
  <c r="HB26" i="46"/>
  <c r="KE26" i="46"/>
  <c r="KE31" i="46"/>
  <c r="HB31" i="46"/>
  <c r="KE35" i="46"/>
  <c r="HB35" i="46"/>
  <c r="KE39" i="41"/>
  <c r="T30" i="45"/>
  <c r="EG39" i="46" s="1"/>
  <c r="HB28" i="46"/>
  <c r="KE28" i="46"/>
  <c r="KE32" i="41"/>
  <c r="T23" i="45"/>
  <c r="EG32" i="46" s="1"/>
  <c r="HB36" i="46"/>
  <c r="KE36" i="46"/>
  <c r="KE40" i="41"/>
  <c r="T31" i="45"/>
  <c r="EG40" i="46" s="1"/>
  <c r="AB8" i="30"/>
  <c r="HC19" i="44"/>
  <c r="KF19" i="44"/>
  <c r="KF18" i="44"/>
  <c r="HC18" i="44"/>
  <c r="KD17" i="44"/>
  <c r="HA17" i="44"/>
  <c r="HA18" i="44"/>
  <c r="KD18" i="44"/>
  <c r="GX16" i="46"/>
  <c r="KA16" i="46"/>
  <c r="EC42" i="46"/>
  <c r="GX42" i="46" s="1"/>
  <c r="EI41" i="38"/>
  <c r="V32" i="43" s="1"/>
  <c r="EJ41" i="44" s="1"/>
  <c r="EI40" i="38"/>
  <c r="V31" i="43" s="1"/>
  <c r="EJ40" i="44" s="1"/>
  <c r="EI39" i="38"/>
  <c r="V30" i="43" s="1"/>
  <c r="EJ39" i="44" s="1"/>
  <c r="EI38" i="38"/>
  <c r="V29" i="43" s="1"/>
  <c r="EJ38" i="44" s="1"/>
  <c r="EI37" i="38"/>
  <c r="V28" i="43" s="1"/>
  <c r="EJ37" i="44" s="1"/>
  <c r="EI36" i="38"/>
  <c r="V27" i="43" s="1"/>
  <c r="EJ36" i="44" s="1"/>
  <c r="EI35" i="38"/>
  <c r="V26" i="43" s="1"/>
  <c r="EJ35" i="44" s="1"/>
  <c r="EI34" i="38"/>
  <c r="V25" i="43" s="1"/>
  <c r="EJ34" i="44" s="1"/>
  <c r="EI33" i="38"/>
  <c r="V24" i="43" s="1"/>
  <c r="EJ33" i="44" s="1"/>
  <c r="EI32" i="38"/>
  <c r="V23" i="43" s="1"/>
  <c r="EJ32" i="44" s="1"/>
  <c r="EI31" i="38"/>
  <c r="V22" i="43" s="1"/>
  <c r="EJ31" i="44" s="1"/>
  <c r="EI30" i="38"/>
  <c r="V21" i="43" s="1"/>
  <c r="EJ30" i="44" s="1"/>
  <c r="EI29" i="38"/>
  <c r="V20" i="43" s="1"/>
  <c r="EJ29" i="44" s="1"/>
  <c r="EI28" i="38"/>
  <c r="V19" i="43" s="1"/>
  <c r="EJ28" i="44" s="1"/>
  <c r="EI27" i="38"/>
  <c r="V18" i="43" s="1"/>
  <c r="EJ27" i="44" s="1"/>
  <c r="EI26" i="38"/>
  <c r="V17" i="43" s="1"/>
  <c r="EJ26" i="44" s="1"/>
  <c r="EI25" i="38"/>
  <c r="V16" i="43" s="1"/>
  <c r="EJ25" i="44" s="1"/>
  <c r="EI23" i="38"/>
  <c r="V14" i="43" s="1"/>
  <c r="EJ23" i="44" s="1"/>
  <c r="EI22" i="38"/>
  <c r="V13" i="43" s="1"/>
  <c r="EJ22" i="44" s="1"/>
  <c r="EI21" i="38"/>
  <c r="V12" i="43" s="1"/>
  <c r="EJ21" i="44" s="1"/>
  <c r="EI20" i="38"/>
  <c r="V11" i="43" s="1"/>
  <c r="EJ20" i="44" s="1"/>
  <c r="EI19" i="38"/>
  <c r="EI17" i="38"/>
  <c r="V8" i="43" s="1"/>
  <c r="EI18" i="38"/>
  <c r="V9" i="43" s="1"/>
  <c r="EJ18" i="44" s="1"/>
  <c r="EI24" i="38"/>
  <c r="V15" i="43" s="1"/>
  <c r="EJ24" i="44" s="1"/>
  <c r="EI16" i="38"/>
  <c r="V7" i="43" s="1"/>
  <c r="EG17" i="46"/>
  <c r="KE21" i="41"/>
  <c r="T12" i="45"/>
  <c r="EG21" i="46" s="1"/>
  <c r="KE25" i="46"/>
  <c r="HB25" i="46"/>
  <c r="HB16" i="41"/>
  <c r="T7" i="45"/>
  <c r="KE20" i="41"/>
  <c r="T11" i="45"/>
  <c r="EG20" i="46" s="1"/>
  <c r="HB24" i="46"/>
  <c r="KE24" i="46"/>
  <c r="KE29" i="46"/>
  <c r="HB29" i="46"/>
  <c r="KE33" i="46"/>
  <c r="HB33" i="46"/>
  <c r="KE37" i="46"/>
  <c r="HB37" i="46"/>
  <c r="KE41" i="41"/>
  <c r="T32" i="45"/>
  <c r="EG41" i="46" s="1"/>
  <c r="HB30" i="46"/>
  <c r="KE30" i="46"/>
  <c r="HB34" i="46"/>
  <c r="KE34" i="46"/>
  <c r="HB38" i="46"/>
  <c r="KE38" i="46"/>
  <c r="DR52" i="46"/>
  <c r="DI52" i="46" s="1"/>
  <c r="EN60" i="46"/>
  <c r="EC43" i="46"/>
  <c r="GX43" i="46" s="1"/>
  <c r="GX17" i="46"/>
  <c r="KA17" i="46"/>
  <c r="DM51" i="46"/>
  <c r="KC17" i="46"/>
  <c r="EE43" i="46"/>
  <c r="GZ43" i="46" s="1"/>
  <c r="GZ17" i="46"/>
  <c r="EE42" i="46"/>
  <c r="GZ42" i="46" s="1"/>
  <c r="GZ16" i="46"/>
  <c r="KC16" i="46"/>
  <c r="KF20" i="44"/>
  <c r="HC20" i="44"/>
  <c r="EH16" i="44"/>
  <c r="T33" i="43"/>
  <c r="EN59" i="46"/>
  <c r="AC6" i="30"/>
  <c r="EF43" i="44"/>
  <c r="HA43" i="44" s="1"/>
  <c r="AC5" i="30"/>
  <c r="EF42" i="44"/>
  <c r="KE28" i="41"/>
  <c r="KE31" i="41"/>
  <c r="EJ6" i="44"/>
  <c r="EI6" i="46"/>
  <c r="HB36" i="38"/>
  <c r="HB38" i="38"/>
  <c r="HB40" i="38"/>
  <c r="HB35" i="38"/>
  <c r="HB37" i="38"/>
  <c r="HB39" i="38"/>
  <c r="HB41" i="38"/>
  <c r="FH60" i="41"/>
  <c r="FC52" i="41" s="1"/>
  <c r="EG10" i="38"/>
  <c r="EJ52" i="41"/>
  <c r="FH62" i="41"/>
  <c r="FD52" i="41" s="1"/>
  <c r="HB17" i="41"/>
  <c r="HB21" i="41"/>
  <c r="HB25" i="41"/>
  <c r="HB24" i="41"/>
  <c r="HB29" i="41"/>
  <c r="HB33" i="41"/>
  <c r="HB37" i="41"/>
  <c r="HB41" i="41"/>
  <c r="HB30" i="41"/>
  <c r="HB34" i="41"/>
  <c r="HB38" i="41"/>
  <c r="HB19" i="41"/>
  <c r="HB23" i="41"/>
  <c r="HB27" i="41"/>
  <c r="HB18" i="41"/>
  <c r="HB22" i="41"/>
  <c r="HB26" i="41"/>
  <c r="HB31" i="41"/>
  <c r="HB35" i="41"/>
  <c r="HB39" i="41"/>
  <c r="HB28" i="41"/>
  <c r="HB32" i="41"/>
  <c r="HB36" i="41"/>
  <c r="HB40" i="41"/>
  <c r="EG43" i="41"/>
  <c r="FH51" i="41"/>
  <c r="GZ42" i="41"/>
  <c r="GZ43" i="41"/>
  <c r="KE17" i="41"/>
  <c r="KE16" i="41"/>
  <c r="HB20" i="41"/>
  <c r="EG10" i="41"/>
  <c r="KE17" i="38"/>
  <c r="HB17" i="38"/>
  <c r="KE19" i="38"/>
  <c r="HB19" i="38"/>
  <c r="KE21" i="38"/>
  <c r="HB21" i="38"/>
  <c r="KE23" i="38"/>
  <c r="HB23" i="38"/>
  <c r="KE25" i="38"/>
  <c r="HB25" i="38"/>
  <c r="KE27" i="38"/>
  <c r="HB27" i="38"/>
  <c r="KE29" i="38"/>
  <c r="HB29" i="38"/>
  <c r="KE31" i="38"/>
  <c r="HB31" i="38"/>
  <c r="KE33" i="38"/>
  <c r="HB33" i="38"/>
  <c r="KE16" i="38"/>
  <c r="HB16" i="38"/>
  <c r="KE18" i="38"/>
  <c r="HB18" i="38"/>
  <c r="KE20" i="38"/>
  <c r="HB20" i="38"/>
  <c r="KE22" i="38"/>
  <c r="HB22" i="38"/>
  <c r="KE24" i="38"/>
  <c r="HB24" i="38"/>
  <c r="KE26" i="38"/>
  <c r="HB26" i="38"/>
  <c r="KE28" i="38"/>
  <c r="HB28" i="38"/>
  <c r="KE30" i="38"/>
  <c r="HB30" i="38"/>
  <c r="KE32" i="38"/>
  <c r="HB32" i="38"/>
  <c r="KE34" i="38"/>
  <c r="HB34" i="38"/>
  <c r="EI41" i="41"/>
  <c r="EI39" i="41"/>
  <c r="EI37" i="41"/>
  <c r="EI35" i="41"/>
  <c r="EI33" i="41"/>
  <c r="EI31" i="41"/>
  <c r="EI29" i="41"/>
  <c r="EI40" i="41"/>
  <c r="EI38" i="41"/>
  <c r="EI36" i="41"/>
  <c r="EI34" i="41"/>
  <c r="EI32" i="41"/>
  <c r="EI30" i="41"/>
  <c r="EI28" i="41"/>
  <c r="EI27" i="41"/>
  <c r="EI25" i="41"/>
  <c r="EI23" i="41"/>
  <c r="EI21" i="41"/>
  <c r="EI19" i="41"/>
  <c r="EI17" i="41"/>
  <c r="EI26" i="41"/>
  <c r="EI24" i="41"/>
  <c r="EI22" i="41"/>
  <c r="EI20" i="41"/>
  <c r="EI18" i="41"/>
  <c r="EI10" i="41" s="1"/>
  <c r="EI9" i="41" s="1"/>
  <c r="EI16" i="41"/>
  <c r="EI7" i="38"/>
  <c r="KG14" i="41"/>
  <c r="EI7" i="41"/>
  <c r="HD14" i="41"/>
  <c r="EI6" i="41"/>
  <c r="EI6" i="38"/>
  <c r="EK13" i="41"/>
  <c r="HF14" i="41" s="1"/>
  <c r="KG14" i="38"/>
  <c r="HD14" i="38"/>
  <c r="KE36" i="38"/>
  <c r="KE40" i="38"/>
  <c r="KE37" i="38"/>
  <c r="KE41" i="38"/>
  <c r="KE38" i="38"/>
  <c r="KE35" i="38"/>
  <c r="KE39" i="38"/>
  <c r="EK13" i="38"/>
  <c r="HX26" i="21"/>
  <c r="BW26" i="21"/>
  <c r="BW13" i="21" s="1"/>
  <c r="BU21" i="21" s="1"/>
  <c r="BS21" i="21" s="1"/>
  <c r="GA57" i="46" l="1"/>
  <c r="FU51" i="46" s="1"/>
  <c r="GA54" i="46"/>
  <c r="FS52" i="46" s="1"/>
  <c r="BT21" i="21"/>
  <c r="EO54" i="44"/>
  <c r="EG52" i="44" s="1"/>
  <c r="N46" i="30" s="1"/>
  <c r="EO60" i="44"/>
  <c r="EJ52" i="44" s="1"/>
  <c r="Q46" i="30" s="1"/>
  <c r="EN61" i="46"/>
  <c r="EJ51" i="46" s="1"/>
  <c r="AH45" i="30" s="1"/>
  <c r="GA62" i="46"/>
  <c r="FW52" i="46" s="1"/>
  <c r="EO62" i="44"/>
  <c r="EK52" i="44" s="1"/>
  <c r="R46" i="30" s="1"/>
  <c r="GA56" i="46"/>
  <c r="FT52" i="46" s="1"/>
  <c r="GA55" i="46"/>
  <c r="DA55" i="46" s="1"/>
  <c r="CT51" i="46" s="1"/>
  <c r="W45" i="30" s="1"/>
  <c r="EO52" i="44"/>
  <c r="EF52" i="44" s="1"/>
  <c r="M46" i="30" s="1"/>
  <c r="EO56" i="44"/>
  <c r="EH52" i="44" s="1"/>
  <c r="O46" i="30" s="1"/>
  <c r="HD36" i="38"/>
  <c r="EN55" i="46"/>
  <c r="EG51" i="46" s="1"/>
  <c r="AE45" i="30" s="1"/>
  <c r="HD40" i="38"/>
  <c r="DA51" i="46"/>
  <c r="CR51" i="46" s="1"/>
  <c r="U45" i="30" s="1"/>
  <c r="HD39" i="38"/>
  <c r="HD35" i="38"/>
  <c r="G45" i="30"/>
  <c r="GA54" i="44"/>
  <c r="FS52" i="44" s="1"/>
  <c r="F46" i="30" s="1"/>
  <c r="GA52" i="44"/>
  <c r="DA60" i="46"/>
  <c r="CV52" i="46" s="1"/>
  <c r="Y46" i="30" s="1"/>
  <c r="R45" i="30"/>
  <c r="H45" i="30"/>
  <c r="HD38" i="38"/>
  <c r="J45" i="30"/>
  <c r="HC39" i="44"/>
  <c r="GA56" i="44"/>
  <c r="FT52" i="44" s="1"/>
  <c r="GA62" i="44"/>
  <c r="FW52" i="44" s="1"/>
  <c r="F45" i="30"/>
  <c r="I45" i="30"/>
  <c r="EZ51" i="44"/>
  <c r="M45" i="30" s="1"/>
  <c r="DI51" i="46"/>
  <c r="FH51" i="46"/>
  <c r="EY51" i="46" s="1"/>
  <c r="AK45" i="30" s="1"/>
  <c r="HC34" i="44"/>
  <c r="HC40" i="44"/>
  <c r="KF28" i="44"/>
  <c r="HC29" i="44"/>
  <c r="HC37" i="44"/>
  <c r="KF31" i="44"/>
  <c r="KF38" i="44"/>
  <c r="KF23" i="44"/>
  <c r="KF25" i="44"/>
  <c r="KF35" i="44"/>
  <c r="KF27" i="44"/>
  <c r="KF36" i="44"/>
  <c r="HC24" i="44"/>
  <c r="KF41" i="44"/>
  <c r="HC30" i="44"/>
  <c r="KF21" i="44"/>
  <c r="KF33" i="44"/>
  <c r="KF32" i="44"/>
  <c r="KF39" i="44"/>
  <c r="KF26" i="44"/>
  <c r="N45" i="30"/>
  <c r="DA59" i="46"/>
  <c r="CV51" i="46" s="1"/>
  <c r="Y45" i="30" s="1"/>
  <c r="Q45" i="30"/>
  <c r="EN62" i="46"/>
  <c r="EJ52" i="46" s="1"/>
  <c r="AH46" i="30" s="1"/>
  <c r="GA61" i="46"/>
  <c r="EH17" i="44"/>
  <c r="GA53" i="46"/>
  <c r="FV52" i="46"/>
  <c r="HD37" i="38"/>
  <c r="KF34" i="44"/>
  <c r="EY51" i="41"/>
  <c r="V10" i="43"/>
  <c r="EJ19" i="44" s="1"/>
  <c r="EI11" i="38"/>
  <c r="EI43" i="38" s="1"/>
  <c r="HD43" i="38" s="1"/>
  <c r="FV51" i="46"/>
  <c r="DA58" i="46"/>
  <c r="CU52" i="46" s="1"/>
  <c r="X46" i="30" s="1"/>
  <c r="FU52" i="46"/>
  <c r="DA57" i="46"/>
  <c r="CU51" i="46" s="1"/>
  <c r="X45" i="30" s="1"/>
  <c r="HC36" i="44"/>
  <c r="KF40" i="44"/>
  <c r="HC28" i="44"/>
  <c r="HC32" i="44"/>
  <c r="HC26" i="44"/>
  <c r="HC31" i="44"/>
  <c r="HC38" i="44"/>
  <c r="HC33" i="44"/>
  <c r="HC23" i="44"/>
  <c r="BW200" i="21"/>
  <c r="CI200" i="21" s="1"/>
  <c r="BW196" i="21"/>
  <c r="CI196" i="21" s="1"/>
  <c r="BU196" i="21"/>
  <c r="CG196" i="21" s="1"/>
  <c r="BL239" i="21"/>
  <c r="CF220" i="21" s="1"/>
  <c r="BN257" i="21"/>
  <c r="BN239" i="21"/>
  <c r="BN253" i="21"/>
  <c r="BN235" i="21"/>
  <c r="BL253" i="21"/>
  <c r="BL235" i="21"/>
  <c r="BL257" i="21"/>
  <c r="BN259" i="21"/>
  <c r="BL259" i="21"/>
  <c r="BF257" i="21"/>
  <c r="U200" i="21" s="1"/>
  <c r="BD253" i="21"/>
  <c r="BF253" i="21"/>
  <c r="U196" i="21" s="1"/>
  <c r="BD239" i="21"/>
  <c r="BD257" i="21"/>
  <c r="BF241" i="21"/>
  <c r="BF259" i="21"/>
  <c r="BD241" i="21"/>
  <c r="BD259" i="21"/>
  <c r="AF200" i="21"/>
  <c r="BF239" i="21"/>
  <c r="AC196" i="21"/>
  <c r="BD235" i="21"/>
  <c r="AF196" i="21"/>
  <c r="BF235" i="21"/>
  <c r="AC200" i="21"/>
  <c r="BW83" i="21"/>
  <c r="BB219" i="21" s="1"/>
  <c r="BW82" i="21"/>
  <c r="BW84" i="21"/>
  <c r="BW86" i="21"/>
  <c r="BW92" i="21"/>
  <c r="BW90" i="21"/>
  <c r="BW88" i="21"/>
  <c r="BW89" i="21"/>
  <c r="BW85" i="21"/>
  <c r="CH84" i="21"/>
  <c r="CA84" i="21"/>
  <c r="BM84" i="21"/>
  <c r="BT84" i="21"/>
  <c r="CK87" i="21"/>
  <c r="BW87" i="21"/>
  <c r="CD87" i="21"/>
  <c r="BP87" i="21"/>
  <c r="CD91" i="21"/>
  <c r="BP91" i="21"/>
  <c r="CK91" i="21"/>
  <c r="BW91" i="21"/>
  <c r="EN58" i="46"/>
  <c r="EH52" i="46" s="1"/>
  <c r="AF46" i="30" s="1"/>
  <c r="EN57" i="46"/>
  <c r="EH51" i="46" s="1"/>
  <c r="AF45" i="30" s="1"/>
  <c r="EI51" i="46"/>
  <c r="AG45" i="30" s="1"/>
  <c r="FH59" i="46"/>
  <c r="FC51" i="46" s="1"/>
  <c r="EI52" i="46"/>
  <c r="AG46" i="30" s="1"/>
  <c r="FH60" i="46"/>
  <c r="FC52" i="46" s="1"/>
  <c r="EN53" i="46"/>
  <c r="EN52" i="46"/>
  <c r="EE52" i="46" s="1"/>
  <c r="AC46" i="30" s="1"/>
  <c r="EN54" i="46"/>
  <c r="HD41" i="38"/>
  <c r="KF29" i="44"/>
  <c r="KF37" i="44"/>
  <c r="KF22" i="44"/>
  <c r="HC35" i="44"/>
  <c r="KF24" i="44"/>
  <c r="KF30" i="44"/>
  <c r="HC27" i="44"/>
  <c r="HC21" i="44"/>
  <c r="EG52" i="46"/>
  <c r="AE46" i="30" s="1"/>
  <c r="FH56" i="46"/>
  <c r="FA52" i="46" s="1"/>
  <c r="KJ14" i="44"/>
  <c r="HG14" i="44"/>
  <c r="HF14" i="46"/>
  <c r="KI14" i="46"/>
  <c r="Z4" i="43"/>
  <c r="Z4" i="45"/>
  <c r="EN13" i="44"/>
  <c r="EN7" i="44" s="1"/>
  <c r="EM13" i="46"/>
  <c r="EM7" i="46" s="1"/>
  <c r="HD20" i="41"/>
  <c r="V11" i="45"/>
  <c r="EI20" i="46" s="1"/>
  <c r="HD17" i="41"/>
  <c r="V8" i="45"/>
  <c r="HD25" i="41"/>
  <c r="V16" i="45"/>
  <c r="EI25" i="46" s="1"/>
  <c r="HD28" i="41"/>
  <c r="V19" i="45"/>
  <c r="EI28" i="46" s="1"/>
  <c r="HD36" i="41"/>
  <c r="V27" i="45"/>
  <c r="EI36" i="46" s="1"/>
  <c r="HD31" i="41"/>
  <c r="V22" i="45"/>
  <c r="EI31" i="46" s="1"/>
  <c r="HD39" i="41"/>
  <c r="V30" i="45"/>
  <c r="EI39" i="46" s="1"/>
  <c r="EK24" i="38"/>
  <c r="X15" i="43" s="1"/>
  <c r="EL24" i="44" s="1"/>
  <c r="EK18" i="38"/>
  <c r="EK16" i="38"/>
  <c r="X7" i="43" s="1"/>
  <c r="EK35" i="38"/>
  <c r="X26" i="43" s="1"/>
  <c r="EL35" i="44" s="1"/>
  <c r="EK33" i="38"/>
  <c r="X24" i="43" s="1"/>
  <c r="EL33" i="44" s="1"/>
  <c r="EK30" i="38"/>
  <c r="X21" i="43" s="1"/>
  <c r="EL30" i="44" s="1"/>
  <c r="EK28" i="38"/>
  <c r="X19" i="43" s="1"/>
  <c r="EL28" i="44" s="1"/>
  <c r="EK26" i="38"/>
  <c r="X17" i="43" s="1"/>
  <c r="EL26" i="44" s="1"/>
  <c r="EK23" i="38"/>
  <c r="X14" i="43" s="1"/>
  <c r="EL23" i="44" s="1"/>
  <c r="EK22" i="38"/>
  <c r="X13" i="43" s="1"/>
  <c r="EL22" i="44" s="1"/>
  <c r="EK20" i="38"/>
  <c r="X11" i="43" s="1"/>
  <c r="EL20" i="44" s="1"/>
  <c r="EK17" i="38"/>
  <c r="EK41" i="38"/>
  <c r="X32" i="43" s="1"/>
  <c r="EL41" i="44" s="1"/>
  <c r="EK40" i="38"/>
  <c r="X31" i="43" s="1"/>
  <c r="EL40" i="44" s="1"/>
  <c r="EK39" i="38"/>
  <c r="X30" i="43" s="1"/>
  <c r="EL39" i="44" s="1"/>
  <c r="EK38" i="38"/>
  <c r="X29" i="43" s="1"/>
  <c r="EL38" i="44" s="1"/>
  <c r="EK37" i="38"/>
  <c r="X28" i="43" s="1"/>
  <c r="EL37" i="44" s="1"/>
  <c r="EK36" i="38"/>
  <c r="X27" i="43" s="1"/>
  <c r="EL36" i="44" s="1"/>
  <c r="EK34" i="38"/>
  <c r="X25" i="43" s="1"/>
  <c r="EL34" i="44" s="1"/>
  <c r="EK32" i="38"/>
  <c r="X23" i="43" s="1"/>
  <c r="EL32" i="44" s="1"/>
  <c r="EK31" i="38"/>
  <c r="X22" i="43" s="1"/>
  <c r="EL31" i="44" s="1"/>
  <c r="EK29" i="38"/>
  <c r="X20" i="43" s="1"/>
  <c r="EL29" i="44" s="1"/>
  <c r="EK27" i="38"/>
  <c r="X18" i="43" s="1"/>
  <c r="EL27" i="44" s="1"/>
  <c r="EK25" i="38"/>
  <c r="X16" i="43" s="1"/>
  <c r="EL25" i="44" s="1"/>
  <c r="EK21" i="38"/>
  <c r="X12" i="43" s="1"/>
  <c r="EL21" i="44" s="1"/>
  <c r="EK19" i="38"/>
  <c r="X10" i="43" s="1"/>
  <c r="EL19" i="44" s="1"/>
  <c r="HD18" i="41"/>
  <c r="V9" i="45"/>
  <c r="EI18" i="46" s="1"/>
  <c r="HD22" i="41"/>
  <c r="V13" i="45"/>
  <c r="EI22" i="46" s="1"/>
  <c r="HD26" i="41"/>
  <c r="V17" i="45"/>
  <c r="EI26" i="46" s="1"/>
  <c r="HD19" i="41"/>
  <c r="V10" i="45"/>
  <c r="EI19" i="46" s="1"/>
  <c r="HD23" i="41"/>
  <c r="V14" i="45"/>
  <c r="EI23" i="46" s="1"/>
  <c r="HD27" i="41"/>
  <c r="V18" i="45"/>
  <c r="EI27" i="46" s="1"/>
  <c r="HD30" i="41"/>
  <c r="V21" i="45"/>
  <c r="EI30" i="46" s="1"/>
  <c r="HD34" i="41"/>
  <c r="V25" i="45"/>
  <c r="EI34" i="46" s="1"/>
  <c r="HD38" i="41"/>
  <c r="V29" i="45"/>
  <c r="EI38" i="46" s="1"/>
  <c r="HD29" i="41"/>
  <c r="V20" i="45"/>
  <c r="EI29" i="46" s="1"/>
  <c r="HD33" i="41"/>
  <c r="V24" i="45"/>
  <c r="EI33" i="46" s="1"/>
  <c r="HD37" i="41"/>
  <c r="V28" i="45"/>
  <c r="EI37" i="46" s="1"/>
  <c r="HD41" i="41"/>
  <c r="V32" i="45"/>
  <c r="EI41" i="46" s="1"/>
  <c r="HC16" i="44"/>
  <c r="KF16" i="44"/>
  <c r="KE41" i="46"/>
  <c r="HB41" i="46"/>
  <c r="HB20" i="46"/>
  <c r="KE20" i="46"/>
  <c r="EG16" i="46"/>
  <c r="T33" i="45"/>
  <c r="AD7" i="30" s="1"/>
  <c r="KE21" i="46"/>
  <c r="HB21" i="46"/>
  <c r="EJ16" i="44"/>
  <c r="V33" i="43"/>
  <c r="KH18" i="44"/>
  <c r="HE18" i="44"/>
  <c r="HE21" i="44"/>
  <c r="KH21" i="44"/>
  <c r="HE23" i="44"/>
  <c r="KH23" i="44"/>
  <c r="KH26" i="44"/>
  <c r="HE26" i="44"/>
  <c r="HE28" i="44"/>
  <c r="KH28" i="44"/>
  <c r="KH30" i="44"/>
  <c r="HE30" i="44"/>
  <c r="HE32" i="44"/>
  <c r="KH32" i="44"/>
  <c r="KH34" i="44"/>
  <c r="HE34" i="44"/>
  <c r="HE36" i="44"/>
  <c r="KH36" i="44"/>
  <c r="KH38" i="44"/>
  <c r="HE38" i="44"/>
  <c r="HE40" i="44"/>
  <c r="KH40" i="44"/>
  <c r="T34" i="45"/>
  <c r="AD8" i="30" s="1"/>
  <c r="HD16" i="41"/>
  <c r="V7" i="45"/>
  <c r="HD24" i="41"/>
  <c r="V15" i="45"/>
  <c r="EI24" i="46" s="1"/>
  <c r="HD21" i="41"/>
  <c r="V12" i="45"/>
  <c r="EI21" i="46" s="1"/>
  <c r="HD32" i="41"/>
  <c r="V23" i="45"/>
  <c r="EI32" i="46" s="1"/>
  <c r="HD40" i="41"/>
  <c r="V31" i="45"/>
  <c r="EI40" i="46" s="1"/>
  <c r="HD35" i="41"/>
  <c r="V26" i="45"/>
  <c r="EI35" i="46" s="1"/>
  <c r="HA42" i="44"/>
  <c r="AD5" i="30"/>
  <c r="EH42" i="44"/>
  <c r="HC42" i="44" s="1"/>
  <c r="KE17" i="46"/>
  <c r="EG43" i="46"/>
  <c r="HB43" i="46" s="1"/>
  <c r="HB17" i="46"/>
  <c r="HE24" i="44"/>
  <c r="KH24" i="44"/>
  <c r="EJ17" i="44"/>
  <c r="KH20" i="44"/>
  <c r="HE20" i="44"/>
  <c r="HE22" i="44"/>
  <c r="KH22" i="44"/>
  <c r="KH25" i="44"/>
  <c r="HE25" i="44"/>
  <c r="HE27" i="44"/>
  <c r="KH27" i="44"/>
  <c r="KH29" i="44"/>
  <c r="HE29" i="44"/>
  <c r="HE31" i="44"/>
  <c r="KH31" i="44"/>
  <c r="KH33" i="44"/>
  <c r="HE33" i="44"/>
  <c r="HE35" i="44"/>
  <c r="KH35" i="44"/>
  <c r="KH37" i="44"/>
  <c r="HE37" i="44"/>
  <c r="HE39" i="44"/>
  <c r="KH39" i="44"/>
  <c r="KH41" i="44"/>
  <c r="HE41" i="44"/>
  <c r="AD6" i="30"/>
  <c r="EH43" i="44"/>
  <c r="HC43" i="44" s="1"/>
  <c r="HB40" i="46"/>
  <c r="KE40" i="46"/>
  <c r="HB32" i="46"/>
  <c r="KE32" i="46"/>
  <c r="KE39" i="46"/>
  <c r="HB39" i="46"/>
  <c r="KE27" i="46"/>
  <c r="HB27" i="46"/>
  <c r="KE19" i="46"/>
  <c r="HB19" i="46"/>
  <c r="EK6" i="46"/>
  <c r="EL6" i="44"/>
  <c r="EG9" i="38"/>
  <c r="EG42" i="38"/>
  <c r="HB42" i="38" s="1"/>
  <c r="KI14" i="41"/>
  <c r="HB43" i="41"/>
  <c r="EG9" i="41"/>
  <c r="EG42" i="41"/>
  <c r="KG17" i="38"/>
  <c r="HD17" i="38"/>
  <c r="KG19" i="38"/>
  <c r="HD19" i="38"/>
  <c r="KG23" i="38"/>
  <c r="HD23" i="38"/>
  <c r="KG25" i="38"/>
  <c r="HD25" i="38"/>
  <c r="KG27" i="38"/>
  <c r="HD27" i="38"/>
  <c r="KG29" i="38"/>
  <c r="HD29" i="38"/>
  <c r="KG31" i="38"/>
  <c r="HD31" i="38"/>
  <c r="KG33" i="38"/>
  <c r="HD33" i="38"/>
  <c r="HB43" i="38"/>
  <c r="KG16" i="38"/>
  <c r="HD16" i="38"/>
  <c r="KG18" i="38"/>
  <c r="HD18" i="38"/>
  <c r="KG22" i="38"/>
  <c r="HD22" i="38"/>
  <c r="KG24" i="38"/>
  <c r="HD24" i="38"/>
  <c r="KG26" i="38"/>
  <c r="HD26" i="38"/>
  <c r="KG28" i="38"/>
  <c r="HD28" i="38"/>
  <c r="KG30" i="38"/>
  <c r="HD30" i="38"/>
  <c r="KG32" i="38"/>
  <c r="HD32" i="38"/>
  <c r="KG34" i="38"/>
  <c r="HD34" i="38"/>
  <c r="KG21" i="38"/>
  <c r="HD21" i="38"/>
  <c r="HD20" i="38"/>
  <c r="KG20" i="38"/>
  <c r="EI10" i="38"/>
  <c r="EK7" i="41"/>
  <c r="EK40" i="41"/>
  <c r="KI40" i="41" s="1"/>
  <c r="EK38" i="41"/>
  <c r="KI38" i="41" s="1"/>
  <c r="EK36" i="41"/>
  <c r="EK34" i="41"/>
  <c r="KI34" i="41" s="1"/>
  <c r="EK32" i="41"/>
  <c r="KI32" i="41" s="1"/>
  <c r="EK30" i="41"/>
  <c r="KI30" i="41" s="1"/>
  <c r="EK28" i="41"/>
  <c r="EK41" i="41"/>
  <c r="EK39" i="41"/>
  <c r="KI39" i="41" s="1"/>
  <c r="EK37" i="41"/>
  <c r="EK35" i="41"/>
  <c r="EK33" i="41"/>
  <c r="EK31" i="41"/>
  <c r="KI31" i="41" s="1"/>
  <c r="EK29" i="41"/>
  <c r="EK26" i="41"/>
  <c r="EK24" i="41"/>
  <c r="KI24" i="41" s="1"/>
  <c r="EK22" i="41"/>
  <c r="KI22" i="41" s="1"/>
  <c r="EK20" i="41"/>
  <c r="EK10" i="41" s="1"/>
  <c r="EK18" i="41"/>
  <c r="EK16" i="41"/>
  <c r="EK27" i="41"/>
  <c r="KI27" i="41" s="1"/>
  <c r="EK25" i="41"/>
  <c r="EK23" i="41"/>
  <c r="EK21" i="41"/>
  <c r="KI21" i="41" s="1"/>
  <c r="EK19" i="41"/>
  <c r="KI19" i="41" s="1"/>
  <c r="EK17" i="41"/>
  <c r="EK11" i="41" s="1"/>
  <c r="EM13" i="41"/>
  <c r="KG18" i="41"/>
  <c r="KG22" i="41"/>
  <c r="KG20" i="41"/>
  <c r="KG28" i="41"/>
  <c r="KG30" i="41"/>
  <c r="KG38" i="41"/>
  <c r="KG40" i="41"/>
  <c r="KG19" i="41"/>
  <c r="KG23" i="41"/>
  <c r="KG21" i="41"/>
  <c r="KG29" i="41"/>
  <c r="KG31" i="41"/>
  <c r="KG39" i="41"/>
  <c r="KG41" i="41"/>
  <c r="KG16" i="41"/>
  <c r="EI42" i="41"/>
  <c r="KG26" i="41"/>
  <c r="KG24" i="41"/>
  <c r="KG32" i="41"/>
  <c r="KG34" i="41"/>
  <c r="KG36" i="41"/>
  <c r="KG17" i="41"/>
  <c r="EI43" i="41"/>
  <c r="KG27" i="41"/>
  <c r="KG25" i="41"/>
  <c r="KG33" i="41"/>
  <c r="KG35" i="41"/>
  <c r="KG37" i="41"/>
  <c r="EK6" i="41"/>
  <c r="EK6" i="38"/>
  <c r="KG35" i="38"/>
  <c r="KG39" i="38"/>
  <c r="KG38" i="38"/>
  <c r="HY26" i="21"/>
  <c r="EM13" i="38"/>
  <c r="KG37" i="38"/>
  <c r="KG41" i="38"/>
  <c r="KG36" i="38"/>
  <c r="KG40" i="38"/>
  <c r="KI14" i="38"/>
  <c r="HF14" i="38"/>
  <c r="EK7" i="38"/>
  <c r="I46" i="30" l="1"/>
  <c r="FH61" i="46"/>
  <c r="FD51" i="46" s="1"/>
  <c r="FH55" i="46"/>
  <c r="FA51" i="46" s="1"/>
  <c r="J46" i="30"/>
  <c r="FT51" i="46"/>
  <c r="EK9" i="41"/>
  <c r="X8" i="43"/>
  <c r="EL17" i="44" s="1"/>
  <c r="EK11" i="38"/>
  <c r="EK43" i="38" s="1"/>
  <c r="G46" i="30"/>
  <c r="DA54" i="46"/>
  <c r="CS52" i="46" s="1"/>
  <c r="V46" i="30" s="1"/>
  <c r="FR52" i="44"/>
  <c r="E46" i="30" s="1"/>
  <c r="DA52" i="46"/>
  <c r="CR52" i="46" s="1"/>
  <c r="U46" i="30" s="1"/>
  <c r="HF37" i="38"/>
  <c r="DA56" i="46"/>
  <c r="CT52" i="46" s="1"/>
  <c r="W46" i="30" s="1"/>
  <c r="DA62" i="46"/>
  <c r="CW52" i="46" s="1"/>
  <c r="Z46" i="30" s="1"/>
  <c r="E45" i="30"/>
  <c r="K45" i="30" s="1"/>
  <c r="V34" i="43"/>
  <c r="EJ43" i="44" s="1"/>
  <c r="HE43" i="44" s="1"/>
  <c r="HF40" i="38"/>
  <c r="KH19" i="44"/>
  <c r="KF17" i="44"/>
  <c r="FH62" i="46"/>
  <c r="FD52" i="46" s="1"/>
  <c r="AP46" i="30" s="1"/>
  <c r="HC17" i="44"/>
  <c r="AO46" i="30"/>
  <c r="DA61" i="46"/>
  <c r="CW51" i="46" s="1"/>
  <c r="Z45" i="30" s="1"/>
  <c r="FW51" i="46"/>
  <c r="AM46" i="30"/>
  <c r="FS51" i="46"/>
  <c r="DA53" i="46"/>
  <c r="CS51" i="46" s="1"/>
  <c r="V45" i="30" s="1"/>
  <c r="X9" i="43"/>
  <c r="EL18" i="44" s="1"/>
  <c r="KJ18" i="44" s="1"/>
  <c r="EK10" i="38"/>
  <c r="AO45" i="30"/>
  <c r="HE19" i="44"/>
  <c r="HF41" i="38"/>
  <c r="FH58" i="46"/>
  <c r="FB52" i="46" s="1"/>
  <c r="AN46" i="30" s="1"/>
  <c r="EE51" i="46"/>
  <c r="AC45" i="30" s="1"/>
  <c r="FH57" i="46"/>
  <c r="FB51" i="46" s="1"/>
  <c r="AN45" i="30" s="1"/>
  <c r="BS199" i="21"/>
  <c r="CE199" i="21" s="1"/>
  <c r="BJ256" i="21"/>
  <c r="BJ266" i="21" s="1"/>
  <c r="BJ238" i="21"/>
  <c r="CH220" i="21"/>
  <c r="BB256" i="21"/>
  <c r="CH216" i="21"/>
  <c r="CF216" i="21"/>
  <c r="L196" i="21"/>
  <c r="L200" i="21"/>
  <c r="AA199" i="21"/>
  <c r="BB238" i="21"/>
  <c r="BB218" i="21"/>
  <c r="BF218" i="21"/>
  <c r="BD218" i="21"/>
  <c r="BU198" i="21" s="1"/>
  <c r="CG198" i="21" s="1"/>
  <c r="BZ91" i="21"/>
  <c r="BL91" i="21"/>
  <c r="CG91" i="21"/>
  <c r="BS91" i="21"/>
  <c r="CE88" i="21"/>
  <c r="BQ88" i="21"/>
  <c r="CL88" i="21"/>
  <c r="BX88" i="21"/>
  <c r="CE84" i="21"/>
  <c r="CL84" i="21"/>
  <c r="BQ84" i="21"/>
  <c r="BX84" i="21"/>
  <c r="CA88" i="21"/>
  <c r="BM88" i="21"/>
  <c r="CH88" i="21"/>
  <c r="BT88" i="21"/>
  <c r="FH52" i="46"/>
  <c r="EY52" i="46" s="1"/>
  <c r="AK46" i="30" s="1"/>
  <c r="EF52" i="46"/>
  <c r="AD46" i="30" s="1"/>
  <c r="AI46" i="30" s="1"/>
  <c r="FH54" i="46"/>
  <c r="EZ52" i="46" s="1"/>
  <c r="AL46" i="30" s="1"/>
  <c r="EF51" i="46"/>
  <c r="AD45" i="30" s="1"/>
  <c r="FH53" i="46"/>
  <c r="EZ51" i="46" s="1"/>
  <c r="HF36" i="38"/>
  <c r="HF38" i="38"/>
  <c r="HF39" i="38"/>
  <c r="HF35" i="38"/>
  <c r="KL14" i="44"/>
  <c r="HI14" i="44"/>
  <c r="HH14" i="46"/>
  <c r="KK14" i="46"/>
  <c r="EM41" i="38"/>
  <c r="Z32" i="43" s="1"/>
  <c r="EN41" i="44" s="1"/>
  <c r="EM40" i="38"/>
  <c r="Z31" i="43" s="1"/>
  <c r="EN40" i="44" s="1"/>
  <c r="EM39" i="38"/>
  <c r="Z30" i="43" s="1"/>
  <c r="EN39" i="44" s="1"/>
  <c r="EM38" i="38"/>
  <c r="Z29" i="43" s="1"/>
  <c r="EN38" i="44" s="1"/>
  <c r="EM37" i="38"/>
  <c r="Z28" i="43" s="1"/>
  <c r="EN37" i="44" s="1"/>
  <c r="EM36" i="38"/>
  <c r="Z27" i="43" s="1"/>
  <c r="EN36" i="44" s="1"/>
  <c r="EM35" i="38"/>
  <c r="Z26" i="43" s="1"/>
  <c r="EN35" i="44" s="1"/>
  <c r="EM34" i="38"/>
  <c r="Z25" i="43" s="1"/>
  <c r="EN34" i="44" s="1"/>
  <c r="EM33" i="38"/>
  <c r="Z24" i="43" s="1"/>
  <c r="EN33" i="44" s="1"/>
  <c r="EM32" i="38"/>
  <c r="Z23" i="43" s="1"/>
  <c r="EN32" i="44" s="1"/>
  <c r="EM31" i="38"/>
  <c r="Z22" i="43" s="1"/>
  <c r="EN31" i="44" s="1"/>
  <c r="EM30" i="38"/>
  <c r="Z21" i="43" s="1"/>
  <c r="EN30" i="44" s="1"/>
  <c r="EM29" i="38"/>
  <c r="Z20" i="43" s="1"/>
  <c r="EN29" i="44" s="1"/>
  <c r="EM28" i="38"/>
  <c r="Z19" i="43" s="1"/>
  <c r="EN28" i="44" s="1"/>
  <c r="EM27" i="38"/>
  <c r="Z18" i="43" s="1"/>
  <c r="EN27" i="44" s="1"/>
  <c r="EM26" i="38"/>
  <c r="Z17" i="43" s="1"/>
  <c r="EN26" i="44" s="1"/>
  <c r="EM25" i="38"/>
  <c r="Z16" i="43" s="1"/>
  <c r="EN25" i="44" s="1"/>
  <c r="EM23" i="38"/>
  <c r="Z14" i="43" s="1"/>
  <c r="EN23" i="44" s="1"/>
  <c r="EM21" i="38"/>
  <c r="Z12" i="43" s="1"/>
  <c r="EN21" i="44" s="1"/>
  <c r="EM20" i="38"/>
  <c r="EM19" i="38"/>
  <c r="Z10" i="43" s="1"/>
  <c r="EN19" i="44" s="1"/>
  <c r="EM17" i="38"/>
  <c r="EM24" i="38"/>
  <c r="Z15" i="43" s="1"/>
  <c r="EN24" i="44" s="1"/>
  <c r="EM16" i="38"/>
  <c r="Z7" i="43" s="1"/>
  <c r="EM18" i="38"/>
  <c r="Z9" i="43" s="1"/>
  <c r="EN18" i="44" s="1"/>
  <c r="EM22" i="38"/>
  <c r="Z13" i="43" s="1"/>
  <c r="EN22" i="44" s="1"/>
  <c r="HF17" i="41"/>
  <c r="X8" i="45"/>
  <c r="HF21" i="41"/>
  <c r="X12" i="45"/>
  <c r="EK21" i="46" s="1"/>
  <c r="HF25" i="41"/>
  <c r="X16" i="45"/>
  <c r="EK25" i="46" s="1"/>
  <c r="HF16" i="41"/>
  <c r="X7" i="45"/>
  <c r="HF20" i="41"/>
  <c r="X11" i="45"/>
  <c r="EK20" i="46" s="1"/>
  <c r="HF24" i="41"/>
  <c r="X15" i="45"/>
  <c r="EK24" i="46" s="1"/>
  <c r="HF29" i="41"/>
  <c r="X20" i="45"/>
  <c r="EK29" i="46" s="1"/>
  <c r="HF33" i="41"/>
  <c r="X24" i="45"/>
  <c r="EK33" i="46" s="1"/>
  <c r="HF37" i="41"/>
  <c r="X28" i="45"/>
  <c r="EK37" i="46" s="1"/>
  <c r="HF41" i="41"/>
  <c r="X32" i="45"/>
  <c r="EK41" i="46" s="1"/>
  <c r="HF30" i="41"/>
  <c r="X21" i="45"/>
  <c r="EK30" i="46" s="1"/>
  <c r="HF34" i="41"/>
  <c r="X25" i="45"/>
  <c r="EK34" i="46" s="1"/>
  <c r="HF38" i="41"/>
  <c r="X29" i="45"/>
  <c r="EK38" i="46" s="1"/>
  <c r="EJ42" i="44"/>
  <c r="HE42" i="44" s="1"/>
  <c r="AE5" i="30"/>
  <c r="KG41" i="46"/>
  <c r="HD41" i="46"/>
  <c r="KG37" i="46"/>
  <c r="HD37" i="46"/>
  <c r="KG33" i="46"/>
  <c r="HD33" i="46"/>
  <c r="HD29" i="46"/>
  <c r="KG29" i="46"/>
  <c r="KG38" i="46"/>
  <c r="HD38" i="46"/>
  <c r="KG34" i="46"/>
  <c r="HD34" i="46"/>
  <c r="KG30" i="46"/>
  <c r="HD30" i="46"/>
  <c r="HD27" i="46"/>
  <c r="KG27" i="46"/>
  <c r="HD23" i="46"/>
  <c r="KG23" i="46"/>
  <c r="HD19" i="46"/>
  <c r="KG19" i="46"/>
  <c r="KG26" i="46"/>
  <c r="HD26" i="46"/>
  <c r="KG22" i="46"/>
  <c r="HD22" i="46"/>
  <c r="HD18" i="46"/>
  <c r="KG18" i="46"/>
  <c r="HG19" i="44"/>
  <c r="KJ19" i="44"/>
  <c r="KJ25" i="44"/>
  <c r="HG25" i="44"/>
  <c r="KJ29" i="44"/>
  <c r="HG29" i="44"/>
  <c r="KJ32" i="44"/>
  <c r="HG32" i="44"/>
  <c r="HG36" i="44"/>
  <c r="KJ36" i="44"/>
  <c r="KJ38" i="44"/>
  <c r="HG38" i="44"/>
  <c r="HG40" i="44"/>
  <c r="KJ40" i="44"/>
  <c r="KJ22" i="44"/>
  <c r="HG22" i="44"/>
  <c r="KJ26" i="44"/>
  <c r="HG26" i="44"/>
  <c r="KJ30" i="44"/>
  <c r="HG30" i="44"/>
  <c r="KJ35" i="44"/>
  <c r="HG35" i="44"/>
  <c r="HD39" i="46"/>
  <c r="KG39" i="46"/>
  <c r="HD31" i="46"/>
  <c r="KG31" i="46"/>
  <c r="HD36" i="46"/>
  <c r="KG36" i="46"/>
  <c r="KG28" i="46"/>
  <c r="HD28" i="46"/>
  <c r="HD25" i="46"/>
  <c r="KG25" i="46"/>
  <c r="EI17" i="46"/>
  <c r="V34" i="45"/>
  <c r="AE8" i="30" s="1"/>
  <c r="KG20" i="46"/>
  <c r="HD20" i="46"/>
  <c r="HF19" i="41"/>
  <c r="X10" i="45"/>
  <c r="EK19" i="46" s="1"/>
  <c r="HF23" i="41"/>
  <c r="X14" i="45"/>
  <c r="EK23" i="46" s="1"/>
  <c r="HF27" i="41"/>
  <c r="X18" i="45"/>
  <c r="EK27" i="46" s="1"/>
  <c r="HF18" i="41"/>
  <c r="X9" i="45"/>
  <c r="EK18" i="46" s="1"/>
  <c r="HF22" i="41"/>
  <c r="X13" i="45"/>
  <c r="EK22" i="46" s="1"/>
  <c r="HF26" i="41"/>
  <c r="X17" i="45"/>
  <c r="EK26" i="46" s="1"/>
  <c r="HF31" i="41"/>
  <c r="X22" i="45"/>
  <c r="EK31" i="46" s="1"/>
  <c r="HF35" i="41"/>
  <c r="X26" i="45"/>
  <c r="EK35" i="46" s="1"/>
  <c r="HF39" i="41"/>
  <c r="X30" i="45"/>
  <c r="EK39" i="46" s="1"/>
  <c r="HF28" i="41"/>
  <c r="X19" i="45"/>
  <c r="EK28" i="46" s="1"/>
  <c r="HF32" i="41"/>
  <c r="X23" i="45"/>
  <c r="EK32" i="46" s="1"/>
  <c r="HF36" i="41"/>
  <c r="X27" i="45"/>
  <c r="EK36" i="46" s="1"/>
  <c r="HF40" i="41"/>
  <c r="X31" i="45"/>
  <c r="EK40" i="46" s="1"/>
  <c r="HE17" i="44"/>
  <c r="KH17" i="44"/>
  <c r="HD35" i="46"/>
  <c r="KG35" i="46"/>
  <c r="HD40" i="46"/>
  <c r="KG40" i="46"/>
  <c r="HD32" i="46"/>
  <c r="KG32" i="46"/>
  <c r="HD21" i="46"/>
  <c r="KG21" i="46"/>
  <c r="KG24" i="46"/>
  <c r="HD24" i="46"/>
  <c r="EI16" i="46"/>
  <c r="V33" i="45"/>
  <c r="AE7" i="30" s="1"/>
  <c r="KH16" i="44"/>
  <c r="HE16" i="44"/>
  <c r="EG42" i="46"/>
  <c r="HB42" i="46" s="1"/>
  <c r="HB16" i="46"/>
  <c r="KE16" i="46"/>
  <c r="KJ21" i="44"/>
  <c r="HG21" i="44"/>
  <c r="KJ27" i="44"/>
  <c r="HG27" i="44"/>
  <c r="KJ31" i="44"/>
  <c r="HG31" i="44"/>
  <c r="KJ34" i="44"/>
  <c r="HG34" i="44"/>
  <c r="HG37" i="44"/>
  <c r="KJ37" i="44"/>
  <c r="KJ39" i="44"/>
  <c r="HG39" i="44"/>
  <c r="HG41" i="44"/>
  <c r="KJ41" i="44"/>
  <c r="HG20" i="44"/>
  <c r="KJ20" i="44"/>
  <c r="KJ23" i="44"/>
  <c r="HG23" i="44"/>
  <c r="KJ28" i="44"/>
  <c r="HG28" i="44"/>
  <c r="KJ33" i="44"/>
  <c r="HG33" i="44"/>
  <c r="EL16" i="44"/>
  <c r="KJ24" i="44"/>
  <c r="HG24" i="44"/>
  <c r="EN6" i="44"/>
  <c r="EM6" i="46"/>
  <c r="EI9" i="38"/>
  <c r="KI36" i="41"/>
  <c r="EK42" i="41"/>
  <c r="KI26" i="41"/>
  <c r="KI35" i="41"/>
  <c r="KI18" i="41"/>
  <c r="KI23" i="41"/>
  <c r="KI28" i="41"/>
  <c r="KI25" i="41"/>
  <c r="KI37" i="41"/>
  <c r="KI20" i="41"/>
  <c r="KI16" i="41"/>
  <c r="KI41" i="41"/>
  <c r="KI29" i="41"/>
  <c r="KI33" i="41"/>
  <c r="KI17" i="41"/>
  <c r="EK43" i="41"/>
  <c r="HF43" i="41" s="1"/>
  <c r="EI42" i="38"/>
  <c r="HD42" i="38" s="1"/>
  <c r="HD42" i="41"/>
  <c r="HB42" i="41"/>
  <c r="HD43" i="41"/>
  <c r="KI17" i="38"/>
  <c r="HF17" i="38"/>
  <c r="KI21" i="38"/>
  <c r="HF21" i="38"/>
  <c r="KI25" i="38"/>
  <c r="HF25" i="38"/>
  <c r="KI29" i="38"/>
  <c r="HF29" i="38"/>
  <c r="KI33" i="38"/>
  <c r="HF33" i="38"/>
  <c r="KI16" i="38"/>
  <c r="HF16" i="38"/>
  <c r="KI18" i="38"/>
  <c r="HF18" i="38"/>
  <c r="KI20" i="38"/>
  <c r="HF20" i="38"/>
  <c r="KI22" i="38"/>
  <c r="HF22" i="38"/>
  <c r="KI24" i="38"/>
  <c r="HF24" i="38"/>
  <c r="KI26" i="38"/>
  <c r="HF26" i="38"/>
  <c r="KI28" i="38"/>
  <c r="HF28" i="38"/>
  <c r="HF30" i="38"/>
  <c r="KI30" i="38"/>
  <c r="KI32" i="38"/>
  <c r="HF32" i="38"/>
  <c r="KI34" i="38"/>
  <c r="HF34" i="38"/>
  <c r="KI19" i="38"/>
  <c r="HF19" i="38"/>
  <c r="KI23" i="38"/>
  <c r="HF23" i="38"/>
  <c r="KI27" i="38"/>
  <c r="HF27" i="38"/>
  <c r="KI31" i="38"/>
  <c r="HF31" i="38"/>
  <c r="EM41" i="41"/>
  <c r="EM39" i="41"/>
  <c r="EM37" i="41"/>
  <c r="EM35" i="41"/>
  <c r="EM33" i="41"/>
  <c r="EM31" i="41"/>
  <c r="EM29" i="41"/>
  <c r="EM40" i="41"/>
  <c r="EM38" i="41"/>
  <c r="EM36" i="41"/>
  <c r="EM34" i="41"/>
  <c r="EM32" i="41"/>
  <c r="EM30" i="41"/>
  <c r="EM28" i="41"/>
  <c r="EM27" i="41"/>
  <c r="EM25" i="41"/>
  <c r="EM23" i="41"/>
  <c r="EM21" i="41"/>
  <c r="EM11" i="41" s="1"/>
  <c r="EM19" i="41"/>
  <c r="EM17" i="41"/>
  <c r="EM26" i="41"/>
  <c r="EM24" i="41"/>
  <c r="EM22" i="41"/>
  <c r="EM20" i="41"/>
  <c r="EM10" i="41" s="1"/>
  <c r="EM18" i="41"/>
  <c r="EM16" i="41"/>
  <c r="EM6" i="38"/>
  <c r="EM6" i="41"/>
  <c r="HH38" i="38"/>
  <c r="EM7" i="38"/>
  <c r="EM7" i="41"/>
  <c r="KK14" i="41"/>
  <c r="HH14" i="41"/>
  <c r="N33" i="41"/>
  <c r="DS53" i="41"/>
  <c r="DJ53" i="41" s="1"/>
  <c r="N32" i="41"/>
  <c r="DS55" i="41"/>
  <c r="DK53" i="41" s="1"/>
  <c r="N30" i="41"/>
  <c r="EO55" i="41" s="1"/>
  <c r="DS54" i="41"/>
  <c r="DJ54" i="41" s="1"/>
  <c r="N31" i="41"/>
  <c r="EO56" i="41" s="1"/>
  <c r="DS56" i="41"/>
  <c r="DK54" i="41" s="1"/>
  <c r="DS61" i="41"/>
  <c r="EO54" i="41"/>
  <c r="DS62" i="41"/>
  <c r="KK14" i="38"/>
  <c r="HH14" i="38"/>
  <c r="KI35" i="38"/>
  <c r="KI39" i="38"/>
  <c r="KI38" i="38"/>
  <c r="KI37" i="38"/>
  <c r="KI41" i="38"/>
  <c r="KI36" i="38"/>
  <c r="KI40" i="38"/>
  <c r="CC26" i="21"/>
  <c r="CC13" i="21" s="1"/>
  <c r="EM9" i="41" l="1"/>
  <c r="LB118" i="21" s="1"/>
  <c r="AM45" i="30"/>
  <c r="Z11" i="43"/>
  <c r="EN20" i="44" s="1"/>
  <c r="HI20" i="44" s="1"/>
  <c r="JG20" i="44" s="1"/>
  <c r="CS20" i="44" s="1"/>
  <c r="EM10" i="38"/>
  <c r="EM42" i="38" s="1"/>
  <c r="HH42" i="38" s="1"/>
  <c r="ER4" i="41"/>
  <c r="HH41" i="38"/>
  <c r="JF41" i="38" s="1"/>
  <c r="CR41" i="38" s="1"/>
  <c r="X33" i="43"/>
  <c r="EL42" i="44" s="1"/>
  <c r="HG42" i="44" s="1"/>
  <c r="HG18" i="44"/>
  <c r="X34" i="43"/>
  <c r="EL43" i="44" s="1"/>
  <c r="HG43" i="44" s="1"/>
  <c r="EK9" i="38"/>
  <c r="HH39" i="38"/>
  <c r="JF39" i="38" s="1"/>
  <c r="CR39" i="38" s="1"/>
  <c r="HH35" i="38"/>
  <c r="JF35" i="38" s="1"/>
  <c r="CR35" i="38" s="1"/>
  <c r="AE6" i="30"/>
  <c r="AA46" i="30"/>
  <c r="AP45" i="30"/>
  <c r="EK42" i="38"/>
  <c r="HF42" i="38" s="1"/>
  <c r="AA45" i="30"/>
  <c r="AL45" i="30"/>
  <c r="HH40" i="38"/>
  <c r="JF40" i="38" s="1"/>
  <c r="CR40" i="38" s="1"/>
  <c r="HH36" i="38"/>
  <c r="JF36" i="38" s="1"/>
  <c r="CR36" i="38" s="1"/>
  <c r="JF38" i="38"/>
  <c r="CR38" i="38" s="1"/>
  <c r="AI45" i="30"/>
  <c r="AJ45" i="30" s="1"/>
  <c r="BW198" i="21"/>
  <c r="CI198" i="21" s="1"/>
  <c r="BS198" i="21"/>
  <c r="CE198" i="21" s="1"/>
  <c r="BL237" i="21"/>
  <c r="CF218" i="21" s="1"/>
  <c r="BN255" i="21"/>
  <c r="BN265" i="21" s="1"/>
  <c r="BN237" i="21"/>
  <c r="BJ255" i="21"/>
  <c r="BJ265" i="21" s="1"/>
  <c r="BJ237" i="21"/>
  <c r="BL255" i="21"/>
  <c r="BF255" i="21"/>
  <c r="U198" i="21" s="1"/>
  <c r="BB255" i="21"/>
  <c r="BD237" i="21"/>
  <c r="BD255" i="21"/>
  <c r="BB248" i="21"/>
  <c r="AF198" i="21"/>
  <c r="BF237" i="21"/>
  <c r="AA198" i="21"/>
  <c r="BB237" i="21"/>
  <c r="BB266" i="21" s="1"/>
  <c r="AC198" i="21"/>
  <c r="HH37" i="38"/>
  <c r="JF37" i="38" s="1"/>
  <c r="CR37" i="38" s="1"/>
  <c r="Z8" i="43"/>
  <c r="Z34" i="43" s="1"/>
  <c r="EM11" i="38"/>
  <c r="AL4" i="43"/>
  <c r="AL4" i="45"/>
  <c r="EZ13" i="44"/>
  <c r="EZ7" i="44" s="1"/>
  <c r="EY13" i="46"/>
  <c r="EY7" i="46" s="1"/>
  <c r="HH16" i="41"/>
  <c r="JF16" i="41" s="1"/>
  <c r="CR16" i="41" s="1"/>
  <c r="N16" i="41" s="1"/>
  <c r="EO51" i="41" s="1"/>
  <c r="Z7" i="45"/>
  <c r="HH20" i="41"/>
  <c r="JF20" i="41" s="1"/>
  <c r="CR20" i="41" s="1"/>
  <c r="Z11" i="45"/>
  <c r="EM20" i="46" s="1"/>
  <c r="HH24" i="41"/>
  <c r="JF24" i="41" s="1"/>
  <c r="CR24" i="41" s="1"/>
  <c r="Z15" i="45"/>
  <c r="EM24" i="46" s="1"/>
  <c r="HH17" i="41"/>
  <c r="JF17" i="41" s="1"/>
  <c r="CR17" i="41" s="1"/>
  <c r="Z8" i="45"/>
  <c r="HH21" i="41"/>
  <c r="JF21" i="41" s="1"/>
  <c r="CR21" i="41" s="1"/>
  <c r="Z12" i="45"/>
  <c r="EM21" i="46" s="1"/>
  <c r="HH25" i="41"/>
  <c r="JF25" i="41" s="1"/>
  <c r="CR25" i="41" s="1"/>
  <c r="Z16" i="45"/>
  <c r="EM25" i="46" s="1"/>
  <c r="HH28" i="41"/>
  <c r="JF28" i="41" s="1"/>
  <c r="CR28" i="41" s="1"/>
  <c r="Z19" i="45"/>
  <c r="EM28" i="46" s="1"/>
  <c r="HH32" i="41"/>
  <c r="JF32" i="41" s="1"/>
  <c r="CR32" i="41" s="1"/>
  <c r="Z23" i="45"/>
  <c r="EM32" i="46" s="1"/>
  <c r="HH36" i="41"/>
  <c r="JF36" i="41" s="1"/>
  <c r="CR36" i="41" s="1"/>
  <c r="Z27" i="45"/>
  <c r="EM36" i="46" s="1"/>
  <c r="HH40" i="41"/>
  <c r="JF40" i="41" s="1"/>
  <c r="CR40" i="41" s="1"/>
  <c r="Z31" i="45"/>
  <c r="EM40" i="46" s="1"/>
  <c r="HH31" i="41"/>
  <c r="JF31" i="41" s="1"/>
  <c r="CR31" i="41" s="1"/>
  <c r="Z22" i="45"/>
  <c r="EM31" i="46" s="1"/>
  <c r="HH35" i="41"/>
  <c r="JF35" i="41" s="1"/>
  <c r="CR35" i="41" s="1"/>
  <c r="Z26" i="45"/>
  <c r="EM35" i="46" s="1"/>
  <c r="HH39" i="41"/>
  <c r="JF39" i="41" s="1"/>
  <c r="CR39" i="41" s="1"/>
  <c r="Z30" i="45"/>
  <c r="EM39" i="46" s="1"/>
  <c r="EI42" i="46"/>
  <c r="HD42" i="46" s="1"/>
  <c r="HD16" i="46"/>
  <c r="KG16" i="46"/>
  <c r="EI43" i="46"/>
  <c r="HD43" i="46" s="1"/>
  <c r="HD17" i="46"/>
  <c r="KG17" i="46"/>
  <c r="KJ17" i="44"/>
  <c r="HG17" i="44"/>
  <c r="HI18" i="44"/>
  <c r="KL18" i="44"/>
  <c r="HI24" i="44"/>
  <c r="JG24" i="44" s="1"/>
  <c r="CS24" i="44" s="1"/>
  <c r="N24" i="44" s="1"/>
  <c r="KL24" i="44"/>
  <c r="HI19" i="44"/>
  <c r="JG19" i="44" s="1"/>
  <c r="KL19" i="44"/>
  <c r="HI21" i="44"/>
  <c r="JG21" i="44" s="1"/>
  <c r="CS21" i="44" s="1"/>
  <c r="KL21" i="44"/>
  <c r="KL25" i="44"/>
  <c r="HI25" i="44"/>
  <c r="JG25" i="44" s="1"/>
  <c r="CS25" i="44" s="1"/>
  <c r="HI27" i="44"/>
  <c r="JG27" i="44" s="1"/>
  <c r="CS27" i="44" s="1"/>
  <c r="X27" i="44" s="1"/>
  <c r="KL27" i="44"/>
  <c r="KL29" i="44"/>
  <c r="HI29" i="44"/>
  <c r="JG29" i="44" s="1"/>
  <c r="CS29" i="44" s="1"/>
  <c r="X29" i="44" s="1"/>
  <c r="HI31" i="44"/>
  <c r="JG31" i="44" s="1"/>
  <c r="CS31" i="44" s="1"/>
  <c r="X31" i="44" s="1"/>
  <c r="KL31" i="44"/>
  <c r="KL33" i="44"/>
  <c r="HI33" i="44"/>
  <c r="JG33" i="44" s="1"/>
  <c r="CS33" i="44" s="1"/>
  <c r="HI35" i="44"/>
  <c r="JG35" i="44" s="1"/>
  <c r="CS35" i="44" s="1"/>
  <c r="N35" i="44" s="1"/>
  <c r="KL35" i="44"/>
  <c r="KL37" i="44"/>
  <c r="HI37" i="44"/>
  <c r="JG37" i="44" s="1"/>
  <c r="CS37" i="44" s="1"/>
  <c r="HI39" i="44"/>
  <c r="JG39" i="44" s="1"/>
  <c r="CS39" i="44" s="1"/>
  <c r="KL39" i="44"/>
  <c r="KL41" i="44"/>
  <c r="HI41" i="44"/>
  <c r="JG41" i="44" s="1"/>
  <c r="CS41" i="44" s="1"/>
  <c r="HH18" i="41"/>
  <c r="JF18" i="41" s="1"/>
  <c r="CR18" i="41" s="1"/>
  <c r="N18" i="41" s="1"/>
  <c r="EO57" i="41" s="1"/>
  <c r="EH53" i="41" s="1"/>
  <c r="Z9" i="45"/>
  <c r="EM18" i="46" s="1"/>
  <c r="HH22" i="41"/>
  <c r="JF22" i="41" s="1"/>
  <c r="CR22" i="41" s="1"/>
  <c r="Z13" i="45"/>
  <c r="EM22" i="46" s="1"/>
  <c r="HH26" i="41"/>
  <c r="JF26" i="41" s="1"/>
  <c r="CR26" i="41" s="1"/>
  <c r="N26" i="41" s="1"/>
  <c r="Z17" i="45"/>
  <c r="EM26" i="46" s="1"/>
  <c r="HH19" i="41"/>
  <c r="JF19" i="41" s="1"/>
  <c r="CR19" i="41" s="1"/>
  <c r="N19" i="41" s="1"/>
  <c r="EO58" i="41" s="1"/>
  <c r="EH54" i="41" s="1"/>
  <c r="Z10" i="45"/>
  <c r="EM19" i="46" s="1"/>
  <c r="HH23" i="41"/>
  <c r="JF23" i="41" s="1"/>
  <c r="CR23" i="41" s="1"/>
  <c r="Z14" i="45"/>
  <c r="EM23" i="46" s="1"/>
  <c r="HH27" i="41"/>
  <c r="JF27" i="41" s="1"/>
  <c r="CR27" i="41" s="1"/>
  <c r="N27" i="41" s="1"/>
  <c r="Z18" i="45"/>
  <c r="EM27" i="46" s="1"/>
  <c r="HH30" i="41"/>
  <c r="JF30" i="41" s="1"/>
  <c r="CR30" i="41" s="1"/>
  <c r="Z21" i="45"/>
  <c r="EM30" i="46" s="1"/>
  <c r="HH34" i="41"/>
  <c r="JF34" i="41" s="1"/>
  <c r="CR34" i="41" s="1"/>
  <c r="Z25" i="45"/>
  <c r="EM34" i="46" s="1"/>
  <c r="HH38" i="41"/>
  <c r="JF38" i="41" s="1"/>
  <c r="CR38" i="41" s="1"/>
  <c r="Z29" i="45"/>
  <c r="EM38" i="46" s="1"/>
  <c r="HH29" i="41"/>
  <c r="JF29" i="41" s="1"/>
  <c r="CR29" i="41" s="1"/>
  <c r="Z20" i="45"/>
  <c r="EM29" i="46" s="1"/>
  <c r="HH33" i="41"/>
  <c r="JF33" i="41" s="1"/>
  <c r="CR33" i="41" s="1"/>
  <c r="Z24" i="45"/>
  <c r="EM33" i="46" s="1"/>
  <c r="HH37" i="41"/>
  <c r="JF37" i="41" s="1"/>
  <c r="CR37" i="41" s="1"/>
  <c r="Z28" i="45"/>
  <c r="EM37" i="46" s="1"/>
  <c r="HH41" i="41"/>
  <c r="JF41" i="41" s="1"/>
  <c r="CR41" i="41" s="1"/>
  <c r="Z32" i="45"/>
  <c r="EM41" i="46" s="1"/>
  <c r="KJ16" i="44"/>
  <c r="HG16" i="44"/>
  <c r="KI40" i="46"/>
  <c r="HF40" i="46"/>
  <c r="KI36" i="46"/>
  <c r="HF36" i="46"/>
  <c r="KI32" i="46"/>
  <c r="HF32" i="46"/>
  <c r="HF28" i="46"/>
  <c r="KI28" i="46"/>
  <c r="HF39" i="46"/>
  <c r="KI39" i="46"/>
  <c r="HF35" i="46"/>
  <c r="KI35" i="46"/>
  <c r="HF31" i="46"/>
  <c r="KI31" i="46"/>
  <c r="KI26" i="46"/>
  <c r="HF26" i="46"/>
  <c r="KI22" i="46"/>
  <c r="HF22" i="46"/>
  <c r="HF18" i="46"/>
  <c r="KI18" i="46"/>
  <c r="HF27" i="46"/>
  <c r="KI27" i="46"/>
  <c r="HF23" i="46"/>
  <c r="KI23" i="46"/>
  <c r="HF19" i="46"/>
  <c r="KI19" i="46"/>
  <c r="KI38" i="46"/>
  <c r="HF38" i="46"/>
  <c r="KI34" i="46"/>
  <c r="HF34" i="46"/>
  <c r="KI30" i="46"/>
  <c r="HF30" i="46"/>
  <c r="HF41" i="46"/>
  <c r="KI41" i="46"/>
  <c r="HF37" i="46"/>
  <c r="KI37" i="46"/>
  <c r="HF33" i="46"/>
  <c r="KI33" i="46"/>
  <c r="HF29" i="46"/>
  <c r="KI29" i="46"/>
  <c r="HF24" i="46"/>
  <c r="KI24" i="46"/>
  <c r="HF20" i="46"/>
  <c r="KI20" i="46"/>
  <c r="EK16" i="46"/>
  <c r="X33" i="45"/>
  <c r="AF7" i="30" s="1"/>
  <c r="HF25" i="46"/>
  <c r="KI25" i="46"/>
  <c r="HF21" i="46"/>
  <c r="KI21" i="46"/>
  <c r="EK17" i="46"/>
  <c r="X34" i="45"/>
  <c r="AF8" i="30" s="1"/>
  <c r="HI22" i="44"/>
  <c r="JG22" i="44" s="1"/>
  <c r="CS22" i="44" s="1"/>
  <c r="KL22" i="44"/>
  <c r="EN16" i="44"/>
  <c r="Z33" i="43"/>
  <c r="KL20" i="44"/>
  <c r="HI23" i="44"/>
  <c r="JG23" i="44" s="1"/>
  <c r="CS23" i="44" s="1"/>
  <c r="X23" i="44" s="1"/>
  <c r="KL23" i="44"/>
  <c r="KL26" i="44"/>
  <c r="HI26" i="44"/>
  <c r="JG26" i="44" s="1"/>
  <c r="CS26" i="44" s="1"/>
  <c r="X26" i="44" s="1"/>
  <c r="HI28" i="44"/>
  <c r="JG28" i="44" s="1"/>
  <c r="CS28" i="44" s="1"/>
  <c r="X28" i="44" s="1"/>
  <c r="KL28" i="44"/>
  <c r="KL30" i="44"/>
  <c r="HI30" i="44"/>
  <c r="JG30" i="44" s="1"/>
  <c r="CS30" i="44" s="1"/>
  <c r="X30" i="44" s="1"/>
  <c r="HI32" i="44"/>
  <c r="JG32" i="44" s="1"/>
  <c r="CS32" i="44" s="1"/>
  <c r="KL32" i="44"/>
  <c r="KL34" i="44"/>
  <c r="HI34" i="44"/>
  <c r="JG34" i="44" s="1"/>
  <c r="CS34" i="44" s="1"/>
  <c r="N34" i="44" s="1"/>
  <c r="HI36" i="44"/>
  <c r="JG36" i="44" s="1"/>
  <c r="CS36" i="44" s="1"/>
  <c r="KL36" i="44"/>
  <c r="KL38" i="44"/>
  <c r="HI38" i="44"/>
  <c r="JG38" i="44" s="1"/>
  <c r="CS38" i="44" s="1"/>
  <c r="HI40" i="44"/>
  <c r="JG40" i="44" s="1"/>
  <c r="CS40" i="44" s="1"/>
  <c r="KL40" i="44"/>
  <c r="HF42" i="41"/>
  <c r="KK17" i="38"/>
  <c r="HH17" i="38"/>
  <c r="JF17" i="38" s="1"/>
  <c r="CR17" i="38" s="1"/>
  <c r="KK19" i="38"/>
  <c r="HH19" i="38"/>
  <c r="JF19" i="38" s="1"/>
  <c r="CR19" i="38" s="1"/>
  <c r="KK21" i="38"/>
  <c r="HH21" i="38"/>
  <c r="JF21" i="38" s="1"/>
  <c r="CR21" i="38" s="1"/>
  <c r="KK23" i="38"/>
  <c r="HH23" i="38"/>
  <c r="JF23" i="38" s="1"/>
  <c r="CR23" i="38" s="1"/>
  <c r="KK25" i="38"/>
  <c r="HH25" i="38"/>
  <c r="JF25" i="38" s="1"/>
  <c r="CR25" i="38" s="1"/>
  <c r="KK27" i="38"/>
  <c r="HH27" i="38"/>
  <c r="JF27" i="38" s="1"/>
  <c r="CR27" i="38" s="1"/>
  <c r="KK29" i="38"/>
  <c r="HH29" i="38"/>
  <c r="JF29" i="38" s="1"/>
  <c r="CR29" i="38" s="1"/>
  <c r="KK31" i="38"/>
  <c r="HH31" i="38"/>
  <c r="JF31" i="38" s="1"/>
  <c r="CR31" i="38" s="1"/>
  <c r="KK33" i="38"/>
  <c r="HH33" i="38"/>
  <c r="JF33" i="38" s="1"/>
  <c r="CR33" i="38" s="1"/>
  <c r="HF43" i="38"/>
  <c r="KK16" i="38"/>
  <c r="HH16" i="38"/>
  <c r="JF16" i="38" s="1"/>
  <c r="CR16" i="38" s="1"/>
  <c r="KK20" i="38"/>
  <c r="HH20" i="38"/>
  <c r="JF20" i="38" s="1"/>
  <c r="CR20" i="38" s="1"/>
  <c r="N20" i="38" s="1"/>
  <c r="KK22" i="38"/>
  <c r="HH22" i="38"/>
  <c r="JF22" i="38" s="1"/>
  <c r="CR22" i="38" s="1"/>
  <c r="KK24" i="38"/>
  <c r="HH24" i="38"/>
  <c r="JF24" i="38" s="1"/>
  <c r="CR24" i="38" s="1"/>
  <c r="N24" i="38" s="1"/>
  <c r="KK26" i="38"/>
  <c r="HH26" i="38"/>
  <c r="JF26" i="38" s="1"/>
  <c r="CR26" i="38" s="1"/>
  <c r="KK28" i="38"/>
  <c r="HH28" i="38"/>
  <c r="JF28" i="38" s="1"/>
  <c r="CR28" i="38" s="1"/>
  <c r="KK30" i="38"/>
  <c r="HH30" i="38"/>
  <c r="JF30" i="38" s="1"/>
  <c r="CR30" i="38" s="1"/>
  <c r="KK32" i="38"/>
  <c r="HH32" i="38"/>
  <c r="JF32" i="38" s="1"/>
  <c r="CR32" i="38" s="1"/>
  <c r="KK34" i="38"/>
  <c r="HH34" i="38"/>
  <c r="JF34" i="38" s="1"/>
  <c r="CR34" i="38" s="1"/>
  <c r="N34" i="38" s="1"/>
  <c r="HH18" i="38"/>
  <c r="JF18" i="38" s="1"/>
  <c r="CR18" i="38" s="1"/>
  <c r="KK18" i="38"/>
  <c r="KK18" i="41"/>
  <c r="DS57" i="41"/>
  <c r="DL53" i="41" s="1"/>
  <c r="KK22" i="41"/>
  <c r="KK20" i="41"/>
  <c r="N20" i="41"/>
  <c r="DS59" i="41"/>
  <c r="DM53" i="41" s="1"/>
  <c r="KK28" i="41"/>
  <c r="N28" i="41"/>
  <c r="KK30" i="41"/>
  <c r="KK38" i="41"/>
  <c r="KK40" i="41"/>
  <c r="N40" i="41"/>
  <c r="KK19" i="41"/>
  <c r="DS58" i="41"/>
  <c r="DL54" i="41" s="1"/>
  <c r="KK23" i="41"/>
  <c r="KK21" i="41"/>
  <c r="N21" i="41"/>
  <c r="DS60" i="41"/>
  <c r="DM54" i="41" s="1"/>
  <c r="KK29" i="41"/>
  <c r="N29" i="41"/>
  <c r="KK31" i="41"/>
  <c r="KK39" i="41"/>
  <c r="KK41" i="41"/>
  <c r="N41" i="41"/>
  <c r="KK16" i="41"/>
  <c r="EM42" i="41"/>
  <c r="KK26" i="41"/>
  <c r="N24" i="41"/>
  <c r="KK24" i="41"/>
  <c r="KK32" i="41"/>
  <c r="N34" i="41"/>
  <c r="KK34" i="41"/>
  <c r="KK36" i="41"/>
  <c r="EM43" i="41"/>
  <c r="KK17" i="41"/>
  <c r="KK27" i="41"/>
  <c r="KK25" i="41"/>
  <c r="N25" i="41"/>
  <c r="KK33" i="41"/>
  <c r="N35" i="41"/>
  <c r="KK35" i="41"/>
  <c r="KK37" i="41"/>
  <c r="EY13" i="41"/>
  <c r="DN53" i="41"/>
  <c r="DN54" i="41"/>
  <c r="EF54" i="41"/>
  <c r="FI54" i="41"/>
  <c r="EZ54" i="41" s="1"/>
  <c r="EG53" i="41"/>
  <c r="FI55" i="41"/>
  <c r="FA53" i="41" s="1"/>
  <c r="EG54" i="41"/>
  <c r="FI56" i="41"/>
  <c r="FA54" i="41" s="1"/>
  <c r="EO53" i="41"/>
  <c r="N25" i="38"/>
  <c r="N29" i="38"/>
  <c r="KK37" i="38"/>
  <c r="KK41" i="38"/>
  <c r="N28" i="38"/>
  <c r="KK36" i="38"/>
  <c r="N40" i="38"/>
  <c r="KK40" i="38"/>
  <c r="N27" i="38"/>
  <c r="N35" i="38"/>
  <c r="KK35" i="38"/>
  <c r="N39" i="38"/>
  <c r="KK39" i="38"/>
  <c r="N26" i="38"/>
  <c r="N38" i="38"/>
  <c r="KK38" i="38"/>
  <c r="N41" i="38"/>
  <c r="IE26" i="21"/>
  <c r="EY13" i="38"/>
  <c r="N36" i="38"/>
  <c r="N37" i="38"/>
  <c r="CD26" i="21"/>
  <c r="CD13" i="21" s="1"/>
  <c r="AF5" i="30" l="1"/>
  <c r="EN17" i="44"/>
  <c r="KL17" i="44" s="1"/>
  <c r="JG18" i="44"/>
  <c r="CS18" i="44" s="1"/>
  <c r="N18" i="44" s="1"/>
  <c r="EM9" i="38"/>
  <c r="ER4" i="38" s="1"/>
  <c r="AF6" i="30"/>
  <c r="X21" i="44"/>
  <c r="N21" i="44"/>
  <c r="X20" i="44"/>
  <c r="N20" i="44"/>
  <c r="N22" i="44"/>
  <c r="X22" i="44"/>
  <c r="AB45" i="30"/>
  <c r="N25" i="44"/>
  <c r="X25" i="44"/>
  <c r="CS19" i="44"/>
  <c r="X41" i="44"/>
  <c r="N41" i="44"/>
  <c r="X40" i="44"/>
  <c r="N40" i="44"/>
  <c r="EM43" i="38"/>
  <c r="HH43" i="38" s="1"/>
  <c r="BB265" i="21"/>
  <c r="BL265" i="21"/>
  <c r="CH218" i="21"/>
  <c r="L198" i="21"/>
  <c r="BB247" i="21"/>
  <c r="HU14" i="44"/>
  <c r="KX14" i="44"/>
  <c r="AN4" i="43"/>
  <c r="FA13" i="46"/>
  <c r="FA7" i="46" s="1"/>
  <c r="AN4" i="45"/>
  <c r="FB13" i="44"/>
  <c r="FB7" i="44" s="1"/>
  <c r="HT14" i="46"/>
  <c r="KW14" i="46"/>
  <c r="EY41" i="38"/>
  <c r="AL32" i="43" s="1"/>
  <c r="EZ41" i="44" s="1"/>
  <c r="EY40" i="38"/>
  <c r="AL31" i="43" s="1"/>
  <c r="EZ40" i="44" s="1"/>
  <c r="EY39" i="38"/>
  <c r="AL30" i="43" s="1"/>
  <c r="EZ39" i="44" s="1"/>
  <c r="EY38" i="38"/>
  <c r="AL29" i="43" s="1"/>
  <c r="EZ38" i="44" s="1"/>
  <c r="EY37" i="38"/>
  <c r="AL28" i="43" s="1"/>
  <c r="EZ37" i="44" s="1"/>
  <c r="EY36" i="38"/>
  <c r="AL27" i="43" s="1"/>
  <c r="EZ36" i="44" s="1"/>
  <c r="EY35" i="38"/>
  <c r="AL26" i="43" s="1"/>
  <c r="EZ35" i="44" s="1"/>
  <c r="EY34" i="38"/>
  <c r="AL25" i="43" s="1"/>
  <c r="EZ34" i="44" s="1"/>
  <c r="EY33" i="38"/>
  <c r="AL24" i="43" s="1"/>
  <c r="EZ33" i="44" s="1"/>
  <c r="EY32" i="38"/>
  <c r="AL23" i="43" s="1"/>
  <c r="EZ32" i="44" s="1"/>
  <c r="EY31" i="38"/>
  <c r="AL22" i="43" s="1"/>
  <c r="EZ31" i="44" s="1"/>
  <c r="EY30" i="38"/>
  <c r="AL21" i="43" s="1"/>
  <c r="EZ30" i="44" s="1"/>
  <c r="EY29" i="38"/>
  <c r="AL20" i="43" s="1"/>
  <c r="EZ29" i="44" s="1"/>
  <c r="EY28" i="38"/>
  <c r="AL19" i="43" s="1"/>
  <c r="EZ28" i="44" s="1"/>
  <c r="EY27" i="38"/>
  <c r="AL18" i="43" s="1"/>
  <c r="EZ27" i="44" s="1"/>
  <c r="EY26" i="38"/>
  <c r="AL17" i="43" s="1"/>
  <c r="EZ26" i="44" s="1"/>
  <c r="EY25" i="38"/>
  <c r="AL16" i="43" s="1"/>
  <c r="EZ25" i="44" s="1"/>
  <c r="EY24" i="38"/>
  <c r="AL15" i="43" s="1"/>
  <c r="EZ24" i="44" s="1"/>
  <c r="EY23" i="38"/>
  <c r="AL14" i="43" s="1"/>
  <c r="EZ23" i="44" s="1"/>
  <c r="EY22" i="38"/>
  <c r="AL13" i="43" s="1"/>
  <c r="EZ22" i="44" s="1"/>
  <c r="EY19" i="38"/>
  <c r="AL10" i="43" s="1"/>
  <c r="EZ19" i="44" s="1"/>
  <c r="EY18" i="38"/>
  <c r="AL9" i="43" s="1"/>
  <c r="EZ18" i="44" s="1"/>
  <c r="EY17" i="38"/>
  <c r="AL8" i="43" s="1"/>
  <c r="EY16" i="38"/>
  <c r="AL7" i="43" s="1"/>
  <c r="EY20" i="38"/>
  <c r="EY21" i="38"/>
  <c r="AL12" i="43" s="1"/>
  <c r="EZ21" i="44" s="1"/>
  <c r="HI17" i="44"/>
  <c r="JG17" i="44" s="1"/>
  <c r="CS17" i="44" s="1"/>
  <c r="HI16" i="44"/>
  <c r="JG16" i="44" s="1"/>
  <c r="KL16" i="44"/>
  <c r="KI17" i="46"/>
  <c r="EK43" i="46"/>
  <c r="HF43" i="46" s="1"/>
  <c r="HF17" i="46"/>
  <c r="HF16" i="46"/>
  <c r="KI16" i="46"/>
  <c r="EK42" i="46"/>
  <c r="HF42" i="46" s="1"/>
  <c r="EN43" i="44"/>
  <c r="HI43" i="44" s="1"/>
  <c r="AG6" i="30"/>
  <c r="AG5" i="30"/>
  <c r="EN42" i="44"/>
  <c r="HI42" i="44" s="1"/>
  <c r="KK41" i="46"/>
  <c r="HH41" i="46"/>
  <c r="JF41" i="46" s="1"/>
  <c r="CR41" i="46" s="1"/>
  <c r="KK37" i="46"/>
  <c r="HH37" i="46"/>
  <c r="JF37" i="46" s="1"/>
  <c r="CR37" i="46" s="1"/>
  <c r="KK33" i="46"/>
  <c r="HH33" i="46"/>
  <c r="JF33" i="46" s="1"/>
  <c r="CR33" i="46" s="1"/>
  <c r="HH29" i="46"/>
  <c r="JF29" i="46" s="1"/>
  <c r="CR29" i="46" s="1"/>
  <c r="KK29" i="46"/>
  <c r="KK38" i="46"/>
  <c r="HH38" i="46"/>
  <c r="JF38" i="46" s="1"/>
  <c r="CR38" i="46" s="1"/>
  <c r="KK34" i="46"/>
  <c r="HH34" i="46"/>
  <c r="JF34" i="46" s="1"/>
  <c r="CR34" i="46" s="1"/>
  <c r="E34" i="46" s="1"/>
  <c r="KK30" i="46"/>
  <c r="HH30" i="46"/>
  <c r="JF30" i="46" s="1"/>
  <c r="CR30" i="46" s="1"/>
  <c r="HH27" i="46"/>
  <c r="JF27" i="46" s="1"/>
  <c r="CR27" i="46" s="1"/>
  <c r="KK27" i="46"/>
  <c r="HH23" i="46"/>
  <c r="JF23" i="46" s="1"/>
  <c r="CR23" i="46" s="1"/>
  <c r="E23" i="46" s="1"/>
  <c r="KK23" i="46"/>
  <c r="HH19" i="46"/>
  <c r="JF19" i="46" s="1"/>
  <c r="CR19" i="46" s="1"/>
  <c r="KK19" i="46"/>
  <c r="KK26" i="46"/>
  <c r="HH26" i="46"/>
  <c r="JF26" i="46" s="1"/>
  <c r="CR26" i="46" s="1"/>
  <c r="KK22" i="46"/>
  <c r="HH22" i="46"/>
  <c r="JF22" i="46" s="1"/>
  <c r="CR22" i="46" s="1"/>
  <c r="E22" i="46" s="1"/>
  <c r="HH18" i="46"/>
  <c r="JF18" i="46" s="1"/>
  <c r="CR18" i="46" s="1"/>
  <c r="KK18" i="46"/>
  <c r="HH39" i="46"/>
  <c r="JF39" i="46" s="1"/>
  <c r="CR39" i="46" s="1"/>
  <c r="KK39" i="46"/>
  <c r="HH35" i="46"/>
  <c r="JF35" i="46" s="1"/>
  <c r="CR35" i="46" s="1"/>
  <c r="KK35" i="46"/>
  <c r="HH31" i="46"/>
  <c r="JF31" i="46" s="1"/>
  <c r="CR31" i="46" s="1"/>
  <c r="KK31" i="46"/>
  <c r="HH40" i="46"/>
  <c r="JF40" i="46" s="1"/>
  <c r="CR40" i="46" s="1"/>
  <c r="E40" i="46" s="1"/>
  <c r="KK40" i="46"/>
  <c r="HH36" i="46"/>
  <c r="JF36" i="46" s="1"/>
  <c r="CR36" i="46" s="1"/>
  <c r="KK36" i="46"/>
  <c r="HH32" i="46"/>
  <c r="JF32" i="46" s="1"/>
  <c r="CR32" i="46" s="1"/>
  <c r="KK32" i="46"/>
  <c r="KK28" i="46"/>
  <c r="HH28" i="46"/>
  <c r="JF28" i="46" s="1"/>
  <c r="CR28" i="46" s="1"/>
  <c r="HH25" i="46"/>
  <c r="JF25" i="46" s="1"/>
  <c r="CR25" i="46" s="1"/>
  <c r="KK25" i="46"/>
  <c r="HH21" i="46"/>
  <c r="JF21" i="46" s="1"/>
  <c r="CR21" i="46" s="1"/>
  <c r="E21" i="46" s="1"/>
  <c r="KK21" i="46"/>
  <c r="EM17" i="46"/>
  <c r="Z34" i="45"/>
  <c r="AG8" i="30" s="1"/>
  <c r="KK24" i="46"/>
  <c r="HH24" i="46"/>
  <c r="JF24" i="46" s="1"/>
  <c r="CR24" i="46" s="1"/>
  <c r="KK20" i="46"/>
  <c r="HH20" i="46"/>
  <c r="JF20" i="46" s="1"/>
  <c r="CR20" i="46" s="1"/>
  <c r="E20" i="46" s="1"/>
  <c r="EM16" i="46"/>
  <c r="Z33" i="45"/>
  <c r="AG7" i="30" s="1"/>
  <c r="EZ6" i="44"/>
  <c r="EY6" i="46"/>
  <c r="DS51" i="41"/>
  <c r="DI53" i="41" s="1"/>
  <c r="EO59" i="41"/>
  <c r="EI53" i="41" s="1"/>
  <c r="EO60" i="41"/>
  <c r="EI54" i="41" s="1"/>
  <c r="EO62" i="41"/>
  <c r="EO61" i="41"/>
  <c r="HH42" i="41"/>
  <c r="HH43" i="41"/>
  <c r="FI57" i="41"/>
  <c r="FB53" i="41" s="1"/>
  <c r="FI58" i="41"/>
  <c r="FB54" i="41" s="1"/>
  <c r="EY41" i="41"/>
  <c r="AL32" i="45" s="1"/>
  <c r="EY41" i="46" s="1"/>
  <c r="EY39" i="41"/>
  <c r="AL30" i="45" s="1"/>
  <c r="EY39" i="46" s="1"/>
  <c r="EY37" i="41"/>
  <c r="AL28" i="45" s="1"/>
  <c r="EY37" i="46" s="1"/>
  <c r="EY35" i="41"/>
  <c r="AL26" i="45" s="1"/>
  <c r="EY35" i="46" s="1"/>
  <c r="EY33" i="41"/>
  <c r="AL24" i="45" s="1"/>
  <c r="EY33" i="46" s="1"/>
  <c r="EY31" i="41"/>
  <c r="AL22" i="45" s="1"/>
  <c r="EY31" i="46" s="1"/>
  <c r="EY29" i="41"/>
  <c r="AL20" i="45" s="1"/>
  <c r="EY29" i="46" s="1"/>
  <c r="EY27" i="41"/>
  <c r="AL18" i="45" s="1"/>
  <c r="EY27" i="46" s="1"/>
  <c r="EY40" i="41"/>
  <c r="AL31" i="45" s="1"/>
  <c r="EY40" i="46" s="1"/>
  <c r="EY38" i="41"/>
  <c r="AL29" i="45" s="1"/>
  <c r="EY38" i="46" s="1"/>
  <c r="EY36" i="41"/>
  <c r="AL27" i="45" s="1"/>
  <c r="EY36" i="46" s="1"/>
  <c r="EY34" i="41"/>
  <c r="AL25" i="45" s="1"/>
  <c r="EY34" i="46" s="1"/>
  <c r="EY32" i="41"/>
  <c r="AL23" i="45" s="1"/>
  <c r="EY32" i="46" s="1"/>
  <c r="EY30" i="41"/>
  <c r="AL21" i="45" s="1"/>
  <c r="EY30" i="46" s="1"/>
  <c r="EY28" i="41"/>
  <c r="AL19" i="45" s="1"/>
  <c r="EY28" i="46" s="1"/>
  <c r="EY25" i="41"/>
  <c r="AL16" i="45" s="1"/>
  <c r="EY25" i="46" s="1"/>
  <c r="EY23" i="41"/>
  <c r="AL14" i="45" s="1"/>
  <c r="EY23" i="46" s="1"/>
  <c r="EY21" i="41"/>
  <c r="AL12" i="45" s="1"/>
  <c r="EY21" i="46" s="1"/>
  <c r="EY19" i="41"/>
  <c r="AL10" i="45" s="1"/>
  <c r="EY19" i="46" s="1"/>
  <c r="EY17" i="41"/>
  <c r="AL8" i="45" s="1"/>
  <c r="EY26" i="41"/>
  <c r="AL17" i="45" s="1"/>
  <c r="EY26" i="46" s="1"/>
  <c r="EY24" i="41"/>
  <c r="AL15" i="45" s="1"/>
  <c r="EY24" i="46" s="1"/>
  <c r="EY22" i="41"/>
  <c r="AL13" i="45" s="1"/>
  <c r="EY22" i="46" s="1"/>
  <c r="EY20" i="41"/>
  <c r="EY18" i="41"/>
  <c r="AL9" i="45" s="1"/>
  <c r="EY18" i="46" s="1"/>
  <c r="EY16" i="41"/>
  <c r="AL7" i="45" s="1"/>
  <c r="DS52" i="41"/>
  <c r="DI54" i="41" s="1"/>
  <c r="N17" i="41"/>
  <c r="EO52" i="41" s="1"/>
  <c r="EE54" i="41" s="1"/>
  <c r="N16" i="38"/>
  <c r="N17" i="38"/>
  <c r="FA13" i="41"/>
  <c r="N21" i="38"/>
  <c r="EY6" i="41"/>
  <c r="EY6" i="38"/>
  <c r="EY7" i="41"/>
  <c r="KW14" i="41"/>
  <c r="HT14" i="41"/>
  <c r="EF53" i="41"/>
  <c r="FI53" i="41"/>
  <c r="EZ53" i="41" s="1"/>
  <c r="EE53" i="41"/>
  <c r="IF26" i="21"/>
  <c r="FA13" i="38"/>
  <c r="N31" i="38"/>
  <c r="N22" i="38"/>
  <c r="N33" i="38"/>
  <c r="N23" i="38"/>
  <c r="N30" i="38"/>
  <c r="N32" i="38"/>
  <c r="N19" i="38"/>
  <c r="N18" i="38"/>
  <c r="EY7" i="38"/>
  <c r="HT14" i="38"/>
  <c r="KW14" i="38"/>
  <c r="CE26" i="21"/>
  <c r="CE13" i="21" s="1"/>
  <c r="LB117" i="21" l="1"/>
  <c r="X17" i="44"/>
  <c r="N17" i="44"/>
  <c r="N25" i="46"/>
  <c r="E25" i="46"/>
  <c r="N24" i="46"/>
  <c r="E24" i="46"/>
  <c r="E27" i="46"/>
  <c r="N27" i="46"/>
  <c r="E26" i="46"/>
  <c r="N26" i="46"/>
  <c r="N19" i="46"/>
  <c r="E19" i="46"/>
  <c r="N18" i="46"/>
  <c r="E18" i="46"/>
  <c r="X19" i="44"/>
  <c r="GB58" i="44" s="1"/>
  <c r="FU54" i="44" s="1"/>
  <c r="N19" i="44"/>
  <c r="DT62" i="44"/>
  <c r="DO54" i="44" s="1"/>
  <c r="X18" i="44"/>
  <c r="DT59" i="44"/>
  <c r="DN53" i="44" s="1"/>
  <c r="CS16" i="44"/>
  <c r="DT61" i="44" s="1"/>
  <c r="DO53" i="44" s="1"/>
  <c r="DT60" i="44"/>
  <c r="DN54" i="44" s="1"/>
  <c r="AL11" i="45"/>
  <c r="EY20" i="46" s="1"/>
  <c r="KW20" i="46" s="1"/>
  <c r="EY10" i="41"/>
  <c r="EY9" i="41" s="1"/>
  <c r="DT56" i="44"/>
  <c r="DL54" i="44" s="1"/>
  <c r="GB60" i="44"/>
  <c r="FV54" i="44" s="1"/>
  <c r="AL11" i="43"/>
  <c r="EZ20" i="44" s="1"/>
  <c r="EY10" i="38"/>
  <c r="EY9" i="38" s="1"/>
  <c r="FI51" i="41"/>
  <c r="EY53" i="41" s="1"/>
  <c r="DT52" i="44"/>
  <c r="DJ54" i="44" s="1"/>
  <c r="EP56" i="44"/>
  <c r="EH54" i="44" s="1"/>
  <c r="DT54" i="44"/>
  <c r="DK54" i="44" s="1"/>
  <c r="AP4" i="43"/>
  <c r="AP4" i="45"/>
  <c r="FD13" i="44"/>
  <c r="FD7" i="44" s="1"/>
  <c r="FC13" i="46"/>
  <c r="FC7" i="46" s="1"/>
  <c r="KZ14" i="44"/>
  <c r="HW14" i="44"/>
  <c r="HV14" i="46"/>
  <c r="KY14" i="46"/>
  <c r="HT18" i="46"/>
  <c r="KW18" i="46"/>
  <c r="KW22" i="46"/>
  <c r="HT22" i="46"/>
  <c r="KW26" i="46"/>
  <c r="HT26" i="46"/>
  <c r="HT19" i="46"/>
  <c r="KW19" i="46"/>
  <c r="HT23" i="46"/>
  <c r="KW23" i="46"/>
  <c r="KW28" i="46"/>
  <c r="HT28" i="46"/>
  <c r="HT32" i="46"/>
  <c r="KW32" i="46"/>
  <c r="HT36" i="46"/>
  <c r="KW36" i="46"/>
  <c r="HT40" i="46"/>
  <c r="KW40" i="46"/>
  <c r="HT29" i="46"/>
  <c r="KW29" i="46"/>
  <c r="KW33" i="46"/>
  <c r="HT33" i="46"/>
  <c r="KW37" i="46"/>
  <c r="HT37" i="46"/>
  <c r="KW41" i="46"/>
  <c r="HT41" i="46"/>
  <c r="HU21" i="44"/>
  <c r="KX21" i="44"/>
  <c r="EZ16" i="44"/>
  <c r="KX18" i="44"/>
  <c r="HU18" i="44"/>
  <c r="HU22" i="44"/>
  <c r="KX22" i="44"/>
  <c r="HU24" i="44"/>
  <c r="KX24" i="44"/>
  <c r="KX26" i="44"/>
  <c r="HU26" i="44"/>
  <c r="HU28" i="44"/>
  <c r="KX28" i="44"/>
  <c r="KX30" i="44"/>
  <c r="HU30" i="44"/>
  <c r="HU32" i="44"/>
  <c r="KX32" i="44"/>
  <c r="KX34" i="44"/>
  <c r="HU34" i="44"/>
  <c r="HU36" i="44"/>
  <c r="KX36" i="44"/>
  <c r="KX38" i="44"/>
  <c r="HU38" i="44"/>
  <c r="HU40" i="44"/>
  <c r="KX40" i="44"/>
  <c r="FA21" i="38"/>
  <c r="AN12" i="43" s="1"/>
  <c r="FB21" i="44" s="1"/>
  <c r="FA20" i="38"/>
  <c r="AN11" i="43" s="1"/>
  <c r="FB20" i="44" s="1"/>
  <c r="FA35" i="38"/>
  <c r="AN26" i="43" s="1"/>
  <c r="FB35" i="44" s="1"/>
  <c r="FA33" i="38"/>
  <c r="AN24" i="43" s="1"/>
  <c r="FB33" i="44" s="1"/>
  <c r="FA31" i="38"/>
  <c r="AN22" i="43" s="1"/>
  <c r="FB31" i="44" s="1"/>
  <c r="FA29" i="38"/>
  <c r="AN20" i="43" s="1"/>
  <c r="FB29" i="44" s="1"/>
  <c r="FA28" i="38"/>
  <c r="AN19" i="43" s="1"/>
  <c r="FB28" i="44" s="1"/>
  <c r="FA26" i="38"/>
  <c r="AN17" i="43" s="1"/>
  <c r="FB26" i="44" s="1"/>
  <c r="FA25" i="38"/>
  <c r="AN16" i="43" s="1"/>
  <c r="FB25" i="44" s="1"/>
  <c r="FA24" i="38"/>
  <c r="AN15" i="43" s="1"/>
  <c r="FB24" i="44" s="1"/>
  <c r="FA23" i="38"/>
  <c r="AN14" i="43" s="1"/>
  <c r="FB23" i="44" s="1"/>
  <c r="FA19" i="38"/>
  <c r="FA18" i="38"/>
  <c r="AN9" i="43" s="1"/>
  <c r="FB18" i="44" s="1"/>
  <c r="FA41" i="38"/>
  <c r="AN32" i="43" s="1"/>
  <c r="FB41" i="44" s="1"/>
  <c r="FA40" i="38"/>
  <c r="AN31" i="43" s="1"/>
  <c r="FB40" i="44" s="1"/>
  <c r="FA39" i="38"/>
  <c r="AN30" i="43" s="1"/>
  <c r="FB39" i="44" s="1"/>
  <c r="FA38" i="38"/>
  <c r="AN29" i="43" s="1"/>
  <c r="FB38" i="44" s="1"/>
  <c r="FA37" i="38"/>
  <c r="AN28" i="43" s="1"/>
  <c r="FB37" i="44" s="1"/>
  <c r="FA36" i="38"/>
  <c r="AN27" i="43" s="1"/>
  <c r="FB36" i="44" s="1"/>
  <c r="FA34" i="38"/>
  <c r="AN25" i="43" s="1"/>
  <c r="FB34" i="44" s="1"/>
  <c r="FA32" i="38"/>
  <c r="AN23" i="43" s="1"/>
  <c r="FB32" i="44" s="1"/>
  <c r="FA30" i="38"/>
  <c r="AN21" i="43" s="1"/>
  <c r="FB30" i="44" s="1"/>
  <c r="FA27" i="38"/>
  <c r="AN18" i="43" s="1"/>
  <c r="FB27" i="44" s="1"/>
  <c r="FA17" i="38"/>
  <c r="AN8" i="43" s="1"/>
  <c r="FA16" i="38"/>
  <c r="AN7" i="43" s="1"/>
  <c r="FA22" i="38"/>
  <c r="AN13" i="43" s="1"/>
  <c r="FB22" i="44" s="1"/>
  <c r="EY16" i="46"/>
  <c r="KW24" i="46"/>
  <c r="HT24" i="46"/>
  <c r="EY17" i="46"/>
  <c r="AL34" i="45"/>
  <c r="AM8" i="30" s="1"/>
  <c r="HT21" i="46"/>
  <c r="KW21" i="46"/>
  <c r="HT25" i="46"/>
  <c r="KW25" i="46"/>
  <c r="KW30" i="46"/>
  <c r="HT30" i="46"/>
  <c r="KW34" i="46"/>
  <c r="HT34" i="46"/>
  <c r="KW38" i="46"/>
  <c r="HT38" i="46"/>
  <c r="HT27" i="46"/>
  <c r="KW27" i="46"/>
  <c r="HT31" i="46"/>
  <c r="KW31" i="46"/>
  <c r="HT35" i="46"/>
  <c r="KW35" i="46"/>
  <c r="HT39" i="46"/>
  <c r="KW39" i="46"/>
  <c r="KK16" i="46"/>
  <c r="EM42" i="46"/>
  <c r="HH42" i="46" s="1"/>
  <c r="HH16" i="46"/>
  <c r="JF16" i="46" s="1"/>
  <c r="CR16" i="46" s="1"/>
  <c r="EM43" i="46"/>
  <c r="HH43" i="46" s="1"/>
  <c r="HH17" i="46"/>
  <c r="JF17" i="46" s="1"/>
  <c r="CR17" i="46" s="1"/>
  <c r="KK17" i="46"/>
  <c r="DS60" i="46"/>
  <c r="EZ17" i="44"/>
  <c r="AL34" i="43"/>
  <c r="KX19" i="44"/>
  <c r="HU19" i="44"/>
  <c r="HU23" i="44"/>
  <c r="KX23" i="44"/>
  <c r="KX25" i="44"/>
  <c r="HU25" i="44"/>
  <c r="HU27" i="44"/>
  <c r="KX27" i="44"/>
  <c r="KX29" i="44"/>
  <c r="HU29" i="44"/>
  <c r="HU31" i="44"/>
  <c r="KX31" i="44"/>
  <c r="KX33" i="44"/>
  <c r="HU33" i="44"/>
  <c r="HU35" i="44"/>
  <c r="KX35" i="44"/>
  <c r="KX37" i="44"/>
  <c r="HU37" i="44"/>
  <c r="HU39" i="44"/>
  <c r="KX39" i="44"/>
  <c r="KX41" i="44"/>
  <c r="HU41" i="44"/>
  <c r="FA6" i="46"/>
  <c r="FB6" i="44"/>
  <c r="FI59" i="41"/>
  <c r="FC53" i="41" s="1"/>
  <c r="FI60" i="41"/>
  <c r="FC54" i="41" s="1"/>
  <c r="EJ53" i="41"/>
  <c r="FI61" i="41"/>
  <c r="FD53" i="41" s="1"/>
  <c r="EJ54" i="41"/>
  <c r="FI62" i="41"/>
  <c r="FD54" i="41" s="1"/>
  <c r="HT18" i="41"/>
  <c r="HT22" i="41"/>
  <c r="HT26" i="41"/>
  <c r="HT19" i="41"/>
  <c r="HT23" i="41"/>
  <c r="HT28" i="41"/>
  <c r="HT32" i="41"/>
  <c r="HT36" i="41"/>
  <c r="HT40" i="41"/>
  <c r="HT29" i="41"/>
  <c r="HT33" i="41"/>
  <c r="HT37" i="41"/>
  <c r="HT41" i="41"/>
  <c r="HT16" i="41"/>
  <c r="HT20" i="41"/>
  <c r="HT24" i="41"/>
  <c r="HT17" i="41"/>
  <c r="HT21" i="41"/>
  <c r="HT25" i="41"/>
  <c r="HT30" i="41"/>
  <c r="HT34" i="41"/>
  <c r="HT38" i="41"/>
  <c r="HT27" i="41"/>
  <c r="HT31" i="41"/>
  <c r="HT35" i="41"/>
  <c r="HT39" i="41"/>
  <c r="KW16" i="38"/>
  <c r="HT16" i="38"/>
  <c r="KW18" i="38"/>
  <c r="HT18" i="38"/>
  <c r="KW20" i="38"/>
  <c r="HT20" i="38"/>
  <c r="KW22" i="38"/>
  <c r="HT22" i="38"/>
  <c r="KW24" i="38"/>
  <c r="HT24" i="38"/>
  <c r="KW26" i="38"/>
  <c r="HT26" i="38"/>
  <c r="KW28" i="38"/>
  <c r="HT28" i="38"/>
  <c r="KW30" i="38"/>
  <c r="HT30" i="38"/>
  <c r="KW32" i="38"/>
  <c r="HT32" i="38"/>
  <c r="KW34" i="38"/>
  <c r="HT34" i="38"/>
  <c r="HT36" i="38"/>
  <c r="HT38" i="38"/>
  <c r="HT40" i="38"/>
  <c r="KW17" i="38"/>
  <c r="HT17" i="38"/>
  <c r="KW19" i="38"/>
  <c r="HT19" i="38"/>
  <c r="KW21" i="38"/>
  <c r="HT21" i="38"/>
  <c r="KW23" i="38"/>
  <c r="HT23" i="38"/>
  <c r="KW25" i="38"/>
  <c r="HT25" i="38"/>
  <c r="KW27" i="38"/>
  <c r="HT27" i="38"/>
  <c r="KW29" i="38"/>
  <c r="HT29" i="38"/>
  <c r="KW31" i="38"/>
  <c r="HT31" i="38"/>
  <c r="KW33" i="38"/>
  <c r="HT33" i="38"/>
  <c r="HT35" i="38"/>
  <c r="HT37" i="38"/>
  <c r="HT39" i="38"/>
  <c r="HT41" i="38"/>
  <c r="FI52" i="41"/>
  <c r="EY54" i="41" s="1"/>
  <c r="KW19" i="41"/>
  <c r="FA40" i="41"/>
  <c r="FA38" i="41"/>
  <c r="FA36" i="41"/>
  <c r="FA34" i="41"/>
  <c r="FA32" i="41"/>
  <c r="FA30" i="41"/>
  <c r="FA28" i="41"/>
  <c r="FA41" i="41"/>
  <c r="FA39" i="41"/>
  <c r="FA37" i="41"/>
  <c r="FA35" i="41"/>
  <c r="FA33" i="41"/>
  <c r="FA31" i="41"/>
  <c r="FA29" i="41"/>
  <c r="FA27" i="41"/>
  <c r="FA26" i="41"/>
  <c r="FA24" i="41"/>
  <c r="FA22" i="41"/>
  <c r="FA20" i="41"/>
  <c r="FA10" i="41" s="1"/>
  <c r="FA18" i="41"/>
  <c r="FA16" i="41"/>
  <c r="FA25" i="41"/>
  <c r="FA23" i="41"/>
  <c r="FA21" i="41"/>
  <c r="FA11" i="41" s="1"/>
  <c r="FA19" i="41"/>
  <c r="FA17" i="41"/>
  <c r="FC13" i="41"/>
  <c r="FA6" i="41"/>
  <c r="FA6" i="38"/>
  <c r="HV35" i="38"/>
  <c r="FA7" i="38"/>
  <c r="FA7" i="41"/>
  <c r="HV14" i="41"/>
  <c r="KY14" i="41"/>
  <c r="KW23" i="41"/>
  <c r="KW21" i="41"/>
  <c r="KW29" i="41"/>
  <c r="KW31" i="41"/>
  <c r="KW39" i="41"/>
  <c r="KW41" i="41"/>
  <c r="KW18" i="41"/>
  <c r="KW22" i="41"/>
  <c r="KW20" i="41"/>
  <c r="KW28" i="41"/>
  <c r="KW30" i="41"/>
  <c r="KW38" i="41"/>
  <c r="KW40" i="41"/>
  <c r="KW16" i="41"/>
  <c r="KW27" i="41"/>
  <c r="KW25" i="41"/>
  <c r="KW33" i="41"/>
  <c r="KW35" i="41"/>
  <c r="KW37" i="41"/>
  <c r="EY43" i="41"/>
  <c r="KW17" i="41"/>
  <c r="KW26" i="41"/>
  <c r="KW24" i="41"/>
  <c r="KW32" i="41"/>
  <c r="KW34" i="41"/>
  <c r="KW36" i="41"/>
  <c r="IG26" i="21"/>
  <c r="FC13" i="38"/>
  <c r="KY14" i="38"/>
  <c r="HV14" i="38"/>
  <c r="KW36" i="38"/>
  <c r="KW40" i="38"/>
  <c r="KW37" i="38"/>
  <c r="KW41" i="38"/>
  <c r="EY43" i="38"/>
  <c r="HT43" i="38" s="1"/>
  <c r="KW38" i="38"/>
  <c r="KW35" i="38"/>
  <c r="KW39" i="38"/>
  <c r="CF26" i="21"/>
  <c r="CF13" i="21" s="1"/>
  <c r="BZ22" i="21" l="1"/>
  <c r="CA22" i="21" s="1"/>
  <c r="CB21" i="21"/>
  <c r="BZ21" i="21" s="1"/>
  <c r="FA9" i="41"/>
  <c r="FF4" i="41" s="1"/>
  <c r="HV37" i="38"/>
  <c r="JG37" i="38" s="1"/>
  <c r="CS37" i="38" s="1"/>
  <c r="HV41" i="38"/>
  <c r="EP62" i="44"/>
  <c r="EK54" i="44" s="1"/>
  <c r="R48" i="30" s="1"/>
  <c r="GB62" i="44"/>
  <c r="FW54" i="44" s="1"/>
  <c r="DT55" i="44"/>
  <c r="DL53" i="44" s="1"/>
  <c r="GB56" i="44"/>
  <c r="FT54" i="44" s="1"/>
  <c r="G48" i="30" s="1"/>
  <c r="DS55" i="46"/>
  <c r="DK53" i="46" s="1"/>
  <c r="N16" i="46"/>
  <c r="EO55" i="46" s="1"/>
  <c r="DS56" i="46"/>
  <c r="DK54" i="46" s="1"/>
  <c r="N17" i="46"/>
  <c r="EO56" i="46" s="1"/>
  <c r="HT20" i="46"/>
  <c r="GB59" i="44"/>
  <c r="FV53" i="44" s="1"/>
  <c r="GB57" i="44"/>
  <c r="FU53" i="44" s="1"/>
  <c r="DT53" i="44"/>
  <c r="DK53" i="44" s="1"/>
  <c r="X16" i="44"/>
  <c r="GB53" i="44" s="1"/>
  <c r="DT51" i="44"/>
  <c r="DJ53" i="44" s="1"/>
  <c r="HV39" i="38"/>
  <c r="JG39" i="38" s="1"/>
  <c r="CS39" i="38" s="1"/>
  <c r="DS62" i="46"/>
  <c r="DN54" i="46" s="1"/>
  <c r="E17" i="46"/>
  <c r="GB52" i="46" s="1"/>
  <c r="FR54" i="46" s="1"/>
  <c r="DS61" i="46"/>
  <c r="DN53" i="46" s="1"/>
  <c r="E16" i="46"/>
  <c r="DT57" i="44"/>
  <c r="DM53" i="44" s="1"/>
  <c r="N16" i="44"/>
  <c r="EP61" i="44" s="1"/>
  <c r="EK53" i="44" s="1"/>
  <c r="DT58" i="44"/>
  <c r="DM54" i="44" s="1"/>
  <c r="EP58" i="44"/>
  <c r="EI54" i="44" s="1"/>
  <c r="AL33" i="43"/>
  <c r="AM5" i="30" s="1"/>
  <c r="KX20" i="44"/>
  <c r="EP60" i="44"/>
  <c r="EP59" i="44"/>
  <c r="AL33" i="45"/>
  <c r="AM7" i="30" s="1"/>
  <c r="GB56" i="46"/>
  <c r="EY42" i="41"/>
  <c r="HT42" i="41" s="1"/>
  <c r="HV36" i="38"/>
  <c r="JG36" i="38" s="1"/>
  <c r="CS36" i="38" s="1"/>
  <c r="HV40" i="38"/>
  <c r="HV38" i="38"/>
  <c r="JG38" i="38" s="1"/>
  <c r="CS38" i="38" s="1"/>
  <c r="HU20" i="44"/>
  <c r="EY42" i="38"/>
  <c r="HT42" i="38" s="1"/>
  <c r="AN10" i="43"/>
  <c r="FB19" i="44" s="1"/>
  <c r="HW19" i="44" s="1"/>
  <c r="JH19" i="44" s="1"/>
  <c r="FA11" i="38"/>
  <c r="FA43" i="38" s="1"/>
  <c r="HV43" i="38" s="1"/>
  <c r="GB52" i="44"/>
  <c r="GB54" i="44"/>
  <c r="DS54" i="46"/>
  <c r="DJ54" i="46" s="1"/>
  <c r="DS53" i="46"/>
  <c r="DJ53" i="46" s="1"/>
  <c r="O48" i="30"/>
  <c r="DS58" i="46"/>
  <c r="DL54" i="46" s="1"/>
  <c r="DS57" i="46"/>
  <c r="DL53" i="46" s="1"/>
  <c r="DS59" i="46"/>
  <c r="DM53" i="46" s="1"/>
  <c r="EP54" i="44"/>
  <c r="EG54" i="44" s="1"/>
  <c r="EP52" i="44"/>
  <c r="EF54" i="44" s="1"/>
  <c r="LB14" i="44"/>
  <c r="HY14" i="44"/>
  <c r="AR4" i="43"/>
  <c r="FE13" i="46"/>
  <c r="FE7" i="46" s="1"/>
  <c r="AR4" i="45"/>
  <c r="FF13" i="44"/>
  <c r="FF7" i="44" s="1"/>
  <c r="HX14" i="46"/>
  <c r="LA14" i="46"/>
  <c r="DS51" i="46"/>
  <c r="DI53" i="46" s="1"/>
  <c r="EO59" i="46"/>
  <c r="FC41" i="38"/>
  <c r="AP32" i="43" s="1"/>
  <c r="FD41" i="44" s="1"/>
  <c r="FC40" i="38"/>
  <c r="AP31" i="43" s="1"/>
  <c r="FD40" i="44" s="1"/>
  <c r="FC39" i="38"/>
  <c r="AP30" i="43" s="1"/>
  <c r="FD39" i="44" s="1"/>
  <c r="FC38" i="38"/>
  <c r="AP29" i="43" s="1"/>
  <c r="FD38" i="44" s="1"/>
  <c r="FC37" i="38"/>
  <c r="AP28" i="43" s="1"/>
  <c r="FD37" i="44" s="1"/>
  <c r="FC36" i="38"/>
  <c r="AP27" i="43" s="1"/>
  <c r="FD36" i="44" s="1"/>
  <c r="FC35" i="38"/>
  <c r="AP26" i="43" s="1"/>
  <c r="FD35" i="44" s="1"/>
  <c r="FC34" i="38"/>
  <c r="AP25" i="43" s="1"/>
  <c r="FD34" i="44" s="1"/>
  <c r="FC33" i="38"/>
  <c r="AP24" i="43" s="1"/>
  <c r="FD33" i="44" s="1"/>
  <c r="FC32" i="38"/>
  <c r="AP23" i="43" s="1"/>
  <c r="FD32" i="44" s="1"/>
  <c r="FC31" i="38"/>
  <c r="AP22" i="43" s="1"/>
  <c r="FD31" i="44" s="1"/>
  <c r="FC30" i="38"/>
  <c r="AP21" i="43" s="1"/>
  <c r="FD30" i="44" s="1"/>
  <c r="FC29" i="38"/>
  <c r="AP20" i="43" s="1"/>
  <c r="FD29" i="44" s="1"/>
  <c r="FC28" i="38"/>
  <c r="AP19" i="43" s="1"/>
  <c r="FD28" i="44" s="1"/>
  <c r="FC27" i="38"/>
  <c r="AP18" i="43" s="1"/>
  <c r="FD27" i="44" s="1"/>
  <c r="FC26" i="38"/>
  <c r="AP17" i="43" s="1"/>
  <c r="FD26" i="44" s="1"/>
  <c r="FC24" i="38"/>
  <c r="AP15" i="43" s="1"/>
  <c r="FD24" i="44" s="1"/>
  <c r="FC18" i="38"/>
  <c r="AP9" i="43" s="1"/>
  <c r="FD18" i="44" s="1"/>
  <c r="FC16" i="38"/>
  <c r="AP7" i="43" s="1"/>
  <c r="FC22" i="38"/>
  <c r="AP13" i="43" s="1"/>
  <c r="FD22" i="44" s="1"/>
  <c r="FC25" i="38"/>
  <c r="AP16" i="43" s="1"/>
  <c r="FD25" i="44" s="1"/>
  <c r="FC21" i="38"/>
  <c r="AP12" i="43" s="1"/>
  <c r="FD21" i="44" s="1"/>
  <c r="FC19" i="38"/>
  <c r="AP10" i="43" s="1"/>
  <c r="FD19" i="44" s="1"/>
  <c r="FC17" i="38"/>
  <c r="AP8" i="43" s="1"/>
  <c r="FC20" i="38"/>
  <c r="AP11" i="43" s="1"/>
  <c r="FD20" i="44" s="1"/>
  <c r="FC23" i="38"/>
  <c r="AP14" i="43" s="1"/>
  <c r="FD23" i="44" s="1"/>
  <c r="HV19" i="41"/>
  <c r="JG19" i="41" s="1"/>
  <c r="AN10" i="45"/>
  <c r="FA19" i="46" s="1"/>
  <c r="HV23" i="41"/>
  <c r="JG23" i="41" s="1"/>
  <c r="AN14" i="45"/>
  <c r="FA23" i="46" s="1"/>
  <c r="HV20" i="41"/>
  <c r="JG20" i="41" s="1"/>
  <c r="AN11" i="45"/>
  <c r="FA20" i="46" s="1"/>
  <c r="HV27" i="41"/>
  <c r="JG27" i="41" s="1"/>
  <c r="AN18" i="45"/>
  <c r="FA27" i="46" s="1"/>
  <c r="HV35" i="41"/>
  <c r="JG35" i="41" s="1"/>
  <c r="AN26" i="45"/>
  <c r="FA35" i="46" s="1"/>
  <c r="HV28" i="41"/>
  <c r="JG28" i="41" s="1"/>
  <c r="AN19" i="45"/>
  <c r="FA28" i="46" s="1"/>
  <c r="HV32" i="41"/>
  <c r="JG32" i="41" s="1"/>
  <c r="AN23" i="45"/>
  <c r="FA32" i="46" s="1"/>
  <c r="HV40" i="41"/>
  <c r="JG40" i="41" s="1"/>
  <c r="AN31" i="45"/>
  <c r="FA40" i="46" s="1"/>
  <c r="HV17" i="41"/>
  <c r="JG17" i="41" s="1"/>
  <c r="AN8" i="45"/>
  <c r="HV21" i="41"/>
  <c r="JG21" i="41" s="1"/>
  <c r="AN12" i="45"/>
  <c r="FA21" i="46" s="1"/>
  <c r="HV25" i="41"/>
  <c r="JG25" i="41" s="1"/>
  <c r="AN16" i="45"/>
  <c r="FA25" i="46" s="1"/>
  <c r="HV18" i="41"/>
  <c r="JG18" i="41" s="1"/>
  <c r="AN9" i="45"/>
  <c r="FA18" i="46" s="1"/>
  <c r="HV22" i="41"/>
  <c r="JG22" i="41" s="1"/>
  <c r="AN13" i="45"/>
  <c r="FA22" i="46" s="1"/>
  <c r="HV26" i="41"/>
  <c r="JG26" i="41" s="1"/>
  <c r="AN17" i="45"/>
  <c r="FA26" i="46" s="1"/>
  <c r="HV29" i="41"/>
  <c r="JG29" i="41" s="1"/>
  <c r="AN20" i="45"/>
  <c r="FA29" i="46" s="1"/>
  <c r="HV33" i="41"/>
  <c r="JG33" i="41" s="1"/>
  <c r="AN24" i="45"/>
  <c r="FA33" i="46" s="1"/>
  <c r="HV37" i="41"/>
  <c r="JG37" i="41" s="1"/>
  <c r="AN28" i="45"/>
  <c r="FA37" i="46" s="1"/>
  <c r="HV41" i="41"/>
  <c r="JG41" i="41" s="1"/>
  <c r="AN32" i="45"/>
  <c r="FA41" i="46" s="1"/>
  <c r="HV30" i="41"/>
  <c r="JG30" i="41" s="1"/>
  <c r="AN21" i="45"/>
  <c r="FA30" i="46" s="1"/>
  <c r="HV34" i="41"/>
  <c r="JG34" i="41" s="1"/>
  <c r="AN25" i="45"/>
  <c r="FA34" i="46" s="1"/>
  <c r="HV38" i="41"/>
  <c r="JG38" i="41" s="1"/>
  <c r="AN29" i="45"/>
  <c r="FA38" i="46" s="1"/>
  <c r="KX17" i="44"/>
  <c r="HU17" i="44"/>
  <c r="DM54" i="46"/>
  <c r="DS52" i="46"/>
  <c r="DI54" i="46" s="1"/>
  <c r="EO60" i="46"/>
  <c r="EY43" i="46"/>
  <c r="HT43" i="46" s="1"/>
  <c r="HT17" i="46"/>
  <c r="KW17" i="46"/>
  <c r="EY42" i="46"/>
  <c r="HT42" i="46" s="1"/>
  <c r="HT16" i="46"/>
  <c r="KW16" i="46"/>
  <c r="FB16" i="44"/>
  <c r="AN33" i="43"/>
  <c r="KZ27" i="44"/>
  <c r="HW27" i="44"/>
  <c r="JH27" i="44" s="1"/>
  <c r="KZ32" i="44"/>
  <c r="HW32" i="44"/>
  <c r="JH32" i="44" s="1"/>
  <c r="HW36" i="44"/>
  <c r="JH36" i="44" s="1"/>
  <c r="KZ36" i="44"/>
  <c r="KZ38" i="44"/>
  <c r="HW38" i="44"/>
  <c r="JH38" i="44" s="1"/>
  <c r="HW40" i="44"/>
  <c r="JH40" i="44" s="1"/>
  <c r="KZ40" i="44"/>
  <c r="KZ18" i="44"/>
  <c r="HW18" i="44"/>
  <c r="JH18" i="44" s="1"/>
  <c r="KZ23" i="44"/>
  <c r="HW23" i="44"/>
  <c r="JH23" i="44" s="1"/>
  <c r="KZ25" i="44"/>
  <c r="HW25" i="44"/>
  <c r="JH25" i="44" s="1"/>
  <c r="KZ28" i="44"/>
  <c r="HW28" i="44"/>
  <c r="JH28" i="44" s="1"/>
  <c r="KZ31" i="44"/>
  <c r="HW31" i="44"/>
  <c r="JH31" i="44" s="1"/>
  <c r="KZ35" i="44"/>
  <c r="HW35" i="44"/>
  <c r="JH35" i="44" s="1"/>
  <c r="KZ21" i="44"/>
  <c r="HW21" i="44"/>
  <c r="JH21" i="44" s="1"/>
  <c r="HU16" i="44"/>
  <c r="KX16" i="44"/>
  <c r="HV16" i="41"/>
  <c r="JG16" i="41" s="1"/>
  <c r="AN7" i="45"/>
  <c r="HV24" i="41"/>
  <c r="JG24" i="41" s="1"/>
  <c r="AN15" i="45"/>
  <c r="FA24" i="46" s="1"/>
  <c r="HV31" i="41"/>
  <c r="JG31" i="41" s="1"/>
  <c r="AN22" i="45"/>
  <c r="FA31" i="46" s="1"/>
  <c r="HV39" i="41"/>
  <c r="JG39" i="41" s="1"/>
  <c r="AN30" i="45"/>
  <c r="FA39" i="46" s="1"/>
  <c r="HV36" i="41"/>
  <c r="JG36" i="41" s="1"/>
  <c r="AN27" i="45"/>
  <c r="FA36" i="46" s="1"/>
  <c r="EZ43" i="44"/>
  <c r="HU43" i="44" s="1"/>
  <c r="AM6" i="30"/>
  <c r="HW22" i="44"/>
  <c r="JH22" i="44" s="1"/>
  <c r="KZ22" i="44"/>
  <c r="FB17" i="44"/>
  <c r="KZ30" i="44"/>
  <c r="HW30" i="44"/>
  <c r="JH30" i="44" s="1"/>
  <c r="KZ34" i="44"/>
  <c r="HW34" i="44"/>
  <c r="JH34" i="44" s="1"/>
  <c r="HW37" i="44"/>
  <c r="JH37" i="44" s="1"/>
  <c r="KZ37" i="44"/>
  <c r="KZ39" i="44"/>
  <c r="HW39" i="44"/>
  <c r="JH39" i="44" s="1"/>
  <c r="HW41" i="44"/>
  <c r="JH41" i="44" s="1"/>
  <c r="KZ41" i="44"/>
  <c r="KZ24" i="44"/>
  <c r="HW24" i="44"/>
  <c r="JH24" i="44" s="1"/>
  <c r="KZ26" i="44"/>
  <c r="HW26" i="44"/>
  <c r="JH26" i="44" s="1"/>
  <c r="KZ29" i="44"/>
  <c r="HW29" i="44"/>
  <c r="JH29" i="44" s="1"/>
  <c r="KZ33" i="44"/>
  <c r="HW33" i="44"/>
  <c r="JH33" i="44" s="1"/>
  <c r="HW20" i="44"/>
  <c r="KZ20" i="44"/>
  <c r="FD6" i="44"/>
  <c r="FC6" i="46"/>
  <c r="HT43" i="41"/>
  <c r="KY16" i="38"/>
  <c r="HV16" i="38"/>
  <c r="JG16" i="38" s="1"/>
  <c r="CS16" i="38" s="1"/>
  <c r="KY20" i="38"/>
  <c r="HV20" i="38"/>
  <c r="JG20" i="38" s="1"/>
  <c r="CS20" i="38" s="1"/>
  <c r="KY22" i="38"/>
  <c r="HV22" i="38"/>
  <c r="JG22" i="38" s="1"/>
  <c r="CS22" i="38" s="1"/>
  <c r="KY24" i="38"/>
  <c r="HV24" i="38"/>
  <c r="JG24" i="38" s="1"/>
  <c r="CS24" i="38" s="1"/>
  <c r="KY26" i="38"/>
  <c r="HV26" i="38"/>
  <c r="JG26" i="38" s="1"/>
  <c r="CS26" i="38" s="1"/>
  <c r="KY28" i="38"/>
  <c r="HV28" i="38"/>
  <c r="JG28" i="38" s="1"/>
  <c r="CS28" i="38" s="1"/>
  <c r="KY30" i="38"/>
  <c r="HV30" i="38"/>
  <c r="JG30" i="38" s="1"/>
  <c r="CS30" i="38" s="1"/>
  <c r="KY32" i="38"/>
  <c r="HV32" i="38"/>
  <c r="JG32" i="38" s="1"/>
  <c r="CS32" i="38" s="1"/>
  <c r="KY34" i="38"/>
  <c r="HV34" i="38"/>
  <c r="JG34" i="38" s="1"/>
  <c r="CS34" i="38" s="1"/>
  <c r="JG40" i="38"/>
  <c r="CS40" i="38" s="1"/>
  <c r="KY17" i="38"/>
  <c r="HV17" i="38"/>
  <c r="JG17" i="38" s="1"/>
  <c r="CS17" i="38" s="1"/>
  <c r="KY19" i="38"/>
  <c r="HV19" i="38"/>
  <c r="JG19" i="38" s="1"/>
  <c r="CS19" i="38" s="1"/>
  <c r="KY21" i="38"/>
  <c r="HV21" i="38"/>
  <c r="JG21" i="38" s="1"/>
  <c r="CS21" i="38" s="1"/>
  <c r="KY23" i="38"/>
  <c r="HV23" i="38"/>
  <c r="JG23" i="38" s="1"/>
  <c r="CS23" i="38" s="1"/>
  <c r="KY25" i="38"/>
  <c r="HV25" i="38"/>
  <c r="JG25" i="38" s="1"/>
  <c r="CS25" i="38" s="1"/>
  <c r="KY27" i="38"/>
  <c r="HV27" i="38"/>
  <c r="JG27" i="38" s="1"/>
  <c r="CS27" i="38" s="1"/>
  <c r="KY29" i="38"/>
  <c r="HV29" i="38"/>
  <c r="JG29" i="38" s="1"/>
  <c r="CS29" i="38" s="1"/>
  <c r="KY31" i="38"/>
  <c r="HV31" i="38"/>
  <c r="JG31" i="38" s="1"/>
  <c r="CS31" i="38" s="1"/>
  <c r="KY33" i="38"/>
  <c r="HV33" i="38"/>
  <c r="JG33" i="38" s="1"/>
  <c r="CS33" i="38" s="1"/>
  <c r="JG41" i="38"/>
  <c r="CS41" i="38" s="1"/>
  <c r="JG35" i="38"/>
  <c r="CS35" i="38" s="1"/>
  <c r="KY18" i="38"/>
  <c r="HV18" i="38"/>
  <c r="JG18" i="38" s="1"/>
  <c r="CS18" i="38" s="1"/>
  <c r="FC41" i="41"/>
  <c r="FC39" i="41"/>
  <c r="FC37" i="41"/>
  <c r="FC35" i="41"/>
  <c r="FC33" i="41"/>
  <c r="FC31" i="41"/>
  <c r="FC29" i="41"/>
  <c r="FC27" i="41"/>
  <c r="FC40" i="41"/>
  <c r="FC38" i="41"/>
  <c r="FC36" i="41"/>
  <c r="FC34" i="41"/>
  <c r="FC32" i="41"/>
  <c r="FC30" i="41"/>
  <c r="FC28" i="41"/>
  <c r="FC25" i="41"/>
  <c r="FC23" i="41"/>
  <c r="FC21" i="41"/>
  <c r="FC19" i="41"/>
  <c r="FC17" i="41"/>
  <c r="FC26" i="41"/>
  <c r="FC24" i="41"/>
  <c r="FC22" i="41"/>
  <c r="FC20" i="41"/>
  <c r="FC18" i="41"/>
  <c r="FC16" i="41"/>
  <c r="KY19" i="41"/>
  <c r="FC7" i="38"/>
  <c r="FC7" i="41"/>
  <c r="LA14" i="41"/>
  <c r="HX14" i="41"/>
  <c r="FE13" i="41"/>
  <c r="FE19" i="41" s="1"/>
  <c r="FC6" i="38"/>
  <c r="FC6" i="41"/>
  <c r="KY18" i="41"/>
  <c r="KY20" i="41"/>
  <c r="KY28" i="41"/>
  <c r="KY26" i="41"/>
  <c r="KY34" i="41"/>
  <c r="KY37" i="41"/>
  <c r="KY40" i="41"/>
  <c r="FA43" i="41"/>
  <c r="KY17" i="41"/>
  <c r="KY25" i="41"/>
  <c r="KY23" i="41"/>
  <c r="KY31" i="41"/>
  <c r="KY36" i="41"/>
  <c r="KY39" i="41"/>
  <c r="KY16" i="41"/>
  <c r="FA42" i="41"/>
  <c r="KY24" i="41"/>
  <c r="KY22" i="41"/>
  <c r="KY30" i="41"/>
  <c r="KY33" i="41"/>
  <c r="KY38" i="41"/>
  <c r="KY21" i="41"/>
  <c r="KY29" i="41"/>
  <c r="KY27" i="41"/>
  <c r="KY32" i="41"/>
  <c r="KY35" i="41"/>
  <c r="KY41" i="41"/>
  <c r="EP54" i="41"/>
  <c r="IH26" i="21"/>
  <c r="FE13" i="38"/>
  <c r="FA10" i="38"/>
  <c r="KY37" i="38"/>
  <c r="KY41" i="38"/>
  <c r="KY36" i="38"/>
  <c r="KY40" i="38"/>
  <c r="LA14" i="38"/>
  <c r="HX14" i="38"/>
  <c r="KY35" i="38"/>
  <c r="KY39" i="38"/>
  <c r="KY38" i="38"/>
  <c r="CG26" i="21"/>
  <c r="CG13" i="21" s="1"/>
  <c r="LC118" i="21" l="1"/>
  <c r="CA21" i="21"/>
  <c r="EZ42" i="44"/>
  <c r="HU42" i="44" s="1"/>
  <c r="J48" i="30"/>
  <c r="GB54" i="46"/>
  <c r="FS54" i="46" s="1"/>
  <c r="GB51" i="44"/>
  <c r="FR53" i="44" s="1"/>
  <c r="JH20" i="44"/>
  <c r="EP51" i="44"/>
  <c r="EF53" i="44" s="1"/>
  <c r="M47" i="30" s="1"/>
  <c r="EP53" i="44"/>
  <c r="EG53" i="44" s="1"/>
  <c r="N47" i="30" s="1"/>
  <c r="KZ19" i="44"/>
  <c r="AN34" i="43"/>
  <c r="AN6" i="30" s="1"/>
  <c r="GB51" i="46"/>
  <c r="FR53" i="46" s="1"/>
  <c r="GB55" i="46"/>
  <c r="FT53" i="46" s="1"/>
  <c r="R47" i="30"/>
  <c r="GB55" i="44"/>
  <c r="GB61" i="44"/>
  <c r="FW53" i="44" s="1"/>
  <c r="J47" i="30" s="1"/>
  <c r="P48" i="30"/>
  <c r="H48" i="30"/>
  <c r="EP57" i="44"/>
  <c r="EI53" i="44" s="1"/>
  <c r="EP55" i="44"/>
  <c r="EH53" i="44" s="1"/>
  <c r="EJ53" i="44"/>
  <c r="EJ54" i="44"/>
  <c r="I48" i="30" s="1"/>
  <c r="GB62" i="46"/>
  <c r="DB62" i="46" s="1"/>
  <c r="CW54" i="46" s="1"/>
  <c r="Z48" i="30" s="1"/>
  <c r="EO62" i="46"/>
  <c r="EJ54" i="46" s="1"/>
  <c r="AH48" i="30" s="1"/>
  <c r="GB53" i="46"/>
  <c r="FS53" i="46" s="1"/>
  <c r="GB61" i="46"/>
  <c r="EO61" i="46"/>
  <c r="EJ53" i="46" s="1"/>
  <c r="AH47" i="30" s="1"/>
  <c r="FT54" i="46"/>
  <c r="DB56" i="46"/>
  <c r="CT54" i="46" s="1"/>
  <c r="W48" i="30" s="1"/>
  <c r="GB59" i="46"/>
  <c r="DB59" i="46" s="1"/>
  <c r="CV53" i="46" s="1"/>
  <c r="Y47" i="30" s="1"/>
  <c r="GB57" i="46"/>
  <c r="GB60" i="46"/>
  <c r="FV54" i="46" s="1"/>
  <c r="GB58" i="46"/>
  <c r="FS54" i="44"/>
  <c r="F48" i="30" s="1"/>
  <c r="FR54" i="44"/>
  <c r="E48" i="30" s="1"/>
  <c r="DB52" i="46"/>
  <c r="CR54" i="46" s="1"/>
  <c r="U48" i="30" s="1"/>
  <c r="FS53" i="44"/>
  <c r="N48" i="30"/>
  <c r="M48" i="30"/>
  <c r="EO57" i="46"/>
  <c r="EH53" i="46" s="1"/>
  <c r="AF47" i="30" s="1"/>
  <c r="EO58" i="46"/>
  <c r="EH54" i="46" s="1"/>
  <c r="AF48" i="30" s="1"/>
  <c r="EI54" i="46"/>
  <c r="AG48" i="30" s="1"/>
  <c r="FI60" i="46"/>
  <c r="FC54" i="46" s="1"/>
  <c r="EI53" i="46"/>
  <c r="AG47" i="30" s="1"/>
  <c r="FI59" i="46"/>
  <c r="FC53" i="46" s="1"/>
  <c r="EO52" i="46"/>
  <c r="EE54" i="46" s="1"/>
  <c r="AC48" i="30" s="1"/>
  <c r="EO54" i="46"/>
  <c r="EO51" i="46"/>
  <c r="EE53" i="46" s="1"/>
  <c r="AC47" i="30" s="1"/>
  <c r="EO53" i="46"/>
  <c r="EG53" i="46"/>
  <c r="AE47" i="30" s="1"/>
  <c r="FI55" i="46"/>
  <c r="FA53" i="46" s="1"/>
  <c r="EG54" i="46"/>
  <c r="AE48" i="30" s="1"/>
  <c r="FI56" i="46"/>
  <c r="FA54" i="46" s="1"/>
  <c r="AT4" i="43"/>
  <c r="AT4" i="45"/>
  <c r="FH13" i="44"/>
  <c r="FH7" i="44" s="1"/>
  <c r="FG13" i="46"/>
  <c r="FG7" i="46" s="1"/>
  <c r="LD14" i="44"/>
  <c r="IA14" i="44"/>
  <c r="HZ14" i="46"/>
  <c r="LC14" i="46"/>
  <c r="FE36" i="38"/>
  <c r="AR27" i="43" s="1"/>
  <c r="FF36" i="44" s="1"/>
  <c r="CT36" i="44" s="1"/>
  <c r="FE34" i="38"/>
  <c r="AR25" i="43" s="1"/>
  <c r="FF34" i="44" s="1"/>
  <c r="CT34" i="44" s="1"/>
  <c r="O34" i="44" s="1"/>
  <c r="FE32" i="38"/>
  <c r="AR23" i="43" s="1"/>
  <c r="FF32" i="44" s="1"/>
  <c r="CT32" i="44" s="1"/>
  <c r="FE30" i="38"/>
  <c r="AR21" i="43" s="1"/>
  <c r="FF30" i="44" s="1"/>
  <c r="FE27" i="38"/>
  <c r="AR18" i="43" s="1"/>
  <c r="FF27" i="44" s="1"/>
  <c r="CT27" i="44" s="1"/>
  <c r="Y27" i="44" s="1"/>
  <c r="FE41" i="38"/>
  <c r="AR32" i="43" s="1"/>
  <c r="FF41" i="44" s="1"/>
  <c r="CT41" i="44" s="1"/>
  <c r="FE40" i="38"/>
  <c r="AR31" i="43" s="1"/>
  <c r="FF40" i="44" s="1"/>
  <c r="CT40" i="44" s="1"/>
  <c r="FE39" i="38"/>
  <c r="AR30" i="43" s="1"/>
  <c r="FF39" i="44" s="1"/>
  <c r="CT39" i="44" s="1"/>
  <c r="FE38" i="38"/>
  <c r="AR29" i="43" s="1"/>
  <c r="FF38" i="44" s="1"/>
  <c r="CT38" i="44" s="1"/>
  <c r="FE37" i="38"/>
  <c r="AR28" i="43" s="1"/>
  <c r="FF37" i="44" s="1"/>
  <c r="CT37" i="44" s="1"/>
  <c r="FE35" i="38"/>
  <c r="AR26" i="43" s="1"/>
  <c r="FF35" i="44" s="1"/>
  <c r="CT35" i="44" s="1"/>
  <c r="O35" i="44" s="1"/>
  <c r="FE33" i="38"/>
  <c r="AR24" i="43" s="1"/>
  <c r="FF33" i="44" s="1"/>
  <c r="CT33" i="44" s="1"/>
  <c r="FE31" i="38"/>
  <c r="AR22" i="43" s="1"/>
  <c r="FF31" i="44" s="1"/>
  <c r="CT31" i="44" s="1"/>
  <c r="Y31" i="44" s="1"/>
  <c r="FE29" i="38"/>
  <c r="AR20" i="43" s="1"/>
  <c r="FF29" i="44" s="1"/>
  <c r="CT29" i="44" s="1"/>
  <c r="Y29" i="44" s="1"/>
  <c r="FE28" i="38"/>
  <c r="AR19" i="43" s="1"/>
  <c r="FF28" i="44" s="1"/>
  <c r="FE26" i="38"/>
  <c r="AR17" i="43" s="1"/>
  <c r="FF26" i="44" s="1"/>
  <c r="FE16" i="38"/>
  <c r="AR7" i="43" s="1"/>
  <c r="FE25" i="38"/>
  <c r="AR16" i="43" s="1"/>
  <c r="FF25" i="44" s="1"/>
  <c r="FE23" i="38"/>
  <c r="AR14" i="43" s="1"/>
  <c r="FF23" i="44" s="1"/>
  <c r="CT23" i="44" s="1"/>
  <c r="Y23" i="44" s="1"/>
  <c r="FE21" i="38"/>
  <c r="AR12" i="43" s="1"/>
  <c r="FF21" i="44" s="1"/>
  <c r="CT21" i="44" s="1"/>
  <c r="FE19" i="38"/>
  <c r="AR10" i="43" s="1"/>
  <c r="FF19" i="44" s="1"/>
  <c r="FE17" i="38"/>
  <c r="AR8" i="43" s="1"/>
  <c r="FE24" i="38"/>
  <c r="AR15" i="43" s="1"/>
  <c r="FF24" i="44" s="1"/>
  <c r="CT24" i="44" s="1"/>
  <c r="O24" i="44" s="1"/>
  <c r="FE22" i="38"/>
  <c r="AR13" i="43" s="1"/>
  <c r="FF22" i="44" s="1"/>
  <c r="CT22" i="44" s="1"/>
  <c r="FE20" i="38"/>
  <c r="AR11" i="43" s="1"/>
  <c r="FF20" i="44" s="1"/>
  <c r="FE18" i="38"/>
  <c r="AR9" i="43" s="1"/>
  <c r="FF18" i="44" s="1"/>
  <c r="HW17" i="44"/>
  <c r="JH17" i="44" s="1"/>
  <c r="KZ17" i="44"/>
  <c r="HW16" i="44"/>
  <c r="JH16" i="44" s="1"/>
  <c r="KZ16" i="44"/>
  <c r="LB20" i="44"/>
  <c r="HY20" i="44"/>
  <c r="LB19" i="44"/>
  <c r="HY19" i="44"/>
  <c r="LB25" i="44"/>
  <c r="HY25" i="44"/>
  <c r="FD16" i="44"/>
  <c r="AP33" i="43"/>
  <c r="HY24" i="44"/>
  <c r="LB24" i="44"/>
  <c r="HY27" i="44"/>
  <c r="LB27" i="44"/>
  <c r="LB29" i="44"/>
  <c r="HY29" i="44"/>
  <c r="HY31" i="44"/>
  <c r="LB31" i="44"/>
  <c r="LB33" i="44"/>
  <c r="HY33" i="44"/>
  <c r="LB35" i="44"/>
  <c r="HY35" i="44"/>
  <c r="LB37" i="44"/>
  <c r="HY37" i="44"/>
  <c r="HY39" i="44"/>
  <c r="LB39" i="44"/>
  <c r="LB41" i="44"/>
  <c r="HY41" i="44"/>
  <c r="HX18" i="41"/>
  <c r="AP9" i="45"/>
  <c r="FC18" i="46" s="1"/>
  <c r="HX22" i="41"/>
  <c r="AP13" i="45"/>
  <c r="FC22" i="46" s="1"/>
  <c r="HX26" i="41"/>
  <c r="AP17" i="45"/>
  <c r="FC26" i="46" s="1"/>
  <c r="HX19" i="41"/>
  <c r="AP10" i="45"/>
  <c r="FC19" i="46" s="1"/>
  <c r="HX23" i="41"/>
  <c r="AP14" i="45"/>
  <c r="FC23" i="46" s="1"/>
  <c r="HX28" i="41"/>
  <c r="AP19" i="45"/>
  <c r="FC28" i="46" s="1"/>
  <c r="HX32" i="41"/>
  <c r="AP23" i="45"/>
  <c r="FC32" i="46" s="1"/>
  <c r="HX36" i="41"/>
  <c r="AP27" i="45"/>
  <c r="FC36" i="46" s="1"/>
  <c r="HX40" i="41"/>
  <c r="AP31" i="45"/>
  <c r="FC40" i="46" s="1"/>
  <c r="HX29" i="41"/>
  <c r="AP20" i="45"/>
  <c r="FC29" i="46" s="1"/>
  <c r="HX33" i="41"/>
  <c r="AP24" i="45"/>
  <c r="FC33" i="46" s="1"/>
  <c r="HX37" i="41"/>
  <c r="AP28" i="45"/>
  <c r="FC37" i="46" s="1"/>
  <c r="HX41" i="41"/>
  <c r="AP32" i="45"/>
  <c r="FC41" i="46" s="1"/>
  <c r="HX16" i="41"/>
  <c r="AP7" i="45"/>
  <c r="HX20" i="41"/>
  <c r="AP11" i="45"/>
  <c r="FC20" i="46" s="1"/>
  <c r="HX24" i="41"/>
  <c r="AP15" i="45"/>
  <c r="FC24" i="46" s="1"/>
  <c r="HX17" i="41"/>
  <c r="AP8" i="45"/>
  <c r="HX21" i="41"/>
  <c r="AP12" i="45"/>
  <c r="FC21" i="46" s="1"/>
  <c r="HX25" i="41"/>
  <c r="AP16" i="45"/>
  <c r="FC25" i="46" s="1"/>
  <c r="HX30" i="41"/>
  <c r="AP21" i="45"/>
  <c r="FC30" i="46" s="1"/>
  <c r="HX34" i="41"/>
  <c r="AP25" i="45"/>
  <c r="FC34" i="46" s="1"/>
  <c r="HX38" i="41"/>
  <c r="AP29" i="45"/>
  <c r="FC38" i="46" s="1"/>
  <c r="HX27" i="41"/>
  <c r="AP18" i="45"/>
  <c r="FC27" i="46" s="1"/>
  <c r="HX31" i="41"/>
  <c r="AP22" i="45"/>
  <c r="FC31" i="46" s="1"/>
  <c r="HX35" i="41"/>
  <c r="AP26" i="45"/>
  <c r="FC35" i="46" s="1"/>
  <c r="HX39" i="41"/>
  <c r="AP30" i="45"/>
  <c r="FC39" i="46" s="1"/>
  <c r="KY36" i="46"/>
  <c r="HV36" i="46"/>
  <c r="JG36" i="46" s="1"/>
  <c r="HV39" i="46"/>
  <c r="JG39" i="46" s="1"/>
  <c r="KY39" i="46"/>
  <c r="HV31" i="46"/>
  <c r="JG31" i="46" s="1"/>
  <c r="KY31" i="46"/>
  <c r="HV24" i="46"/>
  <c r="JG24" i="46" s="1"/>
  <c r="KY24" i="46"/>
  <c r="FA16" i="46"/>
  <c r="AN33" i="45"/>
  <c r="AN7" i="30" s="1"/>
  <c r="AN5" i="30"/>
  <c r="FB42" i="44"/>
  <c r="HW42" i="44" s="1"/>
  <c r="KY38" i="46"/>
  <c r="HV38" i="46"/>
  <c r="JG38" i="46" s="1"/>
  <c r="KY34" i="46"/>
  <c r="HV34" i="46"/>
  <c r="JG34" i="46" s="1"/>
  <c r="KY30" i="46"/>
  <c r="HV30" i="46"/>
  <c r="JG30" i="46" s="1"/>
  <c r="HV41" i="46"/>
  <c r="JG41" i="46" s="1"/>
  <c r="KY41" i="46"/>
  <c r="HV37" i="46"/>
  <c r="JG37" i="46" s="1"/>
  <c r="KY37" i="46"/>
  <c r="HV33" i="46"/>
  <c r="JG33" i="46" s="1"/>
  <c r="KY33" i="46"/>
  <c r="HV29" i="46"/>
  <c r="JG29" i="46" s="1"/>
  <c r="KY29" i="46"/>
  <c r="KY26" i="46"/>
  <c r="HV26" i="46"/>
  <c r="JG26" i="46" s="1"/>
  <c r="KY22" i="46"/>
  <c r="HV22" i="46"/>
  <c r="JG22" i="46" s="1"/>
  <c r="HV18" i="46"/>
  <c r="JG18" i="46" s="1"/>
  <c r="KY18" i="46"/>
  <c r="HV25" i="46"/>
  <c r="JG25" i="46" s="1"/>
  <c r="KY25" i="46"/>
  <c r="HV21" i="46"/>
  <c r="JG21" i="46" s="1"/>
  <c r="KY21" i="46"/>
  <c r="FA17" i="46"/>
  <c r="AN34" i="45"/>
  <c r="AN8" i="30" s="1"/>
  <c r="KY40" i="46"/>
  <c r="HV40" i="46"/>
  <c r="JG40" i="46" s="1"/>
  <c r="KY32" i="46"/>
  <c r="HV32" i="46"/>
  <c r="JG32" i="46" s="1"/>
  <c r="HV28" i="46"/>
  <c r="JG28" i="46" s="1"/>
  <c r="KY28" i="46"/>
  <c r="HV35" i="46"/>
  <c r="JG35" i="46" s="1"/>
  <c r="KY35" i="46"/>
  <c r="HV27" i="46"/>
  <c r="JG27" i="46" s="1"/>
  <c r="KY27" i="46"/>
  <c r="HV20" i="46"/>
  <c r="JG20" i="46" s="1"/>
  <c r="KY20" i="46"/>
  <c r="HV23" i="46"/>
  <c r="JG23" i="46" s="1"/>
  <c r="KY23" i="46"/>
  <c r="HV19" i="46"/>
  <c r="JG19" i="46" s="1"/>
  <c r="KY19" i="46"/>
  <c r="HY23" i="44"/>
  <c r="LB23" i="44"/>
  <c r="AP34" i="43"/>
  <c r="FD17" i="44"/>
  <c r="HY21" i="44"/>
  <c r="LB21" i="44"/>
  <c r="HY22" i="44"/>
  <c r="LB22" i="44"/>
  <c r="HY18" i="44"/>
  <c r="LB18" i="44"/>
  <c r="LB26" i="44"/>
  <c r="HY26" i="44"/>
  <c r="HY28" i="44"/>
  <c r="LB28" i="44"/>
  <c r="LB30" i="44"/>
  <c r="HY30" i="44"/>
  <c r="HY32" i="44"/>
  <c r="LB32" i="44"/>
  <c r="LB34" i="44"/>
  <c r="HY34" i="44"/>
  <c r="HY36" i="44"/>
  <c r="LB36" i="44"/>
  <c r="LB38" i="44"/>
  <c r="HY38" i="44"/>
  <c r="HY40" i="44"/>
  <c r="LB40" i="44"/>
  <c r="FE6" i="46"/>
  <c r="FE4" i="46" s="1"/>
  <c r="FF6" i="44"/>
  <c r="FF4" i="44" s="1"/>
  <c r="FA9" i="38"/>
  <c r="HV42" i="41"/>
  <c r="HV43" i="41"/>
  <c r="LA16" i="38"/>
  <c r="HX16" i="38"/>
  <c r="LA22" i="38"/>
  <c r="HX22" i="38"/>
  <c r="LA24" i="38"/>
  <c r="HX24" i="38"/>
  <c r="LA26" i="38"/>
  <c r="HX26" i="38"/>
  <c r="LA28" i="38"/>
  <c r="HX28" i="38"/>
  <c r="LA30" i="38"/>
  <c r="HX30" i="38"/>
  <c r="LA32" i="38"/>
  <c r="HX32" i="38"/>
  <c r="LA34" i="38"/>
  <c r="HX34" i="38"/>
  <c r="HX36" i="38"/>
  <c r="HX38" i="38"/>
  <c r="HX40" i="38"/>
  <c r="LA17" i="38"/>
  <c r="HX17" i="38"/>
  <c r="LA19" i="38"/>
  <c r="HX19" i="38"/>
  <c r="LA21" i="38"/>
  <c r="HX21" i="38"/>
  <c r="LA23" i="38"/>
  <c r="HX23" i="38"/>
  <c r="LA25" i="38"/>
  <c r="HX25" i="38"/>
  <c r="LA27" i="38"/>
  <c r="HX27" i="38"/>
  <c r="LA29" i="38"/>
  <c r="HX29" i="38"/>
  <c r="LA31" i="38"/>
  <c r="HX31" i="38"/>
  <c r="LA33" i="38"/>
  <c r="HX33" i="38"/>
  <c r="HX35" i="38"/>
  <c r="HX37" i="38"/>
  <c r="HX39" i="38"/>
  <c r="HX41" i="38"/>
  <c r="LA18" i="38"/>
  <c r="HX18" i="38"/>
  <c r="LA20" i="38"/>
  <c r="HX20" i="38"/>
  <c r="LA19" i="41"/>
  <c r="FE40" i="41"/>
  <c r="AR31" i="45" s="1"/>
  <c r="FE40" i="46" s="1"/>
  <c r="FE38" i="41"/>
  <c r="AR29" i="45" s="1"/>
  <c r="FE38" i="46" s="1"/>
  <c r="FE36" i="41"/>
  <c r="AR27" i="45" s="1"/>
  <c r="FE36" i="46" s="1"/>
  <c r="FE34" i="41"/>
  <c r="AR25" i="45" s="1"/>
  <c r="FE34" i="46" s="1"/>
  <c r="FE32" i="41"/>
  <c r="AR23" i="45" s="1"/>
  <c r="FE32" i="46" s="1"/>
  <c r="FE30" i="41"/>
  <c r="AR21" i="45" s="1"/>
  <c r="FE30" i="46" s="1"/>
  <c r="FE28" i="41"/>
  <c r="AR19" i="45" s="1"/>
  <c r="FE28" i="46" s="1"/>
  <c r="FE41" i="41"/>
  <c r="AR32" i="45" s="1"/>
  <c r="FE41" i="46" s="1"/>
  <c r="FE39" i="41"/>
  <c r="AR30" i="45" s="1"/>
  <c r="FE39" i="46" s="1"/>
  <c r="FE37" i="41"/>
  <c r="AR28" i="45" s="1"/>
  <c r="FE37" i="46" s="1"/>
  <c r="FE35" i="41"/>
  <c r="AR26" i="45" s="1"/>
  <c r="FE35" i="46" s="1"/>
  <c r="FE33" i="41"/>
  <c r="AR24" i="45" s="1"/>
  <c r="FE33" i="46" s="1"/>
  <c r="FE31" i="41"/>
  <c r="AR22" i="45" s="1"/>
  <c r="FE31" i="46" s="1"/>
  <c r="FE29" i="41"/>
  <c r="AR20" i="45" s="1"/>
  <c r="FE29" i="46" s="1"/>
  <c r="FE27" i="41"/>
  <c r="AR18" i="45" s="1"/>
  <c r="FE27" i="46" s="1"/>
  <c r="FE26" i="41"/>
  <c r="AR17" i="45" s="1"/>
  <c r="FE26" i="46" s="1"/>
  <c r="FE24" i="41"/>
  <c r="AR15" i="45" s="1"/>
  <c r="FE24" i="46" s="1"/>
  <c r="FE22" i="41"/>
  <c r="AR13" i="45" s="1"/>
  <c r="FE22" i="46" s="1"/>
  <c r="FE20" i="41"/>
  <c r="AR11" i="45" s="1"/>
  <c r="FE20" i="46" s="1"/>
  <c r="FE18" i="41"/>
  <c r="AR9" i="45" s="1"/>
  <c r="FE18" i="46" s="1"/>
  <c r="FE16" i="41"/>
  <c r="FE25" i="41"/>
  <c r="AR16" i="45" s="1"/>
  <c r="FE25" i="46" s="1"/>
  <c r="FE23" i="41"/>
  <c r="AR14" i="45" s="1"/>
  <c r="FE23" i="46" s="1"/>
  <c r="FE21" i="41"/>
  <c r="AR12" i="45" s="1"/>
  <c r="FE21" i="46" s="1"/>
  <c r="AR10" i="45"/>
  <c r="FE19" i="46" s="1"/>
  <c r="FE17" i="41"/>
  <c r="AR8" i="45" s="1"/>
  <c r="HZ38" i="38"/>
  <c r="HZ35" i="38"/>
  <c r="FE7" i="38"/>
  <c r="FG13" i="41"/>
  <c r="FC43" i="41"/>
  <c r="LA17" i="41"/>
  <c r="LA22" i="41"/>
  <c r="LA20" i="41"/>
  <c r="LA28" i="41"/>
  <c r="LA30" i="41"/>
  <c r="LA38" i="41"/>
  <c r="O40" i="41"/>
  <c r="LA40" i="41"/>
  <c r="LA18" i="41"/>
  <c r="LA27" i="41"/>
  <c r="LA25" i="41"/>
  <c r="O33" i="41"/>
  <c r="LA33" i="41"/>
  <c r="LA35" i="41"/>
  <c r="LA37" i="41"/>
  <c r="O19" i="38"/>
  <c r="FE7" i="41"/>
  <c r="LC14" i="41"/>
  <c r="HZ14" i="41"/>
  <c r="FE6" i="38"/>
  <c r="FE4" i="38" s="1"/>
  <c r="FE6" i="41"/>
  <c r="FE4" i="41" s="1"/>
  <c r="LA26" i="41"/>
  <c r="LA24" i="41"/>
  <c r="LA32" i="41"/>
  <c r="LA34" i="41"/>
  <c r="O34" i="41"/>
  <c r="LA36" i="41"/>
  <c r="LA23" i="41"/>
  <c r="LA21" i="41"/>
  <c r="LA29" i="41"/>
  <c r="O29" i="41"/>
  <c r="LA31" i="41"/>
  <c r="LA39" i="41"/>
  <c r="LA41" i="41"/>
  <c r="O41" i="41"/>
  <c r="LA16" i="41"/>
  <c r="FC42" i="41"/>
  <c r="EF56" i="41"/>
  <c r="FJ54" i="41"/>
  <c r="EZ56" i="41" s="1"/>
  <c r="FA42" i="38"/>
  <c r="HV42" i="38" s="1"/>
  <c r="O18" i="38"/>
  <c r="O27" i="38"/>
  <c r="O35" i="38"/>
  <c r="LA35" i="38"/>
  <c r="O39" i="38"/>
  <c r="LA39" i="38"/>
  <c r="O24" i="38"/>
  <c r="O28" i="38"/>
  <c r="O36" i="38"/>
  <c r="LA36" i="38"/>
  <c r="O40" i="38"/>
  <c r="LA40" i="38"/>
  <c r="FC42" i="38"/>
  <c r="HX42" i="38" s="1"/>
  <c r="O25" i="38"/>
  <c r="O29" i="38"/>
  <c r="O33" i="38"/>
  <c r="O37" i="38"/>
  <c r="LA37" i="38"/>
  <c r="O41" i="38"/>
  <c r="LA41" i="38"/>
  <c r="FC43" i="38"/>
  <c r="HX43" i="38" s="1"/>
  <c r="O26" i="38"/>
  <c r="O30" i="38"/>
  <c r="O34" i="38"/>
  <c r="O38" i="38"/>
  <c r="LA38" i="38"/>
  <c r="LC14" i="38"/>
  <c r="HZ14" i="38"/>
  <c r="O32" i="38"/>
  <c r="O31" i="38"/>
  <c r="II26" i="21"/>
  <c r="FG13" i="38"/>
  <c r="CH26" i="21"/>
  <c r="CH13" i="21" s="1"/>
  <c r="LI117" i="21" l="1"/>
  <c r="DB54" i="46"/>
  <c r="CS54" i="46" s="1"/>
  <c r="V48" i="30" s="1"/>
  <c r="CT20" i="44"/>
  <c r="O20" i="44" s="1"/>
  <c r="HZ40" i="38"/>
  <c r="JL40" i="38" s="1"/>
  <c r="F40" i="38" s="1"/>
  <c r="E47" i="30"/>
  <c r="Y21" i="44"/>
  <c r="O21" i="44"/>
  <c r="Y20" i="44"/>
  <c r="O22" i="44"/>
  <c r="Y22" i="44"/>
  <c r="F47" i="30"/>
  <c r="FB43" i="44"/>
  <c r="HW43" i="44" s="1"/>
  <c r="DB51" i="46"/>
  <c r="CR53" i="46" s="1"/>
  <c r="U47" i="30" s="1"/>
  <c r="AM47" i="30"/>
  <c r="CT30" i="44"/>
  <c r="Y30" i="44" s="1"/>
  <c r="CT28" i="44"/>
  <c r="Y28" i="44" s="1"/>
  <c r="CT26" i="44"/>
  <c r="Y26" i="44" s="1"/>
  <c r="CT25" i="44"/>
  <c r="FT53" i="44"/>
  <c r="G47" i="30" s="1"/>
  <c r="DB55" i="46"/>
  <c r="CT53" i="46" s="1"/>
  <c r="W47" i="30" s="1"/>
  <c r="Y41" i="44"/>
  <c r="O41" i="44"/>
  <c r="Y40" i="44"/>
  <c r="O40" i="44"/>
  <c r="CT19" i="44"/>
  <c r="CT18" i="44"/>
  <c r="DU57" i="44" s="1"/>
  <c r="DM55" i="44" s="1"/>
  <c r="Q47" i="30"/>
  <c r="I47" i="30"/>
  <c r="P47" i="30"/>
  <c r="H47" i="30"/>
  <c r="HZ36" i="38"/>
  <c r="JL36" i="38" s="1"/>
  <c r="F36" i="38" s="1"/>
  <c r="O47" i="30"/>
  <c r="Q48" i="30"/>
  <c r="S48" i="30" s="1"/>
  <c r="FI62" i="46"/>
  <c r="FD54" i="46" s="1"/>
  <c r="DB53" i="46"/>
  <c r="CS53" i="46" s="1"/>
  <c r="V47" i="30" s="1"/>
  <c r="FW54" i="46"/>
  <c r="AM48" i="30"/>
  <c r="FI61" i="46"/>
  <c r="FD53" i="46" s="1"/>
  <c r="FW53" i="46"/>
  <c r="DB61" i="46"/>
  <c r="CW53" i="46" s="1"/>
  <c r="Z47" i="30" s="1"/>
  <c r="FV53" i="46"/>
  <c r="AO47" i="30" s="1"/>
  <c r="LI118" i="21"/>
  <c r="FI58" i="46"/>
  <c r="FB54" i="46" s="1"/>
  <c r="DB60" i="46"/>
  <c r="CV54" i="46" s="1"/>
  <c r="Y48" i="30" s="1"/>
  <c r="FI57" i="46"/>
  <c r="FB53" i="46" s="1"/>
  <c r="AO48" i="30"/>
  <c r="DB58" i="46"/>
  <c r="CU54" i="46" s="1"/>
  <c r="X48" i="30" s="1"/>
  <c r="FU54" i="46"/>
  <c r="DB57" i="46"/>
  <c r="CU53" i="46" s="1"/>
  <c r="X47" i="30" s="1"/>
  <c r="FU53" i="46"/>
  <c r="HZ39" i="38"/>
  <c r="JL39" i="38" s="1"/>
  <c r="F39" i="38" s="1"/>
  <c r="K48" i="30"/>
  <c r="FI51" i="46"/>
  <c r="EY53" i="46" s="1"/>
  <c r="AK47" i="30" s="1"/>
  <c r="FI52" i="46"/>
  <c r="EY54" i="46" s="1"/>
  <c r="AK48" i="30" s="1"/>
  <c r="EF53" i="46"/>
  <c r="AD47" i="30" s="1"/>
  <c r="AI47" i="30" s="1"/>
  <c r="FI53" i="46"/>
  <c r="EZ53" i="46" s="1"/>
  <c r="AL47" i="30" s="1"/>
  <c r="EF54" i="46"/>
  <c r="AD48" i="30" s="1"/>
  <c r="AI48" i="30" s="1"/>
  <c r="FI54" i="46"/>
  <c r="EZ54" i="46" s="1"/>
  <c r="AL48" i="30" s="1"/>
  <c r="HZ37" i="38"/>
  <c r="JL37" i="38" s="1"/>
  <c r="F37" i="38" s="1"/>
  <c r="HZ41" i="38"/>
  <c r="JL41" i="38" s="1"/>
  <c r="F41" i="38" s="1"/>
  <c r="AV4" i="43"/>
  <c r="FI13" i="46"/>
  <c r="AV4" i="45"/>
  <c r="FJ13" i="44"/>
  <c r="IB14" i="46"/>
  <c r="LE14" i="46"/>
  <c r="LF14" i="44"/>
  <c r="IC14" i="44"/>
  <c r="FE17" i="46"/>
  <c r="AR34" i="45"/>
  <c r="AP8" i="30" s="1"/>
  <c r="HZ25" i="46"/>
  <c r="LC25" i="46"/>
  <c r="HZ22" i="46"/>
  <c r="LC22" i="46"/>
  <c r="HZ29" i="46"/>
  <c r="LC29" i="46"/>
  <c r="HZ41" i="46"/>
  <c r="LC41" i="46"/>
  <c r="HZ34" i="46"/>
  <c r="LC34" i="46"/>
  <c r="HY17" i="44"/>
  <c r="LB17" i="44"/>
  <c r="HX39" i="46"/>
  <c r="LA39" i="46"/>
  <c r="HX35" i="46"/>
  <c r="LA35" i="46"/>
  <c r="HX31" i="46"/>
  <c r="LA31" i="46"/>
  <c r="HX27" i="46"/>
  <c r="LA27" i="46"/>
  <c r="LA38" i="46"/>
  <c r="HX38" i="46"/>
  <c r="LA34" i="46"/>
  <c r="HX34" i="46"/>
  <c r="LA30" i="46"/>
  <c r="HX30" i="46"/>
  <c r="HX25" i="46"/>
  <c r="LA25" i="46"/>
  <c r="HX21" i="46"/>
  <c r="LA21" i="46"/>
  <c r="FC17" i="46"/>
  <c r="AP34" i="45"/>
  <c r="AO8" i="30" s="1"/>
  <c r="LA24" i="46"/>
  <c r="HX24" i="46"/>
  <c r="LA20" i="46"/>
  <c r="HX20" i="46"/>
  <c r="FC16" i="46"/>
  <c r="AP33" i="45"/>
  <c r="AO7" i="30" s="1"/>
  <c r="LA41" i="46"/>
  <c r="HX41" i="46"/>
  <c r="LA37" i="46"/>
  <c r="HX37" i="46"/>
  <c r="LA33" i="46"/>
  <c r="HX33" i="46"/>
  <c r="HX29" i="46"/>
  <c r="LA29" i="46"/>
  <c r="HX40" i="46"/>
  <c r="LA40" i="46"/>
  <c r="HX36" i="46"/>
  <c r="LA36" i="46"/>
  <c r="HX32" i="46"/>
  <c r="LA32" i="46"/>
  <c r="LA28" i="46"/>
  <c r="HX28" i="46"/>
  <c r="HX23" i="46"/>
  <c r="LA23" i="46"/>
  <c r="HX19" i="46"/>
  <c r="LA19" i="46"/>
  <c r="LA26" i="46"/>
  <c r="HX26" i="46"/>
  <c r="LA22" i="46"/>
  <c r="HX22" i="46"/>
  <c r="HX18" i="46"/>
  <c r="LA18" i="46"/>
  <c r="LB16" i="44"/>
  <c r="HY16" i="44"/>
  <c r="IA20" i="44"/>
  <c r="JM20" i="44" s="1"/>
  <c r="F20" i="44" s="1"/>
  <c r="LD20" i="44"/>
  <c r="IA24" i="44"/>
  <c r="JM24" i="44" s="1"/>
  <c r="F24" i="44" s="1"/>
  <c r="LD24" i="44"/>
  <c r="IA19" i="44"/>
  <c r="JM19" i="44" s="1"/>
  <c r="F19" i="44" s="1"/>
  <c r="LD19" i="44"/>
  <c r="LD23" i="44"/>
  <c r="IA23" i="44"/>
  <c r="JM23" i="44" s="1"/>
  <c r="F23" i="44" s="1"/>
  <c r="AR33" i="43"/>
  <c r="FF16" i="44"/>
  <c r="CT16" i="44" s="1"/>
  <c r="IA28" i="44"/>
  <c r="JM28" i="44" s="1"/>
  <c r="F28" i="44" s="1"/>
  <c r="LD28" i="44"/>
  <c r="IA31" i="44"/>
  <c r="JM31" i="44" s="1"/>
  <c r="F31" i="44" s="1"/>
  <c r="LD31" i="44"/>
  <c r="IA35" i="44"/>
  <c r="JM35" i="44" s="1"/>
  <c r="F35" i="44" s="1"/>
  <c r="LD35" i="44"/>
  <c r="IA38" i="44"/>
  <c r="JM38" i="44" s="1"/>
  <c r="LD38" i="44"/>
  <c r="LD40" i="44"/>
  <c r="IA40" i="44"/>
  <c r="JM40" i="44" s="1"/>
  <c r="IA27" i="44"/>
  <c r="JM27" i="44" s="1"/>
  <c r="F27" i="44" s="1"/>
  <c r="LD27" i="44"/>
  <c r="IA32" i="44"/>
  <c r="JM32" i="44" s="1"/>
  <c r="F32" i="44" s="1"/>
  <c r="LD32" i="44"/>
  <c r="LD36" i="44"/>
  <c r="IA36" i="44"/>
  <c r="JM36" i="44" s="1"/>
  <c r="F36" i="44" s="1"/>
  <c r="CS32" i="46"/>
  <c r="CS40" i="46"/>
  <c r="F40" i="46" s="1"/>
  <c r="CS22" i="46"/>
  <c r="F22" i="46" s="1"/>
  <c r="CS26" i="46"/>
  <c r="CS30" i="46"/>
  <c r="CS34" i="46"/>
  <c r="F34" i="46" s="1"/>
  <c r="CS38" i="46"/>
  <c r="CS36" i="46"/>
  <c r="HZ21" i="46"/>
  <c r="LC21" i="46"/>
  <c r="HZ18" i="46"/>
  <c r="LC18" i="46"/>
  <c r="HZ26" i="46"/>
  <c r="LC26" i="46"/>
  <c r="HZ33" i="46"/>
  <c r="LC33" i="46"/>
  <c r="HZ37" i="46"/>
  <c r="LC37" i="46"/>
  <c r="HZ30" i="46"/>
  <c r="LC30" i="46"/>
  <c r="HZ38" i="46"/>
  <c r="LC38" i="46"/>
  <c r="FG41" i="38"/>
  <c r="AT32" i="43" s="1"/>
  <c r="FH41" i="44" s="1"/>
  <c r="FG40" i="38"/>
  <c r="AT31" i="43" s="1"/>
  <c r="FH40" i="44" s="1"/>
  <c r="FG39" i="38"/>
  <c r="AT30" i="43" s="1"/>
  <c r="FH39" i="44" s="1"/>
  <c r="FG38" i="38"/>
  <c r="AT29" i="43" s="1"/>
  <c r="FH38" i="44" s="1"/>
  <c r="FG37" i="38"/>
  <c r="AT28" i="43" s="1"/>
  <c r="FH37" i="44" s="1"/>
  <c r="FG36" i="38"/>
  <c r="AT27" i="43" s="1"/>
  <c r="FH36" i="44" s="1"/>
  <c r="FG35" i="38"/>
  <c r="AT26" i="43" s="1"/>
  <c r="FH35" i="44" s="1"/>
  <c r="FG34" i="38"/>
  <c r="AT25" i="43" s="1"/>
  <c r="FH34" i="44" s="1"/>
  <c r="FG33" i="38"/>
  <c r="AT24" i="43" s="1"/>
  <c r="FH33" i="44" s="1"/>
  <c r="FG32" i="38"/>
  <c r="AT23" i="43" s="1"/>
  <c r="FH32" i="44" s="1"/>
  <c r="FG31" i="38"/>
  <c r="AT22" i="43" s="1"/>
  <c r="FH31" i="44" s="1"/>
  <c r="FG30" i="38"/>
  <c r="AT21" i="43" s="1"/>
  <c r="FH30" i="44" s="1"/>
  <c r="FG29" i="38"/>
  <c r="AT20" i="43" s="1"/>
  <c r="FH29" i="44" s="1"/>
  <c r="FG28" i="38"/>
  <c r="AT19" i="43" s="1"/>
  <c r="FH28" i="44" s="1"/>
  <c r="FG27" i="38"/>
  <c r="AT18" i="43" s="1"/>
  <c r="FH27" i="44" s="1"/>
  <c r="FG26" i="38"/>
  <c r="AT17" i="43" s="1"/>
  <c r="FH26" i="44" s="1"/>
  <c r="FG25" i="38"/>
  <c r="AT16" i="43" s="1"/>
  <c r="FH25" i="44" s="1"/>
  <c r="FG23" i="38"/>
  <c r="AT14" i="43" s="1"/>
  <c r="FH23" i="44" s="1"/>
  <c r="FG22" i="38"/>
  <c r="AT13" i="43" s="1"/>
  <c r="FH22" i="44" s="1"/>
  <c r="FG19" i="38"/>
  <c r="AT10" i="43" s="1"/>
  <c r="FH19" i="44" s="1"/>
  <c r="FG17" i="38"/>
  <c r="AT8" i="43" s="1"/>
  <c r="FG16" i="38"/>
  <c r="AT7" i="43" s="1"/>
  <c r="FG24" i="38"/>
  <c r="AT15" i="43" s="1"/>
  <c r="FH24" i="44" s="1"/>
  <c r="FG18" i="38"/>
  <c r="AT9" i="43" s="1"/>
  <c r="FH18" i="44" s="1"/>
  <c r="FG21" i="38"/>
  <c r="AT12" i="43" s="1"/>
  <c r="FH21" i="44" s="1"/>
  <c r="FG20" i="38"/>
  <c r="AT11" i="43" s="1"/>
  <c r="FH20" i="44" s="1"/>
  <c r="HZ19" i="46"/>
  <c r="LC19" i="46"/>
  <c r="HZ23" i="46"/>
  <c r="LC23" i="46"/>
  <c r="HZ16" i="41"/>
  <c r="AR7" i="45"/>
  <c r="HZ20" i="46"/>
  <c r="LC20" i="46"/>
  <c r="HZ24" i="46"/>
  <c r="LC24" i="46"/>
  <c r="HZ27" i="46"/>
  <c r="LC27" i="46"/>
  <c r="HZ31" i="46"/>
  <c r="LC31" i="46"/>
  <c r="HZ35" i="46"/>
  <c r="LC35" i="46"/>
  <c r="HZ39" i="46"/>
  <c r="LC39" i="46"/>
  <c r="HZ28" i="46"/>
  <c r="LC28" i="46"/>
  <c r="HZ32" i="46"/>
  <c r="LC32" i="46"/>
  <c r="HZ36" i="46"/>
  <c r="LC36" i="46"/>
  <c r="HZ40" i="46"/>
  <c r="LC40" i="46"/>
  <c r="AO6" i="30"/>
  <c r="FD43" i="44"/>
  <c r="HY43" i="44" s="1"/>
  <c r="KY17" i="46"/>
  <c r="FA43" i="46"/>
  <c r="HV43" i="46" s="1"/>
  <c r="HV17" i="46"/>
  <c r="JG17" i="46" s="1"/>
  <c r="HV16" i="46"/>
  <c r="JG16" i="46" s="1"/>
  <c r="KY16" i="46"/>
  <c r="FA42" i="46"/>
  <c r="HV42" i="46" s="1"/>
  <c r="FD42" i="44"/>
  <c r="HY42" i="44" s="1"/>
  <c r="AO5" i="30"/>
  <c r="LD18" i="44"/>
  <c r="IA18" i="44"/>
  <c r="JM18" i="44" s="1"/>
  <c r="F18" i="44" s="1"/>
  <c r="LD22" i="44"/>
  <c r="IA22" i="44"/>
  <c r="JM22" i="44" s="1"/>
  <c r="F22" i="44" s="1"/>
  <c r="AR34" i="43"/>
  <c r="FF17" i="44"/>
  <c r="LD21" i="44"/>
  <c r="IA21" i="44"/>
  <c r="JM21" i="44" s="1"/>
  <c r="F21" i="44" s="1"/>
  <c r="LD25" i="44"/>
  <c r="IA25" i="44"/>
  <c r="JM25" i="44" s="1"/>
  <c r="F25" i="44" s="1"/>
  <c r="IA26" i="44"/>
  <c r="JM26" i="44" s="1"/>
  <c r="F26" i="44" s="1"/>
  <c r="LD26" i="44"/>
  <c r="IA29" i="44"/>
  <c r="JM29" i="44" s="1"/>
  <c r="F29" i="44" s="1"/>
  <c r="LD29" i="44"/>
  <c r="IA33" i="44"/>
  <c r="JM33" i="44" s="1"/>
  <c r="F33" i="44" s="1"/>
  <c r="LD33" i="44"/>
  <c r="LD37" i="44"/>
  <c r="IA37" i="44"/>
  <c r="JM37" i="44" s="1"/>
  <c r="F37" i="44" s="1"/>
  <c r="IA39" i="44"/>
  <c r="JM39" i="44" s="1"/>
  <c r="F39" i="44" s="1"/>
  <c r="LD39" i="44"/>
  <c r="LD41" i="44"/>
  <c r="IA41" i="44"/>
  <c r="JM41" i="44" s="1"/>
  <c r="F41" i="44" s="1"/>
  <c r="IA30" i="44"/>
  <c r="JM30" i="44" s="1"/>
  <c r="F30" i="44" s="1"/>
  <c r="LD30" i="44"/>
  <c r="IA34" i="44"/>
  <c r="JM34" i="44" s="1"/>
  <c r="F34" i="44" s="1"/>
  <c r="LD34" i="44"/>
  <c r="CS19" i="46"/>
  <c r="CS23" i="46"/>
  <c r="F23" i="46" s="1"/>
  <c r="CS20" i="46"/>
  <c r="F20" i="46" s="1"/>
  <c r="CS27" i="46"/>
  <c r="CS35" i="46"/>
  <c r="CS28" i="46"/>
  <c r="CS21" i="46"/>
  <c r="F21" i="46" s="1"/>
  <c r="CS25" i="46"/>
  <c r="CS18" i="46"/>
  <c r="F18" i="46" s="1"/>
  <c r="CS29" i="46"/>
  <c r="CS33" i="46"/>
  <c r="CS37" i="46"/>
  <c r="CS41" i="46"/>
  <c r="CS24" i="46"/>
  <c r="CS31" i="46"/>
  <c r="CS39" i="46"/>
  <c r="FH6" i="44"/>
  <c r="FG6" i="46"/>
  <c r="ES5" i="46"/>
  <c r="ES4" i="46"/>
  <c r="ET4" i="44"/>
  <c r="ET5" i="44"/>
  <c r="EP62" i="41"/>
  <c r="EJ56" i="41" s="1"/>
  <c r="HZ19" i="41"/>
  <c r="CS19" i="41"/>
  <c r="O19" i="41" s="1"/>
  <c r="EP58" i="41" s="1"/>
  <c r="EH56" i="41" s="1"/>
  <c r="HZ23" i="41"/>
  <c r="CS23" i="41"/>
  <c r="HZ20" i="41"/>
  <c r="CS20" i="41"/>
  <c r="HZ24" i="41"/>
  <c r="CS24" i="41"/>
  <c r="O24" i="41" s="1"/>
  <c r="HZ27" i="41"/>
  <c r="CS27" i="41"/>
  <c r="O27" i="41" s="1"/>
  <c r="HZ31" i="41"/>
  <c r="CS31" i="41"/>
  <c r="HZ35" i="41"/>
  <c r="CS35" i="41"/>
  <c r="HZ39" i="41"/>
  <c r="CS39" i="41"/>
  <c r="HZ28" i="41"/>
  <c r="CS28" i="41"/>
  <c r="HZ32" i="41"/>
  <c r="CS32" i="41"/>
  <c r="HZ36" i="41"/>
  <c r="CS36" i="41"/>
  <c r="HZ40" i="41"/>
  <c r="CS40" i="41"/>
  <c r="HZ17" i="41"/>
  <c r="CS17" i="41"/>
  <c r="HZ21" i="41"/>
  <c r="CS21" i="41"/>
  <c r="HZ25" i="41"/>
  <c r="CS25" i="41"/>
  <c r="O25" i="41" s="1"/>
  <c r="HZ18" i="41"/>
  <c r="CS18" i="41"/>
  <c r="O18" i="41" s="1"/>
  <c r="EP57" i="41" s="1"/>
  <c r="EH55" i="41" s="1"/>
  <c r="HZ22" i="41"/>
  <c r="CS22" i="41"/>
  <c r="HZ26" i="41"/>
  <c r="CS26" i="41"/>
  <c r="O26" i="41" s="1"/>
  <c r="HZ29" i="41"/>
  <c r="CS29" i="41"/>
  <c r="HZ33" i="41"/>
  <c r="CS33" i="41"/>
  <c r="HZ37" i="41"/>
  <c r="CS37" i="41"/>
  <c r="HZ41" i="41"/>
  <c r="CS41" i="41"/>
  <c r="HZ30" i="41"/>
  <c r="CS30" i="41"/>
  <c r="HZ34" i="41"/>
  <c r="CS34" i="41"/>
  <c r="HZ38" i="41"/>
  <c r="CS38" i="41"/>
  <c r="CS16" i="41"/>
  <c r="HX42" i="41"/>
  <c r="HX43" i="41"/>
  <c r="DT57" i="41"/>
  <c r="DL55" i="41" s="1"/>
  <c r="LC17" i="38"/>
  <c r="HZ17" i="38"/>
  <c r="JL17" i="38" s="1"/>
  <c r="F17" i="38" s="1"/>
  <c r="LC19" i="38"/>
  <c r="HZ19" i="38"/>
  <c r="JL19" i="38" s="1"/>
  <c r="F19" i="38" s="1"/>
  <c r="LC23" i="38"/>
  <c r="HZ23" i="38"/>
  <c r="JL23" i="38" s="1"/>
  <c r="F23" i="38" s="1"/>
  <c r="LC25" i="38"/>
  <c r="HZ25" i="38"/>
  <c r="JL25" i="38" s="1"/>
  <c r="F25" i="38" s="1"/>
  <c r="LC27" i="38"/>
  <c r="HZ27" i="38"/>
  <c r="JL27" i="38" s="1"/>
  <c r="F27" i="38" s="1"/>
  <c r="LC29" i="38"/>
  <c r="HZ29" i="38"/>
  <c r="JL29" i="38" s="1"/>
  <c r="F29" i="38" s="1"/>
  <c r="LC31" i="38"/>
  <c r="HZ31" i="38"/>
  <c r="JL31" i="38" s="1"/>
  <c r="F31" i="38" s="1"/>
  <c r="LC33" i="38"/>
  <c r="HZ33" i="38"/>
  <c r="JL33" i="38" s="1"/>
  <c r="F33" i="38" s="1"/>
  <c r="JL35" i="38"/>
  <c r="F35" i="38" s="1"/>
  <c r="LC16" i="38"/>
  <c r="HZ16" i="38"/>
  <c r="JL16" i="38" s="1"/>
  <c r="F16" i="38" s="1"/>
  <c r="LC22" i="38"/>
  <c r="HZ22" i="38"/>
  <c r="JL22" i="38" s="1"/>
  <c r="F22" i="38" s="1"/>
  <c r="LC24" i="38"/>
  <c r="HZ24" i="38"/>
  <c r="JL24" i="38" s="1"/>
  <c r="F24" i="38" s="1"/>
  <c r="LC26" i="38"/>
  <c r="HZ26" i="38"/>
  <c r="JL26" i="38" s="1"/>
  <c r="F26" i="38" s="1"/>
  <c r="LC28" i="38"/>
  <c r="HZ28" i="38"/>
  <c r="JL28" i="38" s="1"/>
  <c r="F28" i="38" s="1"/>
  <c r="LC30" i="38"/>
  <c r="HZ30" i="38"/>
  <c r="JL30" i="38" s="1"/>
  <c r="F30" i="38" s="1"/>
  <c r="LC32" i="38"/>
  <c r="HZ32" i="38"/>
  <c r="JL32" i="38" s="1"/>
  <c r="F32" i="38" s="1"/>
  <c r="LC34" i="38"/>
  <c r="HZ34" i="38"/>
  <c r="JL34" i="38" s="1"/>
  <c r="F34" i="38" s="1"/>
  <c r="JL38" i="38"/>
  <c r="F38" i="38" s="1"/>
  <c r="LC21" i="38"/>
  <c r="HZ21" i="38"/>
  <c r="JL21" i="38" s="1"/>
  <c r="F21" i="38" s="1"/>
  <c r="LC20" i="38"/>
  <c r="HZ20" i="38"/>
  <c r="JL20" i="38" s="1"/>
  <c r="F20" i="38" s="1"/>
  <c r="HZ18" i="38"/>
  <c r="JL18" i="38" s="1"/>
  <c r="F18" i="38" s="1"/>
  <c r="LC18" i="38"/>
  <c r="FG41" i="41"/>
  <c r="AT32" i="45" s="1"/>
  <c r="FG41" i="46" s="1"/>
  <c r="FG39" i="41"/>
  <c r="AT30" i="45" s="1"/>
  <c r="FG39" i="46" s="1"/>
  <c r="FG37" i="41"/>
  <c r="AT28" i="45" s="1"/>
  <c r="FG37" i="46" s="1"/>
  <c r="FG35" i="41"/>
  <c r="AT26" i="45" s="1"/>
  <c r="FG35" i="46" s="1"/>
  <c r="FG33" i="41"/>
  <c r="AT24" i="45" s="1"/>
  <c r="FG33" i="46" s="1"/>
  <c r="FG31" i="41"/>
  <c r="AT22" i="45" s="1"/>
  <c r="FG31" i="46" s="1"/>
  <c r="FG29" i="41"/>
  <c r="AT20" i="45" s="1"/>
  <c r="FG29" i="46" s="1"/>
  <c r="FG27" i="41"/>
  <c r="AT18" i="45" s="1"/>
  <c r="FG27" i="46" s="1"/>
  <c r="FG40" i="41"/>
  <c r="AT31" i="45" s="1"/>
  <c r="FG40" i="46" s="1"/>
  <c r="FG38" i="41"/>
  <c r="AT29" i="45" s="1"/>
  <c r="FG38" i="46" s="1"/>
  <c r="FG36" i="41"/>
  <c r="AT27" i="45" s="1"/>
  <c r="FG36" i="46" s="1"/>
  <c r="FG34" i="41"/>
  <c r="AT25" i="45" s="1"/>
  <c r="FG34" i="46" s="1"/>
  <c r="FG32" i="41"/>
  <c r="AT23" i="45" s="1"/>
  <c r="FG32" i="46" s="1"/>
  <c r="FG30" i="41"/>
  <c r="AT21" i="45" s="1"/>
  <c r="FG30" i="46" s="1"/>
  <c r="FG28" i="41"/>
  <c r="AT19" i="45" s="1"/>
  <c r="FG28" i="46" s="1"/>
  <c r="FG25" i="41"/>
  <c r="AT16" i="45" s="1"/>
  <c r="FG25" i="46" s="1"/>
  <c r="FG23" i="41"/>
  <c r="AT14" i="45" s="1"/>
  <c r="FG23" i="46" s="1"/>
  <c r="FG21" i="41"/>
  <c r="AT12" i="45" s="1"/>
  <c r="FG21" i="46" s="1"/>
  <c r="FG19" i="41"/>
  <c r="AT10" i="45" s="1"/>
  <c r="FG19" i="46" s="1"/>
  <c r="FG17" i="41"/>
  <c r="AT8" i="45" s="1"/>
  <c r="FG26" i="41"/>
  <c r="AT17" i="45" s="1"/>
  <c r="FG26" i="46" s="1"/>
  <c r="FG24" i="41"/>
  <c r="AT15" i="45" s="1"/>
  <c r="FG24" i="46" s="1"/>
  <c r="FG22" i="41"/>
  <c r="AT13" i="45" s="1"/>
  <c r="FG22" i="46" s="1"/>
  <c r="FG20" i="41"/>
  <c r="AT11" i="45" s="1"/>
  <c r="FG20" i="46" s="1"/>
  <c r="FG18" i="41"/>
  <c r="AT9" i="45" s="1"/>
  <c r="FG18" i="46" s="1"/>
  <c r="FG16" i="41"/>
  <c r="LC19" i="41"/>
  <c r="ES4" i="41"/>
  <c r="ES5" i="41" s="1"/>
  <c r="FE42" i="41"/>
  <c r="LC16" i="41"/>
  <c r="FE43" i="41"/>
  <c r="LC17" i="41"/>
  <c r="LC24" i="41"/>
  <c r="LC22" i="41"/>
  <c r="LC30" i="41"/>
  <c r="LC33" i="41"/>
  <c r="LC38" i="41"/>
  <c r="LC21" i="41"/>
  <c r="LC29" i="41"/>
  <c r="LC27" i="41"/>
  <c r="LC32" i="41"/>
  <c r="LC35" i="41"/>
  <c r="LC41" i="41"/>
  <c r="FG6" i="41"/>
  <c r="FG6" i="38"/>
  <c r="FI13" i="41"/>
  <c r="LC18" i="41"/>
  <c r="LC20" i="41"/>
  <c r="LC28" i="41"/>
  <c r="LC26" i="41"/>
  <c r="LC34" i="41"/>
  <c r="LC37" i="41"/>
  <c r="LC40" i="41"/>
  <c r="LC25" i="41"/>
  <c r="LC23" i="41"/>
  <c r="LC31" i="41"/>
  <c r="LC36" i="41"/>
  <c r="LC39" i="41"/>
  <c r="FG7" i="41"/>
  <c r="LE14" i="41"/>
  <c r="IB14" i="41"/>
  <c r="O21" i="38"/>
  <c r="O22" i="38"/>
  <c r="O20" i="38"/>
  <c r="O23" i="38"/>
  <c r="O16" i="38"/>
  <c r="O17" i="38"/>
  <c r="LC36" i="38"/>
  <c r="LC40" i="38"/>
  <c r="LC35" i="38"/>
  <c r="LC39" i="38"/>
  <c r="IJ26" i="21"/>
  <c r="FI13" i="38"/>
  <c r="FE43" i="38"/>
  <c r="HZ43" i="38" s="1"/>
  <c r="LC38" i="38"/>
  <c r="FE10" i="38"/>
  <c r="LC37" i="38"/>
  <c r="LC41" i="38"/>
  <c r="LE14" i="38"/>
  <c r="FG7" i="38"/>
  <c r="IB14" i="38"/>
  <c r="DU53" i="44" l="1"/>
  <c r="DK55" i="44" s="1"/>
  <c r="O16" i="44"/>
  <c r="O25" i="46"/>
  <c r="F25" i="46"/>
  <c r="O24" i="46"/>
  <c r="F24" i="46"/>
  <c r="F27" i="46"/>
  <c r="O27" i="46"/>
  <c r="F26" i="46"/>
  <c r="O26" i="46"/>
  <c r="DU51" i="44"/>
  <c r="DJ55" i="44" s="1"/>
  <c r="S47" i="30"/>
  <c r="T47" i="30" s="1"/>
  <c r="O19" i="46"/>
  <c r="F19" i="46"/>
  <c r="Y19" i="44"/>
  <c r="O19" i="44"/>
  <c r="EQ58" i="44" s="1"/>
  <c r="EI56" i="44" s="1"/>
  <c r="DU60" i="44"/>
  <c r="DN56" i="44" s="1"/>
  <c r="O25" i="44"/>
  <c r="Y25" i="44"/>
  <c r="Y18" i="44"/>
  <c r="O18" i="44"/>
  <c r="DU59" i="44"/>
  <c r="DN55" i="44" s="1"/>
  <c r="DU55" i="44"/>
  <c r="DL55" i="44" s="1"/>
  <c r="DU61" i="44"/>
  <c r="DO55" i="44" s="1"/>
  <c r="Y16" i="44"/>
  <c r="CT17" i="44"/>
  <c r="K47" i="30"/>
  <c r="L47" i="30" s="1"/>
  <c r="O18" i="46"/>
  <c r="DU58" i="44"/>
  <c r="DM56" i="44" s="1"/>
  <c r="AP48" i="30"/>
  <c r="EQ59" i="44"/>
  <c r="EP61" i="41"/>
  <c r="EJ55" i="41" s="1"/>
  <c r="AA47" i="30"/>
  <c r="AP47" i="30"/>
  <c r="AN48" i="30"/>
  <c r="AA48" i="30"/>
  <c r="AN47" i="30"/>
  <c r="FK57" i="44"/>
  <c r="FC55" i="44" s="1"/>
  <c r="FK58" i="44"/>
  <c r="FC56" i="44" s="1"/>
  <c r="CS17" i="46"/>
  <c r="AT7" i="45"/>
  <c r="FG16" i="46" s="1"/>
  <c r="FG10" i="41"/>
  <c r="FG9" i="41" s="1"/>
  <c r="LD118" i="21" s="1"/>
  <c r="AJ47" i="30"/>
  <c r="FJ7" i="44"/>
  <c r="LH14" i="44"/>
  <c r="IE14" i="44"/>
  <c r="FI7" i="46"/>
  <c r="ID14" i="46"/>
  <c r="LG14" i="46"/>
  <c r="LE20" i="46"/>
  <c r="IB20" i="46"/>
  <c r="LE24" i="46"/>
  <c r="IB24" i="46"/>
  <c r="IB21" i="46"/>
  <c r="LE21" i="46"/>
  <c r="IB25" i="46"/>
  <c r="LE25" i="46"/>
  <c r="LE30" i="46"/>
  <c r="IB30" i="46"/>
  <c r="LE34" i="46"/>
  <c r="IB34" i="46"/>
  <c r="LE38" i="46"/>
  <c r="IB38" i="46"/>
  <c r="IB27" i="46"/>
  <c r="LE27" i="46"/>
  <c r="IB31" i="46"/>
  <c r="LE31" i="46"/>
  <c r="IB35" i="46"/>
  <c r="LE35" i="46"/>
  <c r="IB39" i="46"/>
  <c r="LE39" i="46"/>
  <c r="IB18" i="46"/>
  <c r="LE18" i="46"/>
  <c r="LE22" i="46"/>
  <c r="IB22" i="46"/>
  <c r="LE26" i="46"/>
  <c r="IB26" i="46"/>
  <c r="IB19" i="46"/>
  <c r="LE19" i="46"/>
  <c r="IB23" i="46"/>
  <c r="LE23" i="46"/>
  <c r="LE28" i="46"/>
  <c r="IB28" i="46"/>
  <c r="IB32" i="46"/>
  <c r="LE32" i="46"/>
  <c r="IB36" i="46"/>
  <c r="LE36" i="46"/>
  <c r="IB40" i="46"/>
  <c r="LE40" i="46"/>
  <c r="IB29" i="46"/>
  <c r="LE29" i="46"/>
  <c r="LE33" i="46"/>
  <c r="IB33" i="46"/>
  <c r="LE37" i="46"/>
  <c r="IB37" i="46"/>
  <c r="LE41" i="46"/>
  <c r="IB41" i="46"/>
  <c r="DT60" i="46"/>
  <c r="DT58" i="46"/>
  <c r="DL56" i="46" s="1"/>
  <c r="AP6" i="30"/>
  <c r="FF43" i="44"/>
  <c r="IA43" i="44" s="1"/>
  <c r="DT52" i="46"/>
  <c r="DI56" i="46" s="1"/>
  <c r="LF21" i="44"/>
  <c r="IC21" i="44"/>
  <c r="IC24" i="44"/>
  <c r="LF24" i="44"/>
  <c r="FH17" i="44"/>
  <c r="AT34" i="43"/>
  <c r="IC22" i="44"/>
  <c r="LF22" i="44"/>
  <c r="LF25" i="44"/>
  <c r="IC25" i="44"/>
  <c r="IC27" i="44"/>
  <c r="LF27" i="44"/>
  <c r="LF29" i="44"/>
  <c r="IC29" i="44"/>
  <c r="IC31" i="44"/>
  <c r="LF31" i="44"/>
  <c r="LF33" i="44"/>
  <c r="IC33" i="44"/>
  <c r="LF35" i="44"/>
  <c r="IC35" i="44"/>
  <c r="LF37" i="44"/>
  <c r="IC37" i="44"/>
  <c r="IC39" i="44"/>
  <c r="LF39" i="44"/>
  <c r="LF41" i="44"/>
  <c r="IC41" i="44"/>
  <c r="AP5" i="30"/>
  <c r="FF42" i="44"/>
  <c r="IA42" i="44" s="1"/>
  <c r="LA16" i="46"/>
  <c r="FC42" i="46"/>
  <c r="HX42" i="46" s="1"/>
  <c r="HX16" i="46"/>
  <c r="FC43" i="46"/>
  <c r="HX43" i="46" s="1"/>
  <c r="HX17" i="46"/>
  <c r="LA17" i="46"/>
  <c r="FE43" i="46"/>
  <c r="HZ43" i="46" s="1"/>
  <c r="HZ17" i="46"/>
  <c r="LC17" i="46"/>
  <c r="FI24" i="38"/>
  <c r="AV15" i="43" s="1"/>
  <c r="FI18" i="38"/>
  <c r="FI16" i="38"/>
  <c r="AV7" i="43" s="1"/>
  <c r="FI35" i="38"/>
  <c r="AV26" i="43" s="1"/>
  <c r="FI33" i="38"/>
  <c r="AV24" i="43" s="1"/>
  <c r="FI31" i="38"/>
  <c r="AV22" i="43" s="1"/>
  <c r="FI29" i="38"/>
  <c r="AV20" i="43" s="1"/>
  <c r="FI28" i="38"/>
  <c r="AV19" i="43" s="1"/>
  <c r="FI26" i="38"/>
  <c r="AV17" i="43" s="1"/>
  <c r="FI22" i="38"/>
  <c r="AV13" i="43" s="1"/>
  <c r="FI21" i="38"/>
  <c r="AV12" i="43" s="1"/>
  <c r="FI17" i="38"/>
  <c r="AV8" i="43" s="1"/>
  <c r="FI41" i="38"/>
  <c r="AV32" i="43" s="1"/>
  <c r="FI40" i="38"/>
  <c r="AV31" i="43" s="1"/>
  <c r="FI39" i="38"/>
  <c r="AV30" i="43" s="1"/>
  <c r="FI38" i="38"/>
  <c r="AV29" i="43" s="1"/>
  <c r="FI37" i="38"/>
  <c r="AV28" i="43" s="1"/>
  <c r="FI36" i="38"/>
  <c r="AV27" i="43" s="1"/>
  <c r="FI34" i="38"/>
  <c r="AV25" i="43" s="1"/>
  <c r="FI32" i="38"/>
  <c r="AV23" i="43" s="1"/>
  <c r="FI30" i="38"/>
  <c r="AV21" i="43" s="1"/>
  <c r="FI27" i="38"/>
  <c r="AV18" i="43" s="1"/>
  <c r="FI25" i="38"/>
  <c r="AV16" i="43" s="1"/>
  <c r="FI23" i="38"/>
  <c r="AV14" i="43" s="1"/>
  <c r="FI20" i="38"/>
  <c r="AV11" i="43" s="1"/>
  <c r="FJ20" i="44" s="1"/>
  <c r="FI19" i="38"/>
  <c r="AV10" i="43" s="1"/>
  <c r="FJ19" i="44" s="1"/>
  <c r="FG17" i="46"/>
  <c r="AT34" i="45"/>
  <c r="AQ8" i="30" s="1"/>
  <c r="IA17" i="44"/>
  <c r="JM17" i="44" s="1"/>
  <c r="F17" i="44" s="1"/>
  <c r="FK56" i="44" s="1"/>
  <c r="FB56" i="44" s="1"/>
  <c r="LD17" i="44"/>
  <c r="FE16" i="46"/>
  <c r="CS16" i="46" s="1"/>
  <c r="AR33" i="45"/>
  <c r="AP7" i="30" s="1"/>
  <c r="LF20" i="44"/>
  <c r="IC20" i="44"/>
  <c r="LF18" i="44"/>
  <c r="IC18" i="44"/>
  <c r="FH16" i="44"/>
  <c r="AT33" i="43"/>
  <c r="LF19" i="44"/>
  <c r="IC19" i="44"/>
  <c r="IC23" i="44"/>
  <c r="LF23" i="44"/>
  <c r="LF26" i="44"/>
  <c r="IC26" i="44"/>
  <c r="IC28" i="44"/>
  <c r="LF28" i="44"/>
  <c r="LF30" i="44"/>
  <c r="IC30" i="44"/>
  <c r="IC32" i="44"/>
  <c r="LF32" i="44"/>
  <c r="LF34" i="44"/>
  <c r="IC34" i="44"/>
  <c r="IC36" i="44"/>
  <c r="LF36" i="44"/>
  <c r="LF38" i="44"/>
  <c r="IC38" i="44"/>
  <c r="IC40" i="44"/>
  <c r="LF40" i="44"/>
  <c r="LD16" i="44"/>
  <c r="IA16" i="44"/>
  <c r="JM16" i="44" s="1"/>
  <c r="F16" i="44" s="1"/>
  <c r="FK55" i="44" s="1"/>
  <c r="FB55" i="44" s="1"/>
  <c r="FI6" i="46"/>
  <c r="FJ6" i="44"/>
  <c r="FE9" i="38"/>
  <c r="LC117" i="21" s="1"/>
  <c r="DT58" i="41"/>
  <c r="DL56" i="41" s="1"/>
  <c r="DT62" i="41"/>
  <c r="DN56" i="41" s="1"/>
  <c r="O21" i="41"/>
  <c r="EP60" i="41" s="1"/>
  <c r="EI56" i="41" s="1"/>
  <c r="DT61" i="41"/>
  <c r="DN55" i="41" s="1"/>
  <c r="O20" i="41"/>
  <c r="EP59" i="41" s="1"/>
  <c r="EI55" i="41" s="1"/>
  <c r="DT60" i="41"/>
  <c r="DM56" i="41" s="1"/>
  <c r="DT59" i="41"/>
  <c r="DM55" i="41" s="1"/>
  <c r="FJ57" i="41"/>
  <c r="FB55" i="41" s="1"/>
  <c r="HZ43" i="41"/>
  <c r="HZ42" i="41"/>
  <c r="IB16" i="41"/>
  <c r="IB20" i="41"/>
  <c r="IB24" i="41"/>
  <c r="IB17" i="41"/>
  <c r="IB21" i="41"/>
  <c r="IB25" i="41"/>
  <c r="IB30" i="41"/>
  <c r="IB34" i="41"/>
  <c r="IB38" i="41"/>
  <c r="IB27" i="41"/>
  <c r="IB31" i="41"/>
  <c r="IB35" i="41"/>
  <c r="IB39" i="41"/>
  <c r="IB18" i="41"/>
  <c r="IB22" i="41"/>
  <c r="IB26" i="41"/>
  <c r="IB19" i="41"/>
  <c r="IB23" i="41"/>
  <c r="IB28" i="41"/>
  <c r="IB32" i="41"/>
  <c r="IB36" i="41"/>
  <c r="IB40" i="41"/>
  <c r="IB29" i="41"/>
  <c r="IB33" i="41"/>
  <c r="IB37" i="41"/>
  <c r="IB41" i="41"/>
  <c r="LE16" i="38"/>
  <c r="IB16" i="38"/>
  <c r="LE17" i="38"/>
  <c r="IB17" i="38"/>
  <c r="LE21" i="38"/>
  <c r="IB21" i="38"/>
  <c r="LE25" i="38"/>
  <c r="IB25" i="38"/>
  <c r="LE29" i="38"/>
  <c r="IB29" i="38"/>
  <c r="LE33" i="38"/>
  <c r="IB33" i="38"/>
  <c r="IB37" i="38"/>
  <c r="IB41" i="38"/>
  <c r="LE20" i="38"/>
  <c r="IB20" i="38"/>
  <c r="LE24" i="38"/>
  <c r="IB24" i="38"/>
  <c r="LE28" i="38"/>
  <c r="IB28" i="38"/>
  <c r="LE32" i="38"/>
  <c r="IB32" i="38"/>
  <c r="IB36" i="38"/>
  <c r="IB40" i="38"/>
  <c r="LE19" i="38"/>
  <c r="IB19" i="38"/>
  <c r="LE23" i="38"/>
  <c r="IB23" i="38"/>
  <c r="LE27" i="38"/>
  <c r="IB27" i="38"/>
  <c r="LE31" i="38"/>
  <c r="IB31" i="38"/>
  <c r="IB35" i="38"/>
  <c r="IB39" i="38"/>
  <c r="LE18" i="38"/>
  <c r="IB18" i="38"/>
  <c r="LE22" i="38"/>
  <c r="IB22" i="38"/>
  <c r="LE26" i="38"/>
  <c r="IB26" i="38"/>
  <c r="LE30" i="38"/>
  <c r="IB30" i="38"/>
  <c r="LE34" i="38"/>
  <c r="IB34" i="38"/>
  <c r="IB38" i="38"/>
  <c r="FI40" i="41"/>
  <c r="FI38" i="41"/>
  <c r="FI36" i="41"/>
  <c r="FI34" i="41"/>
  <c r="FI32" i="41"/>
  <c r="FI30" i="41"/>
  <c r="FI28" i="41"/>
  <c r="FI41" i="41"/>
  <c r="FI39" i="41"/>
  <c r="FI37" i="41"/>
  <c r="FI35" i="41"/>
  <c r="FI33" i="41"/>
  <c r="FI31" i="41"/>
  <c r="FI29" i="41"/>
  <c r="FI27" i="41"/>
  <c r="FI26" i="41"/>
  <c r="FI24" i="41"/>
  <c r="FI22" i="41"/>
  <c r="FI20" i="41"/>
  <c r="FI18" i="41"/>
  <c r="FI16" i="41"/>
  <c r="FI25" i="41"/>
  <c r="FI23" i="41"/>
  <c r="FI21" i="41"/>
  <c r="FI19" i="41"/>
  <c r="FI17" i="41"/>
  <c r="DT51" i="41"/>
  <c r="DI55" i="41" s="1"/>
  <c r="O16" i="41"/>
  <c r="EP51" i="41" s="1"/>
  <c r="EE55" i="41" s="1"/>
  <c r="ID40" i="38"/>
  <c r="ID36" i="38"/>
  <c r="FI7" i="38"/>
  <c r="LE26" i="41"/>
  <c r="LE24" i="41"/>
  <c r="LE32" i="41"/>
  <c r="LE34" i="41"/>
  <c r="LE36" i="41"/>
  <c r="LE17" i="41"/>
  <c r="FG43" i="41"/>
  <c r="LE27" i="41"/>
  <c r="LE25" i="41"/>
  <c r="LE33" i="41"/>
  <c r="LE35" i="41"/>
  <c r="LE37" i="41"/>
  <c r="FI7" i="41"/>
  <c r="LG14" i="41"/>
  <c r="ID14" i="41"/>
  <c r="FI6" i="38"/>
  <c r="FI6" i="41"/>
  <c r="LE18" i="41"/>
  <c r="LE22" i="41"/>
  <c r="LE20" i="41"/>
  <c r="LE28" i="41"/>
  <c r="LE30" i="41"/>
  <c r="LE38" i="41"/>
  <c r="LE40" i="41"/>
  <c r="LE19" i="41"/>
  <c r="LE23" i="41"/>
  <c r="LE21" i="41"/>
  <c r="LE29" i="41"/>
  <c r="LE31" i="41"/>
  <c r="LE39" i="41"/>
  <c r="LE41" i="41"/>
  <c r="LE16" i="41"/>
  <c r="O17" i="41"/>
  <c r="EP52" i="41" s="1"/>
  <c r="EE56" i="41" s="1"/>
  <c r="DT52" i="41"/>
  <c r="FE42" i="38"/>
  <c r="HZ42" i="38" s="1"/>
  <c r="ID14" i="38"/>
  <c r="LG14" i="38"/>
  <c r="P37" i="38"/>
  <c r="P36" i="38"/>
  <c r="LE38" i="38"/>
  <c r="LE39" i="38"/>
  <c r="FG42" i="38"/>
  <c r="LE37" i="38"/>
  <c r="LE35" i="38"/>
  <c r="LE40" i="38"/>
  <c r="LE36" i="38"/>
  <c r="LE41" i="38"/>
  <c r="FG43" i="38"/>
  <c r="EQ51" i="44" l="1"/>
  <c r="EF55" i="44" s="1"/>
  <c r="FK60" i="44"/>
  <c r="FD56" i="44" s="1"/>
  <c r="FK59" i="44"/>
  <c r="FD55" i="44" s="1"/>
  <c r="GC51" i="44"/>
  <c r="FR55" i="44" s="1"/>
  <c r="EQ53" i="44"/>
  <c r="EG55" i="44" s="1"/>
  <c r="EQ55" i="44"/>
  <c r="EH55" i="44" s="1"/>
  <c r="O49" i="30" s="1"/>
  <c r="DU52" i="44"/>
  <c r="DJ56" i="44" s="1"/>
  <c r="O17" i="44"/>
  <c r="DT55" i="46"/>
  <c r="DK55" i="46" s="1"/>
  <c r="O16" i="46"/>
  <c r="EP55" i="46" s="1"/>
  <c r="DT56" i="46"/>
  <c r="DK56" i="46" s="1"/>
  <c r="O17" i="46"/>
  <c r="EP56" i="46" s="1"/>
  <c r="GC53" i="44"/>
  <c r="FS55" i="44" s="1"/>
  <c r="EQ61" i="44"/>
  <c r="EK55" i="44" s="1"/>
  <c r="EQ57" i="44"/>
  <c r="EI55" i="44" s="1"/>
  <c r="P49" i="30" s="1"/>
  <c r="GC59" i="44"/>
  <c r="FV55" i="44" s="1"/>
  <c r="GC57" i="44"/>
  <c r="FU55" i="44" s="1"/>
  <c r="GC58" i="44"/>
  <c r="FU56" i="44" s="1"/>
  <c r="H50" i="30" s="1"/>
  <c r="ID38" i="38"/>
  <c r="ID35" i="38"/>
  <c r="DU62" i="44"/>
  <c r="DO56" i="44" s="1"/>
  <c r="DU54" i="44"/>
  <c r="DK56" i="44" s="1"/>
  <c r="FK61" i="44"/>
  <c r="FE55" i="44" s="1"/>
  <c r="FK62" i="44"/>
  <c r="FE56" i="44" s="1"/>
  <c r="GC55" i="44"/>
  <c r="FT55" i="44" s="1"/>
  <c r="GC61" i="44"/>
  <c r="FW55" i="44" s="1"/>
  <c r="AT33" i="45"/>
  <c r="AQ7" i="30" s="1"/>
  <c r="DU56" i="44"/>
  <c r="DL56" i="44" s="1"/>
  <c r="Y17" i="44"/>
  <c r="GC60" i="44" s="1"/>
  <c r="FV56" i="44" s="1"/>
  <c r="FK52" i="44"/>
  <c r="EZ56" i="44" s="1"/>
  <c r="FK51" i="44"/>
  <c r="EZ55" i="44" s="1"/>
  <c r="P50" i="30"/>
  <c r="DT59" i="46"/>
  <c r="DM55" i="46" s="1"/>
  <c r="F16" i="46"/>
  <c r="GC55" i="46" s="1"/>
  <c r="FT55" i="46" s="1"/>
  <c r="DT62" i="46"/>
  <c r="DN56" i="46" s="1"/>
  <c r="F17" i="46"/>
  <c r="EJ55" i="44"/>
  <c r="DT61" i="46"/>
  <c r="DN55" i="46" s="1"/>
  <c r="AB47" i="30"/>
  <c r="AV9" i="43"/>
  <c r="FJ18" i="44" s="1"/>
  <c r="LH18" i="44" s="1"/>
  <c r="FI10" i="38"/>
  <c r="FI9" i="38" s="1"/>
  <c r="FG42" i="41"/>
  <c r="IB42" i="41" s="1"/>
  <c r="DT54" i="46"/>
  <c r="DJ56" i="46" s="1"/>
  <c r="DT53" i="46"/>
  <c r="DJ55" i="46" s="1"/>
  <c r="GC61" i="46"/>
  <c r="EP62" i="46"/>
  <c r="EJ56" i="46" s="1"/>
  <c r="AH50" i="30" s="1"/>
  <c r="DT57" i="46"/>
  <c r="DL55" i="46" s="1"/>
  <c r="EP60" i="46"/>
  <c r="EI56" i="46" s="1"/>
  <c r="AG50" i="30" s="1"/>
  <c r="FF4" i="38"/>
  <c r="ID39" i="38"/>
  <c r="FK54" i="44"/>
  <c r="FA56" i="44" s="1"/>
  <c r="ID37" i="38"/>
  <c r="ID41" i="38"/>
  <c r="FK53" i="44"/>
  <c r="FA55" i="44" s="1"/>
  <c r="FT4" i="41"/>
  <c r="EP58" i="46"/>
  <c r="EH56" i="46" s="1"/>
  <c r="AF50" i="30" s="1"/>
  <c r="FJ25" i="44"/>
  <c r="FJ30" i="44"/>
  <c r="IE30" i="44" s="1"/>
  <c r="FJ34" i="44"/>
  <c r="FJ37" i="44"/>
  <c r="FJ39" i="44"/>
  <c r="FJ41" i="44"/>
  <c r="FJ21" i="44"/>
  <c r="FJ26" i="44"/>
  <c r="FJ29" i="44"/>
  <c r="FJ33" i="44"/>
  <c r="IE33" i="44" s="1"/>
  <c r="FJ24" i="44"/>
  <c r="FJ23" i="44"/>
  <c r="FJ27" i="44"/>
  <c r="FJ32" i="44"/>
  <c r="FJ36" i="44"/>
  <c r="FJ38" i="44"/>
  <c r="FJ40" i="44"/>
  <c r="FJ22" i="44"/>
  <c r="LH22" i="44" s="1"/>
  <c r="FJ28" i="44"/>
  <c r="FJ31" i="44"/>
  <c r="FJ35" i="44"/>
  <c r="FJ58" i="41"/>
  <c r="FB56" i="41" s="1"/>
  <c r="ID19" i="41"/>
  <c r="AV10" i="45"/>
  <c r="FI19" i="46" s="1"/>
  <c r="ID23" i="41"/>
  <c r="AV14" i="45"/>
  <c r="FI23" i="46" s="1"/>
  <c r="ID16" i="41"/>
  <c r="AV7" i="45"/>
  <c r="ID20" i="41"/>
  <c r="AV11" i="45"/>
  <c r="FI20" i="46" s="1"/>
  <c r="ID24" i="41"/>
  <c r="AV15" i="45"/>
  <c r="FI24" i="46" s="1"/>
  <c r="ID27" i="41"/>
  <c r="AV18" i="45"/>
  <c r="FI27" i="46" s="1"/>
  <c r="ID31" i="41"/>
  <c r="AV22" i="45"/>
  <c r="FI31" i="46" s="1"/>
  <c r="ID35" i="41"/>
  <c r="AV26" i="45"/>
  <c r="FI35" i="46" s="1"/>
  <c r="ID39" i="41"/>
  <c r="AV30" i="45"/>
  <c r="FI39" i="46" s="1"/>
  <c r="ID28" i="41"/>
  <c r="AV19" i="45"/>
  <c r="FI28" i="46" s="1"/>
  <c r="ID32" i="41"/>
  <c r="AV23" i="45"/>
  <c r="FI32" i="46" s="1"/>
  <c r="ID36" i="41"/>
  <c r="AV27" i="45"/>
  <c r="FI36" i="46" s="1"/>
  <c r="ID40" i="41"/>
  <c r="AV31" i="45"/>
  <c r="FI40" i="46" s="1"/>
  <c r="DT51" i="46"/>
  <c r="DI55" i="46" s="1"/>
  <c r="EP59" i="46"/>
  <c r="AQ5" i="30"/>
  <c r="FH42" i="44"/>
  <c r="IC42" i="44" s="1"/>
  <c r="IE19" i="44"/>
  <c r="LH19" i="44"/>
  <c r="FJ17" i="44"/>
  <c r="AV34" i="43"/>
  <c r="AQ6" i="30"/>
  <c r="FH43" i="44"/>
  <c r="IC43" i="44" s="1"/>
  <c r="ID17" i="41"/>
  <c r="AV8" i="45"/>
  <c r="ID21" i="41"/>
  <c r="AV12" i="45"/>
  <c r="FI21" i="46" s="1"/>
  <c r="ID25" i="41"/>
  <c r="AV16" i="45"/>
  <c r="FI25" i="46" s="1"/>
  <c r="ID18" i="41"/>
  <c r="AV9" i="45"/>
  <c r="FI18" i="46" s="1"/>
  <c r="ID22" i="41"/>
  <c r="AV13" i="45"/>
  <c r="FI22" i="46" s="1"/>
  <c r="ID26" i="41"/>
  <c r="AV17" i="45"/>
  <c r="FI26" i="46" s="1"/>
  <c r="ID29" i="41"/>
  <c r="AV20" i="45"/>
  <c r="FI29" i="46" s="1"/>
  <c r="ID33" i="41"/>
  <c r="AV24" i="45"/>
  <c r="FI33" i="46" s="1"/>
  <c r="ID37" i="41"/>
  <c r="AV28" i="45"/>
  <c r="FI37" i="46" s="1"/>
  <c r="ID41" i="41"/>
  <c r="AV32" i="45"/>
  <c r="FI41" i="46" s="1"/>
  <c r="ID30" i="41"/>
  <c r="AV21" i="45"/>
  <c r="FI30" i="46" s="1"/>
  <c r="ID34" i="41"/>
  <c r="AV25" i="45"/>
  <c r="FI34" i="46" s="1"/>
  <c r="ID38" i="41"/>
  <c r="AV29" i="45"/>
  <c r="FI38" i="46" s="1"/>
  <c r="LF16" i="44"/>
  <c r="IC16" i="44"/>
  <c r="FE42" i="46"/>
  <c r="HZ42" i="46" s="1"/>
  <c r="HZ16" i="46"/>
  <c r="LC16" i="46"/>
  <c r="LE17" i="46"/>
  <c r="FG43" i="46"/>
  <c r="IB43" i="46" s="1"/>
  <c r="IB17" i="46"/>
  <c r="IE20" i="44"/>
  <c r="LH20" i="44"/>
  <c r="LH34" i="44"/>
  <c r="FJ16" i="44"/>
  <c r="IC17" i="44"/>
  <c r="LF17" i="44"/>
  <c r="DM56" i="46"/>
  <c r="LE16" i="46"/>
  <c r="FG42" i="46"/>
  <c r="IB42" i="46" s="1"/>
  <c r="IB16" i="46"/>
  <c r="FJ61" i="41"/>
  <c r="FD55" i="41" s="1"/>
  <c r="FJ62" i="41"/>
  <c r="FD56" i="41" s="1"/>
  <c r="FJ59" i="41"/>
  <c r="FC55" i="41" s="1"/>
  <c r="FJ60" i="41"/>
  <c r="FC56" i="41" s="1"/>
  <c r="IB43" i="41"/>
  <c r="LG16" i="38"/>
  <c r="ID16" i="38"/>
  <c r="LG20" i="38"/>
  <c r="ID20" i="38"/>
  <c r="LG24" i="38"/>
  <c r="ID24" i="38"/>
  <c r="LG28" i="38"/>
  <c r="ID28" i="38"/>
  <c r="LG32" i="38"/>
  <c r="ID32" i="38"/>
  <c r="LG19" i="38"/>
  <c r="ID19" i="38"/>
  <c r="LG23" i="38"/>
  <c r="ID23" i="38"/>
  <c r="LG27" i="38"/>
  <c r="ID27" i="38"/>
  <c r="LG31" i="38"/>
  <c r="ID31" i="38"/>
  <c r="IB43" i="38"/>
  <c r="IB42" i="38"/>
  <c r="LG18" i="38"/>
  <c r="ID18" i="38"/>
  <c r="LG22" i="38"/>
  <c r="ID22" i="38"/>
  <c r="LG26" i="38"/>
  <c r="ID26" i="38"/>
  <c r="LG30" i="38"/>
  <c r="ID30" i="38"/>
  <c r="LG34" i="38"/>
  <c r="ID34" i="38"/>
  <c r="LG17" i="38"/>
  <c r="ID17" i="38"/>
  <c r="LG21" i="38"/>
  <c r="ID21" i="38"/>
  <c r="LG25" i="38"/>
  <c r="ID25" i="38"/>
  <c r="LG29" i="38"/>
  <c r="ID29" i="38"/>
  <c r="LG33" i="38"/>
  <c r="ID33" i="38"/>
  <c r="FJ51" i="41"/>
  <c r="EY55" i="41" s="1"/>
  <c r="LG20" i="41"/>
  <c r="LG28" i="41"/>
  <c r="LG26" i="41"/>
  <c r="LG34" i="41"/>
  <c r="LG37" i="41"/>
  <c r="LG40" i="41"/>
  <c r="LG18" i="41"/>
  <c r="LG25" i="41"/>
  <c r="LG23" i="41"/>
  <c r="LG31" i="41"/>
  <c r="LG36" i="41"/>
  <c r="LG39" i="41"/>
  <c r="FJ52" i="41"/>
  <c r="EY56" i="41" s="1"/>
  <c r="DI56" i="41"/>
  <c r="LG24" i="41"/>
  <c r="LG22" i="41"/>
  <c r="LG30" i="41"/>
  <c r="LG33" i="41"/>
  <c r="LG38" i="41"/>
  <c r="FI42" i="41"/>
  <c r="LG16" i="41"/>
  <c r="LG19" i="41"/>
  <c r="FI43" i="41"/>
  <c r="LG17" i="41"/>
  <c r="LG21" i="41"/>
  <c r="LG29" i="41"/>
  <c r="LG27" i="41"/>
  <c r="LG32" i="41"/>
  <c r="LG35" i="41"/>
  <c r="LG41" i="41"/>
  <c r="LG38" i="38"/>
  <c r="LG37" i="38"/>
  <c r="FI43" i="38"/>
  <c r="ID43" i="38" s="1"/>
  <c r="LG41" i="38"/>
  <c r="LG40" i="38"/>
  <c r="LG36" i="38"/>
  <c r="LG39" i="38"/>
  <c r="LG35" i="38"/>
  <c r="EP52" i="46" l="1"/>
  <c r="EE56" i="46" s="1"/>
  <c r="AC50" i="30" s="1"/>
  <c r="M49" i="30"/>
  <c r="EQ54" i="44"/>
  <c r="EG56" i="44" s="1"/>
  <c r="N50" i="30" s="1"/>
  <c r="EQ60" i="44"/>
  <c r="EJ56" i="44" s="1"/>
  <c r="I50" i="30" s="1"/>
  <c r="EQ62" i="44"/>
  <c r="EK56" i="44" s="1"/>
  <c r="R50" i="30" s="1"/>
  <c r="AV33" i="43"/>
  <c r="FJ42" i="44" s="1"/>
  <c r="IE42" i="44" s="1"/>
  <c r="N49" i="30"/>
  <c r="G49" i="30"/>
  <c r="EP54" i="46"/>
  <c r="FJ54" i="46" s="1"/>
  <c r="EZ56" i="46" s="1"/>
  <c r="EQ52" i="44"/>
  <c r="EF56" i="44" s="1"/>
  <c r="M50" i="30" s="1"/>
  <c r="EQ56" i="44"/>
  <c r="EH56" i="44" s="1"/>
  <c r="O50" i="30" s="1"/>
  <c r="GC54" i="44"/>
  <c r="FS56" i="44" s="1"/>
  <c r="GC52" i="44"/>
  <c r="FR56" i="44" s="1"/>
  <c r="GC52" i="46"/>
  <c r="FR56" i="46" s="1"/>
  <c r="GC56" i="46"/>
  <c r="FT56" i="46" s="1"/>
  <c r="H49" i="30"/>
  <c r="R49" i="30"/>
  <c r="DC55" i="46"/>
  <c r="CT55" i="46" s="1"/>
  <c r="W49" i="30" s="1"/>
  <c r="J49" i="30"/>
  <c r="DC61" i="46"/>
  <c r="CW55" i="46" s="1"/>
  <c r="Z49" i="30" s="1"/>
  <c r="GC56" i="44"/>
  <c r="GC62" i="44"/>
  <c r="FW56" i="44" s="1"/>
  <c r="F49" i="30"/>
  <c r="E49" i="30"/>
  <c r="Q49" i="30"/>
  <c r="I49" i="30"/>
  <c r="GC54" i="46"/>
  <c r="FS56" i="46" s="1"/>
  <c r="LH31" i="44"/>
  <c r="LH38" i="44"/>
  <c r="LH23" i="44"/>
  <c r="LH26" i="44"/>
  <c r="IE37" i="44"/>
  <c r="IE28" i="44"/>
  <c r="LH36" i="44"/>
  <c r="IE24" i="44"/>
  <c r="LH21" i="44"/>
  <c r="IE34" i="44"/>
  <c r="LH32" i="44"/>
  <c r="LH33" i="44"/>
  <c r="IE41" i="44"/>
  <c r="LH30" i="44"/>
  <c r="IE18" i="44"/>
  <c r="IE35" i="44"/>
  <c r="LH40" i="44"/>
  <c r="LH27" i="44"/>
  <c r="LH29" i="44"/>
  <c r="IE39" i="44"/>
  <c r="LH25" i="44"/>
  <c r="FW55" i="46"/>
  <c r="GC62" i="46"/>
  <c r="FW56" i="46" s="1"/>
  <c r="EP61" i="46"/>
  <c r="EJ55" i="46" s="1"/>
  <c r="AH49" i="30" s="1"/>
  <c r="FI42" i="38"/>
  <c r="ID42" i="38" s="1"/>
  <c r="IE25" i="44"/>
  <c r="LH37" i="44"/>
  <c r="IE26" i="44"/>
  <c r="IE31" i="44"/>
  <c r="IE32" i="44"/>
  <c r="GC57" i="46"/>
  <c r="DC57" i="46" s="1"/>
  <c r="CU55" i="46" s="1"/>
  <c r="X49" i="30" s="1"/>
  <c r="GC53" i="46"/>
  <c r="LH24" i="44"/>
  <c r="IE29" i="44"/>
  <c r="IE21" i="44"/>
  <c r="IE36" i="44"/>
  <c r="IE38" i="44"/>
  <c r="ES4" i="38"/>
  <c r="ES5" i="38" s="1"/>
  <c r="IE22" i="44"/>
  <c r="IE23" i="44"/>
  <c r="IE40" i="44"/>
  <c r="GC60" i="46"/>
  <c r="DC60" i="46" s="1"/>
  <c r="CV56" i="46" s="1"/>
  <c r="Y50" i="30" s="1"/>
  <c r="GC58" i="46"/>
  <c r="GC51" i="46"/>
  <c r="GC59" i="46"/>
  <c r="FJ62" i="46"/>
  <c r="FD56" i="46" s="1"/>
  <c r="FJ60" i="46"/>
  <c r="FC56" i="46" s="1"/>
  <c r="FJ52" i="46"/>
  <c r="EY56" i="46" s="1"/>
  <c r="LH28" i="44"/>
  <c r="EP57" i="46"/>
  <c r="EH55" i="46" s="1"/>
  <c r="AF49" i="30" s="1"/>
  <c r="EI55" i="46"/>
  <c r="AG49" i="30" s="1"/>
  <c r="FJ59" i="46"/>
  <c r="FC55" i="46" s="1"/>
  <c r="EP51" i="46"/>
  <c r="EE55" i="46" s="1"/>
  <c r="AC49" i="30" s="1"/>
  <c r="EP53" i="46"/>
  <c r="IE27" i="44"/>
  <c r="LH35" i="44"/>
  <c r="LH39" i="44"/>
  <c r="LH41" i="44"/>
  <c r="FJ58" i="46"/>
  <c r="FB56" i="46" s="1"/>
  <c r="EG55" i="46"/>
  <c r="AE49" i="30" s="1"/>
  <c r="FJ55" i="46"/>
  <c r="FA55" i="46" s="1"/>
  <c r="AM49" i="30" s="1"/>
  <c r="EG56" i="46"/>
  <c r="AE50" i="30" s="1"/>
  <c r="FJ56" i="46"/>
  <c r="FA56" i="46" s="1"/>
  <c r="ID38" i="46"/>
  <c r="LG38" i="46"/>
  <c r="ID34" i="46"/>
  <c r="LG34" i="46"/>
  <c r="ID30" i="46"/>
  <c r="LG30" i="46"/>
  <c r="ID41" i="46"/>
  <c r="LG41" i="46"/>
  <c r="ID37" i="46"/>
  <c r="LG37" i="46"/>
  <c r="ID33" i="46"/>
  <c r="LG33" i="46"/>
  <c r="ID29" i="46"/>
  <c r="LG29" i="46"/>
  <c r="ID26" i="46"/>
  <c r="LG26" i="46"/>
  <c r="ID22" i="46"/>
  <c r="LG22" i="46"/>
  <c r="LG18" i="46"/>
  <c r="ID18" i="46"/>
  <c r="ID25" i="46"/>
  <c r="LG25" i="46"/>
  <c r="ID21" i="46"/>
  <c r="LG21" i="46"/>
  <c r="FI17" i="46"/>
  <c r="AV34" i="45"/>
  <c r="AR8" i="30" s="1"/>
  <c r="LH17" i="44"/>
  <c r="IE17" i="44"/>
  <c r="IE16" i="44"/>
  <c r="LH16" i="44"/>
  <c r="AR6" i="30"/>
  <c r="FJ43" i="44"/>
  <c r="IE43" i="44" s="1"/>
  <c r="ID40" i="46"/>
  <c r="LG40" i="46"/>
  <c r="ID36" i="46"/>
  <c r="LG36" i="46"/>
  <c r="ID32" i="46"/>
  <c r="LG32" i="46"/>
  <c r="LG28" i="46"/>
  <c r="ID28" i="46"/>
  <c r="ID39" i="46"/>
  <c r="LG39" i="46"/>
  <c r="ID35" i="46"/>
  <c r="LG35" i="46"/>
  <c r="ID31" i="46"/>
  <c r="LG31" i="46"/>
  <c r="ID27" i="46"/>
  <c r="LG27" i="46"/>
  <c r="LG24" i="46"/>
  <c r="ID24" i="46"/>
  <c r="ID20" i="46"/>
  <c r="LG20" i="46"/>
  <c r="FI16" i="46"/>
  <c r="AV33" i="45"/>
  <c r="AR7" i="30" s="1"/>
  <c r="ID23" i="46"/>
  <c r="LG23" i="46"/>
  <c r="ID19" i="46"/>
  <c r="LG19" i="46"/>
  <c r="ID43" i="41"/>
  <c r="ID42" i="41"/>
  <c r="AR5" i="30" l="1"/>
  <c r="Q50" i="30"/>
  <c r="S50" i="30" s="1"/>
  <c r="F50" i="30"/>
  <c r="J50" i="30"/>
  <c r="E50" i="30"/>
  <c r="EF56" i="46"/>
  <c r="AD50" i="30" s="1"/>
  <c r="AI50" i="30" s="1"/>
  <c r="AK50" i="30"/>
  <c r="AM50" i="30"/>
  <c r="S49" i="30"/>
  <c r="DC52" i="46"/>
  <c r="CR56" i="46" s="1"/>
  <c r="U50" i="30" s="1"/>
  <c r="K49" i="30"/>
  <c r="FT56" i="44"/>
  <c r="G50" i="30" s="1"/>
  <c r="DC56" i="46"/>
  <c r="CT56" i="46" s="1"/>
  <c r="W50" i="30" s="1"/>
  <c r="DC54" i="46"/>
  <c r="CS56" i="46" s="1"/>
  <c r="V50" i="30" s="1"/>
  <c r="DC62" i="46"/>
  <c r="CW56" i="46" s="1"/>
  <c r="Z50" i="30" s="1"/>
  <c r="FJ61" i="46"/>
  <c r="FD55" i="46" s="1"/>
  <c r="AP49" i="30" s="1"/>
  <c r="FU55" i="46"/>
  <c r="AL50" i="30"/>
  <c r="FS55" i="46"/>
  <c r="DC53" i="46"/>
  <c r="CS55" i="46" s="1"/>
  <c r="V49" i="30" s="1"/>
  <c r="AP50" i="30"/>
  <c r="FV56" i="46"/>
  <c r="AO50" i="30" s="1"/>
  <c r="DC58" i="46"/>
  <c r="CU56" i="46" s="1"/>
  <c r="X50" i="30" s="1"/>
  <c r="FU56" i="46"/>
  <c r="AN50" i="30" s="1"/>
  <c r="FV55" i="46"/>
  <c r="AO49" i="30" s="1"/>
  <c r="DC59" i="46"/>
  <c r="CV55" i="46" s="1"/>
  <c r="Y49" i="30" s="1"/>
  <c r="FR55" i="46"/>
  <c r="DC51" i="46"/>
  <c r="CR55" i="46" s="1"/>
  <c r="U49" i="30" s="1"/>
  <c r="FJ57" i="46"/>
  <c r="FB55" i="46" s="1"/>
  <c r="FJ51" i="46"/>
  <c r="EY55" i="46" s="1"/>
  <c r="EF55" i="46"/>
  <c r="AD49" i="30" s="1"/>
  <c r="AI49" i="30" s="1"/>
  <c r="FJ53" i="46"/>
  <c r="EZ55" i="46" s="1"/>
  <c r="ID16" i="46"/>
  <c r="LG16" i="46"/>
  <c r="FI42" i="46"/>
  <c r="ID42" i="46" s="1"/>
  <c r="FI43" i="46"/>
  <c r="ID43" i="46" s="1"/>
  <c r="ID17" i="46"/>
  <c r="LG17" i="46"/>
  <c r="K50" i="30" l="1"/>
  <c r="L49" i="30" s="1"/>
  <c r="T49" i="30"/>
  <c r="AA50" i="30"/>
  <c r="AL49" i="30"/>
  <c r="AN49" i="30"/>
  <c r="AK49" i="30"/>
  <c r="AA49" i="30"/>
  <c r="AJ49" i="30"/>
  <c r="AB49" i="30" l="1"/>
  <c r="CS21" i="21"/>
  <c r="CI30" i="21" l="1"/>
  <c r="CI33" i="21"/>
  <c r="CI37" i="21"/>
  <c r="CI38" i="21"/>
  <c r="CI40" i="21"/>
  <c r="CI35" i="21"/>
  <c r="CI39" i="21"/>
  <c r="CI31" i="21"/>
  <c r="CI61" i="21"/>
  <c r="CI67" i="21"/>
  <c r="CI69" i="21"/>
  <c r="CI68" i="21"/>
  <c r="CI63" i="21"/>
  <c r="CI62" i="21"/>
  <c r="CI57" i="21"/>
  <c r="CI32" i="21"/>
  <c r="CI41" i="21"/>
  <c r="CI34" i="21"/>
  <c r="CI36" i="21"/>
  <c r="CI60" i="21"/>
  <c r="CI64" i="21"/>
  <c r="CI80" i="21"/>
  <c r="CI73" i="21"/>
  <c r="CI79" i="21"/>
  <c r="CI81" i="21"/>
  <c r="CI78" i="21"/>
  <c r="CI59" i="21"/>
  <c r="CI77" i="21"/>
  <c r="CI56" i="21"/>
  <c r="CI75" i="21"/>
  <c r="CI66" i="21"/>
  <c r="CI72" i="21"/>
  <c r="CI74" i="21"/>
  <c r="CI76" i="21"/>
  <c r="CI65" i="21"/>
  <c r="CI29" i="21"/>
  <c r="CI28" i="21"/>
  <c r="CI58" i="21"/>
  <c r="CI71" i="21"/>
  <c r="CI70" i="21"/>
  <c r="CI26" i="21"/>
  <c r="CI13" i="21" s="1"/>
  <c r="CI48" i="21" l="1"/>
  <c r="CI300" i="21"/>
  <c r="CI46" i="21"/>
  <c r="CI298" i="21"/>
  <c r="CI45" i="21"/>
  <c r="CI297" i="21"/>
  <c r="CI49" i="21"/>
  <c r="CI301" i="21"/>
  <c r="CI52" i="21"/>
  <c r="CI304" i="21"/>
  <c r="CI47" i="21"/>
  <c r="CI299" i="21"/>
  <c r="CI50" i="21"/>
  <c r="CI302" i="21"/>
  <c r="CI55" i="21"/>
  <c r="CI307" i="21"/>
  <c r="CI53" i="21"/>
  <c r="CI305" i="21"/>
  <c r="CI54" i="21"/>
  <c r="CI306" i="21"/>
  <c r="CI51" i="21"/>
  <c r="CI303" i="21"/>
  <c r="CI44" i="21"/>
  <c r="CI296" i="21"/>
  <c r="AX4" i="43"/>
  <c r="AX4" i="45"/>
  <c r="FL13" i="44"/>
  <c r="FL7" i="44" s="1"/>
  <c r="FK13" i="46"/>
  <c r="FK7" i="46" s="1"/>
  <c r="FK13" i="41"/>
  <c r="IK26" i="21"/>
  <c r="FK13" i="38"/>
  <c r="CJ66" i="21"/>
  <c r="CJ79" i="21"/>
  <c r="CJ69" i="21"/>
  <c r="CJ70" i="21"/>
  <c r="CJ80" i="21"/>
  <c r="CJ65" i="21"/>
  <c r="CJ73" i="21"/>
  <c r="CJ68" i="21"/>
  <c r="CJ81" i="21"/>
  <c r="CJ74" i="21"/>
  <c r="CJ61" i="21"/>
  <c r="CJ29" i="21"/>
  <c r="CJ67" i="21"/>
  <c r="CJ59" i="21"/>
  <c r="CJ60" i="21"/>
  <c r="CJ78" i="21"/>
  <c r="CJ75" i="21"/>
  <c r="CJ71" i="21"/>
  <c r="CJ72" i="21"/>
  <c r="CJ77" i="21"/>
  <c r="CJ62" i="21"/>
  <c r="CJ58" i="21"/>
  <c r="CJ64" i="21"/>
  <c r="CJ76" i="21"/>
  <c r="CJ63" i="21"/>
  <c r="CJ56" i="21"/>
  <c r="CJ57" i="21"/>
  <c r="CJ35" i="21"/>
  <c r="CJ37" i="21"/>
  <c r="CJ40" i="21"/>
  <c r="CJ36" i="21"/>
  <c r="CJ31" i="21"/>
  <c r="CJ41" i="21"/>
  <c r="CJ33" i="21"/>
  <c r="CJ30" i="21"/>
  <c r="CJ39" i="21"/>
  <c r="CJ34" i="21"/>
  <c r="CJ38" i="21"/>
  <c r="CJ32" i="21"/>
  <c r="CJ28" i="21"/>
  <c r="CJ52" i="21" l="1"/>
  <c r="CJ304" i="21"/>
  <c r="CJ53" i="21"/>
  <c r="CJ305" i="21"/>
  <c r="CJ47" i="21"/>
  <c r="CJ299" i="21"/>
  <c r="CJ45" i="21"/>
  <c r="CJ297" i="21"/>
  <c r="CJ54" i="21"/>
  <c r="CJ306" i="21"/>
  <c r="CJ49" i="21"/>
  <c r="CJ301" i="21"/>
  <c r="CJ46" i="21"/>
  <c r="CJ298" i="21"/>
  <c r="CJ48" i="21"/>
  <c r="CJ300" i="21"/>
  <c r="CJ55" i="21"/>
  <c r="CJ307" i="21"/>
  <c r="CJ50" i="21"/>
  <c r="CJ302" i="21"/>
  <c r="CJ51" i="21"/>
  <c r="CJ303" i="21"/>
  <c r="CJ44" i="21"/>
  <c r="CJ296" i="21"/>
  <c r="IG14" i="44"/>
  <c r="LJ14" i="44"/>
  <c r="IF14" i="46"/>
  <c r="LI14" i="46"/>
  <c r="FK41" i="38"/>
  <c r="AX32" i="43" s="1"/>
  <c r="FL41" i="44" s="1"/>
  <c r="FK40" i="38"/>
  <c r="AX31" i="43" s="1"/>
  <c r="FL40" i="44" s="1"/>
  <c r="FK39" i="38"/>
  <c r="AX30" i="43" s="1"/>
  <c r="FL39" i="44" s="1"/>
  <c r="FK38" i="38"/>
  <c r="AX29" i="43" s="1"/>
  <c r="FL38" i="44" s="1"/>
  <c r="FK37" i="38"/>
  <c r="AX28" i="43" s="1"/>
  <c r="FL37" i="44" s="1"/>
  <c r="FK36" i="38"/>
  <c r="AX27" i="43" s="1"/>
  <c r="FL36" i="44" s="1"/>
  <c r="FK35" i="38"/>
  <c r="AX26" i="43" s="1"/>
  <c r="FL35" i="44" s="1"/>
  <c r="FK34" i="38"/>
  <c r="AX25" i="43" s="1"/>
  <c r="FL34" i="44" s="1"/>
  <c r="FK33" i="38"/>
  <c r="AX24" i="43" s="1"/>
  <c r="FL33" i="44" s="1"/>
  <c r="FK32" i="38"/>
  <c r="AX23" i="43" s="1"/>
  <c r="FL32" i="44" s="1"/>
  <c r="FK31" i="38"/>
  <c r="AX22" i="43" s="1"/>
  <c r="FL31" i="44" s="1"/>
  <c r="FK30" i="38"/>
  <c r="AX21" i="43" s="1"/>
  <c r="FL30" i="44" s="1"/>
  <c r="FK29" i="38"/>
  <c r="AX20" i="43" s="1"/>
  <c r="FL29" i="44" s="1"/>
  <c r="FK28" i="38"/>
  <c r="AX19" i="43" s="1"/>
  <c r="FL28" i="44" s="1"/>
  <c r="FK27" i="38"/>
  <c r="AX18" i="43" s="1"/>
  <c r="FL27" i="44" s="1"/>
  <c r="FK26" i="38"/>
  <c r="AX17" i="43" s="1"/>
  <c r="FL26" i="44" s="1"/>
  <c r="FK25" i="38"/>
  <c r="AX16" i="43" s="1"/>
  <c r="FL25" i="44" s="1"/>
  <c r="FK23" i="38"/>
  <c r="AX14" i="43" s="1"/>
  <c r="FL23" i="44" s="1"/>
  <c r="FK22" i="38"/>
  <c r="AX13" i="43" s="1"/>
  <c r="FL22" i="44" s="1"/>
  <c r="FK21" i="38"/>
  <c r="AX12" i="43" s="1"/>
  <c r="FL21" i="44" s="1"/>
  <c r="FK20" i="38"/>
  <c r="AX11" i="43" s="1"/>
  <c r="FL20" i="44" s="1"/>
  <c r="FK19" i="38"/>
  <c r="FK17" i="38"/>
  <c r="AX8" i="43" s="1"/>
  <c r="FK24" i="38"/>
  <c r="AX15" i="43" s="1"/>
  <c r="FL24" i="44" s="1"/>
  <c r="FK18" i="38"/>
  <c r="AX9" i="43" s="1"/>
  <c r="FL18" i="44" s="1"/>
  <c r="FK16" i="38"/>
  <c r="AX7" i="43" s="1"/>
  <c r="FL6" i="44"/>
  <c r="FK6" i="46"/>
  <c r="FK41" i="41"/>
  <c r="AX32" i="45" s="1"/>
  <c r="FK41" i="46" s="1"/>
  <c r="FK39" i="41"/>
  <c r="AX30" i="45" s="1"/>
  <c r="FK39" i="46" s="1"/>
  <c r="FK37" i="41"/>
  <c r="AX28" i="45" s="1"/>
  <c r="FK37" i="46" s="1"/>
  <c r="FK35" i="41"/>
  <c r="AX26" i="45" s="1"/>
  <c r="FK35" i="46" s="1"/>
  <c r="FK33" i="41"/>
  <c r="AX24" i="45" s="1"/>
  <c r="FK33" i="46" s="1"/>
  <c r="FK31" i="41"/>
  <c r="AX22" i="45" s="1"/>
  <c r="FK31" i="46" s="1"/>
  <c r="FK29" i="41"/>
  <c r="AX20" i="45" s="1"/>
  <c r="FK29" i="46" s="1"/>
  <c r="FK27" i="41"/>
  <c r="AX18" i="45" s="1"/>
  <c r="FK27" i="46" s="1"/>
  <c r="FK40" i="41"/>
  <c r="AX31" i="45" s="1"/>
  <c r="FK40" i="46" s="1"/>
  <c r="FK38" i="41"/>
  <c r="AX29" i="45" s="1"/>
  <c r="FK38" i="46" s="1"/>
  <c r="FK36" i="41"/>
  <c r="AX27" i="45" s="1"/>
  <c r="FK36" i="46" s="1"/>
  <c r="FK34" i="41"/>
  <c r="AX25" i="45" s="1"/>
  <c r="FK34" i="46" s="1"/>
  <c r="FK32" i="41"/>
  <c r="AX23" i="45" s="1"/>
  <c r="FK32" i="46" s="1"/>
  <c r="FK30" i="41"/>
  <c r="AX21" i="45" s="1"/>
  <c r="FK30" i="46" s="1"/>
  <c r="FK28" i="41"/>
  <c r="AX19" i="45" s="1"/>
  <c r="FK28" i="46" s="1"/>
  <c r="FK25" i="41"/>
  <c r="AX16" i="45" s="1"/>
  <c r="FK25" i="46" s="1"/>
  <c r="FK23" i="41"/>
  <c r="AX14" i="45" s="1"/>
  <c r="FK23" i="46" s="1"/>
  <c r="FK21" i="41"/>
  <c r="AX12" i="45" s="1"/>
  <c r="FK21" i="46" s="1"/>
  <c r="FK19" i="41"/>
  <c r="AX10" i="45" s="1"/>
  <c r="FK19" i="46" s="1"/>
  <c r="FK17" i="41"/>
  <c r="AX8" i="45" s="1"/>
  <c r="FK26" i="41"/>
  <c r="AX17" i="45" s="1"/>
  <c r="FK26" i="46" s="1"/>
  <c r="FK24" i="41"/>
  <c r="AX15" i="45" s="1"/>
  <c r="FK24" i="46" s="1"/>
  <c r="FK22" i="41"/>
  <c r="AX13" i="45" s="1"/>
  <c r="FK22" i="46" s="1"/>
  <c r="FK20" i="41"/>
  <c r="AX11" i="45" s="1"/>
  <c r="FK20" i="46" s="1"/>
  <c r="FK18" i="41"/>
  <c r="AX9" i="45" s="1"/>
  <c r="FK18" i="46" s="1"/>
  <c r="FK16" i="41"/>
  <c r="AX7" i="45" s="1"/>
  <c r="FK7" i="38"/>
  <c r="FK7" i="41"/>
  <c r="LI14" i="41"/>
  <c r="IF14" i="41"/>
  <c r="FK6" i="38"/>
  <c r="FK6" i="41"/>
  <c r="IF14" i="38"/>
  <c r="LI14" i="38"/>
  <c r="CL26" i="21"/>
  <c r="CL13" i="21" s="1"/>
  <c r="CK66" i="21"/>
  <c r="CK68" i="21"/>
  <c r="CK63" i="21"/>
  <c r="CK76" i="21"/>
  <c r="CK39" i="21"/>
  <c r="CK71" i="21"/>
  <c r="CK75" i="21"/>
  <c r="CK80" i="21"/>
  <c r="CK81" i="21"/>
  <c r="CK31" i="21"/>
  <c r="CK35" i="21"/>
  <c r="CK64" i="21"/>
  <c r="CK36" i="21"/>
  <c r="CK65" i="21"/>
  <c r="CK73" i="21"/>
  <c r="CK30" i="21"/>
  <c r="CK40" i="21"/>
  <c r="CK61" i="21"/>
  <c r="CK34" i="21"/>
  <c r="CK77" i="21"/>
  <c r="CK74" i="21"/>
  <c r="CK38" i="21"/>
  <c r="CK58" i="21"/>
  <c r="CK37" i="21"/>
  <c r="CK59" i="21"/>
  <c r="CK62" i="21"/>
  <c r="CK32" i="21"/>
  <c r="CK79" i="21"/>
  <c r="CK33" i="21"/>
  <c r="CK69" i="21"/>
  <c r="CK70" i="21"/>
  <c r="CK78" i="21"/>
  <c r="CK41" i="21"/>
  <c r="CK67" i="21"/>
  <c r="CK72" i="21"/>
  <c r="CK26" i="21"/>
  <c r="CK13" i="21" s="1"/>
  <c r="CK60" i="21"/>
  <c r="CK28" i="21"/>
  <c r="CK56" i="21"/>
  <c r="CK57" i="21"/>
  <c r="CK29" i="21"/>
  <c r="AX10" i="43" l="1"/>
  <c r="FL19" i="44" s="1"/>
  <c r="IG19" i="44" s="1"/>
  <c r="FK11" i="38"/>
  <c r="FK9" i="38" s="1"/>
  <c r="CG93" i="21"/>
  <c r="BS93" i="21"/>
  <c r="BZ93" i="21"/>
  <c r="BL93" i="21"/>
  <c r="CJ92" i="21"/>
  <c r="BV92" i="21"/>
  <c r="CC92" i="21"/>
  <c r="BO92" i="21"/>
  <c r="CK55" i="21"/>
  <c r="CK307" i="21"/>
  <c r="CK47" i="21"/>
  <c r="CK299" i="21"/>
  <c r="CK46" i="21"/>
  <c r="CK298" i="21"/>
  <c r="CK48" i="21"/>
  <c r="CK300" i="21"/>
  <c r="CK54" i="21"/>
  <c r="CK306" i="21"/>
  <c r="CK50" i="21"/>
  <c r="CK302" i="21"/>
  <c r="CK49" i="21"/>
  <c r="CK301" i="21"/>
  <c r="CK53" i="21"/>
  <c r="CK305" i="21"/>
  <c r="CK51" i="21"/>
  <c r="CK303" i="21"/>
  <c r="CK52" i="21"/>
  <c r="CK304" i="21"/>
  <c r="CK45" i="21"/>
  <c r="CK297" i="21"/>
  <c r="CK44" i="21"/>
  <c r="CK296" i="21"/>
  <c r="BB4" i="43"/>
  <c r="BB4" i="45"/>
  <c r="FP13" i="44"/>
  <c r="FP7" i="44" s="1"/>
  <c r="FO13" i="46"/>
  <c r="FO7" i="46" s="1"/>
  <c r="BD4" i="43"/>
  <c r="FQ13" i="46"/>
  <c r="BD4" i="45"/>
  <c r="FR13" i="44"/>
  <c r="LI18" i="46"/>
  <c r="IF18" i="46"/>
  <c r="LI22" i="46"/>
  <c r="IF22" i="46"/>
  <c r="LI26" i="46"/>
  <c r="IF26" i="46"/>
  <c r="LI19" i="46"/>
  <c r="IF19" i="46"/>
  <c r="IF23" i="46"/>
  <c r="LI23" i="46"/>
  <c r="LI28" i="46"/>
  <c r="IF28" i="46"/>
  <c r="IF32" i="46"/>
  <c r="LI32" i="46"/>
  <c r="IF36" i="46"/>
  <c r="LI36" i="46"/>
  <c r="IF40" i="46"/>
  <c r="LI40" i="46"/>
  <c r="IF29" i="46"/>
  <c r="LI29" i="46"/>
  <c r="LI33" i="46"/>
  <c r="IF33" i="46"/>
  <c r="LI37" i="46"/>
  <c r="IF37" i="46"/>
  <c r="LI41" i="46"/>
  <c r="IF41" i="46"/>
  <c r="IG18" i="44"/>
  <c r="LJ18" i="44"/>
  <c r="FL17" i="44"/>
  <c r="LJ20" i="44"/>
  <c r="IG20" i="44"/>
  <c r="IG22" i="44"/>
  <c r="LJ22" i="44"/>
  <c r="LJ25" i="44"/>
  <c r="IG25" i="44"/>
  <c r="IG27" i="44"/>
  <c r="LJ27" i="44"/>
  <c r="LJ29" i="44"/>
  <c r="IG29" i="44"/>
  <c r="IG31" i="44"/>
  <c r="LJ31" i="44"/>
  <c r="LJ33" i="44"/>
  <c r="IG33" i="44"/>
  <c r="LJ35" i="44"/>
  <c r="IG35" i="44"/>
  <c r="LJ37" i="44"/>
  <c r="IG37" i="44"/>
  <c r="IG39" i="44"/>
  <c r="LJ39" i="44"/>
  <c r="LJ41" i="44"/>
  <c r="IG41" i="44"/>
  <c r="FK16" i="46"/>
  <c r="AX33" i="45"/>
  <c r="AS7" i="30" s="1"/>
  <c r="LI20" i="46"/>
  <c r="IF20" i="46"/>
  <c r="LI24" i="46"/>
  <c r="IF24" i="46"/>
  <c r="FK17" i="46"/>
  <c r="AX34" i="45"/>
  <c r="AS8" i="30" s="1"/>
  <c r="IF21" i="46"/>
  <c r="LI21" i="46"/>
  <c r="IF25" i="46"/>
  <c r="LI25" i="46"/>
  <c r="LI30" i="46"/>
  <c r="IF30" i="46"/>
  <c r="LI34" i="46"/>
  <c r="IF34" i="46"/>
  <c r="LI38" i="46"/>
  <c r="IF38" i="46"/>
  <c r="IF27" i="46"/>
  <c r="LI27" i="46"/>
  <c r="IF31" i="46"/>
  <c r="LI31" i="46"/>
  <c r="IF35" i="46"/>
  <c r="LI35" i="46"/>
  <c r="IF39" i="46"/>
  <c r="LI39" i="46"/>
  <c r="FL16" i="44"/>
  <c r="AX33" i="43"/>
  <c r="IG24" i="44"/>
  <c r="LJ24" i="44"/>
  <c r="LJ19" i="44"/>
  <c r="IG21" i="44"/>
  <c r="LJ21" i="44"/>
  <c r="IG23" i="44"/>
  <c r="LJ23" i="44"/>
  <c r="LJ26" i="44"/>
  <c r="IG26" i="44"/>
  <c r="IG28" i="44"/>
  <c r="LJ28" i="44"/>
  <c r="LJ30" i="44"/>
  <c r="IG30" i="44"/>
  <c r="IG32" i="44"/>
  <c r="LJ32" i="44"/>
  <c r="LJ34" i="44"/>
  <c r="IG34" i="44"/>
  <c r="IG36" i="44"/>
  <c r="LJ36" i="44"/>
  <c r="LJ38" i="44"/>
  <c r="IG38" i="44"/>
  <c r="IG40" i="44"/>
  <c r="LJ40" i="44"/>
  <c r="IF18" i="41"/>
  <c r="IF22" i="41"/>
  <c r="IF26" i="41"/>
  <c r="IF19" i="41"/>
  <c r="IF23" i="41"/>
  <c r="IF28" i="41"/>
  <c r="IF32" i="41"/>
  <c r="IF36" i="41"/>
  <c r="IF40" i="41"/>
  <c r="IF29" i="41"/>
  <c r="IF33" i="41"/>
  <c r="IF37" i="41"/>
  <c r="IF41" i="41"/>
  <c r="IF16" i="41"/>
  <c r="IF20" i="41"/>
  <c r="IF24" i="41"/>
  <c r="IF17" i="41"/>
  <c r="IF21" i="41"/>
  <c r="IF25" i="41"/>
  <c r="IF30" i="41"/>
  <c r="IF34" i="41"/>
  <c r="IF38" i="41"/>
  <c r="IF27" i="41"/>
  <c r="IF31" i="41"/>
  <c r="IF35" i="41"/>
  <c r="IF39" i="41"/>
  <c r="LI19" i="38"/>
  <c r="IF19" i="38"/>
  <c r="LI23" i="38"/>
  <c r="IF23" i="38"/>
  <c r="LI27" i="38"/>
  <c r="IF27" i="38"/>
  <c r="LI31" i="38"/>
  <c r="IF31" i="38"/>
  <c r="IF35" i="38"/>
  <c r="IF39" i="38"/>
  <c r="LI16" i="38"/>
  <c r="IF16" i="38"/>
  <c r="LI24" i="38"/>
  <c r="IF24" i="38"/>
  <c r="LI28" i="38"/>
  <c r="IF28" i="38"/>
  <c r="LI32" i="38"/>
  <c r="IF32" i="38"/>
  <c r="IF36" i="38"/>
  <c r="IF40" i="38"/>
  <c r="LI17" i="38"/>
  <c r="IF17" i="38"/>
  <c r="LI25" i="38"/>
  <c r="IF25" i="38"/>
  <c r="LI29" i="38"/>
  <c r="IF29" i="38"/>
  <c r="LI33" i="38"/>
  <c r="IF33" i="38"/>
  <c r="IF37" i="38"/>
  <c r="IF41" i="38"/>
  <c r="LI18" i="38"/>
  <c r="IF18" i="38"/>
  <c r="LI22" i="38"/>
  <c r="IF22" i="38"/>
  <c r="LI26" i="38"/>
  <c r="IF26" i="38"/>
  <c r="LI30" i="38"/>
  <c r="IF30" i="38"/>
  <c r="LI34" i="38"/>
  <c r="IF34" i="38"/>
  <c r="IF38" i="38"/>
  <c r="LI21" i="38"/>
  <c r="IF21" i="38"/>
  <c r="IF20" i="38"/>
  <c r="LI20" i="38"/>
  <c r="FK43" i="41"/>
  <c r="LI17" i="41"/>
  <c r="LI22" i="41"/>
  <c r="LI20" i="41"/>
  <c r="LI28" i="41"/>
  <c r="LI30" i="41"/>
  <c r="LI38" i="41"/>
  <c r="LI40" i="41"/>
  <c r="LI18" i="41"/>
  <c r="LI27" i="41"/>
  <c r="LI25" i="41"/>
  <c r="LI33" i="41"/>
  <c r="LI35" i="41"/>
  <c r="LI37" i="41"/>
  <c r="FQ13" i="41"/>
  <c r="LI19" i="41"/>
  <c r="LI26" i="41"/>
  <c r="LI24" i="41"/>
  <c r="LI32" i="41"/>
  <c r="LI34" i="41"/>
  <c r="LI36" i="41"/>
  <c r="LI23" i="41"/>
  <c r="LI21" i="41"/>
  <c r="LI29" i="41"/>
  <c r="LI31" i="41"/>
  <c r="LI39" i="41"/>
  <c r="LI41" i="41"/>
  <c r="LI16" i="41"/>
  <c r="FK42" i="41"/>
  <c r="FO13" i="41"/>
  <c r="IM26" i="21"/>
  <c r="FO13" i="38"/>
  <c r="IN26" i="21"/>
  <c r="FQ13" i="38"/>
  <c r="LI39" i="38"/>
  <c r="LI35" i="38"/>
  <c r="LI38" i="38"/>
  <c r="LI37" i="38"/>
  <c r="LI40" i="38"/>
  <c r="LI36" i="38"/>
  <c r="FK42" i="38"/>
  <c r="LI41" i="38"/>
  <c r="CL73" i="21"/>
  <c r="CL59" i="21"/>
  <c r="CL39" i="21"/>
  <c r="CL406" i="21" s="1"/>
  <c r="CL36" i="21"/>
  <c r="CL403" i="21" s="1"/>
  <c r="CL32" i="21"/>
  <c r="CL399" i="21" s="1"/>
  <c r="CL75" i="21"/>
  <c r="CL63" i="21"/>
  <c r="CL60" i="21"/>
  <c r="CL72" i="21"/>
  <c r="CL70" i="21"/>
  <c r="CL40" i="21"/>
  <c r="CL407" i="21" s="1"/>
  <c r="CL67" i="21"/>
  <c r="CL34" i="21"/>
  <c r="CL401" i="21" s="1"/>
  <c r="CL76" i="21"/>
  <c r="CL71" i="21"/>
  <c r="CL65" i="21"/>
  <c r="CL69" i="21"/>
  <c r="CL66" i="21"/>
  <c r="CL81" i="21"/>
  <c r="CL62" i="21"/>
  <c r="CL77" i="21"/>
  <c r="CL79" i="21"/>
  <c r="CL58" i="21"/>
  <c r="CL61" i="21"/>
  <c r="CL68" i="21"/>
  <c r="CL30" i="21"/>
  <c r="CL35" i="21"/>
  <c r="CL402" i="21" s="1"/>
  <c r="CL74" i="21"/>
  <c r="CL37" i="21"/>
  <c r="CL404" i="21" s="1"/>
  <c r="CL41" i="21"/>
  <c r="CL408" i="21" s="1"/>
  <c r="CL38" i="21"/>
  <c r="CL405" i="21" s="1"/>
  <c r="CL64" i="21"/>
  <c r="CL78" i="21"/>
  <c r="CL33" i="21"/>
  <c r="CL400" i="21" s="1"/>
  <c r="CL31" i="21"/>
  <c r="CL80" i="21"/>
  <c r="CL57" i="21"/>
  <c r="CL28" i="21"/>
  <c r="CL29" i="21"/>
  <c r="CL56" i="21"/>
  <c r="AX34" i="43" l="1"/>
  <c r="AS6" i="30" s="1"/>
  <c r="FK43" i="38"/>
  <c r="CH92" i="21"/>
  <c r="BT92" i="21"/>
  <c r="CA92" i="21"/>
  <c r="BM92" i="21"/>
  <c r="CK93" i="21"/>
  <c r="BW93" i="21"/>
  <c r="CD93" i="21"/>
  <c r="BP93" i="21"/>
  <c r="CL45" i="21"/>
  <c r="CL297" i="21"/>
  <c r="CL52" i="21"/>
  <c r="CL304" i="21"/>
  <c r="CL51" i="21"/>
  <c r="CL303" i="21"/>
  <c r="CL49" i="21"/>
  <c r="CL301" i="21"/>
  <c r="CL48" i="21"/>
  <c r="CL300" i="21"/>
  <c r="CL54" i="21"/>
  <c r="CL306" i="21"/>
  <c r="CL46" i="21"/>
  <c r="CL298" i="21"/>
  <c r="CL53" i="21"/>
  <c r="CL305" i="21"/>
  <c r="CL47" i="21"/>
  <c r="CL299" i="21"/>
  <c r="CL55" i="21"/>
  <c r="CL307" i="21"/>
  <c r="CL50" i="21"/>
  <c r="CL302" i="21"/>
  <c r="CL44" i="21"/>
  <c r="CL296" i="21"/>
  <c r="LN14" i="44"/>
  <c r="IK14" i="44"/>
  <c r="LP14" i="44"/>
  <c r="IM14" i="44"/>
  <c r="IL14" i="46"/>
  <c r="LO14" i="46"/>
  <c r="IJ14" i="46"/>
  <c r="LM14" i="46"/>
  <c r="FQ24" i="38"/>
  <c r="BD15" i="43" s="1"/>
  <c r="FR24" i="44" s="1"/>
  <c r="FQ22" i="38"/>
  <c r="BD13" i="43" s="1"/>
  <c r="FR22" i="44" s="1"/>
  <c r="FQ18" i="38"/>
  <c r="BD9" i="43" s="1"/>
  <c r="FR18" i="44" s="1"/>
  <c r="FQ16" i="38"/>
  <c r="BD7" i="43" s="1"/>
  <c r="FQ35" i="38"/>
  <c r="BD26" i="43" s="1"/>
  <c r="FR35" i="44" s="1"/>
  <c r="FQ31" i="38"/>
  <c r="BD22" i="43" s="1"/>
  <c r="FR31" i="44" s="1"/>
  <c r="FQ29" i="38"/>
  <c r="BD20" i="43" s="1"/>
  <c r="FR29" i="44" s="1"/>
  <c r="FQ28" i="38"/>
  <c r="BD19" i="43" s="1"/>
  <c r="FR28" i="44" s="1"/>
  <c r="FQ26" i="38"/>
  <c r="BD17" i="43" s="1"/>
  <c r="FR26" i="44" s="1"/>
  <c r="FQ41" i="38"/>
  <c r="BD32" i="43" s="1"/>
  <c r="FR41" i="44" s="1"/>
  <c r="FQ40" i="38"/>
  <c r="BD31" i="43" s="1"/>
  <c r="FR40" i="44" s="1"/>
  <c r="FQ39" i="38"/>
  <c r="BD30" i="43" s="1"/>
  <c r="FR39" i="44" s="1"/>
  <c r="FQ38" i="38"/>
  <c r="BD29" i="43" s="1"/>
  <c r="FR38" i="44" s="1"/>
  <c r="FQ37" i="38"/>
  <c r="BD28" i="43" s="1"/>
  <c r="FR37" i="44" s="1"/>
  <c r="FQ36" i="38"/>
  <c r="BD27" i="43" s="1"/>
  <c r="FR36" i="44" s="1"/>
  <c r="FQ34" i="38"/>
  <c r="BD25" i="43" s="1"/>
  <c r="FR34" i="44" s="1"/>
  <c r="FQ33" i="38"/>
  <c r="BD24" i="43" s="1"/>
  <c r="FR33" i="44" s="1"/>
  <c r="FQ32" i="38"/>
  <c r="BD23" i="43" s="1"/>
  <c r="FR32" i="44" s="1"/>
  <c r="FQ30" i="38"/>
  <c r="BD21" i="43" s="1"/>
  <c r="FR30" i="44" s="1"/>
  <c r="FQ27" i="38"/>
  <c r="BD18" i="43" s="1"/>
  <c r="FR27" i="44" s="1"/>
  <c r="FQ20" i="38"/>
  <c r="BD11" i="43" s="1"/>
  <c r="FR20" i="44" s="1"/>
  <c r="FQ25" i="38"/>
  <c r="BD16" i="43" s="1"/>
  <c r="FR25" i="44" s="1"/>
  <c r="FQ21" i="38"/>
  <c r="BD12" i="43" s="1"/>
  <c r="FR21" i="44" s="1"/>
  <c r="FQ19" i="38"/>
  <c r="BD10" i="43" s="1"/>
  <c r="FR19" i="44" s="1"/>
  <c r="FQ17" i="38"/>
  <c r="BD8" i="43" s="1"/>
  <c r="FQ23" i="38"/>
  <c r="BD14" i="43" s="1"/>
  <c r="FR23" i="44" s="1"/>
  <c r="FO41" i="38"/>
  <c r="BB32" i="43" s="1"/>
  <c r="FP41" i="44" s="1"/>
  <c r="FO40" i="38"/>
  <c r="BB31" i="43" s="1"/>
  <c r="FP40" i="44" s="1"/>
  <c r="FO39" i="38"/>
  <c r="BB30" i="43" s="1"/>
  <c r="FP39" i="44" s="1"/>
  <c r="FO38" i="38"/>
  <c r="BB29" i="43" s="1"/>
  <c r="FP38" i="44" s="1"/>
  <c r="FO37" i="38"/>
  <c r="BB28" i="43" s="1"/>
  <c r="FP37" i="44" s="1"/>
  <c r="FO36" i="38"/>
  <c r="BB27" i="43" s="1"/>
  <c r="FP36" i="44" s="1"/>
  <c r="FO35" i="38"/>
  <c r="BB26" i="43" s="1"/>
  <c r="FP35" i="44" s="1"/>
  <c r="FO34" i="38"/>
  <c r="BB25" i="43" s="1"/>
  <c r="FP34" i="44" s="1"/>
  <c r="FO33" i="38"/>
  <c r="BB24" i="43" s="1"/>
  <c r="FP33" i="44" s="1"/>
  <c r="FO32" i="38"/>
  <c r="BB23" i="43" s="1"/>
  <c r="FP32" i="44" s="1"/>
  <c r="FO31" i="38"/>
  <c r="BB22" i="43" s="1"/>
  <c r="FP31" i="44" s="1"/>
  <c r="FO30" i="38"/>
  <c r="BB21" i="43" s="1"/>
  <c r="FP30" i="44" s="1"/>
  <c r="FO29" i="38"/>
  <c r="BB20" i="43" s="1"/>
  <c r="FP29" i="44" s="1"/>
  <c r="FO28" i="38"/>
  <c r="BB19" i="43" s="1"/>
  <c r="FP28" i="44" s="1"/>
  <c r="FO27" i="38"/>
  <c r="BB18" i="43" s="1"/>
  <c r="FP27" i="44" s="1"/>
  <c r="FO26" i="38"/>
  <c r="BB17" i="43" s="1"/>
  <c r="FP26" i="44" s="1"/>
  <c r="FO25" i="38"/>
  <c r="BB16" i="43" s="1"/>
  <c r="FP25" i="44" s="1"/>
  <c r="FO23" i="38"/>
  <c r="BB14" i="43" s="1"/>
  <c r="FP23" i="44" s="1"/>
  <c r="FO21" i="38"/>
  <c r="BB12" i="43" s="1"/>
  <c r="FP21" i="44" s="1"/>
  <c r="FO20" i="38"/>
  <c r="BB11" i="43" s="1"/>
  <c r="FP20" i="44" s="1"/>
  <c r="FO19" i="38"/>
  <c r="FO17" i="38"/>
  <c r="BB8" i="43" s="1"/>
  <c r="FO16" i="38"/>
  <c r="BB7" i="43" s="1"/>
  <c r="FO24" i="38"/>
  <c r="BB15" i="43" s="1"/>
  <c r="FP24" i="44" s="1"/>
  <c r="FO18" i="38"/>
  <c r="BB9" i="43" s="1"/>
  <c r="FP18" i="44" s="1"/>
  <c r="FO22" i="38"/>
  <c r="BB13" i="43" s="1"/>
  <c r="FP22" i="44" s="1"/>
  <c r="LJ16" i="44"/>
  <c r="IG16" i="44"/>
  <c r="LI17" i="46"/>
  <c r="FK43" i="46"/>
  <c r="IF43" i="46" s="1"/>
  <c r="IF17" i="46"/>
  <c r="FK42" i="46"/>
  <c r="IF42" i="46" s="1"/>
  <c r="IF16" i="46"/>
  <c r="LI16" i="46"/>
  <c r="LJ17" i="44"/>
  <c r="IG17" i="44"/>
  <c r="FL42" i="44"/>
  <c r="IG42" i="44" s="1"/>
  <c r="AS5" i="30"/>
  <c r="FL43" i="44"/>
  <c r="IG43" i="44" s="1"/>
  <c r="FP6" i="44"/>
  <c r="FO6" i="46"/>
  <c r="FQ6" i="46"/>
  <c r="FR6" i="44"/>
  <c r="IF42" i="41"/>
  <c r="IF43" i="41"/>
  <c r="IF42" i="38"/>
  <c r="IF43" i="38"/>
  <c r="FQ40" i="41"/>
  <c r="FQ38" i="41"/>
  <c r="FQ36" i="41"/>
  <c r="FQ34" i="41"/>
  <c r="FQ32" i="41"/>
  <c r="FQ30" i="41"/>
  <c r="FQ28" i="41"/>
  <c r="FQ41" i="41"/>
  <c r="FQ39" i="41"/>
  <c r="FQ37" i="41"/>
  <c r="FQ35" i="41"/>
  <c r="FQ33" i="41"/>
  <c r="FQ31" i="41"/>
  <c r="FQ29" i="41"/>
  <c r="FQ27" i="41"/>
  <c r="FQ26" i="41"/>
  <c r="FQ24" i="41"/>
  <c r="FQ22" i="41"/>
  <c r="FQ20" i="41"/>
  <c r="FQ18" i="41"/>
  <c r="FQ16" i="41"/>
  <c r="FQ25" i="41"/>
  <c r="FQ23" i="41"/>
  <c r="FQ21" i="41"/>
  <c r="FQ19" i="41"/>
  <c r="FQ17" i="41"/>
  <c r="FO41" i="41"/>
  <c r="BB32" i="45" s="1"/>
  <c r="FO41" i="46" s="1"/>
  <c r="FO39" i="41"/>
  <c r="BB30" i="45" s="1"/>
  <c r="FO39" i="46" s="1"/>
  <c r="FO37" i="41"/>
  <c r="BB28" i="45" s="1"/>
  <c r="FO37" i="46" s="1"/>
  <c r="FO35" i="41"/>
  <c r="BB26" i="45" s="1"/>
  <c r="FO35" i="46" s="1"/>
  <c r="FO33" i="41"/>
  <c r="BB24" i="45" s="1"/>
  <c r="FO33" i="46" s="1"/>
  <c r="FO31" i="41"/>
  <c r="BB22" i="45" s="1"/>
  <c r="FO31" i="46" s="1"/>
  <c r="FO29" i="41"/>
  <c r="BB20" i="45" s="1"/>
  <c r="FO29" i="46" s="1"/>
  <c r="FO27" i="41"/>
  <c r="BB18" i="45" s="1"/>
  <c r="FO27" i="46" s="1"/>
  <c r="FO40" i="41"/>
  <c r="BB31" i="45" s="1"/>
  <c r="FO40" i="46" s="1"/>
  <c r="FO38" i="41"/>
  <c r="BB29" i="45" s="1"/>
  <c r="FO38" i="46" s="1"/>
  <c r="FO36" i="41"/>
  <c r="BB27" i="45" s="1"/>
  <c r="FO36" i="46" s="1"/>
  <c r="FO34" i="41"/>
  <c r="BB25" i="45" s="1"/>
  <c r="FO34" i="46" s="1"/>
  <c r="FO32" i="41"/>
  <c r="BB23" i="45" s="1"/>
  <c r="FO32" i="46" s="1"/>
  <c r="FO30" i="41"/>
  <c r="BB21" i="45" s="1"/>
  <c r="FO30" i="46" s="1"/>
  <c r="FO28" i="41"/>
  <c r="BB19" i="45" s="1"/>
  <c r="FO28" i="46" s="1"/>
  <c r="FO25" i="41"/>
  <c r="BB16" i="45" s="1"/>
  <c r="FO25" i="46" s="1"/>
  <c r="FO23" i="41"/>
  <c r="BB14" i="45" s="1"/>
  <c r="FO23" i="46" s="1"/>
  <c r="FO21" i="41"/>
  <c r="BB12" i="45" s="1"/>
  <c r="FO21" i="46" s="1"/>
  <c r="FO19" i="41"/>
  <c r="BB10" i="45" s="1"/>
  <c r="FO19" i="46" s="1"/>
  <c r="FO17" i="41"/>
  <c r="BB8" i="45" s="1"/>
  <c r="FO26" i="41"/>
  <c r="BB17" i="45" s="1"/>
  <c r="FO26" i="46" s="1"/>
  <c r="FO24" i="41"/>
  <c r="BB15" i="45" s="1"/>
  <c r="FO24" i="46" s="1"/>
  <c r="FO22" i="41"/>
  <c r="BB13" i="45" s="1"/>
  <c r="FO22" i="46" s="1"/>
  <c r="FO20" i="41"/>
  <c r="BB11" i="45" s="1"/>
  <c r="FO20" i="46" s="1"/>
  <c r="FO18" i="41"/>
  <c r="BB9" i="45" s="1"/>
  <c r="FO18" i="46" s="1"/>
  <c r="FO16" i="41"/>
  <c r="BB7" i="45" s="1"/>
  <c r="FQ7" i="41"/>
  <c r="LO14" i="41"/>
  <c r="IL14" i="41"/>
  <c r="FQ6" i="38"/>
  <c r="FQ6" i="41"/>
  <c r="FQ7" i="38"/>
  <c r="FO7" i="38"/>
  <c r="FO7" i="41"/>
  <c r="LM14" i="41"/>
  <c r="IJ14" i="41"/>
  <c r="FO6" i="38"/>
  <c r="FO6" i="41"/>
  <c r="IL14" i="38"/>
  <c r="LO14" i="38"/>
  <c r="LM14" i="38"/>
  <c r="IJ14" i="38"/>
  <c r="IN28" i="21"/>
  <c r="IN29" i="21"/>
  <c r="IN33" i="21"/>
  <c r="IN41" i="21"/>
  <c r="IN30" i="21"/>
  <c r="IN36" i="21"/>
  <c r="IN31" i="21"/>
  <c r="IN38" i="21"/>
  <c r="IN37" i="21"/>
  <c r="IN35" i="21"/>
  <c r="IN34" i="21"/>
  <c r="IN40" i="21"/>
  <c r="IN32" i="21"/>
  <c r="IN39" i="21"/>
  <c r="CM68" i="21"/>
  <c r="CM36" i="21"/>
  <c r="CM403" i="21" s="1"/>
  <c r="CM62" i="21"/>
  <c r="CM38" i="21"/>
  <c r="CM405" i="21" s="1"/>
  <c r="CM40" i="21"/>
  <c r="CM41" i="21"/>
  <c r="CM35" i="21"/>
  <c r="CM72" i="21"/>
  <c r="BT222" i="21" s="1"/>
  <c r="CM74" i="21"/>
  <c r="BU222" i="21" s="1"/>
  <c r="CM30" i="21"/>
  <c r="CM33" i="21"/>
  <c r="CM70" i="21"/>
  <c r="BS222" i="21" s="1"/>
  <c r="BS202" i="21" s="1"/>
  <c r="CM26" i="21"/>
  <c r="CM13" i="21" s="1"/>
  <c r="CI21" i="21" s="1"/>
  <c r="CM71" i="21"/>
  <c r="BS223" i="21" s="1"/>
  <c r="BS203" i="21" s="1"/>
  <c r="CM61" i="21"/>
  <c r="CM37" i="21"/>
  <c r="CM404" i="21" s="1"/>
  <c r="CM79" i="21"/>
  <c r="BW223" i="21" s="1"/>
  <c r="CM60" i="21"/>
  <c r="CM39" i="21"/>
  <c r="CM406" i="21" s="1"/>
  <c r="CM63" i="21"/>
  <c r="CM34" i="21"/>
  <c r="CM78" i="21"/>
  <c r="BW222" i="21" s="1"/>
  <c r="CM76" i="21"/>
  <c r="BV222" i="21" s="1"/>
  <c r="CM65" i="21"/>
  <c r="BN223" i="21" s="1"/>
  <c r="BN203" i="21" s="1"/>
  <c r="CM75" i="21"/>
  <c r="BU223" i="21" s="1"/>
  <c r="CM77" i="21"/>
  <c r="BV223" i="21" s="1"/>
  <c r="CM81" i="21"/>
  <c r="BX223" i="21" s="1"/>
  <c r="CM64" i="21"/>
  <c r="CM73" i="21"/>
  <c r="BT223" i="21" s="1"/>
  <c r="CM80" i="21"/>
  <c r="BX222" i="21" s="1"/>
  <c r="CM59" i="21"/>
  <c r="CM31" i="21"/>
  <c r="CM66" i="21"/>
  <c r="CM32" i="21"/>
  <c r="CM69" i="21"/>
  <c r="CM58" i="21"/>
  <c r="CM67" i="21"/>
  <c r="CM56" i="21"/>
  <c r="CM28" i="21"/>
  <c r="CM29" i="21"/>
  <c r="CM57" i="21"/>
  <c r="CG24" i="21" l="1"/>
  <c r="CG21" i="21" s="1"/>
  <c r="W223" i="21"/>
  <c r="W222" i="21"/>
  <c r="V223" i="21"/>
  <c r="V222" i="21"/>
  <c r="CM305" i="21"/>
  <c r="AW223" i="21" s="1"/>
  <c r="CM301" i="21"/>
  <c r="AU223" i="21" s="1"/>
  <c r="CM296" i="21"/>
  <c r="AS222" i="21" s="1"/>
  <c r="AA202" i="21" s="1"/>
  <c r="CM307" i="21"/>
  <c r="AX223" i="21" s="1"/>
  <c r="CM302" i="21"/>
  <c r="AV222" i="21" s="1"/>
  <c r="CM299" i="21"/>
  <c r="AT223" i="21" s="1"/>
  <c r="CM298" i="21"/>
  <c r="AT222" i="21" s="1"/>
  <c r="CM300" i="21"/>
  <c r="AU222" i="21" s="1"/>
  <c r="AC202" i="21" s="1"/>
  <c r="CM306" i="21"/>
  <c r="AX222" i="21" s="1"/>
  <c r="CM297" i="21"/>
  <c r="AS223" i="21" s="1"/>
  <c r="AA203" i="21" s="1"/>
  <c r="CM303" i="21"/>
  <c r="AV223" i="21" s="1"/>
  <c r="CM304" i="21"/>
  <c r="AW222" i="21" s="1"/>
  <c r="AF202" i="21" s="1"/>
  <c r="BB10" i="43"/>
  <c r="FP19" i="44" s="1"/>
  <c r="IK19" i="44" s="1"/>
  <c r="JI19" i="44" s="1"/>
  <c r="FO11" i="38"/>
  <c r="FO9" i="38" s="1"/>
  <c r="BW202" i="21"/>
  <c r="BU202" i="21"/>
  <c r="CC223" i="21"/>
  <c r="CC222" i="21"/>
  <c r="CJ223" i="21"/>
  <c r="BP223" i="21"/>
  <c r="BP203" i="21" s="1"/>
  <c r="BP222" i="21"/>
  <c r="BP202" i="21" s="1"/>
  <c r="BO223" i="21"/>
  <c r="BO203" i="21" s="1"/>
  <c r="BO222" i="21"/>
  <c r="BO202" i="21" s="1"/>
  <c r="BN222" i="21"/>
  <c r="BN202" i="21" s="1"/>
  <c r="BM223" i="21"/>
  <c r="BM203" i="21" s="1"/>
  <c r="BM222" i="21"/>
  <c r="BM202" i="21" s="1"/>
  <c r="BL223" i="21"/>
  <c r="BL203" i="21" s="1"/>
  <c r="BL222" i="21"/>
  <c r="BL202" i="21" s="1"/>
  <c r="BK223" i="21"/>
  <c r="BK203" i="21" s="1"/>
  <c r="CE203" i="21" s="1"/>
  <c r="BK222" i="21"/>
  <c r="BK202" i="21" s="1"/>
  <c r="CE202" i="21" s="1"/>
  <c r="CL92" i="21"/>
  <c r="BX92" i="21"/>
  <c r="CE92" i="21"/>
  <c r="BQ92" i="21"/>
  <c r="BF4" i="43"/>
  <c r="BF4" i="45"/>
  <c r="FT13" i="44"/>
  <c r="FS13" i="46"/>
  <c r="FO16" i="46"/>
  <c r="BB33" i="45"/>
  <c r="AU7" i="30" s="1"/>
  <c r="LM20" i="46"/>
  <c r="IJ20" i="46"/>
  <c r="JH20" i="46" s="1"/>
  <c r="LM24" i="46"/>
  <c r="IJ24" i="46"/>
  <c r="JH24" i="46" s="1"/>
  <c r="FO17" i="46"/>
  <c r="BB34" i="45"/>
  <c r="AU8" i="30" s="1"/>
  <c r="IJ21" i="46"/>
  <c r="JH21" i="46" s="1"/>
  <c r="LM21" i="46"/>
  <c r="IJ25" i="46"/>
  <c r="JH25" i="46" s="1"/>
  <c r="LM25" i="46"/>
  <c r="LM30" i="46"/>
  <c r="IJ30" i="46"/>
  <c r="JH30" i="46" s="1"/>
  <c r="LM34" i="46"/>
  <c r="IJ34" i="46"/>
  <c r="JH34" i="46" s="1"/>
  <c r="LM38" i="46"/>
  <c r="IJ38" i="46"/>
  <c r="JH38" i="46" s="1"/>
  <c r="IJ27" i="46"/>
  <c r="JH27" i="46" s="1"/>
  <c r="LM27" i="46"/>
  <c r="IJ31" i="46"/>
  <c r="JH31" i="46" s="1"/>
  <c r="LM31" i="46"/>
  <c r="IJ35" i="46"/>
  <c r="JH35" i="46" s="1"/>
  <c r="LM35" i="46"/>
  <c r="IJ39" i="46"/>
  <c r="JH39" i="46" s="1"/>
  <c r="LM39" i="46"/>
  <c r="IL17" i="41"/>
  <c r="BD8" i="45"/>
  <c r="IL21" i="41"/>
  <c r="BD12" i="45"/>
  <c r="FQ21" i="46" s="1"/>
  <c r="IL25" i="41"/>
  <c r="BD16" i="45"/>
  <c r="FQ25" i="46" s="1"/>
  <c r="IL18" i="41"/>
  <c r="BD9" i="45"/>
  <c r="FQ18" i="46" s="1"/>
  <c r="IL22" i="41"/>
  <c r="BD13" i="45"/>
  <c r="FQ22" i="46" s="1"/>
  <c r="IL26" i="41"/>
  <c r="BD17" i="45"/>
  <c r="FQ26" i="46" s="1"/>
  <c r="IL29" i="41"/>
  <c r="BD20" i="45"/>
  <c r="FQ29" i="46" s="1"/>
  <c r="IL33" i="41"/>
  <c r="BD24" i="45"/>
  <c r="FQ33" i="46" s="1"/>
  <c r="IL37" i="41"/>
  <c r="BD28" i="45"/>
  <c r="FQ37" i="46" s="1"/>
  <c r="IL41" i="41"/>
  <c r="BD32" i="45"/>
  <c r="FQ41" i="46" s="1"/>
  <c r="IL30" i="41"/>
  <c r="BD21" i="45"/>
  <c r="FQ30" i="46" s="1"/>
  <c r="IL34" i="41"/>
  <c r="BD25" i="45"/>
  <c r="FQ34" i="46" s="1"/>
  <c r="IL38" i="41"/>
  <c r="BD29" i="45"/>
  <c r="FQ38" i="46" s="1"/>
  <c r="LN18" i="44"/>
  <c r="IK18" i="44"/>
  <c r="JI18" i="44" s="1"/>
  <c r="FP16" i="44"/>
  <c r="BB33" i="43"/>
  <c r="IK21" i="44"/>
  <c r="JI21" i="44" s="1"/>
  <c r="LN21" i="44"/>
  <c r="LN25" i="44"/>
  <c r="IK25" i="44"/>
  <c r="JI25" i="44" s="1"/>
  <c r="IK27" i="44"/>
  <c r="JI27" i="44" s="1"/>
  <c r="LN27" i="44"/>
  <c r="LN29" i="44"/>
  <c r="IK29" i="44"/>
  <c r="JI29" i="44" s="1"/>
  <c r="IK31" i="44"/>
  <c r="JI31" i="44" s="1"/>
  <c r="LN31" i="44"/>
  <c r="LN33" i="44"/>
  <c r="IK33" i="44"/>
  <c r="JI33" i="44" s="1"/>
  <c r="LN35" i="44"/>
  <c r="IK35" i="44"/>
  <c r="JI35" i="44" s="1"/>
  <c r="LN37" i="44"/>
  <c r="IK37" i="44"/>
  <c r="JI37" i="44" s="1"/>
  <c r="IK39" i="44"/>
  <c r="JI39" i="44" s="1"/>
  <c r="LN39" i="44"/>
  <c r="LN41" i="44"/>
  <c r="IK41" i="44"/>
  <c r="JI41" i="44" s="1"/>
  <c r="BD34" i="43"/>
  <c r="FR17" i="44"/>
  <c r="LP21" i="44"/>
  <c r="IM21" i="44"/>
  <c r="IM20" i="44"/>
  <c r="LP20" i="44"/>
  <c r="IM30" i="44"/>
  <c r="LP30" i="44"/>
  <c r="LP33" i="44"/>
  <c r="IM33" i="44"/>
  <c r="IM36" i="44"/>
  <c r="LP36" i="44"/>
  <c r="LP38" i="44"/>
  <c r="IM38" i="44"/>
  <c r="IM40" i="44"/>
  <c r="LP40" i="44"/>
  <c r="LP26" i="44"/>
  <c r="IM26" i="44"/>
  <c r="LP29" i="44"/>
  <c r="IM29" i="44"/>
  <c r="LP35" i="44"/>
  <c r="IM35" i="44"/>
  <c r="LP18" i="44"/>
  <c r="IM18" i="44"/>
  <c r="LP24" i="44"/>
  <c r="IM24" i="44"/>
  <c r="IJ18" i="46"/>
  <c r="JH18" i="46" s="1"/>
  <c r="LM18" i="46"/>
  <c r="LM22" i="46"/>
  <c r="IJ22" i="46"/>
  <c r="JH22" i="46" s="1"/>
  <c r="LM26" i="46"/>
  <c r="IJ26" i="46"/>
  <c r="JH26" i="46" s="1"/>
  <c r="IJ19" i="46"/>
  <c r="JH19" i="46" s="1"/>
  <c r="LM19" i="46"/>
  <c r="IJ23" i="46"/>
  <c r="JH23" i="46" s="1"/>
  <c r="LM23" i="46"/>
  <c r="LM28" i="46"/>
  <c r="IJ28" i="46"/>
  <c r="JH28" i="46" s="1"/>
  <c r="IJ32" i="46"/>
  <c r="JH32" i="46" s="1"/>
  <c r="LM32" i="46"/>
  <c r="IJ36" i="46"/>
  <c r="JH36" i="46" s="1"/>
  <c r="LM36" i="46"/>
  <c r="IJ40" i="46"/>
  <c r="JH40" i="46" s="1"/>
  <c r="LM40" i="46"/>
  <c r="IJ29" i="46"/>
  <c r="JH29" i="46" s="1"/>
  <c r="LM29" i="46"/>
  <c r="LM33" i="46"/>
  <c r="IJ33" i="46"/>
  <c r="JH33" i="46" s="1"/>
  <c r="LM37" i="46"/>
  <c r="IJ37" i="46"/>
  <c r="JH37" i="46" s="1"/>
  <c r="LM41" i="46"/>
  <c r="IJ41" i="46"/>
  <c r="JH41" i="46" s="1"/>
  <c r="IL19" i="41"/>
  <c r="BD10" i="45"/>
  <c r="FQ19" i="46" s="1"/>
  <c r="IL23" i="41"/>
  <c r="BD14" i="45"/>
  <c r="FQ23" i="46" s="1"/>
  <c r="IL16" i="41"/>
  <c r="BD7" i="45"/>
  <c r="IL20" i="41"/>
  <c r="BD11" i="45"/>
  <c r="FQ20" i="46" s="1"/>
  <c r="IL24" i="41"/>
  <c r="BD15" i="45"/>
  <c r="FQ24" i="46" s="1"/>
  <c r="IL27" i="41"/>
  <c r="BD18" i="45"/>
  <c r="FQ27" i="46" s="1"/>
  <c r="IL31" i="41"/>
  <c r="BD22" i="45"/>
  <c r="FQ31" i="46" s="1"/>
  <c r="IL35" i="41"/>
  <c r="BD26" i="45"/>
  <c r="FQ35" i="46" s="1"/>
  <c r="IL39" i="41"/>
  <c r="BD30" i="45"/>
  <c r="FQ39" i="46" s="1"/>
  <c r="IL28" i="41"/>
  <c r="BD19" i="45"/>
  <c r="FQ28" i="46" s="1"/>
  <c r="IL32" i="41"/>
  <c r="BD23" i="45"/>
  <c r="FQ32" i="46" s="1"/>
  <c r="IL36" i="41"/>
  <c r="BD27" i="45"/>
  <c r="FQ36" i="46" s="1"/>
  <c r="IL40" i="41"/>
  <c r="BD31" i="45"/>
  <c r="FQ40" i="46" s="1"/>
  <c r="IK22" i="44"/>
  <c r="JI22" i="44" s="1"/>
  <c r="LN22" i="44"/>
  <c r="IK24" i="44"/>
  <c r="JI24" i="44" s="1"/>
  <c r="LN24" i="44"/>
  <c r="FP17" i="44"/>
  <c r="LN20" i="44"/>
  <c r="IK20" i="44"/>
  <c r="JI20" i="44" s="1"/>
  <c r="IK23" i="44"/>
  <c r="JI23" i="44" s="1"/>
  <c r="LN23" i="44"/>
  <c r="LN26" i="44"/>
  <c r="IK26" i="44"/>
  <c r="JI26" i="44" s="1"/>
  <c r="IK28" i="44"/>
  <c r="JI28" i="44" s="1"/>
  <c r="LN28" i="44"/>
  <c r="LN30" i="44"/>
  <c r="IK30" i="44"/>
  <c r="JI30" i="44" s="1"/>
  <c r="IK32" i="44"/>
  <c r="JI32" i="44" s="1"/>
  <c r="LN32" i="44"/>
  <c r="LN34" i="44"/>
  <c r="IK34" i="44"/>
  <c r="JI34" i="44" s="1"/>
  <c r="IK36" i="44"/>
  <c r="JI36" i="44" s="1"/>
  <c r="LN36" i="44"/>
  <c r="LN38" i="44"/>
  <c r="IK38" i="44"/>
  <c r="JI38" i="44" s="1"/>
  <c r="IK40" i="44"/>
  <c r="JI40" i="44" s="1"/>
  <c r="LN40" i="44"/>
  <c r="LP23" i="44"/>
  <c r="IM23" i="44"/>
  <c r="LP19" i="44"/>
  <c r="IM19" i="44"/>
  <c r="LP25" i="44"/>
  <c r="IM25" i="44"/>
  <c r="LP27" i="44"/>
  <c r="IM27" i="44"/>
  <c r="LP32" i="44"/>
  <c r="IM32" i="44"/>
  <c r="IM34" i="44"/>
  <c r="LP34" i="44"/>
  <c r="IM37" i="44"/>
  <c r="LP37" i="44"/>
  <c r="LP39" i="44"/>
  <c r="IM39" i="44"/>
  <c r="IM41" i="44"/>
  <c r="LP41" i="44"/>
  <c r="LP28" i="44"/>
  <c r="IM28" i="44"/>
  <c r="LP31" i="44"/>
  <c r="IM31" i="44"/>
  <c r="FR16" i="44"/>
  <c r="BD33" i="43"/>
  <c r="LP22" i="44"/>
  <c r="IM22" i="44"/>
  <c r="CM46" i="21"/>
  <c r="CM45" i="21"/>
  <c r="CM51" i="21"/>
  <c r="CM55" i="21"/>
  <c r="CM52" i="21"/>
  <c r="CM50" i="21"/>
  <c r="CM48" i="21"/>
  <c r="CM53" i="21"/>
  <c r="CM47" i="21"/>
  <c r="CM49" i="21"/>
  <c r="CM54" i="21"/>
  <c r="CM44" i="21"/>
  <c r="IJ18" i="41"/>
  <c r="JH18" i="41" s="1"/>
  <c r="IJ22" i="41"/>
  <c r="JH22" i="41" s="1"/>
  <c r="IJ26" i="41"/>
  <c r="JH26" i="41" s="1"/>
  <c r="IJ19" i="41"/>
  <c r="JH19" i="41" s="1"/>
  <c r="IJ23" i="41"/>
  <c r="JH23" i="41" s="1"/>
  <c r="IJ28" i="41"/>
  <c r="JH28" i="41" s="1"/>
  <c r="IJ32" i="41"/>
  <c r="JH32" i="41" s="1"/>
  <c r="IJ36" i="41"/>
  <c r="JH36" i="41" s="1"/>
  <c r="IJ40" i="41"/>
  <c r="JH40" i="41" s="1"/>
  <c r="IJ29" i="41"/>
  <c r="JH29" i="41" s="1"/>
  <c r="IJ33" i="41"/>
  <c r="JH33" i="41" s="1"/>
  <c r="IJ37" i="41"/>
  <c r="JH37" i="41" s="1"/>
  <c r="IJ41" i="41"/>
  <c r="JH41" i="41" s="1"/>
  <c r="IJ16" i="41"/>
  <c r="JH16" i="41" s="1"/>
  <c r="IJ20" i="41"/>
  <c r="JH20" i="41" s="1"/>
  <c r="IJ24" i="41"/>
  <c r="JH24" i="41" s="1"/>
  <c r="IJ17" i="41"/>
  <c r="JH17" i="41" s="1"/>
  <c r="IJ21" i="41"/>
  <c r="JH21" i="41" s="1"/>
  <c r="IJ25" i="41"/>
  <c r="JH25" i="41" s="1"/>
  <c r="IJ30" i="41"/>
  <c r="JH30" i="41" s="1"/>
  <c r="IJ34" i="41"/>
  <c r="JH34" i="41" s="1"/>
  <c r="IJ38" i="41"/>
  <c r="JH38" i="41" s="1"/>
  <c r="IJ27" i="41"/>
  <c r="JH27" i="41" s="1"/>
  <c r="IJ31" i="41"/>
  <c r="JH31" i="41" s="1"/>
  <c r="IJ35" i="41"/>
  <c r="JH35" i="41" s="1"/>
  <c r="IJ39" i="41"/>
  <c r="JH39" i="41" s="1"/>
  <c r="LM19" i="38"/>
  <c r="IJ19" i="38"/>
  <c r="JH19" i="38" s="1"/>
  <c r="CT19" i="38" s="1"/>
  <c r="LM23" i="38"/>
  <c r="IJ23" i="38"/>
  <c r="JH23" i="38" s="1"/>
  <c r="CT23" i="38" s="1"/>
  <c r="LM27" i="38"/>
  <c r="IJ27" i="38"/>
  <c r="JH27" i="38" s="1"/>
  <c r="CT27" i="38" s="1"/>
  <c r="LM31" i="38"/>
  <c r="IJ31" i="38"/>
  <c r="JH31" i="38" s="1"/>
  <c r="CT31" i="38" s="1"/>
  <c r="IJ35" i="38"/>
  <c r="JH35" i="38" s="1"/>
  <c r="CT35" i="38" s="1"/>
  <c r="IJ39" i="38"/>
  <c r="JH39" i="38" s="1"/>
  <c r="CT39" i="38" s="1"/>
  <c r="LM16" i="38"/>
  <c r="IJ16" i="38"/>
  <c r="JH16" i="38" s="1"/>
  <c r="CT16" i="38" s="1"/>
  <c r="LM20" i="38"/>
  <c r="IJ20" i="38"/>
  <c r="JH20" i="38" s="1"/>
  <c r="CT20" i="38" s="1"/>
  <c r="LM24" i="38"/>
  <c r="IJ24" i="38"/>
  <c r="JH24" i="38" s="1"/>
  <c r="CT24" i="38" s="1"/>
  <c r="LM28" i="38"/>
  <c r="IJ28" i="38"/>
  <c r="JH28" i="38" s="1"/>
  <c r="CT28" i="38" s="1"/>
  <c r="LM32" i="38"/>
  <c r="IJ32" i="38"/>
  <c r="JH32" i="38" s="1"/>
  <c r="CT32" i="38" s="1"/>
  <c r="IJ36" i="38"/>
  <c r="JH36" i="38" s="1"/>
  <c r="CT36" i="38" s="1"/>
  <c r="IJ40" i="38"/>
  <c r="JH40" i="38" s="1"/>
  <c r="CT40" i="38" s="1"/>
  <c r="LO22" i="38"/>
  <c r="IL22" i="38"/>
  <c r="LO26" i="38"/>
  <c r="IL26" i="38"/>
  <c r="LO30" i="38"/>
  <c r="IL30" i="38"/>
  <c r="LO34" i="38"/>
  <c r="IL34" i="38"/>
  <c r="IL38" i="38"/>
  <c r="LO17" i="38"/>
  <c r="IL17" i="38"/>
  <c r="LO21" i="38"/>
  <c r="IL21" i="38"/>
  <c r="LO25" i="38"/>
  <c r="IL25" i="38"/>
  <c r="LO29" i="38"/>
  <c r="IL29" i="38"/>
  <c r="LO33" i="38"/>
  <c r="IL33" i="38"/>
  <c r="IL37" i="38"/>
  <c r="IL41" i="38"/>
  <c r="LM17" i="38"/>
  <c r="IJ17" i="38"/>
  <c r="JH17" i="38" s="1"/>
  <c r="CT17" i="38" s="1"/>
  <c r="LM21" i="38"/>
  <c r="IJ21" i="38"/>
  <c r="JH21" i="38" s="1"/>
  <c r="CT21" i="38" s="1"/>
  <c r="LM25" i="38"/>
  <c r="IJ25" i="38"/>
  <c r="JH25" i="38" s="1"/>
  <c r="CT25" i="38" s="1"/>
  <c r="LM29" i="38"/>
  <c r="IJ29" i="38"/>
  <c r="JH29" i="38" s="1"/>
  <c r="CT29" i="38" s="1"/>
  <c r="LM33" i="38"/>
  <c r="IJ33" i="38"/>
  <c r="JH33" i="38" s="1"/>
  <c r="CT33" i="38" s="1"/>
  <c r="IJ37" i="38"/>
  <c r="JH37" i="38" s="1"/>
  <c r="CT37" i="38" s="1"/>
  <c r="IJ41" i="38"/>
  <c r="JH41" i="38" s="1"/>
  <c r="CT41" i="38" s="1"/>
  <c r="LM22" i="38"/>
  <c r="IJ22" i="38"/>
  <c r="JH22" i="38" s="1"/>
  <c r="CT22" i="38" s="1"/>
  <c r="LM26" i="38"/>
  <c r="IJ26" i="38"/>
  <c r="JH26" i="38" s="1"/>
  <c r="CT26" i="38" s="1"/>
  <c r="LM30" i="38"/>
  <c r="IJ30" i="38"/>
  <c r="JH30" i="38" s="1"/>
  <c r="CT30" i="38" s="1"/>
  <c r="LM34" i="38"/>
  <c r="IJ34" i="38"/>
  <c r="JH34" i="38" s="1"/>
  <c r="CT34" i="38" s="1"/>
  <c r="IJ38" i="38"/>
  <c r="JH38" i="38" s="1"/>
  <c r="CT38" i="38" s="1"/>
  <c r="LO16" i="38"/>
  <c r="IL16" i="38"/>
  <c r="LO24" i="38"/>
  <c r="IL24" i="38"/>
  <c r="LO28" i="38"/>
  <c r="IL28" i="38"/>
  <c r="LO32" i="38"/>
  <c r="IL32" i="38"/>
  <c r="IL36" i="38"/>
  <c r="IL40" i="38"/>
  <c r="LO19" i="38"/>
  <c r="IL19" i="38"/>
  <c r="LO23" i="38"/>
  <c r="IL23" i="38"/>
  <c r="LO27" i="38"/>
  <c r="IL27" i="38"/>
  <c r="LO31" i="38"/>
  <c r="IL31" i="38"/>
  <c r="IL35" i="38"/>
  <c r="IL39" i="38"/>
  <c r="LO18" i="38"/>
  <c r="IL18" i="38"/>
  <c r="LO20" i="38"/>
  <c r="IL20" i="38"/>
  <c r="IJ18" i="38"/>
  <c r="JH18" i="38" s="1"/>
  <c r="CT18" i="38" s="1"/>
  <c r="P18" i="38" s="1"/>
  <c r="LM18" i="38"/>
  <c r="FQ42" i="41"/>
  <c r="LO16" i="41"/>
  <c r="LO18" i="41"/>
  <c r="LO20" i="41"/>
  <c r="LO28" i="41"/>
  <c r="LO26" i="41"/>
  <c r="LO34" i="41"/>
  <c r="LO37" i="41"/>
  <c r="LO40" i="41"/>
  <c r="LO25" i="41"/>
  <c r="LO23" i="41"/>
  <c r="LO31" i="41"/>
  <c r="LO36" i="41"/>
  <c r="LO39" i="41"/>
  <c r="FS13" i="41"/>
  <c r="LO19" i="41"/>
  <c r="FQ43" i="41"/>
  <c r="LO17" i="41"/>
  <c r="LO24" i="41"/>
  <c r="LO22" i="41"/>
  <c r="LO30" i="41"/>
  <c r="LO33" i="41"/>
  <c r="LO38" i="41"/>
  <c r="LO21" i="41"/>
  <c r="LO29" i="41"/>
  <c r="LO27" i="41"/>
  <c r="LO32" i="41"/>
  <c r="LO35" i="41"/>
  <c r="LO41" i="41"/>
  <c r="LM23" i="41"/>
  <c r="LM21" i="41"/>
  <c r="LM29" i="41"/>
  <c r="LM31" i="41"/>
  <c r="LM39" i="41"/>
  <c r="LM41" i="41"/>
  <c r="LM18" i="41"/>
  <c r="LM26" i="41"/>
  <c r="LM24" i="41"/>
  <c r="LM32" i="41"/>
  <c r="LM34" i="41"/>
  <c r="LM36" i="41"/>
  <c r="LM16" i="41"/>
  <c r="FO42" i="41"/>
  <c r="LM27" i="41"/>
  <c r="LM25" i="41"/>
  <c r="LM33" i="41"/>
  <c r="LM35" i="41"/>
  <c r="LM37" i="41"/>
  <c r="LM19" i="41"/>
  <c r="LM17" i="41"/>
  <c r="FO43" i="41"/>
  <c r="LM22" i="41"/>
  <c r="LM20" i="41"/>
  <c r="LM28" i="41"/>
  <c r="LM30" i="41"/>
  <c r="LM38" i="41"/>
  <c r="LM40" i="41"/>
  <c r="LM40" i="38"/>
  <c r="LM36" i="38"/>
  <c r="FO42" i="38"/>
  <c r="LM41" i="38"/>
  <c r="LM37" i="38"/>
  <c r="P40" i="38"/>
  <c r="LO40" i="38"/>
  <c r="LO36" i="38"/>
  <c r="P28" i="38"/>
  <c r="P24" i="38"/>
  <c r="FQ42" i="38"/>
  <c r="LO39" i="38"/>
  <c r="LO35" i="38"/>
  <c r="IO26" i="21"/>
  <c r="FS13" i="38"/>
  <c r="LM38" i="38"/>
  <c r="LM39" i="38"/>
  <c r="LM35" i="38"/>
  <c r="P38" i="38"/>
  <c r="LO38" i="38"/>
  <c r="P34" i="38"/>
  <c r="P26" i="38"/>
  <c r="LO37" i="38"/>
  <c r="P25" i="38"/>
  <c r="FQ43" i="38"/>
  <c r="P41" i="38"/>
  <c r="LO41" i="38"/>
  <c r="IO28" i="21"/>
  <c r="IO29" i="21"/>
  <c r="IO32" i="21"/>
  <c r="IO31" i="21"/>
  <c r="IO37" i="21"/>
  <c r="IO30" i="21"/>
  <c r="IO41" i="21"/>
  <c r="IO38" i="21"/>
  <c r="IO36" i="21"/>
  <c r="IO34" i="21"/>
  <c r="IO39" i="21"/>
  <c r="IO33" i="21"/>
  <c r="IO35" i="21"/>
  <c r="IO40" i="21"/>
  <c r="I222" i="21"/>
  <c r="J222" i="21"/>
  <c r="L223" i="21"/>
  <c r="I223" i="21"/>
  <c r="J223" i="21"/>
  <c r="M222" i="21"/>
  <c r="H223" i="21"/>
  <c r="K223" i="21"/>
  <c r="H222" i="21"/>
  <c r="M223" i="21"/>
  <c r="L222" i="21"/>
  <c r="K222" i="21"/>
  <c r="CH21" i="21" l="1"/>
  <c r="CG22" i="21"/>
  <c r="LN19" i="44"/>
  <c r="BB34" i="43"/>
  <c r="FP43" i="44" s="1"/>
  <c r="IK43" i="44" s="1"/>
  <c r="FO43" i="38"/>
  <c r="IJ43" i="38" s="1"/>
  <c r="Z41" i="44"/>
  <c r="P41" i="44"/>
  <c r="Z40" i="44"/>
  <c r="P40" i="44"/>
  <c r="FT4" i="38"/>
  <c r="LD117" i="21"/>
  <c r="CI202" i="21"/>
  <c r="CG202" i="21"/>
  <c r="CD222" i="21"/>
  <c r="CJ222" i="21"/>
  <c r="CF222" i="21"/>
  <c r="CJ221" i="21"/>
  <c r="CH222" i="21"/>
  <c r="BF247" i="21"/>
  <c r="BD247" i="21"/>
  <c r="AE222" i="21"/>
  <c r="AG223" i="21"/>
  <c r="AI223" i="21"/>
  <c r="AH222" i="21"/>
  <c r="AJ223" i="21"/>
  <c r="AE223" i="21"/>
  <c r="AJ222" i="21"/>
  <c r="AF223" i="21"/>
  <c r="AG222" i="21"/>
  <c r="AI222" i="21"/>
  <c r="AH223" i="21"/>
  <c r="AF222" i="21"/>
  <c r="IO14" i="44"/>
  <c r="LR14" i="44"/>
  <c r="IN14" i="46"/>
  <c r="LQ14" i="46"/>
  <c r="FR42" i="44"/>
  <c r="IM42" i="44" s="1"/>
  <c r="AV5" i="30"/>
  <c r="LO40" i="46"/>
  <c r="IL40" i="46"/>
  <c r="LO36" i="46"/>
  <c r="IL36" i="46"/>
  <c r="LO32" i="46"/>
  <c r="IL32" i="46"/>
  <c r="IL28" i="46"/>
  <c r="LO28" i="46"/>
  <c r="IL39" i="46"/>
  <c r="LO39" i="46"/>
  <c r="IL35" i="46"/>
  <c r="LO35" i="46"/>
  <c r="IL31" i="46"/>
  <c r="LO31" i="46"/>
  <c r="IL27" i="46"/>
  <c r="LO27" i="46"/>
  <c r="IL24" i="46"/>
  <c r="LO24" i="46"/>
  <c r="IL20" i="46"/>
  <c r="LO20" i="46"/>
  <c r="FQ16" i="46"/>
  <c r="BD33" i="45"/>
  <c r="AV7" i="30" s="1"/>
  <c r="IL23" i="46"/>
  <c r="LO23" i="46"/>
  <c r="IL19" i="46"/>
  <c r="LO19" i="46"/>
  <c r="AV6" i="30"/>
  <c r="FR43" i="44"/>
  <c r="IM43" i="44" s="1"/>
  <c r="LN16" i="44"/>
  <c r="IK16" i="44"/>
  <c r="JI16" i="44" s="1"/>
  <c r="FO43" i="46"/>
  <c r="IJ43" i="46" s="1"/>
  <c r="IJ17" i="46"/>
  <c r="JH17" i="46" s="1"/>
  <c r="LM17" i="46"/>
  <c r="FO42" i="46"/>
  <c r="IJ42" i="46" s="1"/>
  <c r="IJ16" i="46"/>
  <c r="JH16" i="46" s="1"/>
  <c r="LM16" i="46"/>
  <c r="FS41" i="38"/>
  <c r="BF32" i="43" s="1"/>
  <c r="FT41" i="44" s="1"/>
  <c r="CU41" i="44" s="1"/>
  <c r="FS40" i="38"/>
  <c r="BF31" i="43" s="1"/>
  <c r="FT40" i="44" s="1"/>
  <c r="CU40" i="44" s="1"/>
  <c r="FS39" i="38"/>
  <c r="BF30" i="43" s="1"/>
  <c r="FT39" i="44" s="1"/>
  <c r="CU39" i="44" s="1"/>
  <c r="FS38" i="38"/>
  <c r="BF29" i="43" s="1"/>
  <c r="FT38" i="44" s="1"/>
  <c r="CU38" i="44" s="1"/>
  <c r="FS37" i="38"/>
  <c r="BF28" i="43" s="1"/>
  <c r="FT37" i="44" s="1"/>
  <c r="CU37" i="44" s="1"/>
  <c r="FS36" i="38"/>
  <c r="BF27" i="43" s="1"/>
  <c r="FT36" i="44" s="1"/>
  <c r="FS35" i="38"/>
  <c r="BF26" i="43" s="1"/>
  <c r="FT35" i="44" s="1"/>
  <c r="CU35" i="44" s="1"/>
  <c r="P35" i="44" s="1"/>
  <c r="FS34" i="38"/>
  <c r="BF25" i="43" s="1"/>
  <c r="FT34" i="44" s="1"/>
  <c r="FS33" i="38"/>
  <c r="BF24" i="43" s="1"/>
  <c r="FT33" i="44" s="1"/>
  <c r="FS32" i="38"/>
  <c r="BF23" i="43" s="1"/>
  <c r="FT32" i="44" s="1"/>
  <c r="FS31" i="38"/>
  <c r="BF22" i="43" s="1"/>
  <c r="FT31" i="44" s="1"/>
  <c r="FS30" i="38"/>
  <c r="BF21" i="43" s="1"/>
  <c r="FT30" i="44" s="1"/>
  <c r="FS29" i="38"/>
  <c r="BF20" i="43" s="1"/>
  <c r="FT29" i="44" s="1"/>
  <c r="FS28" i="38"/>
  <c r="BF19" i="43" s="1"/>
  <c r="FT28" i="44" s="1"/>
  <c r="FS27" i="38"/>
  <c r="BF18" i="43" s="1"/>
  <c r="FT27" i="44" s="1"/>
  <c r="FS26" i="38"/>
  <c r="BF17" i="43" s="1"/>
  <c r="FT26" i="44" s="1"/>
  <c r="FS21" i="38"/>
  <c r="BF12" i="43" s="1"/>
  <c r="FT21" i="44" s="1"/>
  <c r="CU21" i="44" s="1"/>
  <c r="FS19" i="38"/>
  <c r="BF10" i="43" s="1"/>
  <c r="FT19" i="44" s="1"/>
  <c r="FS17" i="38"/>
  <c r="BF8" i="43" s="1"/>
  <c r="FS24" i="38"/>
  <c r="BF15" i="43" s="1"/>
  <c r="FT24" i="44" s="1"/>
  <c r="CU24" i="44" s="1"/>
  <c r="P24" i="44" s="1"/>
  <c r="FS22" i="38"/>
  <c r="BF13" i="43" s="1"/>
  <c r="FT22" i="44" s="1"/>
  <c r="CU22" i="44" s="1"/>
  <c r="FS20" i="38"/>
  <c r="BF11" i="43" s="1"/>
  <c r="FT20" i="44" s="1"/>
  <c r="CU20" i="44" s="1"/>
  <c r="FS18" i="38"/>
  <c r="BF9" i="43" s="1"/>
  <c r="FT18" i="44" s="1"/>
  <c r="FS16" i="38"/>
  <c r="BF7" i="43" s="1"/>
  <c r="FS25" i="38"/>
  <c r="BF16" i="43" s="1"/>
  <c r="FT25" i="44" s="1"/>
  <c r="FS23" i="38"/>
  <c r="BF14" i="43" s="1"/>
  <c r="FT23" i="44" s="1"/>
  <c r="LP16" i="44"/>
  <c r="IM16" i="44"/>
  <c r="IK17" i="44"/>
  <c r="JI17" i="44" s="1"/>
  <c r="LN17" i="44"/>
  <c r="IM17" i="44"/>
  <c r="LP17" i="44"/>
  <c r="AU5" i="30"/>
  <c r="FP42" i="44"/>
  <c r="IK42" i="44" s="1"/>
  <c r="LO38" i="46"/>
  <c r="IL38" i="46"/>
  <c r="LO34" i="46"/>
  <c r="IL34" i="46"/>
  <c r="LO30" i="46"/>
  <c r="IL30" i="46"/>
  <c r="IL41" i="46"/>
  <c r="LO41" i="46"/>
  <c r="IL37" i="46"/>
  <c r="LO37" i="46"/>
  <c r="IL33" i="46"/>
  <c r="LO33" i="46"/>
  <c r="IL29" i="46"/>
  <c r="LO29" i="46"/>
  <c r="LO26" i="46"/>
  <c r="IL26" i="46"/>
  <c r="LO22" i="46"/>
  <c r="IL22" i="46"/>
  <c r="IL18" i="46"/>
  <c r="LO18" i="46"/>
  <c r="IL25" i="46"/>
  <c r="LO25" i="46"/>
  <c r="IL21" i="46"/>
  <c r="LO21" i="46"/>
  <c r="FQ17" i="46"/>
  <c r="BD34" i="45"/>
  <c r="AV8" i="30" s="1"/>
  <c r="FT6" i="44"/>
  <c r="FT4" i="44" s="1"/>
  <c r="FS6" i="46"/>
  <c r="FS4" i="46" s="1"/>
  <c r="IJ43" i="41"/>
  <c r="IL43" i="41"/>
  <c r="IL42" i="41"/>
  <c r="IJ42" i="41"/>
  <c r="IL43" i="38"/>
  <c r="IL42" i="38"/>
  <c r="IJ42" i="38"/>
  <c r="FS41" i="41"/>
  <c r="FS39" i="41"/>
  <c r="FS37" i="41"/>
  <c r="FS35" i="41"/>
  <c r="FS33" i="41"/>
  <c r="FS31" i="41"/>
  <c r="FS29" i="41"/>
  <c r="FS27" i="41"/>
  <c r="FS40" i="41"/>
  <c r="FS38" i="41"/>
  <c r="FS36" i="41"/>
  <c r="FS34" i="41"/>
  <c r="FS32" i="41"/>
  <c r="FS30" i="41"/>
  <c r="FS28" i="41"/>
  <c r="FS25" i="41"/>
  <c r="FS23" i="41"/>
  <c r="FS21" i="41"/>
  <c r="FS19" i="41"/>
  <c r="FS17" i="41"/>
  <c r="FS26" i="41"/>
  <c r="FS24" i="41"/>
  <c r="FS22" i="41"/>
  <c r="FS20" i="41"/>
  <c r="FS18" i="41"/>
  <c r="FS16" i="41"/>
  <c r="BF7" i="45" s="1"/>
  <c r="FS7" i="38"/>
  <c r="FS6" i="41"/>
  <c r="FS6" i="38"/>
  <c r="FS7" i="41"/>
  <c r="LQ14" i="41"/>
  <c r="IN14" i="41"/>
  <c r="DU62" i="41"/>
  <c r="DN58" i="41" s="1"/>
  <c r="P20" i="41"/>
  <c r="P21" i="41"/>
  <c r="P29" i="38"/>
  <c r="P20" i="38"/>
  <c r="P33" i="38"/>
  <c r="P16" i="38"/>
  <c r="P32" i="38"/>
  <c r="P22" i="38"/>
  <c r="P30" i="38"/>
  <c r="IN14" i="38"/>
  <c r="LQ14" i="38"/>
  <c r="P19" i="38"/>
  <c r="P27" i="38"/>
  <c r="P35" i="38"/>
  <c r="P39" i="38"/>
  <c r="CU32" i="44" l="1"/>
  <c r="CU34" i="44"/>
  <c r="P34" i="44" s="1"/>
  <c r="CU36" i="44"/>
  <c r="CU31" i="44"/>
  <c r="Z31" i="44" s="1"/>
  <c r="CU33" i="44"/>
  <c r="FS4" i="41"/>
  <c r="FG5" i="41" s="1"/>
  <c r="CH22" i="21"/>
  <c r="FS4" i="38"/>
  <c r="LJ117" i="21" s="1"/>
  <c r="Z21" i="44"/>
  <c r="P21" i="44"/>
  <c r="Z20" i="44"/>
  <c r="P20" i="44"/>
  <c r="P22" i="44"/>
  <c r="Z22" i="44"/>
  <c r="AU6" i="30"/>
  <c r="CU27" i="44"/>
  <c r="Z27" i="44" s="1"/>
  <c r="CU29" i="44"/>
  <c r="Z29" i="44" s="1"/>
  <c r="CU23" i="44"/>
  <c r="Z23" i="44" s="1"/>
  <c r="CU28" i="44"/>
  <c r="Z28" i="44" s="1"/>
  <c r="CU30" i="44"/>
  <c r="Z30" i="44" s="1"/>
  <c r="CU26" i="44"/>
  <c r="Z26" i="44" s="1"/>
  <c r="CU25" i="44"/>
  <c r="CU19" i="44"/>
  <c r="P19" i="44" s="1"/>
  <c r="ER58" i="44" s="1"/>
  <c r="EI58" i="44" s="1"/>
  <c r="CU18" i="44"/>
  <c r="DV58" i="44"/>
  <c r="DM58" i="44" s="1"/>
  <c r="L202" i="21"/>
  <c r="U202" i="21"/>
  <c r="FS16" i="46"/>
  <c r="CT16" i="46" s="1"/>
  <c r="CT20" i="41"/>
  <c r="DU61" i="41" s="1"/>
  <c r="DN57" i="41" s="1"/>
  <c r="BF11" i="45"/>
  <c r="FS20" i="46" s="1"/>
  <c r="CT24" i="41"/>
  <c r="P24" i="41" s="1"/>
  <c r="BF15" i="45"/>
  <c r="FS24" i="46" s="1"/>
  <c r="CT17" i="41"/>
  <c r="BF8" i="45"/>
  <c r="CT21" i="41"/>
  <c r="BF12" i="45"/>
  <c r="FS21" i="46" s="1"/>
  <c r="CT25" i="41"/>
  <c r="P25" i="41" s="1"/>
  <c r="BF16" i="45"/>
  <c r="FS25" i="46" s="1"/>
  <c r="CT30" i="41"/>
  <c r="BF21" i="45"/>
  <c r="FS30" i="46" s="1"/>
  <c r="CT34" i="41"/>
  <c r="BF25" i="45"/>
  <c r="FS34" i="46" s="1"/>
  <c r="CT38" i="41"/>
  <c r="BF29" i="45"/>
  <c r="FS38" i="46" s="1"/>
  <c r="CT27" i="41"/>
  <c r="P27" i="41" s="1"/>
  <c r="BF18" i="45"/>
  <c r="FS27" i="46" s="1"/>
  <c r="CT31" i="41"/>
  <c r="BF22" i="45"/>
  <c r="FS31" i="46" s="1"/>
  <c r="CT35" i="41"/>
  <c r="BF26" i="45"/>
  <c r="FS35" i="46" s="1"/>
  <c r="CT39" i="41"/>
  <c r="BF30" i="45"/>
  <c r="FS39" i="46" s="1"/>
  <c r="LO17" i="46"/>
  <c r="FQ43" i="46"/>
  <c r="IL43" i="46" s="1"/>
  <c r="IL17" i="46"/>
  <c r="LR25" i="44"/>
  <c r="IO25" i="44"/>
  <c r="JN25" i="44" s="1"/>
  <c r="G25" i="44" s="1"/>
  <c r="IO18" i="44"/>
  <c r="JN18" i="44" s="1"/>
  <c r="G18" i="44" s="1"/>
  <c r="LR18" i="44"/>
  <c r="LR22" i="44"/>
  <c r="IO22" i="44"/>
  <c r="JN22" i="44" s="1"/>
  <c r="G22" i="44" s="1"/>
  <c r="BF34" i="43"/>
  <c r="FT17" i="44"/>
  <c r="IO21" i="44"/>
  <c r="JN21" i="44" s="1"/>
  <c r="G21" i="44" s="1"/>
  <c r="LR21" i="44"/>
  <c r="IO27" i="44"/>
  <c r="JN27" i="44" s="1"/>
  <c r="G27" i="44" s="1"/>
  <c r="LR27" i="44"/>
  <c r="LR29" i="44"/>
  <c r="IO29" i="44"/>
  <c r="JN29" i="44" s="1"/>
  <c r="G29" i="44" s="1"/>
  <c r="IO31" i="44"/>
  <c r="JN31" i="44" s="1"/>
  <c r="G31" i="44" s="1"/>
  <c r="LR31" i="44"/>
  <c r="LR33" i="44"/>
  <c r="IO33" i="44"/>
  <c r="JN33" i="44" s="1"/>
  <c r="G33" i="44" s="1"/>
  <c r="LR35" i="44"/>
  <c r="IO35" i="44"/>
  <c r="JN35" i="44" s="1"/>
  <c r="G35" i="44" s="1"/>
  <c r="LR37" i="44"/>
  <c r="IO37" i="44"/>
  <c r="JN37" i="44" s="1"/>
  <c r="G37" i="44" s="1"/>
  <c r="IO39" i="44"/>
  <c r="JN39" i="44" s="1"/>
  <c r="G39" i="44" s="1"/>
  <c r="LR39" i="44"/>
  <c r="LR41" i="44"/>
  <c r="IO41" i="44"/>
  <c r="JN41" i="44" s="1"/>
  <c r="G41" i="44" s="1"/>
  <c r="IL16" i="46"/>
  <c r="LO16" i="46"/>
  <c r="FQ42" i="46"/>
  <c r="IL42" i="46" s="1"/>
  <c r="CT18" i="41"/>
  <c r="P18" i="41" s="1"/>
  <c r="EQ57" i="41" s="1"/>
  <c r="EH57" i="41" s="1"/>
  <c r="BF9" i="45"/>
  <c r="FS18" i="46" s="1"/>
  <c r="CT22" i="41"/>
  <c r="BF13" i="45"/>
  <c r="FS22" i="46" s="1"/>
  <c r="CT26" i="41"/>
  <c r="P26" i="41" s="1"/>
  <c r="BF17" i="45"/>
  <c r="FS26" i="46" s="1"/>
  <c r="CT19" i="41"/>
  <c r="P19" i="41" s="1"/>
  <c r="EQ58" i="41" s="1"/>
  <c r="EH58" i="41" s="1"/>
  <c r="BF10" i="45"/>
  <c r="FS19" i="46" s="1"/>
  <c r="CT23" i="41"/>
  <c r="BF14" i="45"/>
  <c r="FS23" i="46" s="1"/>
  <c r="CT28" i="41"/>
  <c r="BF19" i="45"/>
  <c r="FS28" i="46" s="1"/>
  <c r="CT32" i="41"/>
  <c r="BF23" i="45"/>
  <c r="FS32" i="46" s="1"/>
  <c r="CT36" i="41"/>
  <c r="BF27" i="45"/>
  <c r="FS36" i="46" s="1"/>
  <c r="CT40" i="41"/>
  <c r="BF31" i="45"/>
  <c r="FS40" i="46" s="1"/>
  <c r="CT29" i="41"/>
  <c r="BF20" i="45"/>
  <c r="FS29" i="46" s="1"/>
  <c r="CT33" i="41"/>
  <c r="BF24" i="45"/>
  <c r="FS33" i="46" s="1"/>
  <c r="CT37" i="41"/>
  <c r="BF28" i="45"/>
  <c r="FS37" i="46" s="1"/>
  <c r="CT41" i="41"/>
  <c r="BF32" i="45"/>
  <c r="FS41" i="46" s="1"/>
  <c r="IO23" i="44"/>
  <c r="JN23" i="44" s="1"/>
  <c r="G23" i="44" s="1"/>
  <c r="LR23" i="44"/>
  <c r="BF33" i="43"/>
  <c r="FT16" i="44"/>
  <c r="CU16" i="44" s="1"/>
  <c r="Z16" i="44" s="1"/>
  <c r="IO20" i="44"/>
  <c r="JN20" i="44" s="1"/>
  <c r="G20" i="44" s="1"/>
  <c r="LR20" i="44"/>
  <c r="LR24" i="44"/>
  <c r="IO24" i="44"/>
  <c r="JN24" i="44" s="1"/>
  <c r="G24" i="44" s="1"/>
  <c r="LR19" i="44"/>
  <c r="IO19" i="44"/>
  <c r="JN19" i="44" s="1"/>
  <c r="G19" i="44" s="1"/>
  <c r="LR26" i="44"/>
  <c r="IO26" i="44"/>
  <c r="JN26" i="44" s="1"/>
  <c r="G26" i="44" s="1"/>
  <c r="IO28" i="44"/>
  <c r="JN28" i="44" s="1"/>
  <c r="G28" i="44" s="1"/>
  <c r="LR28" i="44"/>
  <c r="LR30" i="44"/>
  <c r="IO30" i="44"/>
  <c r="JN30" i="44" s="1"/>
  <c r="G30" i="44" s="1"/>
  <c r="IO32" i="44"/>
  <c r="JN32" i="44" s="1"/>
  <c r="G32" i="44" s="1"/>
  <c r="LR32" i="44"/>
  <c r="LR34" i="44"/>
  <c r="IO34" i="44"/>
  <c r="JN34" i="44" s="1"/>
  <c r="G34" i="44" s="1"/>
  <c r="IO36" i="44"/>
  <c r="JN36" i="44" s="1"/>
  <c r="G36" i="44" s="1"/>
  <c r="LR36" i="44"/>
  <c r="LR38" i="44"/>
  <c r="IO38" i="44"/>
  <c r="JN38" i="44" s="1"/>
  <c r="IO40" i="44"/>
  <c r="JN40" i="44" s="1"/>
  <c r="LR40" i="44"/>
  <c r="FH4" i="44"/>
  <c r="FH5" i="44"/>
  <c r="FG5" i="46"/>
  <c r="FG4" i="46"/>
  <c r="EQ60" i="41"/>
  <c r="EI58" i="41" s="1"/>
  <c r="EQ62" i="41"/>
  <c r="EJ58" i="41" s="1"/>
  <c r="EQ59" i="41"/>
  <c r="EI57" i="41" s="1"/>
  <c r="IN16" i="41"/>
  <c r="CT16" i="41"/>
  <c r="IN20" i="41"/>
  <c r="IN24" i="41"/>
  <c r="IN17" i="41"/>
  <c r="IN21" i="41"/>
  <c r="IN25" i="41"/>
  <c r="IN30" i="41"/>
  <c r="IN34" i="41"/>
  <c r="IN38" i="41"/>
  <c r="IN27" i="41"/>
  <c r="IN31" i="41"/>
  <c r="IN35" i="41"/>
  <c r="IN39" i="41"/>
  <c r="IN18" i="41"/>
  <c r="IN22" i="41"/>
  <c r="IN26" i="41"/>
  <c r="IN19" i="41"/>
  <c r="IN23" i="41"/>
  <c r="IN28" i="41"/>
  <c r="IN32" i="41"/>
  <c r="IN36" i="41"/>
  <c r="IN40" i="41"/>
  <c r="IN29" i="41"/>
  <c r="IN33" i="41"/>
  <c r="IN37" i="41"/>
  <c r="IN41" i="41"/>
  <c r="LQ19" i="38"/>
  <c r="IN19" i="38"/>
  <c r="JM19" i="38" s="1"/>
  <c r="G19" i="38" s="1"/>
  <c r="LQ23" i="38"/>
  <c r="IN23" i="38"/>
  <c r="JM23" i="38" s="1"/>
  <c r="G23" i="38" s="1"/>
  <c r="LQ27" i="38"/>
  <c r="IN27" i="38"/>
  <c r="JM27" i="38" s="1"/>
  <c r="G27" i="38" s="1"/>
  <c r="LQ31" i="38"/>
  <c r="IN31" i="38"/>
  <c r="JM31" i="38" s="1"/>
  <c r="G31" i="38" s="1"/>
  <c r="IN35" i="38"/>
  <c r="JM35" i="38" s="1"/>
  <c r="G35" i="38" s="1"/>
  <c r="IN39" i="38"/>
  <c r="JM39" i="38" s="1"/>
  <c r="G39" i="38" s="1"/>
  <c r="LQ16" i="38"/>
  <c r="IN16" i="38"/>
  <c r="JM16" i="38" s="1"/>
  <c r="G16" i="38" s="1"/>
  <c r="LQ24" i="38"/>
  <c r="IN24" i="38"/>
  <c r="JM24" i="38" s="1"/>
  <c r="G24" i="38" s="1"/>
  <c r="LQ28" i="38"/>
  <c r="IN28" i="38"/>
  <c r="JM28" i="38" s="1"/>
  <c r="G28" i="38" s="1"/>
  <c r="LQ32" i="38"/>
  <c r="IN32" i="38"/>
  <c r="JM32" i="38" s="1"/>
  <c r="G32" i="38" s="1"/>
  <c r="IN36" i="38"/>
  <c r="JM36" i="38" s="1"/>
  <c r="G36" i="38" s="1"/>
  <c r="IN40" i="38"/>
  <c r="JM40" i="38" s="1"/>
  <c r="G40" i="38" s="1"/>
  <c r="LQ17" i="38"/>
  <c r="IN17" i="38"/>
  <c r="JM17" i="38" s="1"/>
  <c r="G17" i="38" s="1"/>
  <c r="LQ25" i="38"/>
  <c r="IN25" i="38"/>
  <c r="JM25" i="38" s="1"/>
  <c r="G25" i="38" s="1"/>
  <c r="LQ29" i="38"/>
  <c r="IN29" i="38"/>
  <c r="JM29" i="38" s="1"/>
  <c r="G29" i="38" s="1"/>
  <c r="LQ33" i="38"/>
  <c r="IN33" i="38"/>
  <c r="JM33" i="38" s="1"/>
  <c r="G33" i="38" s="1"/>
  <c r="IN37" i="38"/>
  <c r="JM37" i="38" s="1"/>
  <c r="G37" i="38" s="1"/>
  <c r="IN41" i="38"/>
  <c r="JM41" i="38" s="1"/>
  <c r="G41" i="38" s="1"/>
  <c r="LQ22" i="38"/>
  <c r="IN22" i="38"/>
  <c r="JM22" i="38" s="1"/>
  <c r="G22" i="38" s="1"/>
  <c r="LQ26" i="38"/>
  <c r="IN26" i="38"/>
  <c r="JM26" i="38" s="1"/>
  <c r="G26" i="38" s="1"/>
  <c r="LQ30" i="38"/>
  <c r="IN30" i="38"/>
  <c r="JM30" i="38" s="1"/>
  <c r="G30" i="38" s="1"/>
  <c r="LQ34" i="38"/>
  <c r="IN34" i="38"/>
  <c r="JM34" i="38" s="1"/>
  <c r="G34" i="38" s="1"/>
  <c r="IN38" i="38"/>
  <c r="JM38" i="38" s="1"/>
  <c r="G38" i="38" s="1"/>
  <c r="LQ21" i="38"/>
  <c r="IN21" i="38"/>
  <c r="JM21" i="38" s="1"/>
  <c r="G21" i="38" s="1"/>
  <c r="LQ20" i="38"/>
  <c r="IN20" i="38"/>
  <c r="JM20" i="38" s="1"/>
  <c r="G20" i="38" s="1"/>
  <c r="IN18" i="38"/>
  <c r="JM18" i="38" s="1"/>
  <c r="G18" i="38" s="1"/>
  <c r="LQ18" i="38"/>
  <c r="LQ26" i="41"/>
  <c r="LQ24" i="41"/>
  <c r="LQ32" i="41"/>
  <c r="LQ34" i="41"/>
  <c r="LQ36" i="41"/>
  <c r="FS43" i="41"/>
  <c r="LQ17" i="41"/>
  <c r="LQ27" i="41"/>
  <c r="LQ25" i="41"/>
  <c r="LQ33" i="41"/>
  <c r="LQ35" i="41"/>
  <c r="LQ37" i="41"/>
  <c r="LQ18" i="41"/>
  <c r="DU57" i="41"/>
  <c r="DL57" i="41" s="1"/>
  <c r="LQ22" i="41"/>
  <c r="LQ20" i="41"/>
  <c r="DU59" i="41"/>
  <c r="LQ28" i="41"/>
  <c r="LQ30" i="41"/>
  <c r="LQ38" i="41"/>
  <c r="LQ40" i="41"/>
  <c r="LQ19" i="41"/>
  <c r="DU58" i="41"/>
  <c r="DL58" i="41" s="1"/>
  <c r="LQ23" i="41"/>
  <c r="LQ21" i="41"/>
  <c r="DU60" i="41"/>
  <c r="LQ29" i="41"/>
  <c r="LQ31" i="41"/>
  <c r="LQ39" i="41"/>
  <c r="LQ41" i="41"/>
  <c r="LQ16" i="41"/>
  <c r="FS42" i="41"/>
  <c r="P21" i="38"/>
  <c r="P17" i="38"/>
  <c r="P31" i="38"/>
  <c r="P23" i="38"/>
  <c r="LQ37" i="38"/>
  <c r="FS43" i="38"/>
  <c r="LQ40" i="38"/>
  <c r="LQ36" i="38"/>
  <c r="FS42" i="38"/>
  <c r="LQ41" i="38"/>
  <c r="LQ39" i="38"/>
  <c r="LQ35" i="38"/>
  <c r="LQ38" i="38"/>
  <c r="LJ118" i="21" l="1"/>
  <c r="FG4" i="41"/>
  <c r="G16" i="46"/>
  <c r="GD51" i="46" s="1"/>
  <c r="FR57" i="46" s="1"/>
  <c r="P16" i="46"/>
  <c r="DV51" i="44"/>
  <c r="DJ57" i="44" s="1"/>
  <c r="FG4" i="38"/>
  <c r="DV53" i="44"/>
  <c r="DK57" i="44" s="1"/>
  <c r="P25" i="44"/>
  <c r="Z25" i="44"/>
  <c r="Z19" i="44"/>
  <c r="GD58" i="44" s="1"/>
  <c r="FU58" i="44" s="1"/>
  <c r="DV60" i="44"/>
  <c r="DN58" i="44" s="1"/>
  <c r="Z18" i="44"/>
  <c r="GD53" i="44" s="1"/>
  <c r="P18" i="44"/>
  <c r="DV59" i="44"/>
  <c r="DN57" i="44" s="1"/>
  <c r="DV55" i="44"/>
  <c r="DL57" i="44" s="1"/>
  <c r="DV61" i="44"/>
  <c r="DO57" i="44" s="1"/>
  <c r="CU17" i="44"/>
  <c r="DV57" i="44"/>
  <c r="DM57" i="44" s="1"/>
  <c r="P16" i="44"/>
  <c r="ER61" i="44" s="1"/>
  <c r="EK57" i="44" s="1"/>
  <c r="EQ61" i="41"/>
  <c r="EJ57" i="41" s="1"/>
  <c r="FL58" i="44"/>
  <c r="FC58" i="44" s="1"/>
  <c r="P52" i="30" s="1"/>
  <c r="FG5" i="38"/>
  <c r="FL57" i="44"/>
  <c r="FC57" i="44" s="1"/>
  <c r="FL60" i="44"/>
  <c r="FD58" i="44" s="1"/>
  <c r="AW5" i="30"/>
  <c r="FT42" i="44"/>
  <c r="IO42" i="44" s="1"/>
  <c r="IO17" i="44"/>
  <c r="JN17" i="44" s="1"/>
  <c r="G17" i="44" s="1"/>
  <c r="FL56" i="44" s="1"/>
  <c r="FB58" i="44" s="1"/>
  <c r="LR17" i="44"/>
  <c r="LQ16" i="46"/>
  <c r="FS42" i="46"/>
  <c r="IN42" i="46" s="1"/>
  <c r="IN16" i="46"/>
  <c r="LR16" i="44"/>
  <c r="IO16" i="44"/>
  <c r="JN16" i="44" s="1"/>
  <c r="G16" i="44" s="1"/>
  <c r="FL55" i="44" s="1"/>
  <c r="FB57" i="44" s="1"/>
  <c r="LQ41" i="46"/>
  <c r="IN41" i="46"/>
  <c r="CT41" i="46"/>
  <c r="LQ37" i="46"/>
  <c r="IN37" i="46"/>
  <c r="CT37" i="46"/>
  <c r="LQ33" i="46"/>
  <c r="IN33" i="46"/>
  <c r="CT33" i="46"/>
  <c r="IN29" i="46"/>
  <c r="LQ29" i="46"/>
  <c r="CT29" i="46"/>
  <c r="IN40" i="46"/>
  <c r="LQ40" i="46"/>
  <c r="CT40" i="46"/>
  <c r="G40" i="46" s="1"/>
  <c r="IN36" i="46"/>
  <c r="LQ36" i="46"/>
  <c r="CT36" i="46"/>
  <c r="IN32" i="46"/>
  <c r="LQ32" i="46"/>
  <c r="CT32" i="46"/>
  <c r="LQ28" i="46"/>
  <c r="IN28" i="46"/>
  <c r="CT28" i="46"/>
  <c r="IN23" i="46"/>
  <c r="LQ23" i="46"/>
  <c r="CT23" i="46"/>
  <c r="G23" i="46" s="1"/>
  <c r="IN19" i="46"/>
  <c r="LQ19" i="46"/>
  <c r="CT19" i="46"/>
  <c r="G19" i="46" s="1"/>
  <c r="LQ26" i="46"/>
  <c r="IN26" i="46"/>
  <c r="CT26" i="46"/>
  <c r="LQ22" i="46"/>
  <c r="IN22" i="46"/>
  <c r="CT22" i="46"/>
  <c r="G22" i="46" s="1"/>
  <c r="IN18" i="46"/>
  <c r="LQ18" i="46"/>
  <c r="CT18" i="46"/>
  <c r="AW6" i="30"/>
  <c r="FT43" i="44"/>
  <c r="IO43" i="44" s="1"/>
  <c r="IN39" i="46"/>
  <c r="LQ39" i="46"/>
  <c r="CT39" i="46"/>
  <c r="IN35" i="46"/>
  <c r="LQ35" i="46"/>
  <c r="CT35" i="46"/>
  <c r="IN31" i="46"/>
  <c r="LQ31" i="46"/>
  <c r="CT31" i="46"/>
  <c r="IN27" i="46"/>
  <c r="LQ27" i="46"/>
  <c r="CT27" i="46"/>
  <c r="LQ38" i="46"/>
  <c r="IN38" i="46"/>
  <c r="CT38" i="46"/>
  <c r="LQ34" i="46"/>
  <c r="IN34" i="46"/>
  <c r="CT34" i="46"/>
  <c r="G34" i="46" s="1"/>
  <c r="LQ30" i="46"/>
  <c r="IN30" i="46"/>
  <c r="CT30" i="46"/>
  <c r="IN25" i="46"/>
  <c r="LQ25" i="46"/>
  <c r="CT25" i="46"/>
  <c r="IN21" i="46"/>
  <c r="LQ21" i="46"/>
  <c r="CT21" i="46"/>
  <c r="G21" i="46" s="1"/>
  <c r="FS17" i="46"/>
  <c r="BF34" i="45"/>
  <c r="AW8" i="30" s="1"/>
  <c r="LQ24" i="46"/>
  <c r="IN24" i="46"/>
  <c r="CT24" i="46"/>
  <c r="LQ20" i="46"/>
  <c r="IN20" i="46"/>
  <c r="CT20" i="46"/>
  <c r="G20" i="46" s="1"/>
  <c r="BF33" i="45"/>
  <c r="AW7" i="30" s="1"/>
  <c r="FK60" i="41"/>
  <c r="FC58" i="41" s="1"/>
  <c r="FK59" i="41"/>
  <c r="FC57" i="41" s="1"/>
  <c r="FK62" i="41"/>
  <c r="FD58" i="41" s="1"/>
  <c r="IN42" i="41"/>
  <c r="IN43" i="41"/>
  <c r="IN42" i="38"/>
  <c r="IN43" i="38"/>
  <c r="FK57" i="41"/>
  <c r="FB57" i="41" s="1"/>
  <c r="DU52" i="41"/>
  <c r="P17" i="41"/>
  <c r="EQ52" i="41" s="1"/>
  <c r="EE58" i="41" s="1"/>
  <c r="DU51" i="41"/>
  <c r="P16" i="41"/>
  <c r="EQ51" i="41" s="1"/>
  <c r="EE57" i="41" s="1"/>
  <c r="DM57" i="41"/>
  <c r="DM58" i="41"/>
  <c r="FK58" i="41"/>
  <c r="FB58" i="41" s="1"/>
  <c r="GD51" i="44" l="1"/>
  <c r="FR57" i="44" s="1"/>
  <c r="FL59" i="44"/>
  <c r="FD57" i="44" s="1"/>
  <c r="ER59" i="44"/>
  <c r="GD55" i="44"/>
  <c r="FT57" i="44" s="1"/>
  <c r="DV52" i="44"/>
  <c r="DJ58" i="44" s="1"/>
  <c r="P17" i="44"/>
  <c r="P25" i="46"/>
  <c r="G25" i="46"/>
  <c r="P24" i="46"/>
  <c r="G24" i="46"/>
  <c r="G27" i="46"/>
  <c r="P27" i="46"/>
  <c r="G26" i="46"/>
  <c r="P26" i="46"/>
  <c r="ER51" i="44"/>
  <c r="EF57" i="44" s="1"/>
  <c r="P18" i="46"/>
  <c r="G18" i="46"/>
  <c r="GD53" i="46" s="1"/>
  <c r="FS57" i="46" s="1"/>
  <c r="GD59" i="44"/>
  <c r="FV57" i="44" s="1"/>
  <c r="GD57" i="44"/>
  <c r="FU57" i="44" s="1"/>
  <c r="ER53" i="44"/>
  <c r="EG57" i="44" s="1"/>
  <c r="DV54" i="44"/>
  <c r="DK58" i="44" s="1"/>
  <c r="Z17" i="44"/>
  <c r="GD52" i="44" s="1"/>
  <c r="FR58" i="44" s="1"/>
  <c r="GD61" i="44"/>
  <c r="FW57" i="44" s="1"/>
  <c r="GD60" i="44"/>
  <c r="FV58" i="44" s="1"/>
  <c r="DV56" i="44"/>
  <c r="DL58" i="44" s="1"/>
  <c r="DV62" i="44"/>
  <c r="DO58" i="44" s="1"/>
  <c r="FL61" i="44"/>
  <c r="FE57" i="44" s="1"/>
  <c r="R51" i="30" s="1"/>
  <c r="FL62" i="44"/>
  <c r="FE58" i="44" s="1"/>
  <c r="H52" i="30"/>
  <c r="FL52" i="44"/>
  <c r="EZ58" i="44" s="1"/>
  <c r="FL51" i="44"/>
  <c r="EZ57" i="44" s="1"/>
  <c r="ER57" i="44"/>
  <c r="EI57" i="44" s="1"/>
  <c r="ER55" i="44"/>
  <c r="EH57" i="44" s="1"/>
  <c r="P19" i="46"/>
  <c r="EJ57" i="44"/>
  <c r="FK61" i="41"/>
  <c r="FD57" i="41" s="1"/>
  <c r="GD61" i="46"/>
  <c r="FW57" i="46" s="1"/>
  <c r="FL54" i="44"/>
  <c r="FA58" i="44" s="1"/>
  <c r="DU53" i="46"/>
  <c r="DJ57" i="46" s="1"/>
  <c r="GD59" i="46"/>
  <c r="GD57" i="46"/>
  <c r="FS57" i="44"/>
  <c r="DD51" i="46"/>
  <c r="CR57" i="46" s="1"/>
  <c r="U51" i="30" s="1"/>
  <c r="DU55" i="46"/>
  <c r="DK57" i="46" s="1"/>
  <c r="DU51" i="46"/>
  <c r="DI57" i="46" s="1"/>
  <c r="FL53" i="44"/>
  <c r="FA57" i="44" s="1"/>
  <c r="DU61" i="46"/>
  <c r="FS43" i="46"/>
  <c r="IN43" i="46" s="1"/>
  <c r="IN17" i="46"/>
  <c r="LQ17" i="46"/>
  <c r="CT17" i="46"/>
  <c r="DU62" i="46" s="1"/>
  <c r="DU57" i="46"/>
  <c r="DL57" i="46" s="1"/>
  <c r="DU59" i="46"/>
  <c r="DU60" i="46"/>
  <c r="FK51" i="41"/>
  <c r="EY57" i="41" s="1"/>
  <c r="DI57" i="41"/>
  <c r="FK52" i="41"/>
  <c r="EY58" i="41" s="1"/>
  <c r="DI58" i="41"/>
  <c r="ER54" i="44" l="1"/>
  <c r="EG58" i="44" s="1"/>
  <c r="N52" i="30" s="1"/>
  <c r="ER60" i="44"/>
  <c r="EJ58" i="44" s="1"/>
  <c r="Q52" i="30" s="1"/>
  <c r="GD55" i="46"/>
  <c r="FT57" i="46" s="1"/>
  <c r="GD62" i="44"/>
  <c r="FW58" i="44" s="1"/>
  <c r="ER62" i="44"/>
  <c r="EK58" i="44" s="1"/>
  <c r="R52" i="30" s="1"/>
  <c r="G51" i="30"/>
  <c r="ER52" i="44"/>
  <c r="EF58" i="44" s="1"/>
  <c r="M52" i="30" s="1"/>
  <c r="ER56" i="44"/>
  <c r="EH58" i="44" s="1"/>
  <c r="O52" i="30" s="1"/>
  <c r="DU56" i="46"/>
  <c r="DK58" i="46" s="1"/>
  <c r="P17" i="46"/>
  <c r="EQ56" i="46" s="1"/>
  <c r="M51" i="30"/>
  <c r="GD54" i="44"/>
  <c r="FS58" i="44" s="1"/>
  <c r="GD56" i="44"/>
  <c r="FT58" i="44" s="1"/>
  <c r="N51" i="30"/>
  <c r="DD59" i="46"/>
  <c r="CV57" i="46" s="1"/>
  <c r="Y51" i="30" s="1"/>
  <c r="E51" i="30"/>
  <c r="J51" i="30"/>
  <c r="F51" i="30"/>
  <c r="Q51" i="30"/>
  <c r="I51" i="30"/>
  <c r="P51" i="30"/>
  <c r="H51" i="30"/>
  <c r="O51" i="30"/>
  <c r="DU58" i="46"/>
  <c r="DL58" i="46" s="1"/>
  <c r="G17" i="46"/>
  <c r="DD61" i="46"/>
  <c r="CW57" i="46" s="1"/>
  <c r="Z51" i="30" s="1"/>
  <c r="EQ59" i="46"/>
  <c r="EI57" i="46" s="1"/>
  <c r="AG51" i="30" s="1"/>
  <c r="FV57" i="46"/>
  <c r="DD53" i="46"/>
  <c r="CS57" i="46" s="1"/>
  <c r="V51" i="30" s="1"/>
  <c r="EQ53" i="46"/>
  <c r="FK53" i="46" s="1"/>
  <c r="EZ57" i="46" s="1"/>
  <c r="AL51" i="30" s="1"/>
  <c r="DD57" i="46"/>
  <c r="CU57" i="46" s="1"/>
  <c r="X51" i="30" s="1"/>
  <c r="FU57" i="46"/>
  <c r="DU54" i="46"/>
  <c r="DJ58" i="46" s="1"/>
  <c r="EQ61" i="46"/>
  <c r="EJ57" i="46" s="1"/>
  <c r="AH51" i="30" s="1"/>
  <c r="EQ62" i="46"/>
  <c r="EJ58" i="46" s="1"/>
  <c r="AH52" i="30" s="1"/>
  <c r="EQ51" i="46"/>
  <c r="EE57" i="46" s="1"/>
  <c r="AC51" i="30" s="1"/>
  <c r="EQ57" i="46"/>
  <c r="EH57" i="46" s="1"/>
  <c r="AF51" i="30" s="1"/>
  <c r="EQ55" i="46"/>
  <c r="DN58" i="46"/>
  <c r="DN57" i="46"/>
  <c r="DM58" i="46"/>
  <c r="DM57" i="46"/>
  <c r="DU52" i="46"/>
  <c r="DI58" i="46" s="1"/>
  <c r="EQ60" i="46"/>
  <c r="I52" i="30" l="1"/>
  <c r="DD55" i="46"/>
  <c r="CT57" i="46" s="1"/>
  <c r="W51" i="30" s="1"/>
  <c r="AA51" i="30" s="1"/>
  <c r="F52" i="30"/>
  <c r="J52" i="30"/>
  <c r="G52" i="30"/>
  <c r="E52" i="30"/>
  <c r="S52" i="30"/>
  <c r="GD52" i="46"/>
  <c r="DD52" i="46" s="1"/>
  <c r="CR58" i="46" s="1"/>
  <c r="U52" i="30" s="1"/>
  <c r="GD56" i="46"/>
  <c r="S51" i="30"/>
  <c r="K51" i="30"/>
  <c r="GD54" i="46"/>
  <c r="FS58" i="46" s="1"/>
  <c r="GD62" i="46"/>
  <c r="FK59" i="46"/>
  <c r="FC57" i="46" s="1"/>
  <c r="AO51" i="30" s="1"/>
  <c r="EF57" i="46"/>
  <c r="AD51" i="30" s="1"/>
  <c r="FK61" i="46"/>
  <c r="FD57" i="46" s="1"/>
  <c r="AP51" i="30" s="1"/>
  <c r="GD60" i="46"/>
  <c r="DD60" i="46" s="1"/>
  <c r="CV58" i="46" s="1"/>
  <c r="Y52" i="30" s="1"/>
  <c r="GD58" i="46"/>
  <c r="FK62" i="46"/>
  <c r="FD58" i="46" s="1"/>
  <c r="FK51" i="46"/>
  <c r="EY57" i="46" s="1"/>
  <c r="AK51" i="30" s="1"/>
  <c r="EQ58" i="46"/>
  <c r="EH58" i="46" s="1"/>
  <c r="AF52" i="30" s="1"/>
  <c r="EI58" i="46"/>
  <c r="AG52" i="30" s="1"/>
  <c r="FK60" i="46"/>
  <c r="FC58" i="46" s="1"/>
  <c r="EQ52" i="46"/>
  <c r="EE58" i="46" s="1"/>
  <c r="AC52" i="30" s="1"/>
  <c r="EQ54" i="46"/>
  <c r="FK57" i="46"/>
  <c r="FB57" i="46" s="1"/>
  <c r="AN51" i="30" s="1"/>
  <c r="EG57" i="46"/>
  <c r="AE51" i="30" s="1"/>
  <c r="FK55" i="46"/>
  <c r="FA57" i="46" s="1"/>
  <c r="AM51" i="30" s="1"/>
  <c r="EG58" i="46"/>
  <c r="AE52" i="30" s="1"/>
  <c r="FK56" i="46"/>
  <c r="FA58" i="46" s="1"/>
  <c r="DP12" i="41"/>
  <c r="K52" i="30" l="1"/>
  <c r="L51" i="30" s="1"/>
  <c r="T51" i="30"/>
  <c r="FR58" i="46"/>
  <c r="FT58" i="46"/>
  <c r="AM52" i="30" s="1"/>
  <c r="DD56" i="46"/>
  <c r="CT58" i="46" s="1"/>
  <c r="W52" i="30" s="1"/>
  <c r="DD54" i="46"/>
  <c r="CS58" i="46" s="1"/>
  <c r="V52" i="30" s="1"/>
  <c r="FW58" i="46"/>
  <c r="AP52" i="30" s="1"/>
  <c r="DD62" i="46"/>
  <c r="CW58" i="46" s="1"/>
  <c r="Z52" i="30" s="1"/>
  <c r="FV58" i="46"/>
  <c r="AO52" i="30" s="1"/>
  <c r="FU58" i="46"/>
  <c r="DD58" i="46"/>
  <c r="CU58" i="46" s="1"/>
  <c r="X52" i="30" s="1"/>
  <c r="FK52" i="46"/>
  <c r="EY58" i="46" s="1"/>
  <c r="FK58" i="46"/>
  <c r="FB58" i="46" s="1"/>
  <c r="EF58" i="46"/>
  <c r="AD52" i="30" s="1"/>
  <c r="FK54" i="46"/>
  <c r="EZ58" i="46" s="1"/>
  <c r="AL52" i="30" s="1"/>
  <c r="AI51" i="30"/>
  <c r="DP12" i="38"/>
  <c r="AK52" i="30" l="1"/>
  <c r="AN52" i="30"/>
  <c r="AA52" i="30"/>
  <c r="AB51" i="30" s="1"/>
  <c r="AI52" i="30"/>
  <c r="AJ51" i="30" s="1"/>
  <c r="CL91" i="21" l="1"/>
  <c r="BX91" i="21"/>
  <c r="CE91" i="21"/>
  <c r="BQ91" i="21"/>
  <c r="BF91" i="21"/>
  <c r="CL89" i="21"/>
  <c r="BX89" i="21"/>
  <c r="CE89" i="21"/>
  <c r="BQ89" i="21"/>
  <c r="BF89" i="21"/>
  <c r="BE221" i="21" l="1"/>
  <c r="BE223" i="21"/>
  <c r="BF219" i="21"/>
  <c r="BE217" i="21"/>
  <c r="BE219" i="21"/>
  <c r="BF221" i="21"/>
  <c r="BF223" i="21"/>
  <c r="BF217" i="21"/>
  <c r="CE85" i="21"/>
  <c r="BQ85" i="21"/>
  <c r="CL85" i="21"/>
  <c r="BX85" i="21"/>
  <c r="BF85" i="21"/>
  <c r="CM88" i="21"/>
  <c r="BY88" i="21"/>
  <c r="CF88" i="21"/>
  <c r="BR88" i="21"/>
  <c r="BF88" i="21"/>
  <c r="CE87" i="21"/>
  <c r="BQ87" i="21"/>
  <c r="CL87" i="21"/>
  <c r="BX87" i="21"/>
  <c r="BF87" i="21"/>
  <c r="BW197" i="21" l="1"/>
  <c r="CI197" i="21" s="1"/>
  <c r="BW201" i="21"/>
  <c r="CI201" i="21" s="1"/>
  <c r="BV197" i="21"/>
  <c r="CH197" i="21" s="1"/>
  <c r="BV203" i="21"/>
  <c r="CH203" i="21" s="1"/>
  <c r="BW203" i="21"/>
  <c r="CI203" i="21" s="1"/>
  <c r="BV199" i="21"/>
  <c r="CH199" i="21" s="1"/>
  <c r="BW199" i="21"/>
  <c r="CI199" i="21" s="1"/>
  <c r="BV201" i="21"/>
  <c r="CH201" i="21" s="1"/>
  <c r="BN254" i="21"/>
  <c r="BN236" i="21"/>
  <c r="BN258" i="21"/>
  <c r="BN240" i="21"/>
  <c r="BM254" i="21"/>
  <c r="BM236" i="21"/>
  <c r="BM260" i="21"/>
  <c r="BM242" i="21"/>
  <c r="BN260" i="21"/>
  <c r="BN242" i="21"/>
  <c r="BM256" i="21"/>
  <c r="BM238" i="21"/>
  <c r="BN256" i="21"/>
  <c r="BN238" i="21"/>
  <c r="BM258" i="21"/>
  <c r="BM240" i="21"/>
  <c r="BF254" i="21"/>
  <c r="U197" i="21" s="1"/>
  <c r="BF258" i="21"/>
  <c r="U201" i="21" s="1"/>
  <c r="BE254" i="21"/>
  <c r="BE260" i="21"/>
  <c r="BF260" i="21"/>
  <c r="U203" i="21" s="1"/>
  <c r="BE256" i="21"/>
  <c r="BF256" i="21"/>
  <c r="U199" i="21" s="1"/>
  <c r="BE258" i="21"/>
  <c r="AF197" i="21"/>
  <c r="BF236" i="21"/>
  <c r="AF201" i="21"/>
  <c r="BF240" i="21"/>
  <c r="AD197" i="21"/>
  <c r="BE236" i="21"/>
  <c r="AD203" i="21"/>
  <c r="BE242" i="21"/>
  <c r="AF203" i="21"/>
  <c r="BF242" i="21"/>
  <c r="AD199" i="21"/>
  <c r="BE238" i="21"/>
  <c r="AF199" i="21"/>
  <c r="BF238" i="21"/>
  <c r="AD201" i="21"/>
  <c r="BE240" i="21"/>
  <c r="BD219" i="21"/>
  <c r="BE220" i="21"/>
  <c r="BE222" i="21"/>
  <c r="BC223" i="21"/>
  <c r="BC221" i="21"/>
  <c r="BD223" i="21"/>
  <c r="BD221" i="21"/>
  <c r="BE218" i="21"/>
  <c r="BC219" i="21"/>
  <c r="BQ216" i="21"/>
  <c r="BD217" i="21"/>
  <c r="BE216" i="21"/>
  <c r="BC217" i="21"/>
  <c r="CF92" i="21"/>
  <c r="BR92" i="21"/>
  <c r="CM92" i="21"/>
  <c r="BY92" i="21"/>
  <c r="BF92" i="21"/>
  <c r="CM84" i="21"/>
  <c r="CF84" i="21"/>
  <c r="BY84" i="21"/>
  <c r="BR84" i="21"/>
  <c r="BF84" i="21"/>
  <c r="CE93" i="21"/>
  <c r="BQ93" i="21"/>
  <c r="CL93" i="21"/>
  <c r="BX93" i="21"/>
  <c r="BF93" i="21"/>
  <c r="BN266" i="21" l="1"/>
  <c r="BF266" i="21"/>
  <c r="BV196" i="21"/>
  <c r="CH196" i="21" s="1"/>
  <c r="BV198" i="21"/>
  <c r="CH198" i="21" s="1"/>
  <c r="BU203" i="21"/>
  <c r="CG203" i="21" s="1"/>
  <c r="BT203" i="21"/>
  <c r="CF203" i="21" s="1"/>
  <c r="BV200" i="21"/>
  <c r="CH200" i="21" s="1"/>
  <c r="BT197" i="21"/>
  <c r="CF197" i="21" s="1"/>
  <c r="BU197" i="21"/>
  <c r="CG197" i="21" s="1"/>
  <c r="BT199" i="21"/>
  <c r="CF199" i="21" s="1"/>
  <c r="BU201" i="21"/>
  <c r="CG201" i="21" s="1"/>
  <c r="BT201" i="21"/>
  <c r="CF201" i="21" s="1"/>
  <c r="BV202" i="21"/>
  <c r="CH202" i="21" s="1"/>
  <c r="BU199" i="21"/>
  <c r="CG199" i="21" s="1"/>
  <c r="BM266" i="21"/>
  <c r="BK254" i="21"/>
  <c r="BK236" i="21"/>
  <c r="BL254" i="21"/>
  <c r="BL236" i="21"/>
  <c r="BK256" i="21"/>
  <c r="BK238" i="21"/>
  <c r="BL258" i="21"/>
  <c r="BL240" i="21"/>
  <c r="BK258" i="21"/>
  <c r="BK240" i="21"/>
  <c r="BM259" i="21"/>
  <c r="BM241" i="21"/>
  <c r="BL256" i="21"/>
  <c r="BL238" i="21"/>
  <c r="BM253" i="21"/>
  <c r="BM235" i="21"/>
  <c r="BM255" i="21"/>
  <c r="BM237" i="21"/>
  <c r="BL260" i="21"/>
  <c r="BL242" i="21"/>
  <c r="BK260" i="21"/>
  <c r="BK242" i="21"/>
  <c r="BM257" i="21"/>
  <c r="BM239" i="21"/>
  <c r="CG221" i="21"/>
  <c r="CH219" i="21"/>
  <c r="CG219" i="21"/>
  <c r="CH223" i="21"/>
  <c r="CG223" i="21"/>
  <c r="CH221" i="21"/>
  <c r="BC256" i="21"/>
  <c r="BE255" i="21"/>
  <c r="BD258" i="21"/>
  <c r="BD260" i="21"/>
  <c r="BC260" i="21"/>
  <c r="BE259" i="21"/>
  <c r="BE257" i="21"/>
  <c r="BD256" i="21"/>
  <c r="CG217" i="21"/>
  <c r="CH217" i="21"/>
  <c r="BC254" i="21"/>
  <c r="BD254" i="21"/>
  <c r="BC258" i="21"/>
  <c r="BE253" i="21"/>
  <c r="BF265" i="21"/>
  <c r="L203" i="21"/>
  <c r="L201" i="21"/>
  <c r="L197" i="21"/>
  <c r="BE248" i="21"/>
  <c r="BF248" i="21"/>
  <c r="L199" i="21"/>
  <c r="AB197" i="21"/>
  <c r="BC236" i="21"/>
  <c r="AC197" i="21"/>
  <c r="BD236" i="21"/>
  <c r="AB201" i="21"/>
  <c r="BC240" i="21"/>
  <c r="AB199" i="21"/>
  <c r="BC238" i="21"/>
  <c r="AD198" i="21"/>
  <c r="BE237" i="21"/>
  <c r="AC201" i="21"/>
  <c r="BD240" i="21"/>
  <c r="AC203" i="21"/>
  <c r="BD242" i="21"/>
  <c r="AB203" i="21"/>
  <c r="BC242" i="21"/>
  <c r="AD202" i="21"/>
  <c r="BE241" i="21"/>
  <c r="AD200" i="21"/>
  <c r="BE239" i="21"/>
  <c r="AC199" i="21"/>
  <c r="BD238" i="21"/>
  <c r="AD196" i="21"/>
  <c r="BE235" i="21"/>
  <c r="BE266" i="21" s="1"/>
  <c r="BG223" i="21"/>
  <c r="BG221" i="21"/>
  <c r="BG219" i="21"/>
  <c r="BG217" i="21"/>
  <c r="BG218" i="21"/>
  <c r="BG216" i="21"/>
  <c r="BG222" i="21"/>
  <c r="BG220" i="21"/>
  <c r="BC218" i="21"/>
  <c r="BC222" i="21"/>
  <c r="BQ218" i="21"/>
  <c r="BQ220" i="21"/>
  <c r="BQ222" i="21"/>
  <c r="BQ217" i="21"/>
  <c r="BR216" i="21" s="1"/>
  <c r="BC220" i="21"/>
  <c r="BC216" i="21"/>
  <c r="BG93" i="21"/>
  <c r="BM265" i="21" l="1"/>
  <c r="BT196" i="21"/>
  <c r="CF196" i="21" s="1"/>
  <c r="BX200" i="21"/>
  <c r="CJ200" i="21" s="1"/>
  <c r="BX196" i="21"/>
  <c r="CJ196" i="21" s="1"/>
  <c r="BX197" i="21"/>
  <c r="CJ197" i="21" s="1"/>
  <c r="BT200" i="21"/>
  <c r="CF200" i="21" s="1"/>
  <c r="BT198" i="21"/>
  <c r="CF198" i="21" s="1"/>
  <c r="BX202" i="21"/>
  <c r="CJ202" i="21" s="1"/>
  <c r="BX198" i="21"/>
  <c r="CJ198" i="21" s="1"/>
  <c r="BX199" i="21"/>
  <c r="CJ199" i="21" s="1"/>
  <c r="BX203" i="21"/>
  <c r="CJ203" i="21" s="1"/>
  <c r="BT202" i="21"/>
  <c r="CF202" i="21" s="1"/>
  <c r="BX201" i="21"/>
  <c r="CJ201" i="21" s="1"/>
  <c r="BL266" i="21"/>
  <c r="BK266" i="21"/>
  <c r="BD266" i="21"/>
  <c r="BK253" i="21"/>
  <c r="BK235" i="21"/>
  <c r="BK259" i="21"/>
  <c r="BK241" i="21"/>
  <c r="BO257" i="21"/>
  <c r="BO239" i="21"/>
  <c r="BO253" i="21"/>
  <c r="BO235" i="21"/>
  <c r="BO254" i="21"/>
  <c r="BO236" i="21"/>
  <c r="BO258" i="21"/>
  <c r="BO240" i="21"/>
  <c r="BK257" i="21"/>
  <c r="BK239" i="21"/>
  <c r="BK255" i="21"/>
  <c r="BK237" i="21"/>
  <c r="BO259" i="21"/>
  <c r="BO241" i="21"/>
  <c r="BO255" i="21"/>
  <c r="BO237" i="21"/>
  <c r="BO256" i="21"/>
  <c r="BO238" i="21"/>
  <c r="BO260" i="21"/>
  <c r="BO242" i="21"/>
  <c r="BE265" i="21"/>
  <c r="CE221" i="21"/>
  <c r="CF219" i="21"/>
  <c r="CG220" i="21"/>
  <c r="CG222" i="21"/>
  <c r="CE223" i="21"/>
  <c r="CF223" i="21"/>
  <c r="CF221" i="21"/>
  <c r="CG218" i="21"/>
  <c r="CE219" i="21"/>
  <c r="BC259" i="21"/>
  <c r="BG257" i="21"/>
  <c r="BG254" i="21"/>
  <c r="BG258" i="21"/>
  <c r="CF217" i="21"/>
  <c r="CE217" i="21"/>
  <c r="BC257" i="21"/>
  <c r="BC255" i="21"/>
  <c r="BG259" i="21"/>
  <c r="BG255" i="21"/>
  <c r="BG256" i="21"/>
  <c r="BG260" i="21"/>
  <c r="BG253" i="21"/>
  <c r="CG216" i="21"/>
  <c r="BC253" i="21"/>
  <c r="BD265" i="21"/>
  <c r="BE247" i="21"/>
  <c r="AB198" i="21"/>
  <c r="BC237" i="21"/>
  <c r="BH202" i="21"/>
  <c r="BG241" i="21"/>
  <c r="BH198" i="21"/>
  <c r="BG237" i="21"/>
  <c r="BH197" i="21"/>
  <c r="BG236" i="21"/>
  <c r="BH201" i="21"/>
  <c r="BG240" i="21"/>
  <c r="BD248" i="21"/>
  <c r="BC248" i="21"/>
  <c r="AB200" i="21"/>
  <c r="BC239" i="21"/>
  <c r="AB202" i="21"/>
  <c r="BC241" i="21"/>
  <c r="BH200" i="21"/>
  <c r="BG239" i="21"/>
  <c r="BH199" i="21"/>
  <c r="BG238" i="21"/>
  <c r="BH203" i="21"/>
  <c r="BG242" i="21"/>
  <c r="AB196" i="21"/>
  <c r="BC235" i="21"/>
  <c r="BC266" i="21" s="1"/>
  <c r="BH196" i="21"/>
  <c r="BG235" i="21"/>
  <c r="BQ219" i="21"/>
  <c r="BR218" i="21" s="1"/>
  <c r="BQ221" i="21"/>
  <c r="BR220" i="21" s="1"/>
  <c r="BQ223" i="21"/>
  <c r="CK196" i="21" l="1"/>
  <c r="BK265" i="21"/>
  <c r="CC197" i="21"/>
  <c r="CC199" i="21"/>
  <c r="AQ45" i="30"/>
  <c r="AQ51" i="30"/>
  <c r="AQ49" i="30"/>
  <c r="AQ47" i="30"/>
  <c r="BI203" i="21"/>
  <c r="BI199" i="21"/>
  <c r="BI201" i="21"/>
  <c r="BI197" i="21"/>
  <c r="BI196" i="21"/>
  <c r="CC203" i="21"/>
  <c r="CC202" i="21"/>
  <c r="CC201" i="21"/>
  <c r="CC200" i="21"/>
  <c r="CC198" i="21"/>
  <c r="CC196" i="21"/>
  <c r="BI202" i="21"/>
  <c r="BO266" i="21"/>
  <c r="BO265" i="21"/>
  <c r="BG266" i="21"/>
  <c r="CE216" i="21"/>
  <c r="BQ196" i="21"/>
  <c r="BQ197" i="21"/>
  <c r="CK197" i="21"/>
  <c r="BC265" i="21"/>
  <c r="CI223" i="21"/>
  <c r="CK223" i="21" s="1"/>
  <c r="CI219" i="21"/>
  <c r="CK219" i="21" s="1"/>
  <c r="CI218" i="21"/>
  <c r="CI222" i="21"/>
  <c r="CE218" i="21"/>
  <c r="CE220" i="21"/>
  <c r="CI221" i="21"/>
  <c r="CK221" i="21" s="1"/>
  <c r="CI220" i="21"/>
  <c r="CE222" i="21"/>
  <c r="CI217" i="21"/>
  <c r="CI216" i="21"/>
  <c r="BI198" i="21"/>
  <c r="BI200" i="21"/>
  <c r="BG265" i="21"/>
  <c r="BC247" i="21"/>
  <c r="BG247" i="21"/>
  <c r="BG248" i="21"/>
  <c r="BR222" i="21"/>
  <c r="CD196" i="21" l="1"/>
  <c r="CD198" i="21"/>
  <c r="CK218" i="21"/>
  <c r="CL218" i="21" s="1"/>
  <c r="BJ198" i="21"/>
  <c r="BJ196" i="21"/>
  <c r="AS49" i="30"/>
  <c r="BJ200" i="21"/>
  <c r="BJ202" i="21"/>
  <c r="AS47" i="30"/>
  <c r="AS51" i="30"/>
  <c r="AQ46" i="30"/>
  <c r="AR45" i="30" s="1"/>
  <c r="AQ50" i="30"/>
  <c r="AR49" i="30" s="1"/>
  <c r="AQ48" i="30"/>
  <c r="AR47" i="30" s="1"/>
  <c r="AQ52" i="30"/>
  <c r="CD200" i="21"/>
  <c r="CD202" i="21"/>
  <c r="CK222" i="21"/>
  <c r="CL222" i="21" s="1"/>
  <c r="CL196" i="21"/>
  <c r="BR196" i="21"/>
  <c r="CK217" i="21"/>
  <c r="BQ202" i="21"/>
  <c r="CK202" i="21"/>
  <c r="BQ201" i="21"/>
  <c r="CK201" i="21"/>
  <c r="CK200" i="21"/>
  <c r="BQ198" i="21"/>
  <c r="CK198" i="21"/>
  <c r="BQ199" i="21"/>
  <c r="CK199" i="21"/>
  <c r="BQ203" i="21"/>
  <c r="CK203" i="21"/>
  <c r="BQ200" i="21"/>
  <c r="CK220" i="21"/>
  <c r="CL220" i="21" s="1"/>
  <c r="CK216" i="21"/>
  <c r="AS52" i="30" l="1"/>
  <c r="AT51" i="30" s="1"/>
  <c r="AS48" i="30"/>
  <c r="AT47" i="30" s="1"/>
  <c r="AS50" i="30"/>
  <c r="AT49" i="30" s="1"/>
  <c r="AR51" i="30"/>
  <c r="CL216" i="21"/>
  <c r="BR200" i="21"/>
  <c r="BR198" i="21"/>
  <c r="CL202" i="21"/>
  <c r="BR202" i="21"/>
  <c r="CL200" i="21"/>
  <c r="CL198" i="21"/>
  <c r="BO243" i="21" l="1"/>
  <c r="BM243" i="21"/>
  <c r="BK243" i="21"/>
  <c r="BO244" i="21"/>
  <c r="BM244" i="21"/>
  <c r="BK244" i="21"/>
  <c r="BN243" i="21"/>
  <c r="BL243" i="21"/>
  <c r="BJ243" i="21"/>
  <c r="BJ247" i="21" s="1"/>
  <c r="BN244" i="21"/>
  <c r="BL244" i="21"/>
  <c r="BJ244" i="21"/>
  <c r="BJ248" i="21" s="1"/>
  <c r="FY10" i="38"/>
  <c r="FU10" i="38" l="1"/>
  <c r="FU11" i="38"/>
  <c r="BL248" i="21"/>
  <c r="BN248" i="21"/>
  <c r="BL247" i="21"/>
  <c r="BN247" i="21"/>
  <c r="BK248" i="21"/>
  <c r="BM248" i="21"/>
  <c r="BO248" i="21"/>
  <c r="BK247" i="21"/>
  <c r="BM247" i="21"/>
  <c r="BO247" i="21"/>
  <c r="FY9" i="38"/>
  <c r="GC7" i="41"/>
  <c r="GC7" i="38"/>
  <c r="FU9" i="38" l="1"/>
  <c r="GE7" i="41"/>
  <c r="GG7" i="41"/>
  <c r="GE7" i="38"/>
  <c r="GG7" i="38"/>
  <c r="Q35" i="41"/>
  <c r="Q29" i="41"/>
  <c r="Q34" i="41"/>
  <c r="DR107" i="21"/>
  <c r="AA25" i="44" l="1"/>
  <c r="AA24" i="44"/>
  <c r="AA41" i="44"/>
  <c r="Q41" i="44"/>
  <c r="DR170" i="21"/>
  <c r="ER61" i="41"/>
  <c r="GG11" i="38"/>
  <c r="DV57" i="41"/>
  <c r="DL59" i="41" s="1"/>
  <c r="Q35" i="38"/>
  <c r="Q41" i="38"/>
  <c r="Q34" i="38"/>
  <c r="Q40" i="38"/>
  <c r="DQ170" i="21"/>
  <c r="Q25" i="38"/>
  <c r="Q29" i="38"/>
  <c r="Q24" i="38"/>
  <c r="Q28" i="38"/>
  <c r="DQ171" i="21"/>
  <c r="DR171" i="21"/>
  <c r="DR108" i="21"/>
  <c r="AA40" i="44" l="1"/>
  <c r="Q40" i="44"/>
  <c r="BD397" i="21"/>
  <c r="BB375" i="21"/>
  <c r="CN375" i="21" s="1"/>
  <c r="CN389" i="21" s="1"/>
  <c r="BE399" i="21" s="1"/>
  <c r="BC375" i="21"/>
  <c r="CO375" i="21" s="1"/>
  <c r="CO389" i="21" s="1"/>
  <c r="BE400" i="21" s="1"/>
  <c r="CM388" i="21"/>
  <c r="BD398" i="21" s="1"/>
  <c r="DZ170" i="21"/>
  <c r="GG9" i="38"/>
  <c r="EU191" i="21" s="1"/>
  <c r="ES191" i="21" s="1"/>
  <c r="DV58" i="41"/>
  <c r="DL60" i="41" s="1"/>
  <c r="DV61" i="41"/>
  <c r="DN59" i="41" s="1"/>
  <c r="Q20" i="41"/>
  <c r="ER59" i="41" s="1"/>
  <c r="EI59" i="41" s="1"/>
  <c r="DV60" i="41"/>
  <c r="DM60" i="41" s="1"/>
  <c r="DV62" i="41"/>
  <c r="DN60" i="41" s="1"/>
  <c r="ER60" i="41"/>
  <c r="EI60" i="41" s="1"/>
  <c r="ER62" i="41"/>
  <c r="EJ59" i="41"/>
  <c r="DV51" i="41"/>
  <c r="DZ171" i="21"/>
  <c r="Q22" i="38"/>
  <c r="Q23" i="38"/>
  <c r="Q30" i="38"/>
  <c r="Q31" i="38"/>
  <c r="Q33" i="38"/>
  <c r="Q32" i="38"/>
  <c r="DQ172" i="21"/>
  <c r="BQ397" i="21" l="1"/>
  <c r="CE397" i="21"/>
  <c r="BX397" i="21"/>
  <c r="CL397" i="21"/>
  <c r="C89" i="30"/>
  <c r="B89" i="30" s="1"/>
  <c r="BQ398" i="21"/>
  <c r="BX398" i="21"/>
  <c r="CE398" i="21"/>
  <c r="CL398" i="21"/>
  <c r="CF400" i="21"/>
  <c r="T221" i="21" s="1"/>
  <c r="BR400" i="21"/>
  <c r="T217" i="21" s="1"/>
  <c r="BY400" i="21"/>
  <c r="T219" i="21" s="1"/>
  <c r="CM400" i="21"/>
  <c r="T223" i="21" s="1"/>
  <c r="CF399" i="21"/>
  <c r="T220" i="21" s="1"/>
  <c r="BY399" i="21"/>
  <c r="T218" i="21" s="1"/>
  <c r="BR399" i="21"/>
  <c r="T216" i="21" s="1"/>
  <c r="CM399" i="21"/>
  <c r="T222" i="21" s="1"/>
  <c r="CN390" i="21"/>
  <c r="BE401" i="21" s="1"/>
  <c r="CM401" i="21" s="1"/>
  <c r="U222" i="21" s="1"/>
  <c r="CN393" i="21"/>
  <c r="BE407" i="21" s="1"/>
  <c r="Q40" i="46"/>
  <c r="Q41" i="46"/>
  <c r="H41" i="46"/>
  <c r="BY401" i="21"/>
  <c r="U218" i="21" s="1"/>
  <c r="CF401" i="21"/>
  <c r="U220" i="21" s="1"/>
  <c r="BR401" i="21"/>
  <c r="CN394" i="21"/>
  <c r="CN395" i="21"/>
  <c r="CN388" i="21"/>
  <c r="BE397" i="21" s="1"/>
  <c r="BY397" i="21" s="1"/>
  <c r="DP111" i="21"/>
  <c r="DP173" i="21"/>
  <c r="GH4" i="38"/>
  <c r="LE117" i="21"/>
  <c r="FL61" i="41"/>
  <c r="FD59" i="41" s="1"/>
  <c r="FL60" i="41"/>
  <c r="FC60" i="41" s="1"/>
  <c r="EJ60" i="41"/>
  <c r="FL62" i="41"/>
  <c r="FD60" i="41" s="1"/>
  <c r="DI59" i="41"/>
  <c r="DL110" i="21"/>
  <c r="DQ111" i="21"/>
  <c r="DN110" i="21"/>
  <c r="R203" i="21" l="1"/>
  <c r="I203" i="21"/>
  <c r="R197" i="21"/>
  <c r="I197" i="21"/>
  <c r="R199" i="21"/>
  <c r="I199" i="21"/>
  <c r="R201" i="21"/>
  <c r="I201" i="21"/>
  <c r="R202" i="21"/>
  <c r="I202" i="21"/>
  <c r="R198" i="21"/>
  <c r="I198" i="21"/>
  <c r="R196" i="21"/>
  <c r="I196" i="21"/>
  <c r="R200" i="21"/>
  <c r="I200" i="21"/>
  <c r="DQ112" i="21"/>
  <c r="BY407" i="21"/>
  <c r="X218" i="21" s="1"/>
  <c r="CF407" i="21"/>
  <c r="X220" i="21" s="1"/>
  <c r="BR407" i="21"/>
  <c r="CM407" i="21"/>
  <c r="X222" i="21" s="1"/>
  <c r="CO390" i="21"/>
  <c r="BE402" i="21" s="1"/>
  <c r="BR402" i="21" s="1"/>
  <c r="CO393" i="21"/>
  <c r="BE408" i="21" s="1"/>
  <c r="S202" i="21"/>
  <c r="J202" i="21"/>
  <c r="J200" i="21"/>
  <c r="S200" i="21"/>
  <c r="U216" i="21"/>
  <c r="S198" i="21"/>
  <c r="J198" i="21"/>
  <c r="CO388" i="21"/>
  <c r="BE398" i="21" s="1"/>
  <c r="BY398" i="21" s="1"/>
  <c r="CO395" i="21"/>
  <c r="CO394" i="21"/>
  <c r="S218" i="21"/>
  <c r="Q198" i="21" s="1"/>
  <c r="BR397" i="21"/>
  <c r="S216" i="21" s="1"/>
  <c r="CF397" i="21"/>
  <c r="CM397" i="21"/>
  <c r="DX173" i="21"/>
  <c r="DY173" i="21"/>
  <c r="DN173" i="21"/>
  <c r="DQ113" i="21"/>
  <c r="DR113" i="21"/>
  <c r="DM113" i="21"/>
  <c r="CM398" i="21" l="1"/>
  <c r="S223" i="21" s="1"/>
  <c r="Q203" i="21" s="1"/>
  <c r="CF398" i="21"/>
  <c r="S221" i="21" s="1"/>
  <c r="H201" i="21" s="1"/>
  <c r="BR398" i="21"/>
  <c r="S217" i="21" s="1"/>
  <c r="Q197" i="21" s="1"/>
  <c r="BY402" i="21"/>
  <c r="U219" i="21" s="1"/>
  <c r="J199" i="21" s="1"/>
  <c r="CM402" i="21"/>
  <c r="U223" i="21" s="1"/>
  <c r="S203" i="21" s="1"/>
  <c r="CF402" i="21"/>
  <c r="U221" i="21" s="1"/>
  <c r="J201" i="21" s="1"/>
  <c r="CF408" i="21"/>
  <c r="X221" i="21" s="1"/>
  <c r="BR408" i="21"/>
  <c r="BY408" i="21"/>
  <c r="X219" i="21" s="1"/>
  <c r="CM408" i="21"/>
  <c r="X223" i="21" s="1"/>
  <c r="DQ116" i="21"/>
  <c r="DN116" i="21"/>
  <c r="M202" i="21"/>
  <c r="W202" i="21"/>
  <c r="W200" i="21"/>
  <c r="M200" i="21"/>
  <c r="X216" i="21"/>
  <c r="M196" i="21" s="1"/>
  <c r="W198" i="21"/>
  <c r="M198" i="21"/>
  <c r="J196" i="21"/>
  <c r="S196" i="21"/>
  <c r="U217" i="21"/>
  <c r="H198" i="21"/>
  <c r="S220" i="21"/>
  <c r="Q200" i="21" s="1"/>
  <c r="S222" i="21"/>
  <c r="H202" i="21" s="1"/>
  <c r="S219" i="21"/>
  <c r="Q199" i="21" s="1"/>
  <c r="T198" i="21"/>
  <c r="K198" i="21"/>
  <c r="Q196" i="21"/>
  <c r="DN180" i="21"/>
  <c r="DM183" i="21"/>
  <c r="DZ113" i="21"/>
  <c r="DW173" i="21"/>
  <c r="J203" i="21" l="1"/>
  <c r="S199" i="21"/>
  <c r="S201" i="21"/>
  <c r="X198" i="21"/>
  <c r="W203" i="21"/>
  <c r="M203" i="21"/>
  <c r="X217" i="21"/>
  <c r="W199" i="21"/>
  <c r="M199" i="21"/>
  <c r="M201" i="21"/>
  <c r="W201" i="21"/>
  <c r="DZ116" i="21"/>
  <c r="DY116" i="21"/>
  <c r="W196" i="21"/>
  <c r="H203" i="21"/>
  <c r="H199" i="21"/>
  <c r="S197" i="21"/>
  <c r="J197" i="21"/>
  <c r="O198" i="21"/>
  <c r="Q202" i="21"/>
  <c r="H197" i="21"/>
  <c r="H200" i="21"/>
  <c r="T203" i="21"/>
  <c r="K203" i="21"/>
  <c r="T200" i="21"/>
  <c r="X200" i="21" s="1"/>
  <c r="K200" i="21"/>
  <c r="Q201" i="21"/>
  <c r="T202" i="21"/>
  <c r="K202" i="21"/>
  <c r="O202" i="21" s="1"/>
  <c r="T201" i="21"/>
  <c r="K201" i="21"/>
  <c r="T199" i="21"/>
  <c r="K199" i="21"/>
  <c r="H196" i="21"/>
  <c r="T197" i="21"/>
  <c r="K197" i="21"/>
  <c r="K196" i="21"/>
  <c r="T196" i="21"/>
  <c r="DM181" i="21"/>
  <c r="DS183" i="21"/>
  <c r="EA183" i="21" s="1"/>
  <c r="DV183" i="21"/>
  <c r="DU183" i="21"/>
  <c r="DW180" i="21"/>
  <c r="DU180" i="21"/>
  <c r="DS180" i="21"/>
  <c r="EA180" i="21" s="1"/>
  <c r="DV180" i="21"/>
  <c r="CM198" i="21" l="1"/>
  <c r="O201" i="21"/>
  <c r="O203" i="21"/>
  <c r="P202" i="21" s="1"/>
  <c r="X201" i="21"/>
  <c r="Y200" i="21" s="1"/>
  <c r="O199" i="21"/>
  <c r="P198" i="21" s="1"/>
  <c r="X203" i="21"/>
  <c r="X199" i="21"/>
  <c r="Y198" i="21" s="1"/>
  <c r="W197" i="21"/>
  <c r="M197" i="21"/>
  <c r="X202" i="21"/>
  <c r="CM202" i="21" s="1"/>
  <c r="O200" i="21"/>
  <c r="CM200" i="21" s="1"/>
  <c r="O196" i="21"/>
  <c r="X196" i="21"/>
  <c r="EB183" i="21"/>
  <c r="DV181" i="21"/>
  <c r="DU181" i="21"/>
  <c r="DS181" i="21"/>
  <c r="EA181" i="21" s="1"/>
  <c r="EB180" i="21"/>
  <c r="M37" i="38"/>
  <c r="M19" i="38"/>
  <c r="M18" i="38"/>
  <c r="M28" i="38"/>
  <c r="M24" i="38"/>
  <c r="M25" i="38"/>
  <c r="M36" i="38"/>
  <c r="M29" i="38"/>
  <c r="M20" i="38"/>
  <c r="M21" i="38"/>
  <c r="CM201" i="21" l="1"/>
  <c r="CN200" i="21" s="1"/>
  <c r="CM203" i="21"/>
  <c r="CN202" i="21" s="1"/>
  <c r="O197" i="21"/>
  <c r="P196" i="21" s="1"/>
  <c r="CM199" i="21"/>
  <c r="CN198" i="21" s="1"/>
  <c r="Y202" i="21"/>
  <c r="X197" i="21"/>
  <c r="P200" i="21"/>
  <c r="CM196" i="21"/>
  <c r="AS38" i="30"/>
  <c r="CP180" i="21"/>
  <c r="EB181" i="21"/>
  <c r="Y196" i="21" l="1"/>
  <c r="CM197" i="21"/>
  <c r="CN196" i="21" s="1"/>
  <c r="AS39" i="30"/>
  <c r="CP181" i="21"/>
  <c r="S46" i="30" l="1"/>
  <c r="S45" i="30"/>
  <c r="AS45" i="30" s="1"/>
  <c r="K46" i="30"/>
  <c r="AS46" i="30" l="1"/>
  <c r="T45" i="30"/>
  <c r="L45" i="30"/>
  <c r="AT45" i="30" l="1"/>
  <c r="J8" i="30" l="1"/>
  <c r="BR102" i="21"/>
  <c r="EE187" i="21" l="1"/>
  <c r="EE25" i="21" l="1"/>
  <c r="BF39" i="30" l="1"/>
  <c r="DL182" i="21"/>
  <c r="DN182" i="21"/>
  <c r="DV182" i="21" s="1"/>
  <c r="DL184" i="21"/>
  <c r="DN184" i="21"/>
  <c r="DW184" i="21" s="1"/>
  <c r="DM119" i="21"/>
  <c r="DS119" i="21" s="1"/>
  <c r="EA119" i="21" s="1"/>
  <c r="ER51" i="41"/>
  <c r="FL51" i="41" s="1"/>
  <c r="EY59" i="41" s="1"/>
  <c r="FY10" i="41"/>
  <c r="FY9" i="41" s="1"/>
  <c r="EU192" i="21" s="1"/>
  <c r="ES192" i="21" s="1"/>
  <c r="ER58" i="41"/>
  <c r="EH60" i="41" s="1"/>
  <c r="DV59" i="41"/>
  <c r="DM59" i="41" s="1"/>
  <c r="DV52" i="41"/>
  <c r="ER57" i="41"/>
  <c r="EH59" i="41" s="1"/>
  <c r="H41" i="44"/>
  <c r="H39" i="44"/>
  <c r="DQ107" i="21"/>
  <c r="Q23" i="44"/>
  <c r="Q34" i="44"/>
  <c r="Q24" i="46"/>
  <c r="Q39" i="46"/>
  <c r="H35" i="46"/>
  <c r="Q36" i="46"/>
  <c r="Q25" i="46"/>
  <c r="H34" i="46"/>
  <c r="Q37" i="46"/>
  <c r="Q38" i="46"/>
  <c r="Q24" i="44"/>
  <c r="Q36" i="41"/>
  <c r="Q41" i="41"/>
  <c r="Q21" i="41"/>
  <c r="Q22" i="44"/>
  <c r="Q38" i="41"/>
  <c r="Q37" i="41"/>
  <c r="Q25" i="41"/>
  <c r="Q35" i="44"/>
  <c r="Q25" i="44"/>
  <c r="Q40" i="41"/>
  <c r="Q39" i="41"/>
  <c r="Q24" i="41"/>
  <c r="C90" i="30" l="1"/>
  <c r="B90" i="30" s="1"/>
  <c r="FL59" i="41"/>
  <c r="FC59" i="41" s="1"/>
  <c r="DZ107" i="21"/>
  <c r="EE59" i="41"/>
  <c r="FL57" i="41"/>
  <c r="FB59" i="41" s="1"/>
  <c r="DV119" i="21"/>
  <c r="DS182" i="21"/>
  <c r="EA182" i="21" s="1"/>
  <c r="DU119" i="21"/>
  <c r="DV184" i="21"/>
  <c r="DW182" i="21"/>
  <c r="DU184" i="21"/>
  <c r="DS184" i="21"/>
  <c r="EA184" i="21" s="1"/>
  <c r="LE118" i="21"/>
  <c r="LF117" i="21" s="1"/>
  <c r="GH4" i="41"/>
  <c r="DI60" i="41"/>
  <c r="FL58" i="41"/>
  <c r="FB60" i="41" s="1"/>
  <c r="DU182" i="21"/>
  <c r="EB182" i="21" l="1"/>
  <c r="AS40" i="30" s="1"/>
  <c r="CP182" i="21" l="1"/>
  <c r="BL15" i="21" l="1"/>
  <c r="BL16" i="21" l="1"/>
  <c r="BL25" i="21"/>
  <c r="BM15" i="21"/>
  <c r="BM16" i="21" l="1"/>
  <c r="BM25" i="21"/>
  <c r="BN15" i="21"/>
  <c r="D3" i="45"/>
  <c r="D35" i="45" s="1"/>
  <c r="DQ12" i="46"/>
  <c r="DQ12" i="41"/>
  <c r="DQ12" i="38"/>
  <c r="V4" i="30"/>
  <c r="D3" i="43"/>
  <c r="D35" i="43" s="1"/>
  <c r="HN25" i="21"/>
  <c r="DR12" i="44"/>
  <c r="DQ44" i="41" l="1"/>
  <c r="GL15" i="41"/>
  <c r="JO15" i="41" s="1"/>
  <c r="DQ44" i="46"/>
  <c r="GL15" i="46"/>
  <c r="JO15" i="46" s="1"/>
  <c r="DR44" i="44"/>
  <c r="GM15" i="44"/>
  <c r="JP15" i="44" s="1"/>
  <c r="GL15" i="38"/>
  <c r="JO15" i="38" s="1"/>
  <c r="DQ44" i="38"/>
  <c r="BN16" i="21"/>
  <c r="BN25" i="21"/>
  <c r="BO15" i="21"/>
  <c r="DS12" i="41"/>
  <c r="F3" i="45"/>
  <c r="F35" i="45" s="1"/>
  <c r="HO25" i="21"/>
  <c r="F3" i="43"/>
  <c r="F35" i="43" s="1"/>
  <c r="W4" i="30"/>
  <c r="DS12" i="46"/>
  <c r="DT12" i="44"/>
  <c r="DS12" i="38"/>
  <c r="GN15" i="41" l="1"/>
  <c r="JQ15" i="41" s="1"/>
  <c r="DS44" i="41"/>
  <c r="DS44" i="38"/>
  <c r="GN15" i="38"/>
  <c r="JQ15" i="38" s="1"/>
  <c r="BO16" i="21"/>
  <c r="BO25" i="21"/>
  <c r="BP15" i="21"/>
  <c r="GO15" i="44"/>
  <c r="JR15" i="44" s="1"/>
  <c r="DT44" i="44"/>
  <c r="H3" i="45"/>
  <c r="H35" i="45" s="1"/>
  <c r="DU12" i="38"/>
  <c r="HP25" i="21"/>
  <c r="DU12" i="46"/>
  <c r="X4" i="30"/>
  <c r="H3" i="43"/>
  <c r="H35" i="43" s="1"/>
  <c r="DU12" i="41"/>
  <c r="DV12" i="44"/>
  <c r="DS44" i="46"/>
  <c r="GN15" i="46"/>
  <c r="JQ15" i="46" s="1"/>
  <c r="GP15" i="41" l="1"/>
  <c r="JS15" i="41" s="1"/>
  <c r="DU44" i="41"/>
  <c r="DV44" i="44"/>
  <c r="GQ15" i="44"/>
  <c r="JT15" i="44" s="1"/>
  <c r="DU44" i="46"/>
  <c r="GP15" i="46"/>
  <c r="JS15" i="46" s="1"/>
  <c r="DU44" i="38"/>
  <c r="GP15" i="38"/>
  <c r="JS15" i="38" s="1"/>
  <c r="BP16" i="21"/>
  <c r="BP25" i="21"/>
  <c r="BQ15" i="21"/>
  <c r="Y4" i="30"/>
  <c r="DW12" i="38"/>
  <c r="HQ25" i="21"/>
  <c r="DX12" i="44"/>
  <c r="J3" i="45"/>
  <c r="J35" i="45" s="1"/>
  <c r="J3" i="43"/>
  <c r="J35" i="43" s="1"/>
  <c r="DW12" i="41"/>
  <c r="DW12" i="46"/>
  <c r="DW44" i="38" l="1"/>
  <c r="GR15" i="38"/>
  <c r="JU15" i="38" s="1"/>
  <c r="DW44" i="46"/>
  <c r="GR15" i="46"/>
  <c r="JU15" i="46" s="1"/>
  <c r="GS15" i="44"/>
  <c r="JV15" i="44" s="1"/>
  <c r="DX44" i="44"/>
  <c r="BQ16" i="21"/>
  <c r="BQ25" i="21"/>
  <c r="BR15" i="21"/>
  <c r="DW44" i="41"/>
  <c r="GR15" i="41"/>
  <c r="JU15" i="41" s="1"/>
  <c r="DY12" i="38"/>
  <c r="HR25" i="21"/>
  <c r="DY12" i="46"/>
  <c r="DY12" i="41"/>
  <c r="L3" i="45"/>
  <c r="L35" i="45" s="1"/>
  <c r="L3" i="43"/>
  <c r="L35" i="43" s="1"/>
  <c r="Z4" i="30"/>
  <c r="DZ12" i="44"/>
  <c r="AA4" i="30" l="1"/>
  <c r="HS25" i="21"/>
  <c r="EA12" i="38"/>
  <c r="N3" i="45"/>
  <c r="N35" i="45" s="1"/>
  <c r="N3" i="43"/>
  <c r="N35" i="43" s="1"/>
  <c r="EA12" i="41"/>
  <c r="EB12" i="44"/>
  <c r="EA12" i="46"/>
  <c r="GT15" i="38"/>
  <c r="JW15" i="38" s="1"/>
  <c r="DY44" i="38"/>
  <c r="DZ44" i="44"/>
  <c r="GU15" i="44"/>
  <c r="JX15" i="44" s="1"/>
  <c r="GT15" i="41"/>
  <c r="JW15" i="41" s="1"/>
  <c r="DY44" i="41"/>
  <c r="DY44" i="46"/>
  <c r="GT15" i="46"/>
  <c r="JW15" i="46" s="1"/>
  <c r="BR16" i="21"/>
  <c r="BR25" i="21"/>
  <c r="BS15" i="21"/>
  <c r="EA44" i="46" l="1"/>
  <c r="GV15" i="46"/>
  <c r="JY15" i="46" s="1"/>
  <c r="BS16" i="21"/>
  <c r="BS25" i="21"/>
  <c r="BT15" i="21"/>
  <c r="EB44" i="44"/>
  <c r="GW15" i="44"/>
  <c r="JZ15" i="44" s="1"/>
  <c r="EA44" i="38"/>
  <c r="GV15" i="38"/>
  <c r="JY15" i="38" s="1"/>
  <c r="HT25" i="21"/>
  <c r="ED12" i="44"/>
  <c r="AB4" i="30"/>
  <c r="P3" i="43"/>
  <c r="P35" i="43" s="1"/>
  <c r="EC12" i="38"/>
  <c r="P3" i="45"/>
  <c r="P35" i="45" s="1"/>
  <c r="EC12" i="41"/>
  <c r="EC12" i="46"/>
  <c r="EA44" i="41"/>
  <c r="GV15" i="41"/>
  <c r="JY15" i="41" s="1"/>
  <c r="AC4" i="30" l="1"/>
  <c r="R3" i="43"/>
  <c r="R35" i="43" s="1"/>
  <c r="EF12" i="44"/>
  <c r="EE12" i="38"/>
  <c r="EE12" i="46"/>
  <c r="R3" i="45"/>
  <c r="R35" i="45" s="1"/>
  <c r="HU25" i="21"/>
  <c r="EE12" i="41"/>
  <c r="GY15" i="44"/>
  <c r="KB15" i="44" s="1"/>
  <c r="ED44" i="44"/>
  <c r="GX15" i="38"/>
  <c r="KA15" i="38" s="1"/>
  <c r="EC44" i="38"/>
  <c r="EC44" i="41"/>
  <c r="GX15" i="41"/>
  <c r="KA15" i="41" s="1"/>
  <c r="EC44" i="46"/>
  <c r="GX15" i="46"/>
  <c r="KA15" i="46" s="1"/>
  <c r="BT16" i="21"/>
  <c r="BT25" i="21"/>
  <c r="BU15" i="21"/>
  <c r="EE44" i="46" l="1"/>
  <c r="GZ15" i="46"/>
  <c r="KC15" i="46" s="1"/>
  <c r="EE44" i="41"/>
  <c r="GZ15" i="41"/>
  <c r="KC15" i="41" s="1"/>
  <c r="GZ15" i="38"/>
  <c r="KC15" i="38" s="1"/>
  <c r="EE44" i="38"/>
  <c r="BU16" i="21"/>
  <c r="BU25" i="21"/>
  <c r="BV15" i="21"/>
  <c r="EF44" i="44"/>
  <c r="HA15" i="44"/>
  <c r="KD15" i="44" s="1"/>
  <c r="AD4" i="30"/>
  <c r="HV25" i="21"/>
  <c r="EG12" i="46"/>
  <c r="T3" i="45"/>
  <c r="T35" i="45" s="1"/>
  <c r="T3" i="43"/>
  <c r="T35" i="43" s="1"/>
  <c r="EH12" i="44"/>
  <c r="EG12" i="38"/>
  <c r="EG12" i="41"/>
  <c r="HB15" i="41" l="1"/>
  <c r="KE15" i="41" s="1"/>
  <c r="EG44" i="41"/>
  <c r="HC15" i="44"/>
  <c r="KF15" i="44" s="1"/>
  <c r="EH44" i="44"/>
  <c r="BV16" i="21"/>
  <c r="BV25" i="21"/>
  <c r="BW15" i="21"/>
  <c r="HW25" i="21"/>
  <c r="EI12" i="38"/>
  <c r="AE4" i="30"/>
  <c r="V3" i="45"/>
  <c r="V35" i="45" s="1"/>
  <c r="EJ12" i="44"/>
  <c r="EI12" i="41"/>
  <c r="EI12" i="46"/>
  <c r="V3" i="43"/>
  <c r="V35" i="43" s="1"/>
  <c r="EG44" i="38"/>
  <c r="HB15" i="38"/>
  <c r="KE15" i="38" s="1"/>
  <c r="EG44" i="46"/>
  <c r="HB15" i="46"/>
  <c r="KE15" i="46" s="1"/>
  <c r="HE15" i="44" l="1"/>
  <c r="KH15" i="44" s="1"/>
  <c r="EJ44" i="44"/>
  <c r="HD15" i="41"/>
  <c r="KG15" i="41" s="1"/>
  <c r="EI44" i="41"/>
  <c r="HD15" i="38"/>
  <c r="KG15" i="38" s="1"/>
  <c r="EI44" i="38"/>
  <c r="BW16" i="21"/>
  <c r="BW25" i="21"/>
  <c r="BX15" i="21"/>
  <c r="EI44" i="46"/>
  <c r="HD15" i="46"/>
  <c r="KG15" i="46" s="1"/>
  <c r="HX25" i="21"/>
  <c r="AF4" i="30"/>
  <c r="X3" i="45"/>
  <c r="X35" i="45" s="1"/>
  <c r="EK12" i="41"/>
  <c r="EL12" i="44"/>
  <c r="EK12" i="38"/>
  <c r="X3" i="43"/>
  <c r="X35" i="43" s="1"/>
  <c r="EK12" i="46"/>
  <c r="EK44" i="46" l="1"/>
  <c r="HF15" i="46"/>
  <c r="KI15" i="46" s="1"/>
  <c r="HF15" i="41"/>
  <c r="KI15" i="41" s="1"/>
  <c r="EK44" i="41"/>
  <c r="EK44" i="38"/>
  <c r="HF15" i="38"/>
  <c r="KI15" i="38" s="1"/>
  <c r="BX16" i="21"/>
  <c r="BX25" i="21"/>
  <c r="BY15" i="21"/>
  <c r="HG15" i="44"/>
  <c r="KJ15" i="44" s="1"/>
  <c r="EL44" i="44"/>
  <c r="HY25" i="21"/>
  <c r="EM12" i="46"/>
  <c r="EM12" i="41"/>
  <c r="EM12" i="38"/>
  <c r="Z3" i="43"/>
  <c r="Z35" i="43" s="1"/>
  <c r="Z3" i="45"/>
  <c r="Z35" i="45" s="1"/>
  <c r="AG4" i="30"/>
  <c r="EN12" i="44"/>
  <c r="EO12" i="38" l="1"/>
  <c r="AB3" i="43"/>
  <c r="AB35" i="43" s="1"/>
  <c r="HZ25" i="21"/>
  <c r="AB3" i="45"/>
  <c r="AB35" i="45" s="1"/>
  <c r="AH4" i="30"/>
  <c r="EP12" i="44"/>
  <c r="EO12" i="41"/>
  <c r="EO12" i="46"/>
  <c r="EM44" i="38"/>
  <c r="HH15" i="38"/>
  <c r="KK15" i="38" s="1"/>
  <c r="EM44" i="41"/>
  <c r="HH15" i="41"/>
  <c r="KK15" i="41" s="1"/>
  <c r="EN44" i="44"/>
  <c r="HI15" i="44"/>
  <c r="KL15" i="44" s="1"/>
  <c r="HH15" i="46"/>
  <c r="KK15" i="46" s="1"/>
  <c r="EM44" i="46"/>
  <c r="BY16" i="21"/>
  <c r="BY25" i="21"/>
  <c r="BZ15" i="21"/>
  <c r="HJ15" i="38" l="1"/>
  <c r="KM15" i="38" s="1"/>
  <c r="EO44" i="38"/>
  <c r="HJ15" i="46"/>
  <c r="KM15" i="46" s="1"/>
  <c r="EO44" i="46"/>
  <c r="BZ16" i="21"/>
  <c r="BZ25" i="21"/>
  <c r="CA15" i="21"/>
  <c r="EO44" i="41"/>
  <c r="HJ15" i="41"/>
  <c r="KM15" i="41" s="1"/>
  <c r="AD3" i="43"/>
  <c r="AD35" i="43" s="1"/>
  <c r="ER12" i="44"/>
  <c r="AI4" i="30"/>
  <c r="EQ12" i="41"/>
  <c r="IA25" i="21"/>
  <c r="AD3" i="45"/>
  <c r="AD35" i="45" s="1"/>
  <c r="EQ12" i="38"/>
  <c r="EQ12" i="46"/>
  <c r="HK15" i="44"/>
  <c r="KN15" i="44" s="1"/>
  <c r="EP44" i="44"/>
  <c r="EQ44" i="38" l="1"/>
  <c r="HL15" i="38"/>
  <c r="KO15" i="38" s="1"/>
  <c r="ER44" i="44"/>
  <c r="HM15" i="44"/>
  <c r="KP15" i="44" s="1"/>
  <c r="CA16" i="21"/>
  <c r="CA25" i="21"/>
  <c r="CB15" i="21"/>
  <c r="AJ4" i="30"/>
  <c r="IB25" i="21"/>
  <c r="AF3" i="43"/>
  <c r="AF35" i="43" s="1"/>
  <c r="AF3" i="45"/>
  <c r="AF35" i="45" s="1"/>
  <c r="ES12" i="38"/>
  <c r="ES12" i="41"/>
  <c r="ET12" i="44"/>
  <c r="ES12" i="46"/>
  <c r="EQ44" i="46"/>
  <c r="HL15" i="46"/>
  <c r="KO15" i="46" s="1"/>
  <c r="EQ44" i="41"/>
  <c r="HL15" i="41"/>
  <c r="KO15" i="41" s="1"/>
  <c r="ET44" i="44" l="1"/>
  <c r="HO15" i="44"/>
  <c r="KR15" i="44" s="1"/>
  <c r="ES44" i="41"/>
  <c r="HN15" i="41"/>
  <c r="KQ15" i="41" s="1"/>
  <c r="ES44" i="38"/>
  <c r="HN15" i="38"/>
  <c r="KQ15" i="38" s="1"/>
  <c r="ES44" i="46"/>
  <c r="HN15" i="46"/>
  <c r="KQ15" i="46" s="1"/>
  <c r="CB25" i="21"/>
  <c r="CB16" i="21"/>
  <c r="CC15" i="21"/>
  <c r="AK4" i="30"/>
  <c r="IC25" i="21"/>
  <c r="EV12" i="44"/>
  <c r="EU12" i="41"/>
  <c r="AH3" i="43"/>
  <c r="AH35" i="43" s="1"/>
  <c r="EU12" i="46"/>
  <c r="EU12" i="38"/>
  <c r="AH3" i="45"/>
  <c r="AH35" i="45" s="1"/>
  <c r="EV44" i="44" l="1"/>
  <c r="HQ15" i="44"/>
  <c r="KT15" i="44" s="1"/>
  <c r="EU44" i="46"/>
  <c r="HP15" i="46"/>
  <c r="KS15" i="46" s="1"/>
  <c r="EU44" i="38"/>
  <c r="HP15" i="38"/>
  <c r="KS15" i="38" s="1"/>
  <c r="EU44" i="41"/>
  <c r="HP15" i="41"/>
  <c r="KS15" i="41" s="1"/>
  <c r="CC16" i="21"/>
  <c r="CC25" i="21"/>
  <c r="CD15" i="21"/>
  <c r="ID25" i="21"/>
  <c r="EW12" i="41"/>
  <c r="AL4" i="30"/>
  <c r="EW12" i="38"/>
  <c r="EW12" i="46"/>
  <c r="EX12" i="44"/>
  <c r="AJ3" i="45"/>
  <c r="AJ35" i="45" s="1"/>
  <c r="AJ3" i="43"/>
  <c r="AJ35" i="43" s="1"/>
  <c r="EW44" i="46" l="1"/>
  <c r="HR15" i="46"/>
  <c r="KU15" i="46" s="1"/>
  <c r="HR15" i="38"/>
  <c r="KU15" i="38" s="1"/>
  <c r="EW44" i="38"/>
  <c r="CD16" i="21"/>
  <c r="CD25" i="21"/>
  <c r="CE15" i="21"/>
  <c r="IE25" i="21"/>
  <c r="AM4" i="30"/>
  <c r="EY12" i="38"/>
  <c r="AL3" i="45"/>
  <c r="AL35" i="45" s="1"/>
  <c r="EY12" i="41"/>
  <c r="EY12" i="46"/>
  <c r="EZ12" i="44"/>
  <c r="AL3" i="43"/>
  <c r="AL35" i="43" s="1"/>
  <c r="EX44" i="44"/>
  <c r="HS15" i="44"/>
  <c r="KV15" i="44" s="1"/>
  <c r="EW44" i="41"/>
  <c r="HR15" i="41"/>
  <c r="KU15" i="41" s="1"/>
  <c r="EZ44" i="44" l="1"/>
  <c r="HU15" i="44"/>
  <c r="KX15" i="44" s="1"/>
  <c r="HT15" i="38"/>
  <c r="KW15" i="38" s="1"/>
  <c r="EY44" i="38"/>
  <c r="EY44" i="46"/>
  <c r="HT15" i="46"/>
  <c r="KW15" i="46" s="1"/>
  <c r="HT15" i="41"/>
  <c r="KW15" i="41" s="1"/>
  <c r="EY44" i="41"/>
  <c r="CE16" i="21"/>
  <c r="CE25" i="21"/>
  <c r="CF15" i="21"/>
  <c r="IF25" i="21"/>
  <c r="AN4" i="30"/>
  <c r="FB12" i="44"/>
  <c r="FA12" i="38"/>
  <c r="FA12" i="41"/>
  <c r="AN3" i="45"/>
  <c r="AN35" i="45" s="1"/>
  <c r="FA12" i="46"/>
  <c r="AN3" i="43"/>
  <c r="AN35" i="43" s="1"/>
  <c r="FA44" i="46" l="1"/>
  <c r="HV15" i="46"/>
  <c r="KY15" i="46" s="1"/>
  <c r="HW15" i="44"/>
  <c r="KZ15" i="44" s="1"/>
  <c r="FB44" i="44"/>
  <c r="FA44" i="41"/>
  <c r="HV15" i="41"/>
  <c r="KY15" i="41" s="1"/>
  <c r="FA44" i="38"/>
  <c r="HV15" i="38"/>
  <c r="KY15" i="38" s="1"/>
  <c r="CF16" i="21"/>
  <c r="CF25" i="21"/>
  <c r="CG15" i="21"/>
  <c r="IG25" i="21"/>
  <c r="AO4" i="30"/>
  <c r="AP3" i="45"/>
  <c r="AP35" i="45" s="1"/>
  <c r="FC12" i="38"/>
  <c r="FC12" i="41"/>
  <c r="FC12" i="46"/>
  <c r="FD12" i="44"/>
  <c r="AP3" i="43"/>
  <c r="AP35" i="43" s="1"/>
  <c r="FD44" i="44" l="1"/>
  <c r="HY15" i="44"/>
  <c r="LB15" i="44" s="1"/>
  <c r="FC44" i="46"/>
  <c r="HX15" i="46"/>
  <c r="LA15" i="46" s="1"/>
  <c r="FC44" i="41"/>
  <c r="HX15" i="41"/>
  <c r="LA15" i="41" s="1"/>
  <c r="FC44" i="38"/>
  <c r="HX15" i="38"/>
  <c r="LA15" i="38" s="1"/>
  <c r="CG16" i="21"/>
  <c r="CG25" i="21"/>
  <c r="CH15" i="21"/>
  <c r="FE12" i="41"/>
  <c r="AP4" i="30"/>
  <c r="IH25" i="21"/>
  <c r="AR3" i="43"/>
  <c r="AR35" i="43" s="1"/>
  <c r="FE12" i="38"/>
  <c r="FE12" i="46"/>
  <c r="FF12" i="44"/>
  <c r="AR3" i="45"/>
  <c r="AR35" i="45" s="1"/>
  <c r="FF44" i="44" l="1"/>
  <c r="IA15" i="44"/>
  <c r="LD15" i="44" s="1"/>
  <c r="HZ15" i="46"/>
  <c r="LC15" i="46" s="1"/>
  <c r="FE44" i="46"/>
  <c r="FE44" i="38"/>
  <c r="HZ15" i="38"/>
  <c r="LC15" i="38" s="1"/>
  <c r="HZ15" i="41"/>
  <c r="LC15" i="41" s="1"/>
  <c r="FE44" i="41"/>
  <c r="CH16" i="21"/>
  <c r="CH25" i="21"/>
  <c r="CI15" i="21"/>
  <c r="FG12" i="38"/>
  <c r="AT3" i="43"/>
  <c r="AT35" i="43" s="1"/>
  <c r="AT3" i="45"/>
  <c r="AT35" i="45" s="1"/>
  <c r="FG12" i="41"/>
  <c r="AQ4" i="30"/>
  <c r="FG12" i="46"/>
  <c r="FH12" i="44"/>
  <c r="II25" i="21"/>
  <c r="FG44" i="41" l="1"/>
  <c r="IB15" i="41"/>
  <c r="LE15" i="41" s="1"/>
  <c r="FH44" i="44"/>
  <c r="IC15" i="44"/>
  <c r="LF15" i="44" s="1"/>
  <c r="FG44" i="46"/>
  <c r="IB15" i="46"/>
  <c r="LE15" i="46" s="1"/>
  <c r="IB15" i="38"/>
  <c r="LE15" i="38" s="1"/>
  <c r="FG44" i="38"/>
  <c r="CI16" i="21"/>
  <c r="CI25" i="21"/>
  <c r="CJ15" i="21"/>
  <c r="FI12" i="46"/>
  <c r="AV3" i="43"/>
  <c r="AV35" i="43" s="1"/>
  <c r="FJ12" i="44"/>
  <c r="AV3" i="45"/>
  <c r="AV35" i="45" s="1"/>
  <c r="AR4" i="30"/>
  <c r="IJ25" i="21"/>
  <c r="FI12" i="41"/>
  <c r="FI12" i="38"/>
  <c r="FI44" i="38" l="1"/>
  <c r="ID15" i="38"/>
  <c r="LG15" i="38" s="1"/>
  <c r="FI44" i="41"/>
  <c r="ID15" i="41"/>
  <c r="LG15" i="41" s="1"/>
  <c r="FJ44" i="44"/>
  <c r="IE15" i="44"/>
  <c r="LH15" i="44" s="1"/>
  <c r="ID15" i="46"/>
  <c r="LG15" i="46" s="1"/>
  <c r="FI44" i="46"/>
  <c r="CJ16" i="21"/>
  <c r="CJ25" i="21"/>
  <c r="CK15" i="21"/>
  <c r="AS4" i="30"/>
  <c r="IK25" i="21"/>
  <c r="FK12" i="38"/>
  <c r="FL12" i="44"/>
  <c r="AX3" i="45"/>
  <c r="AX35" i="45" s="1"/>
  <c r="AX3" i="43"/>
  <c r="AX35" i="43" s="1"/>
  <c r="FK12" i="41"/>
  <c r="FK12" i="46"/>
  <c r="IF15" i="38" l="1"/>
  <c r="LI15" i="38" s="1"/>
  <c r="FK44" i="38"/>
  <c r="IF15" i="41"/>
  <c r="LI15" i="41" s="1"/>
  <c r="FK44" i="41"/>
  <c r="FK44" i="46"/>
  <c r="IF15" i="46"/>
  <c r="LI15" i="46" s="1"/>
  <c r="FL44" i="44"/>
  <c r="IG15" i="44"/>
  <c r="LJ15" i="44" s="1"/>
  <c r="CK16" i="21"/>
  <c r="CK25" i="21"/>
  <c r="CL15" i="21"/>
  <c r="IL25" i="21"/>
  <c r="AT4" i="30"/>
  <c r="FM12" i="41"/>
  <c r="AZ3" i="43"/>
  <c r="AZ35" i="43" s="1"/>
  <c r="AZ3" i="45"/>
  <c r="AZ35" i="45" s="1"/>
  <c r="FM12" i="46"/>
  <c r="FN12" i="44"/>
  <c r="FM12" i="38"/>
  <c r="FM44" i="38" l="1"/>
  <c r="IH15" i="38"/>
  <c r="LK15" i="38" s="1"/>
  <c r="FN44" i="44"/>
  <c r="II15" i="44"/>
  <c r="LL15" i="44" s="1"/>
  <c r="IH15" i="41"/>
  <c r="LK15" i="41" s="1"/>
  <c r="FM44" i="41"/>
  <c r="FM44" i="46"/>
  <c r="IH15" i="46"/>
  <c r="LK15" i="46" s="1"/>
  <c r="CL16" i="21"/>
  <c r="CL25" i="21"/>
  <c r="CM15" i="21"/>
  <c r="AU4" i="30"/>
  <c r="BB3" i="45"/>
  <c r="BB35" i="45" s="1"/>
  <c r="BB3" i="43"/>
  <c r="BB35" i="43" s="1"/>
  <c r="IM25" i="21"/>
  <c r="FP12" i="44"/>
  <c r="FO12" i="46"/>
  <c r="FO12" i="41"/>
  <c r="FO12" i="38"/>
  <c r="FO44" i="41" l="1"/>
  <c r="IJ15" i="41"/>
  <c r="LM15" i="41" s="1"/>
  <c r="FO44" i="46"/>
  <c r="IJ15" i="46"/>
  <c r="LM15" i="46" s="1"/>
  <c r="FP44" i="44"/>
  <c r="IK15" i="44"/>
  <c r="LN15" i="44" s="1"/>
  <c r="IJ15" i="38"/>
  <c r="LM15" i="38" s="1"/>
  <c r="FO44" i="38"/>
  <c r="CM16" i="21"/>
  <c r="CM25" i="21"/>
  <c r="CN15" i="21"/>
  <c r="IN25" i="21"/>
  <c r="AV4" i="30"/>
  <c r="BD3" i="43"/>
  <c r="BD35" i="43" s="1"/>
  <c r="BD3" i="45"/>
  <c r="BD35" i="45" s="1"/>
  <c r="FQ12" i="38"/>
  <c r="FQ12" i="46"/>
  <c r="FR12" i="44"/>
  <c r="FQ12" i="41"/>
  <c r="FQ44" i="41" l="1"/>
  <c r="IL15" i="41"/>
  <c r="LO15" i="41" s="1"/>
  <c r="FR44" i="44"/>
  <c r="IM15" i="44"/>
  <c r="LP15" i="44" s="1"/>
  <c r="IL15" i="46"/>
  <c r="LO15" i="46" s="1"/>
  <c r="FQ44" i="46"/>
  <c r="FQ44" i="38"/>
  <c r="IL15" i="38"/>
  <c r="LO15" i="38" s="1"/>
  <c r="CN16" i="21"/>
  <c r="CN25" i="21"/>
  <c r="CO15" i="21"/>
  <c r="AW4" i="30"/>
  <c r="IO25" i="21"/>
  <c r="BF3" i="45"/>
  <c r="BF35" i="45" s="1"/>
  <c r="FS12" i="46"/>
  <c r="FS12" i="41"/>
  <c r="FS12" i="38"/>
  <c r="FT12" i="44"/>
  <c r="BF3" i="43"/>
  <c r="BF35" i="43" s="1"/>
  <c r="FS44" i="46" l="1"/>
  <c r="IN15" i="46"/>
  <c r="LQ15" i="46" s="1"/>
  <c r="FT44" i="44"/>
  <c r="IO15" i="44"/>
  <c r="LR15" i="44" s="1"/>
  <c r="IN15" i="38"/>
  <c r="LQ15" i="38" s="1"/>
  <c r="FS44" i="38"/>
  <c r="IN15" i="41"/>
  <c r="LQ15" i="41" s="1"/>
  <c r="FS44" i="41"/>
  <c r="CO25" i="21"/>
  <c r="CO16" i="21"/>
  <c r="CP15" i="21"/>
  <c r="IP25" i="21"/>
  <c r="BH3" i="45"/>
  <c r="BH35" i="45" s="1"/>
  <c r="AX4" i="30"/>
  <c r="FU12" i="41"/>
  <c r="FV12" i="44"/>
  <c r="FU12" i="38"/>
  <c r="BH3" i="43"/>
  <c r="BH35" i="43" s="1"/>
  <c r="FU12" i="46"/>
  <c r="FU44" i="46" l="1"/>
  <c r="IP15" i="46"/>
  <c r="LS15" i="46" s="1"/>
  <c r="FU44" i="38"/>
  <c r="IP15" i="38"/>
  <c r="LS15" i="38" s="1"/>
  <c r="IQ15" i="44"/>
  <c r="LT15" i="44" s="1"/>
  <c r="FV44" i="44"/>
  <c r="FU44" i="41"/>
  <c r="IP15" i="41"/>
  <c r="LS15" i="41" s="1"/>
  <c r="CP25" i="21"/>
  <c r="CP16" i="21"/>
  <c r="CQ15" i="21"/>
  <c r="AY4" i="30"/>
  <c r="IQ25" i="21"/>
  <c r="FW12" i="38"/>
  <c r="FX12" i="44"/>
  <c r="BJ3" i="45"/>
  <c r="BJ35" i="45" s="1"/>
  <c r="FW12" i="41"/>
  <c r="BJ3" i="43"/>
  <c r="BJ35" i="43" s="1"/>
  <c r="FW12" i="46"/>
  <c r="CN4" i="21" l="1"/>
  <c r="CR4" i="21" s="1"/>
  <c r="CR1" i="21" s="1"/>
  <c r="FW44" i="38"/>
  <c r="IR15" i="38"/>
  <c r="LU15" i="38" s="1"/>
  <c r="FW44" i="41"/>
  <c r="IR15" i="41"/>
  <c r="LU15" i="41" s="1"/>
  <c r="IR15" i="46"/>
  <c r="LU15" i="46" s="1"/>
  <c r="FW44" i="46"/>
  <c r="IS15" i="44"/>
  <c r="LV15" i="44" s="1"/>
  <c r="FX44" i="44"/>
  <c r="CQ16" i="21"/>
  <c r="CQ25" i="21"/>
  <c r="CR15" i="21"/>
  <c r="IR25" i="21"/>
  <c r="AZ4" i="30"/>
  <c r="FY12" i="41"/>
  <c r="BL3" i="43"/>
  <c r="BL35" i="43" s="1"/>
  <c r="FY12" i="46"/>
  <c r="FY12" i="38"/>
  <c r="FZ12" i="44"/>
  <c r="BL3" i="45"/>
  <c r="BL35" i="45" s="1"/>
  <c r="CO4" i="21" l="1"/>
  <c r="CO1" i="21" s="1"/>
  <c r="CO76" i="21" s="1"/>
  <c r="CT4" i="21"/>
  <c r="CT1" i="21" s="1"/>
  <c r="CT83" i="21" s="1"/>
  <c r="CP4" i="21"/>
  <c r="CP1" i="21" s="1"/>
  <c r="CP93" i="21" s="1"/>
  <c r="CQ4" i="21"/>
  <c r="CQ1" i="21" s="1"/>
  <c r="CQ83" i="21" s="1"/>
  <c r="CN1" i="21"/>
  <c r="CN90" i="21" s="1"/>
  <c r="CS4" i="21"/>
  <c r="CS1" i="21" s="1"/>
  <c r="CS59" i="21" s="1"/>
  <c r="FZ44" i="44"/>
  <c r="IU15" i="44"/>
  <c r="LX15" i="44" s="1"/>
  <c r="CO86" i="21"/>
  <c r="CR70" i="21"/>
  <c r="CR61" i="21"/>
  <c r="CR63" i="21"/>
  <c r="CR56" i="21"/>
  <c r="CR66" i="21"/>
  <c r="CR88" i="21"/>
  <c r="CR92" i="21"/>
  <c r="CR76" i="21"/>
  <c r="CR83" i="21"/>
  <c r="CR62" i="21"/>
  <c r="CR74" i="21"/>
  <c r="CR28" i="21"/>
  <c r="CR93" i="21"/>
  <c r="CR60" i="21"/>
  <c r="CR71" i="21"/>
  <c r="CR84" i="21"/>
  <c r="CR77" i="21"/>
  <c r="CR67" i="21"/>
  <c r="CR69" i="21"/>
  <c r="CR81" i="21"/>
  <c r="CR78" i="21"/>
  <c r="CR58" i="21"/>
  <c r="CR85" i="21"/>
  <c r="CR75" i="21"/>
  <c r="CR73" i="21"/>
  <c r="CR91" i="21"/>
  <c r="CR90" i="21"/>
  <c r="CR72" i="21"/>
  <c r="CR80" i="21"/>
  <c r="CR65" i="21"/>
  <c r="CR82" i="21"/>
  <c r="CR57" i="21"/>
  <c r="CR68" i="21"/>
  <c r="CR79" i="21"/>
  <c r="CR86" i="21"/>
  <c r="CR64" i="21"/>
  <c r="CR29" i="21"/>
  <c r="CR89" i="21"/>
  <c r="CR59" i="21"/>
  <c r="CR87" i="21"/>
  <c r="CR31" i="21"/>
  <c r="CR33" i="21"/>
  <c r="CR40" i="21"/>
  <c r="CR37" i="21"/>
  <c r="CR30" i="21"/>
  <c r="CR41" i="21"/>
  <c r="CR38" i="21"/>
  <c r="CR35" i="21"/>
  <c r="CR39" i="21"/>
  <c r="CR36" i="21"/>
  <c r="CR34" i="21"/>
  <c r="CR32" i="21"/>
  <c r="CR26" i="21"/>
  <c r="FY44" i="41"/>
  <c r="IT15" i="41"/>
  <c r="LW15" i="41" s="1"/>
  <c r="FY44" i="38"/>
  <c r="IT15" i="38"/>
  <c r="LW15" i="38" s="1"/>
  <c r="FY44" i="46"/>
  <c r="IT15" i="46"/>
  <c r="LW15" i="46" s="1"/>
  <c r="CR16" i="21"/>
  <c r="CR25" i="21"/>
  <c r="CS15" i="21"/>
  <c r="IS25" i="21"/>
  <c r="BA4" i="30"/>
  <c r="BN3" i="45"/>
  <c r="BN35" i="45" s="1"/>
  <c r="GA12" i="38"/>
  <c r="GA12" i="46"/>
  <c r="GB12" i="44"/>
  <c r="BN3" i="43"/>
  <c r="BN35" i="43" s="1"/>
  <c r="GA12" i="41"/>
  <c r="CS38" i="21" l="1"/>
  <c r="CS52" i="21" s="1"/>
  <c r="CS73" i="21"/>
  <c r="CS77" i="21"/>
  <c r="CT31" i="21"/>
  <c r="CT398" i="21" s="1"/>
  <c r="CT38" i="21"/>
  <c r="CT52" i="21" s="1"/>
  <c r="CT33" i="21"/>
  <c r="CT299" i="21" s="1"/>
  <c r="CT59" i="21"/>
  <c r="CT87" i="21"/>
  <c r="CT84" i="21"/>
  <c r="CT62" i="21"/>
  <c r="CT77" i="21"/>
  <c r="CT71" i="21"/>
  <c r="CT65" i="21"/>
  <c r="CT74" i="21"/>
  <c r="CT58" i="21"/>
  <c r="CT60" i="21"/>
  <c r="CS58" i="21"/>
  <c r="CT28" i="21"/>
  <c r="IV28" i="21" s="1"/>
  <c r="CT32" i="21"/>
  <c r="CT399" i="21" s="1"/>
  <c r="CT39" i="21"/>
  <c r="CT53" i="21" s="1"/>
  <c r="CT82" i="21"/>
  <c r="CT78" i="21"/>
  <c r="CT72" i="21"/>
  <c r="CT61" i="21"/>
  <c r="CT79" i="21"/>
  <c r="CT69" i="21"/>
  <c r="CT81" i="21"/>
  <c r="CT90" i="21"/>
  <c r="CT70" i="21"/>
  <c r="CT76" i="21"/>
  <c r="CT26" i="21"/>
  <c r="BT4" i="45" s="1"/>
  <c r="CT35" i="21"/>
  <c r="IV35" i="21" s="1"/>
  <c r="CT37" i="21"/>
  <c r="IV37" i="21" s="1"/>
  <c r="CT41" i="21"/>
  <c r="CT408" i="21" s="1"/>
  <c r="CT91" i="21"/>
  <c r="CT93" i="21"/>
  <c r="CT64" i="21"/>
  <c r="CT73" i="21"/>
  <c r="CT40" i="21"/>
  <c r="CT407" i="21" s="1"/>
  <c r="CT85" i="21"/>
  <c r="CT92" i="21"/>
  <c r="CT88" i="21"/>
  <c r="CT57" i="21"/>
  <c r="CT63" i="21"/>
  <c r="CT29" i="21"/>
  <c r="IV29" i="21" s="1"/>
  <c r="CT34" i="21"/>
  <c r="CT401" i="21" s="1"/>
  <c r="CT36" i="21"/>
  <c r="CT403" i="21" s="1"/>
  <c r="CT80" i="21"/>
  <c r="CT66" i="21"/>
  <c r="CT75" i="21"/>
  <c r="CT67" i="21"/>
  <c r="CT89" i="21"/>
  <c r="CT30" i="21"/>
  <c r="CT397" i="21" s="1"/>
  <c r="CT86" i="21"/>
  <c r="CT68" i="21"/>
  <c r="CT56" i="21"/>
  <c r="CS72" i="21"/>
  <c r="CS69" i="21"/>
  <c r="CP56" i="21"/>
  <c r="CP81" i="21"/>
  <c r="CO75" i="21"/>
  <c r="CP40" i="21"/>
  <c r="CP306" i="21" s="1"/>
  <c r="CP87" i="21"/>
  <c r="CP65" i="21"/>
  <c r="CP64" i="21"/>
  <c r="CP30" i="21"/>
  <c r="CP83" i="21"/>
  <c r="CP72" i="21"/>
  <c r="CP61" i="21"/>
  <c r="CP58" i="21"/>
  <c r="CP74" i="21"/>
  <c r="CO41" i="21"/>
  <c r="CO55" i="21" s="1"/>
  <c r="CO59" i="21"/>
  <c r="CP33" i="21"/>
  <c r="CP299" i="21" s="1"/>
  <c r="CP84" i="21"/>
  <c r="CP92" i="21"/>
  <c r="CP35" i="21"/>
  <c r="CP301" i="21" s="1"/>
  <c r="CP59" i="21"/>
  <c r="CP71" i="21"/>
  <c r="CP88" i="21"/>
  <c r="CP31" i="21"/>
  <c r="CP297" i="21" s="1"/>
  <c r="CP85" i="21"/>
  <c r="CP89" i="21"/>
  <c r="CP36" i="21"/>
  <c r="CP50" i="21" s="1"/>
  <c r="CP62" i="21"/>
  <c r="CP28" i="21"/>
  <c r="CP68" i="21"/>
  <c r="CO38" i="21"/>
  <c r="CO52" i="21" s="1"/>
  <c r="CO34" i="21"/>
  <c r="CO300" i="21" s="1"/>
  <c r="CO70" i="21"/>
  <c r="CO64" i="21"/>
  <c r="CO56" i="21"/>
  <c r="CO36" i="21"/>
  <c r="CO50" i="21" s="1"/>
  <c r="CO33" i="21"/>
  <c r="CO299" i="21" s="1"/>
  <c r="CO71" i="21"/>
  <c r="CO90" i="21"/>
  <c r="CO30" i="21"/>
  <c r="CO68" i="21"/>
  <c r="CO60" i="21"/>
  <c r="CO80" i="21"/>
  <c r="CS33" i="21"/>
  <c r="IU33" i="21" s="1"/>
  <c r="CS76" i="21"/>
  <c r="CS81" i="21"/>
  <c r="CS39" i="21"/>
  <c r="CS53" i="21" s="1"/>
  <c r="CS91" i="21"/>
  <c r="CS63" i="21"/>
  <c r="CS68" i="21"/>
  <c r="CP41" i="21"/>
  <c r="CP307" i="21" s="1"/>
  <c r="CP75" i="21"/>
  <c r="CP34" i="21"/>
  <c r="CP48" i="21" s="1"/>
  <c r="CP79" i="21"/>
  <c r="CP32" i="21"/>
  <c r="CP46" i="21" s="1"/>
  <c r="CP82" i="21"/>
  <c r="CP76" i="21"/>
  <c r="CP39" i="21"/>
  <c r="CP53" i="21" s="1"/>
  <c r="CP70" i="21"/>
  <c r="CP77" i="21"/>
  <c r="CP78" i="21"/>
  <c r="CP57" i="21"/>
  <c r="CP60" i="21"/>
  <c r="CP26" i="21"/>
  <c r="BL4" i="43" s="1"/>
  <c r="CP37" i="21"/>
  <c r="CP51" i="21" s="1"/>
  <c r="CP69" i="21"/>
  <c r="CP38" i="21"/>
  <c r="CP304" i="21" s="1"/>
  <c r="CP80" i="21"/>
  <c r="CP67" i="21"/>
  <c r="CP91" i="21"/>
  <c r="CP29" i="21"/>
  <c r="CP73" i="21"/>
  <c r="CP63" i="21"/>
  <c r="CP90" i="21"/>
  <c r="CP86" i="21"/>
  <c r="CP66" i="21"/>
  <c r="CO62" i="21"/>
  <c r="CO28" i="21"/>
  <c r="CO72" i="21"/>
  <c r="CO58" i="21"/>
  <c r="CO91" i="21"/>
  <c r="CO63" i="21"/>
  <c r="CQ81" i="21"/>
  <c r="CO40" i="21"/>
  <c r="CO306" i="21" s="1"/>
  <c r="CO39" i="21"/>
  <c r="CO53" i="21" s="1"/>
  <c r="CO32" i="21"/>
  <c r="CO46" i="21" s="1"/>
  <c r="CO81" i="21"/>
  <c r="CO66" i="21"/>
  <c r="CO69" i="21"/>
  <c r="CO61" i="21"/>
  <c r="CO29" i="21"/>
  <c r="CO78" i="21"/>
  <c r="CO73" i="21"/>
  <c r="CO89" i="21"/>
  <c r="CO26" i="21"/>
  <c r="BJ4" i="45" s="1"/>
  <c r="CO31" i="21"/>
  <c r="CO297" i="21" s="1"/>
  <c r="CO37" i="21"/>
  <c r="CO51" i="21" s="1"/>
  <c r="CO88" i="21"/>
  <c r="CO65" i="21"/>
  <c r="CO87" i="21"/>
  <c r="CO84" i="21"/>
  <c r="CO92" i="21"/>
  <c r="CO35" i="21"/>
  <c r="CO301" i="21" s="1"/>
  <c r="CO85" i="21"/>
  <c r="CO57" i="21"/>
  <c r="CO93" i="21"/>
  <c r="CO82" i="21"/>
  <c r="CO83" i="21"/>
  <c r="CQ31" i="21"/>
  <c r="CQ297" i="21" s="1"/>
  <c r="CS297" i="21" s="1"/>
  <c r="CQ67" i="21"/>
  <c r="CQ77" i="21"/>
  <c r="CQ33" i="21"/>
  <c r="CQ299" i="21" s="1"/>
  <c r="CS299" i="21" s="1"/>
  <c r="CQ88" i="21"/>
  <c r="CQ70" i="21"/>
  <c r="CQ36" i="21"/>
  <c r="CQ302" i="21" s="1"/>
  <c r="CS302" i="21" s="1"/>
  <c r="CQ58" i="21"/>
  <c r="CQ78" i="21"/>
  <c r="CQ26" i="21"/>
  <c r="IS26" i="21" s="1"/>
  <c r="CQ93" i="21"/>
  <c r="CQ68" i="21"/>
  <c r="CQ61" i="21"/>
  <c r="CQ41" i="21"/>
  <c r="CQ55" i="21" s="1"/>
  <c r="CQ39" i="21"/>
  <c r="CQ53" i="21" s="1"/>
  <c r="CQ38" i="21"/>
  <c r="CQ52" i="21" s="1"/>
  <c r="CQ75" i="21"/>
  <c r="CQ89" i="21"/>
  <c r="CQ80" i="21"/>
  <c r="CQ69" i="21"/>
  <c r="CQ29" i="21"/>
  <c r="CQ85" i="21"/>
  <c r="CQ66" i="21"/>
  <c r="CQ92" i="21"/>
  <c r="CQ87" i="21"/>
  <c r="CQ60" i="21"/>
  <c r="CQ34" i="21"/>
  <c r="CQ48" i="21" s="1"/>
  <c r="CQ30" i="21"/>
  <c r="CQ296" i="21" s="1"/>
  <c r="CS296" i="21" s="1"/>
  <c r="CQ82" i="21"/>
  <c r="CQ28" i="21"/>
  <c r="CQ91" i="21"/>
  <c r="CQ56" i="21"/>
  <c r="CQ59" i="21"/>
  <c r="CQ84" i="21"/>
  <c r="CQ86" i="21"/>
  <c r="CQ76" i="21"/>
  <c r="CQ73" i="21"/>
  <c r="CQ74" i="21"/>
  <c r="CQ35" i="21"/>
  <c r="CQ49" i="21" s="1"/>
  <c r="CQ32" i="21"/>
  <c r="CQ298" i="21" s="1"/>
  <c r="CS298" i="21" s="1"/>
  <c r="CQ40" i="21"/>
  <c r="CQ54" i="21" s="1"/>
  <c r="CQ37" i="21"/>
  <c r="CQ51" i="21" s="1"/>
  <c r="CQ62" i="21"/>
  <c r="CQ65" i="21"/>
  <c r="CQ57" i="21"/>
  <c r="CQ72" i="21"/>
  <c r="CQ79" i="21"/>
  <c r="CQ90" i="21"/>
  <c r="CQ63" i="21"/>
  <c r="CQ71" i="21"/>
  <c r="CQ64" i="21"/>
  <c r="CO74" i="21"/>
  <c r="CO77" i="21"/>
  <c r="CO79" i="21"/>
  <c r="CO67" i="21"/>
  <c r="CN69" i="21"/>
  <c r="CN31" i="21"/>
  <c r="CN45" i="21" s="1"/>
  <c r="CN62" i="21"/>
  <c r="CN37" i="21"/>
  <c r="CN303" i="21" s="1"/>
  <c r="CN56" i="21"/>
  <c r="CN40" i="21"/>
  <c r="CN54" i="21" s="1"/>
  <c r="CN63" i="21"/>
  <c r="CN71" i="21"/>
  <c r="CN41" i="21"/>
  <c r="CN55" i="21" s="1"/>
  <c r="CN35" i="21"/>
  <c r="CN49" i="21" s="1"/>
  <c r="CN66" i="21"/>
  <c r="CN68" i="21"/>
  <c r="CN83" i="21"/>
  <c r="CN30" i="21"/>
  <c r="CN36" i="21"/>
  <c r="CN302" i="21" s="1"/>
  <c r="CN76" i="21"/>
  <c r="CN81" i="21"/>
  <c r="CN91" i="21"/>
  <c r="CN86" i="21"/>
  <c r="CN29" i="21"/>
  <c r="CN70" i="21"/>
  <c r="CN72" i="21"/>
  <c r="CN77" i="21"/>
  <c r="CN79" i="21"/>
  <c r="CN84" i="21"/>
  <c r="CN67" i="21"/>
  <c r="CN88" i="21"/>
  <c r="CS26" i="21"/>
  <c r="BR4" i="43" s="1"/>
  <c r="CS41" i="21"/>
  <c r="IU41" i="21" s="1"/>
  <c r="CS40" i="21"/>
  <c r="CS29" i="21"/>
  <c r="IU29" i="21" s="1"/>
  <c r="CS64" i="21"/>
  <c r="CS78" i="21"/>
  <c r="CS61" i="21"/>
  <c r="CS70" i="21"/>
  <c r="CS60" i="21"/>
  <c r="CS85" i="21"/>
  <c r="CS89" i="21"/>
  <c r="CS93" i="21"/>
  <c r="CS84" i="21"/>
  <c r="CS79" i="21"/>
  <c r="CS30" i="21"/>
  <c r="CS36" i="21"/>
  <c r="CS50" i="21" s="1"/>
  <c r="CS35" i="21"/>
  <c r="CS402" i="21" s="1"/>
  <c r="CS34" i="21"/>
  <c r="IU34" i="21" s="1"/>
  <c r="CS88" i="21"/>
  <c r="CS71" i="21"/>
  <c r="CS57" i="21"/>
  <c r="CS74" i="21"/>
  <c r="CS67" i="21"/>
  <c r="CS65" i="21"/>
  <c r="CS87" i="21"/>
  <c r="CS75" i="21"/>
  <c r="CS56" i="21"/>
  <c r="CS31" i="21"/>
  <c r="CS32" i="21"/>
  <c r="IU32" i="21" s="1"/>
  <c r="CS37" i="21"/>
  <c r="CS51" i="21" s="1"/>
  <c r="CS28" i="21"/>
  <c r="IU28" i="21" s="1"/>
  <c r="IW28" i="21" s="1"/>
  <c r="CS62" i="21"/>
  <c r="CS86" i="21"/>
  <c r="CS80" i="21"/>
  <c r="CS90" i="21"/>
  <c r="CS83" i="21"/>
  <c r="CS66" i="21"/>
  <c r="CS92" i="21"/>
  <c r="CS82" i="21"/>
  <c r="CN28" i="21"/>
  <c r="CN75" i="21"/>
  <c r="CN59" i="21"/>
  <c r="CN78" i="21"/>
  <c r="CN74" i="21"/>
  <c r="CN32" i="21"/>
  <c r="CN46" i="21" s="1"/>
  <c r="CN80" i="21"/>
  <c r="CN61" i="21"/>
  <c r="CN60" i="21"/>
  <c r="CN93" i="21"/>
  <c r="CN89" i="21"/>
  <c r="CN57" i="21"/>
  <c r="CN87" i="21"/>
  <c r="CN26" i="21"/>
  <c r="BH4" i="45" s="1"/>
  <c r="CN58" i="21"/>
  <c r="CN39" i="21"/>
  <c r="CN53" i="21" s="1"/>
  <c r="CN38" i="21"/>
  <c r="CN304" i="21" s="1"/>
  <c r="CN73" i="21"/>
  <c r="CN33" i="21"/>
  <c r="CN34" i="21"/>
  <c r="CN300" i="21" s="1"/>
  <c r="CN64" i="21"/>
  <c r="CN92" i="21"/>
  <c r="CN65" i="21"/>
  <c r="CN85" i="21"/>
  <c r="CN82" i="21"/>
  <c r="GA44" i="41"/>
  <c r="IV15" i="41"/>
  <c r="LY15" i="41" s="1"/>
  <c r="GA44" i="38"/>
  <c r="IV15" i="38"/>
  <c r="LY15" i="38" s="1"/>
  <c r="GB44" i="44"/>
  <c r="IW15" i="44"/>
  <c r="LZ15" i="44" s="1"/>
  <c r="CS16" i="21"/>
  <c r="CS25" i="21"/>
  <c r="CT15" i="21"/>
  <c r="CR298" i="21"/>
  <c r="CR46" i="21"/>
  <c r="CR301" i="21"/>
  <c r="CR49" i="21"/>
  <c r="CR51" i="21"/>
  <c r="CR303" i="21"/>
  <c r="IT25" i="21"/>
  <c r="BB4" i="30"/>
  <c r="BP3" i="45"/>
  <c r="BP35" i="45" s="1"/>
  <c r="GC12" i="41"/>
  <c r="GD12" i="44"/>
  <c r="GC12" i="46"/>
  <c r="BP3" i="43"/>
  <c r="BP35" i="43" s="1"/>
  <c r="GC12" i="38"/>
  <c r="CR300" i="21"/>
  <c r="CR48" i="21"/>
  <c r="CR304" i="21"/>
  <c r="CR52" i="21"/>
  <c r="CR54" i="21"/>
  <c r="CR306" i="21"/>
  <c r="CR302" i="21"/>
  <c r="CR50" i="21"/>
  <c r="CR55" i="21"/>
  <c r="CR307" i="21"/>
  <c r="CR299" i="21"/>
  <c r="CR47" i="21"/>
  <c r="IV15" i="46"/>
  <c r="LY15" i="46" s="1"/>
  <c r="GA44" i="46"/>
  <c r="IT26" i="21"/>
  <c r="BP4" i="43"/>
  <c r="CR13" i="21"/>
  <c r="BP4" i="45"/>
  <c r="GD13" i="44"/>
  <c r="GC13" i="46"/>
  <c r="GC13" i="41"/>
  <c r="GC13" i="38"/>
  <c r="CR305" i="21"/>
  <c r="CR53" i="21"/>
  <c r="CR296" i="21"/>
  <c r="CR44" i="21"/>
  <c r="CR45" i="21"/>
  <c r="CR297" i="21"/>
  <c r="CT404" i="21" l="1"/>
  <c r="IV31" i="21"/>
  <c r="CS405" i="21"/>
  <c r="CN24" i="21"/>
  <c r="CK21" i="21" s="1"/>
  <c r="BK21" i="21" s="1"/>
  <c r="IU38" i="21"/>
  <c r="IV30" i="21"/>
  <c r="CT51" i="21"/>
  <c r="CT402" i="21"/>
  <c r="CU402" i="21" s="1"/>
  <c r="CT406" i="21"/>
  <c r="CP296" i="21"/>
  <c r="CT300" i="21"/>
  <c r="CT47" i="21"/>
  <c r="IV41" i="21"/>
  <c r="IW41" i="21" s="1"/>
  <c r="CT405" i="21"/>
  <c r="CT296" i="21"/>
  <c r="CT304" i="21"/>
  <c r="IW29" i="21"/>
  <c r="IV40" i="21"/>
  <c r="BT4" i="43"/>
  <c r="IV32" i="21"/>
  <c r="IW32" i="21" s="1"/>
  <c r="CT44" i="21"/>
  <c r="IV38" i="21"/>
  <c r="CT303" i="21"/>
  <c r="IV34" i="21"/>
  <c r="IW34" i="21" s="1"/>
  <c r="CT301" i="21"/>
  <c r="CT307" i="21"/>
  <c r="CT400" i="21"/>
  <c r="IV39" i="21"/>
  <c r="CT297" i="21"/>
  <c r="CT48" i="21"/>
  <c r="CT49" i="21"/>
  <c r="CT55" i="21"/>
  <c r="IV33" i="21"/>
  <c r="IW33" i="21" s="1"/>
  <c r="CT305" i="21"/>
  <c r="CT45" i="21"/>
  <c r="GG13" i="41"/>
  <c r="ME14" i="41" s="1"/>
  <c r="CT46" i="21"/>
  <c r="CT50" i="21"/>
  <c r="GH13" i="44"/>
  <c r="JC14" i="44" s="1"/>
  <c r="IV36" i="21"/>
  <c r="CT306" i="21"/>
  <c r="GG13" i="46"/>
  <c r="JB14" i="46" s="1"/>
  <c r="CP47" i="21"/>
  <c r="CT302" i="21"/>
  <c r="CT54" i="21"/>
  <c r="CT13" i="21"/>
  <c r="GG6" i="38" s="1"/>
  <c r="IV26" i="21"/>
  <c r="CT298" i="21"/>
  <c r="GG13" i="38"/>
  <c r="JB14" i="38" s="1"/>
  <c r="CO304" i="21"/>
  <c r="CO296" i="21"/>
  <c r="CN44" i="21"/>
  <c r="CP54" i="21"/>
  <c r="CO307" i="21"/>
  <c r="CP302" i="21"/>
  <c r="CP303" i="21"/>
  <c r="CP300" i="21"/>
  <c r="CO303" i="21"/>
  <c r="CP44" i="21"/>
  <c r="I225" i="21"/>
  <c r="I229" i="21" s="1"/>
  <c r="CU58" i="21"/>
  <c r="CO47" i="21"/>
  <c r="CO305" i="21"/>
  <c r="CP13" i="21"/>
  <c r="FZ6" i="44" s="1"/>
  <c r="CO54" i="21"/>
  <c r="CP45" i="21"/>
  <c r="CQ46" i="21"/>
  <c r="CS48" i="21"/>
  <c r="CP49" i="21"/>
  <c r="CO302" i="21"/>
  <c r="CQ304" i="21"/>
  <c r="CS304" i="21" s="1"/>
  <c r="CO45" i="21"/>
  <c r="FY13" i="38"/>
  <c r="CS408" i="21"/>
  <c r="X225" i="21" s="1"/>
  <c r="BL4" i="45"/>
  <c r="CS404" i="21"/>
  <c r="CN307" i="21"/>
  <c r="CO44" i="21"/>
  <c r="CS55" i="21"/>
  <c r="FY13" i="46"/>
  <c r="IR26" i="21"/>
  <c r="CN47" i="21"/>
  <c r="CS47" i="21"/>
  <c r="CO48" i="21"/>
  <c r="FY13" i="41"/>
  <c r="CS400" i="21"/>
  <c r="FZ13" i="44"/>
  <c r="CQ47" i="21"/>
  <c r="CU40" i="21"/>
  <c r="IU40" i="21"/>
  <c r="IU39" i="21"/>
  <c r="CP298" i="21"/>
  <c r="CP52" i="21"/>
  <c r="CO49" i="21"/>
  <c r="FW13" i="41"/>
  <c r="BH4" i="43"/>
  <c r="CP55" i="21"/>
  <c r="CO13" i="21"/>
  <c r="FW6" i="46" s="1"/>
  <c r="GE13" i="46"/>
  <c r="IZ14" i="46" s="1"/>
  <c r="CS406" i="21"/>
  <c r="FW13" i="38"/>
  <c r="BJ4" i="43"/>
  <c r="FW13" i="46"/>
  <c r="IQ26" i="21"/>
  <c r="FX13" i="44"/>
  <c r="CU81" i="21"/>
  <c r="GB13" i="44"/>
  <c r="BP225" i="21"/>
  <c r="BP205" i="21" s="1"/>
  <c r="BP209" i="21" s="1"/>
  <c r="CP305" i="21"/>
  <c r="BN4" i="43"/>
  <c r="CQ306" i="21"/>
  <c r="CS306" i="21" s="1"/>
  <c r="CN297" i="21"/>
  <c r="CQ45" i="21"/>
  <c r="CU69" i="21"/>
  <c r="GA13" i="46"/>
  <c r="BN4" i="45"/>
  <c r="BL225" i="21"/>
  <c r="BL205" i="21" s="1"/>
  <c r="BL209" i="21" s="1"/>
  <c r="GA13" i="38"/>
  <c r="CQ13" i="21"/>
  <c r="GA6" i="46" s="1"/>
  <c r="CO298" i="21"/>
  <c r="GA13" i="41"/>
  <c r="M225" i="21"/>
  <c r="M229" i="21" s="1"/>
  <c r="CU30" i="21"/>
  <c r="CU33" i="21"/>
  <c r="CQ44" i="21"/>
  <c r="IU37" i="21"/>
  <c r="IW37" i="21" s="1"/>
  <c r="CU92" i="21"/>
  <c r="CU84" i="21"/>
  <c r="BW225" i="21"/>
  <c r="CI225" i="21" s="1"/>
  <c r="CI229" i="21" s="1"/>
  <c r="CU68" i="21"/>
  <c r="BK224" i="21"/>
  <c r="BK228" i="21" s="1"/>
  <c r="CU74" i="21"/>
  <c r="CU83" i="21"/>
  <c r="CN299" i="21"/>
  <c r="AT225" i="21" s="1"/>
  <c r="BX225" i="21"/>
  <c r="BX229" i="21" s="1"/>
  <c r="CS401" i="21"/>
  <c r="U224" i="21" s="1"/>
  <c r="CU78" i="21"/>
  <c r="CU90" i="21"/>
  <c r="CU56" i="21"/>
  <c r="H224" i="21"/>
  <c r="H228" i="21" s="1"/>
  <c r="BD224" i="21"/>
  <c r="BD228" i="21" s="1"/>
  <c r="BX224" i="21"/>
  <c r="BX228" i="21" s="1"/>
  <c r="CU72" i="21"/>
  <c r="BT224" i="21"/>
  <c r="BT228" i="21" s="1"/>
  <c r="BC225" i="21"/>
  <c r="BC229" i="21" s="1"/>
  <c r="BE225" i="21"/>
  <c r="BE229" i="21" s="1"/>
  <c r="CS397" i="21"/>
  <c r="S224" i="21" s="1"/>
  <c r="CQ305" i="21"/>
  <c r="CS305" i="21" s="1"/>
  <c r="CQ300" i="21"/>
  <c r="CS300" i="21" s="1"/>
  <c r="CQ307" i="21"/>
  <c r="CS307" i="21" s="1"/>
  <c r="CU85" i="21"/>
  <c r="CQ303" i="21"/>
  <c r="CS303" i="21" s="1"/>
  <c r="CU41" i="21"/>
  <c r="CU91" i="21"/>
  <c r="BR4" i="45"/>
  <c r="FV13" i="44"/>
  <c r="CQ301" i="21"/>
  <c r="CS301" i="21" s="1"/>
  <c r="CU32" i="21"/>
  <c r="CU62" i="21"/>
  <c r="BP224" i="21"/>
  <c r="BP204" i="21" s="1"/>
  <c r="BP208" i="21" s="1"/>
  <c r="CU39" i="21"/>
  <c r="CF103" i="21"/>
  <c r="DG107" i="21" s="1"/>
  <c r="CU37" i="21"/>
  <c r="CS46" i="21"/>
  <c r="CQ50" i="21"/>
  <c r="CS49" i="21"/>
  <c r="J224" i="21"/>
  <c r="J228" i="21" s="1"/>
  <c r="CU67" i="21"/>
  <c r="BF225" i="21"/>
  <c r="BF229" i="21" s="1"/>
  <c r="CU59" i="21"/>
  <c r="CL103" i="21"/>
  <c r="DJ107" i="21" s="1"/>
  <c r="DJ108" i="21" s="1"/>
  <c r="CU80" i="21"/>
  <c r="BO225" i="21"/>
  <c r="BO205" i="21" s="1"/>
  <c r="BO209" i="21" s="1"/>
  <c r="CN301" i="21"/>
  <c r="CN48" i="21"/>
  <c r="CU61" i="21"/>
  <c r="BW224" i="21"/>
  <c r="BW228" i="21" s="1"/>
  <c r="IU30" i="21"/>
  <c r="BK225" i="21"/>
  <c r="BK229" i="21" s="1"/>
  <c r="L225" i="21"/>
  <c r="L229" i="21" s="1"/>
  <c r="CN306" i="21"/>
  <c r="CN296" i="21"/>
  <c r="CU73" i="21"/>
  <c r="CU75" i="21"/>
  <c r="CU79" i="21"/>
  <c r="CU76" i="21"/>
  <c r="BB224" i="21"/>
  <c r="BB228" i="21" s="1"/>
  <c r="CU28" i="21"/>
  <c r="H225" i="21"/>
  <c r="H229" i="21" s="1"/>
  <c r="CU70" i="21"/>
  <c r="CU77" i="21"/>
  <c r="BM225" i="21"/>
  <c r="BM229" i="21" s="1"/>
  <c r="CU57" i="21"/>
  <c r="CS13" i="21"/>
  <c r="GF6" i="44" s="1"/>
  <c r="IU26" i="21"/>
  <c r="BG224" i="21"/>
  <c r="BG228" i="21" s="1"/>
  <c r="BT225" i="21"/>
  <c r="FU13" i="38"/>
  <c r="CN103" i="21"/>
  <c r="DK107" i="21" s="1"/>
  <c r="DK108" i="21" s="1"/>
  <c r="DK109" i="21" s="1"/>
  <c r="IP26" i="21"/>
  <c r="CN51" i="21"/>
  <c r="I224" i="21"/>
  <c r="I228" i="21" s="1"/>
  <c r="BU225" i="21"/>
  <c r="CG225" i="21" s="1"/>
  <c r="CG229" i="21" s="1"/>
  <c r="BN224" i="21"/>
  <c r="BN228" i="21" s="1"/>
  <c r="CU87" i="21"/>
  <c r="CU60" i="21"/>
  <c r="CU71" i="21"/>
  <c r="CU86" i="21"/>
  <c r="BC224" i="21"/>
  <c r="BC228" i="21" s="1"/>
  <c r="GE13" i="38"/>
  <c r="GE32" i="38" s="1"/>
  <c r="GF13" i="44"/>
  <c r="JA14" i="44" s="1"/>
  <c r="FU13" i="46"/>
  <c r="CH103" i="21"/>
  <c r="DH107" i="21" s="1"/>
  <c r="CJ103" i="21"/>
  <c r="DI107" i="21" s="1"/>
  <c r="CU63" i="21"/>
  <c r="BV224" i="21"/>
  <c r="CH224" i="21" s="1"/>
  <c r="CH228" i="21" s="1"/>
  <c r="CN50" i="21"/>
  <c r="CS399" i="21"/>
  <c r="CU399" i="21" s="1"/>
  <c r="CN298" i="21"/>
  <c r="BU224" i="21"/>
  <c r="BU228" i="21" s="1"/>
  <c r="CU35" i="21"/>
  <c r="CB103" i="21"/>
  <c r="IU35" i="21"/>
  <c r="IW35" i="21" s="1"/>
  <c r="BO224" i="21"/>
  <c r="BO204" i="21" s="1"/>
  <c r="BO208" i="21" s="1"/>
  <c r="J225" i="21"/>
  <c r="J229" i="21" s="1"/>
  <c r="GE13" i="41"/>
  <c r="MC14" i="41" s="1"/>
  <c r="FU13" i="41"/>
  <c r="CD103" i="21"/>
  <c r="DF107" i="21" s="1"/>
  <c r="DM107" i="21" s="1"/>
  <c r="CN13" i="21"/>
  <c r="FU6" i="38" s="1"/>
  <c r="K225" i="21"/>
  <c r="K229" i="21" s="1"/>
  <c r="BV225" i="21"/>
  <c r="CH225" i="21" s="1"/>
  <c r="CH229" i="21" s="1"/>
  <c r="CU29" i="21"/>
  <c r="BE224" i="21"/>
  <c r="BE228" i="21" s="1"/>
  <c r="CU66" i="21"/>
  <c r="CU82" i="21"/>
  <c r="CU65" i="21"/>
  <c r="BG225" i="21"/>
  <c r="BG229" i="21" s="1"/>
  <c r="CU89" i="21"/>
  <c r="CN52" i="21"/>
  <c r="K224" i="21"/>
  <c r="K228" i="21" s="1"/>
  <c r="CS407" i="21"/>
  <c r="X224" i="21" s="1"/>
  <c r="BF224" i="21"/>
  <c r="BF228" i="21" s="1"/>
  <c r="CU34" i="21"/>
  <c r="CS398" i="21"/>
  <c r="S225" i="21" s="1"/>
  <c r="CS44" i="21"/>
  <c r="CU88" i="21"/>
  <c r="BS224" i="21"/>
  <c r="CU64" i="21"/>
  <c r="CN305" i="21"/>
  <c r="M224" i="21"/>
  <c r="M228" i="21" s="1"/>
  <c r="CS54" i="21"/>
  <c r="BD225" i="21"/>
  <c r="BD229" i="21" s="1"/>
  <c r="BN225" i="21"/>
  <c r="BN205" i="21" s="1"/>
  <c r="BN209" i="21" s="1"/>
  <c r="CU93" i="21"/>
  <c r="L224" i="21"/>
  <c r="L228" i="21" s="1"/>
  <c r="BM224" i="21"/>
  <c r="BM204" i="21" s="1"/>
  <c r="BM208" i="21" s="1"/>
  <c r="IU31" i="21"/>
  <c r="CS403" i="21"/>
  <c r="CU403" i="21" s="1"/>
  <c r="BS225" i="21"/>
  <c r="CE225" i="21" s="1"/>
  <c r="CU38" i="21"/>
  <c r="CU36" i="21"/>
  <c r="CU31" i="21"/>
  <c r="CS45" i="21"/>
  <c r="BL224" i="21"/>
  <c r="BL204" i="21" s="1"/>
  <c r="BL208" i="21" s="1"/>
  <c r="IU36" i="21"/>
  <c r="BB225" i="21"/>
  <c r="BB229" i="21" s="1"/>
  <c r="MA14" i="46"/>
  <c r="IX14" i="46"/>
  <c r="CU53" i="21"/>
  <c r="AI225" i="21"/>
  <c r="AI229" i="21" s="1"/>
  <c r="IU25" i="21"/>
  <c r="GF12" i="44"/>
  <c r="BC4" i="30"/>
  <c r="BR3" i="43"/>
  <c r="BR35" i="43" s="1"/>
  <c r="BR3" i="45"/>
  <c r="BR35" i="45" s="1"/>
  <c r="GE12" i="38"/>
  <c r="GE12" i="46"/>
  <c r="GE12" i="41"/>
  <c r="IY14" i="44"/>
  <c r="MB14" i="44"/>
  <c r="GC44" i="46"/>
  <c r="IX15" i="46"/>
  <c r="MA15" i="46" s="1"/>
  <c r="IX14" i="38"/>
  <c r="MA14" i="38"/>
  <c r="GC30" i="38"/>
  <c r="GC40" i="38"/>
  <c r="GC28" i="38"/>
  <c r="GC24" i="38"/>
  <c r="GC39" i="38"/>
  <c r="GC27" i="38"/>
  <c r="GC32" i="38"/>
  <c r="GC22" i="38"/>
  <c r="GC29" i="38"/>
  <c r="GC20" i="38"/>
  <c r="GC41" i="38"/>
  <c r="GC23" i="38"/>
  <c r="GC34" i="38"/>
  <c r="GC26" i="38"/>
  <c r="GC36" i="38"/>
  <c r="GC18" i="38"/>
  <c r="GC38" i="38"/>
  <c r="GC19" i="38"/>
  <c r="GC37" i="38"/>
  <c r="GC31" i="38"/>
  <c r="GC33" i="38"/>
  <c r="GC21" i="38"/>
  <c r="GC25" i="38"/>
  <c r="GC17" i="38"/>
  <c r="GC16" i="38"/>
  <c r="GC35" i="38"/>
  <c r="GD44" i="44"/>
  <c r="IY15" i="44"/>
  <c r="MB15" i="44" s="1"/>
  <c r="MA14" i="41"/>
  <c r="IX14" i="41"/>
  <c r="GC26" i="41"/>
  <c r="GC41" i="41"/>
  <c r="GC34" i="41"/>
  <c r="GC40" i="41"/>
  <c r="GC19" i="41"/>
  <c r="GC31" i="41"/>
  <c r="GC24" i="41"/>
  <c r="GC27" i="41"/>
  <c r="GC29" i="41"/>
  <c r="GC33" i="41"/>
  <c r="GC32" i="41"/>
  <c r="GC22" i="41"/>
  <c r="GC36" i="41"/>
  <c r="GC25" i="41"/>
  <c r="GC30" i="41"/>
  <c r="GC35" i="41"/>
  <c r="GC28" i="41"/>
  <c r="GC20" i="41"/>
  <c r="GC39" i="41"/>
  <c r="GC37" i="41"/>
  <c r="GC23" i="41"/>
  <c r="GC21" i="41"/>
  <c r="GC17" i="41"/>
  <c r="GC38" i="41"/>
  <c r="GC16" i="41"/>
  <c r="GC18" i="41"/>
  <c r="GD6" i="44"/>
  <c r="GC6" i="46"/>
  <c r="GC6" i="38"/>
  <c r="GC6" i="41"/>
  <c r="GC44" i="38"/>
  <c r="IX15" i="38"/>
  <c r="MA15" i="38" s="1"/>
  <c r="GC44" i="41"/>
  <c r="IX15" i="41"/>
  <c r="MA15" i="41" s="1"/>
  <c r="CU15" i="21"/>
  <c r="CT16" i="21"/>
  <c r="CT25" i="21"/>
  <c r="ES180" i="21" l="1"/>
  <c r="C75" i="30" s="1"/>
  <c r="B75" i="30" s="1"/>
  <c r="MF14" i="44"/>
  <c r="GA41" i="38"/>
  <c r="GA7" i="38"/>
  <c r="GA21" i="41"/>
  <c r="IV21" i="41" s="1"/>
  <c r="GA7" i="41"/>
  <c r="LY14" i="46"/>
  <c r="GA7" i="46"/>
  <c r="LZ14" i="44"/>
  <c r="GB7" i="44"/>
  <c r="IT14" i="46"/>
  <c r="FY7" i="46"/>
  <c r="IU14" i="44"/>
  <c r="FZ7" i="44"/>
  <c r="LW14" i="41"/>
  <c r="FY7" i="41"/>
  <c r="LW14" i="38"/>
  <c r="FY7" i="38"/>
  <c r="IP14" i="46"/>
  <c r="FU7" i="46"/>
  <c r="FU36" i="38"/>
  <c r="IP36" i="38" s="1"/>
  <c r="FU7" i="38"/>
  <c r="LT14" i="44"/>
  <c r="FV7" i="44"/>
  <c r="FU28" i="41"/>
  <c r="BH19" i="45" s="1"/>
  <c r="FU28" i="46" s="1"/>
  <c r="FU7" i="41"/>
  <c r="LV14" i="44"/>
  <c r="FX7" i="44"/>
  <c r="IR14" i="46"/>
  <c r="FW7" i="46"/>
  <c r="FW18" i="38"/>
  <c r="FW7" i="38"/>
  <c r="FW40" i="41"/>
  <c r="BJ31" i="45" s="1"/>
  <c r="FW40" i="46" s="1"/>
  <c r="FW7" i="41"/>
  <c r="BK24" i="21"/>
  <c r="GJ13" i="21"/>
  <c r="CU404" i="21"/>
  <c r="IW31" i="21"/>
  <c r="IW30" i="21"/>
  <c r="W224" i="21"/>
  <c r="W228" i="21" s="1"/>
  <c r="DK110" i="21"/>
  <c r="DK111" i="21" s="1"/>
  <c r="DR109" i="21"/>
  <c r="IW38" i="21"/>
  <c r="GG29" i="41"/>
  <c r="JB29" i="41" s="1"/>
  <c r="GG27" i="41"/>
  <c r="JB27" i="41" s="1"/>
  <c r="GG25" i="41"/>
  <c r="JB25" i="41" s="1"/>
  <c r="CU51" i="21"/>
  <c r="GG29" i="38"/>
  <c r="JB29" i="38" s="1"/>
  <c r="U225" i="21"/>
  <c r="U229" i="21" s="1"/>
  <c r="W225" i="21"/>
  <c r="W229" i="21" s="1"/>
  <c r="GG22" i="38"/>
  <c r="ME22" i="38" s="1"/>
  <c r="ME14" i="38"/>
  <c r="GG17" i="38"/>
  <c r="JB17" i="38" s="1"/>
  <c r="ME14" i="46"/>
  <c r="CU400" i="21"/>
  <c r="IW40" i="21"/>
  <c r="CU405" i="21"/>
  <c r="GH6" i="44"/>
  <c r="DJ109" i="21"/>
  <c r="DJ110" i="21" s="1"/>
  <c r="DQ108" i="21"/>
  <c r="DZ108" i="21" s="1"/>
  <c r="GG41" i="38"/>
  <c r="JB41" i="38" s="1"/>
  <c r="GG33" i="38"/>
  <c r="JB33" i="38" s="1"/>
  <c r="GG39" i="38"/>
  <c r="ME39" i="38" s="1"/>
  <c r="CU297" i="21"/>
  <c r="GG38" i="38"/>
  <c r="BT29" i="43" s="1"/>
  <c r="GH38" i="44" s="1"/>
  <c r="GG40" i="38"/>
  <c r="ME40" i="38" s="1"/>
  <c r="GG24" i="38"/>
  <c r="ME24" i="38" s="1"/>
  <c r="GG16" i="38"/>
  <c r="JB16" i="38" s="1"/>
  <c r="GG34" i="38"/>
  <c r="ME34" i="38" s="1"/>
  <c r="GG36" i="38"/>
  <c r="JB36" i="38" s="1"/>
  <c r="GG27" i="38"/>
  <c r="BT18" i="43" s="1"/>
  <c r="GH27" i="44" s="1"/>
  <c r="GA24" i="38"/>
  <c r="IV24" i="38" s="1"/>
  <c r="DI170" i="21"/>
  <c r="DI171" i="21" s="1"/>
  <c r="DP107" i="21"/>
  <c r="DY107" i="21" s="1"/>
  <c r="GG6" i="41"/>
  <c r="IW39" i="21"/>
  <c r="GG33" i="41"/>
  <c r="ME33" i="41" s="1"/>
  <c r="GG28" i="41"/>
  <c r="BT19" i="45" s="1"/>
  <c r="GG28" i="46" s="1"/>
  <c r="GG18" i="41"/>
  <c r="ME18" i="41" s="1"/>
  <c r="GG35" i="41"/>
  <c r="ME35" i="41" s="1"/>
  <c r="GG37" i="41"/>
  <c r="ME37" i="41" s="1"/>
  <c r="GG39" i="41"/>
  <c r="JB39" i="41" s="1"/>
  <c r="GG22" i="41"/>
  <c r="ME22" i="41" s="1"/>
  <c r="GG34" i="41"/>
  <c r="ME34" i="41" s="1"/>
  <c r="GG38" i="41"/>
  <c r="JB38" i="41" s="1"/>
  <c r="GG19" i="41"/>
  <c r="JB19" i="41" s="1"/>
  <c r="JB14" i="41"/>
  <c r="GG35" i="38"/>
  <c r="ME35" i="38" s="1"/>
  <c r="GG31" i="38"/>
  <c r="JB31" i="38" s="1"/>
  <c r="GG25" i="38"/>
  <c r="JB25" i="38" s="1"/>
  <c r="GG32" i="38"/>
  <c r="BT23" i="43" s="1"/>
  <c r="GH32" i="44" s="1"/>
  <c r="GG23" i="38"/>
  <c r="JB23" i="38" s="1"/>
  <c r="GG37" i="38"/>
  <c r="BT28" i="43" s="1"/>
  <c r="GH37" i="44" s="1"/>
  <c r="GG21" i="38"/>
  <c r="JB21" i="38" s="1"/>
  <c r="GG19" i="38"/>
  <c r="JB19" i="38" s="1"/>
  <c r="GG26" i="38"/>
  <c r="ME26" i="38" s="1"/>
  <c r="GG28" i="38"/>
  <c r="ME28" i="38" s="1"/>
  <c r="GG30" i="38"/>
  <c r="JB30" i="38" s="1"/>
  <c r="GG20" i="38"/>
  <c r="JB20" i="38" s="1"/>
  <c r="GG18" i="38"/>
  <c r="BT9" i="43" s="1"/>
  <c r="GH18" i="44" s="1"/>
  <c r="GA26" i="38"/>
  <c r="LY26" i="38" s="1"/>
  <c r="FX6" i="44"/>
  <c r="GG17" i="41"/>
  <c r="BT8" i="45" s="1"/>
  <c r="GG30" i="41"/>
  <c r="JB30" i="41" s="1"/>
  <c r="GG16" i="41"/>
  <c r="JB16" i="41" s="1"/>
  <c r="GG41" i="41"/>
  <c r="ME41" i="41" s="1"/>
  <c r="GG32" i="41"/>
  <c r="ME32" i="41" s="1"/>
  <c r="GG24" i="41"/>
  <c r="BT15" i="45" s="1"/>
  <c r="GG24" i="46" s="1"/>
  <c r="GG40" i="41"/>
  <c r="BT31" i="45" s="1"/>
  <c r="GG40" i="46" s="1"/>
  <c r="GG36" i="41"/>
  <c r="JB36" i="41" s="1"/>
  <c r="GG21" i="41"/>
  <c r="JB21" i="41" s="1"/>
  <c r="GG26" i="41"/>
  <c r="JB26" i="41" s="1"/>
  <c r="GG31" i="41"/>
  <c r="JB31" i="41" s="1"/>
  <c r="GG20" i="41"/>
  <c r="ME20" i="41" s="1"/>
  <c r="GG23" i="41"/>
  <c r="ME23" i="41" s="1"/>
  <c r="GG6" i="46"/>
  <c r="CS170" i="21"/>
  <c r="CU408" i="21"/>
  <c r="IW36" i="21"/>
  <c r="T225" i="21"/>
  <c r="T229" i="21" s="1"/>
  <c r="DH170" i="21"/>
  <c r="DH171" i="21" s="1"/>
  <c r="DO107" i="21"/>
  <c r="DQ109" i="21"/>
  <c r="DG170" i="21"/>
  <c r="DN107" i="21"/>
  <c r="FY22" i="38"/>
  <c r="LW22" i="38" s="1"/>
  <c r="CU296" i="21"/>
  <c r="DR110" i="21"/>
  <c r="V225" i="21"/>
  <c r="V229" i="21" s="1"/>
  <c r="FY6" i="46"/>
  <c r="IQ14" i="44"/>
  <c r="BP229" i="21"/>
  <c r="FY6" i="38"/>
  <c r="CU406" i="21"/>
  <c r="CU302" i="21"/>
  <c r="FY6" i="41"/>
  <c r="LW14" i="46"/>
  <c r="AS225" i="21"/>
  <c r="AA205" i="21" s="1"/>
  <c r="FY19" i="38"/>
  <c r="BL10" i="43" s="1"/>
  <c r="FZ19" i="44" s="1"/>
  <c r="FY25" i="38"/>
  <c r="IT25" i="38" s="1"/>
  <c r="GE31" i="41"/>
  <c r="MC31" i="41" s="1"/>
  <c r="FY26" i="38"/>
  <c r="IT26" i="38" s="1"/>
  <c r="FY24" i="38"/>
  <c r="IT24" i="38" s="1"/>
  <c r="FY21" i="41"/>
  <c r="LW21" i="41" s="1"/>
  <c r="FY40" i="41"/>
  <c r="BL31" i="45" s="1"/>
  <c r="FY40" i="46" s="1"/>
  <c r="FY16" i="38"/>
  <c r="IT16" i="38" s="1"/>
  <c r="FY23" i="38"/>
  <c r="LW23" i="38" s="1"/>
  <c r="FY30" i="38"/>
  <c r="BL21" i="43" s="1"/>
  <c r="FZ30" i="44" s="1"/>
  <c r="FY34" i="38"/>
  <c r="LW34" i="38" s="1"/>
  <c r="FY27" i="38"/>
  <c r="IT27" i="38" s="1"/>
  <c r="FY35" i="38"/>
  <c r="LW35" i="38" s="1"/>
  <c r="FY40" i="38"/>
  <c r="IT40" i="38" s="1"/>
  <c r="CU401" i="21"/>
  <c r="FY17" i="38"/>
  <c r="LW17" i="38" s="1"/>
  <c r="FY31" i="38"/>
  <c r="LW31" i="38" s="1"/>
  <c r="FY36" i="38"/>
  <c r="BL27" i="43" s="1"/>
  <c r="FZ36" i="44" s="1"/>
  <c r="FY32" i="38"/>
  <c r="LW32" i="38" s="1"/>
  <c r="FY38" i="38"/>
  <c r="IT38" i="38" s="1"/>
  <c r="FY39" i="38"/>
  <c r="LW39" i="38" s="1"/>
  <c r="IT14" i="38"/>
  <c r="FY31" i="41"/>
  <c r="BL22" i="45" s="1"/>
  <c r="FY31" i="46" s="1"/>
  <c r="IT14" i="41"/>
  <c r="CU48" i="21"/>
  <c r="FY37" i="38"/>
  <c r="IT37" i="38" s="1"/>
  <c r="FY41" i="38"/>
  <c r="IT41" i="38" s="1"/>
  <c r="FY39" i="41"/>
  <c r="BL30" i="45" s="1"/>
  <c r="FY39" i="46" s="1"/>
  <c r="FY29" i="41"/>
  <c r="BL20" i="45" s="1"/>
  <c r="FY29" i="46" s="1"/>
  <c r="FY28" i="38"/>
  <c r="IT28" i="38" s="1"/>
  <c r="FY20" i="38"/>
  <c r="IT20" i="38" s="1"/>
  <c r="FY18" i="38"/>
  <c r="IT18" i="38" s="1"/>
  <c r="FY21" i="38"/>
  <c r="BL12" i="43" s="1"/>
  <c r="FZ21" i="44" s="1"/>
  <c r="FY33" i="38"/>
  <c r="BL24" i="43" s="1"/>
  <c r="FZ33" i="44" s="1"/>
  <c r="FY29" i="38"/>
  <c r="LW29" i="38" s="1"/>
  <c r="FY35" i="41"/>
  <c r="IT35" i="41" s="1"/>
  <c r="AJ224" i="21"/>
  <c r="AJ228" i="21" s="1"/>
  <c r="CU49" i="21"/>
  <c r="IV14" i="46"/>
  <c r="GA21" i="38"/>
  <c r="BN12" i="43" s="1"/>
  <c r="GB21" i="44" s="1"/>
  <c r="FW6" i="41"/>
  <c r="GA22" i="38"/>
  <c r="IV22" i="38" s="1"/>
  <c r="IV14" i="38"/>
  <c r="AV224" i="21"/>
  <c r="AV228" i="21" s="1"/>
  <c r="GA23" i="38"/>
  <c r="LY23" i="38" s="1"/>
  <c r="FW6" i="38"/>
  <c r="AF225" i="21"/>
  <c r="AF229" i="21" s="1"/>
  <c r="FW27" i="41"/>
  <c r="BJ18" i="45" s="1"/>
  <c r="FW27" i="46" s="1"/>
  <c r="CU47" i="21"/>
  <c r="FW21" i="41"/>
  <c r="BJ12" i="45" s="1"/>
  <c r="FW21" i="46" s="1"/>
  <c r="FW36" i="41"/>
  <c r="BJ27" i="45" s="1"/>
  <c r="FW36" i="46" s="1"/>
  <c r="FU25" i="38"/>
  <c r="IP25" i="38" s="1"/>
  <c r="FW16" i="41"/>
  <c r="LU16" i="41" s="1"/>
  <c r="FW30" i="41"/>
  <c r="IR30" i="41" s="1"/>
  <c r="CJ225" i="21"/>
  <c r="CJ229" i="21" s="1"/>
  <c r="AW224" i="21"/>
  <c r="AF204" i="21" s="1"/>
  <c r="AF208" i="21" s="1"/>
  <c r="LX14" i="44"/>
  <c r="MC14" i="46"/>
  <c r="AJ225" i="21"/>
  <c r="AJ229" i="21" s="1"/>
  <c r="GA6" i="38"/>
  <c r="FW23" i="41"/>
  <c r="LU23" i="41" s="1"/>
  <c r="FW38" i="41"/>
  <c r="IR38" i="41" s="1"/>
  <c r="CU304" i="21"/>
  <c r="LU14" i="46"/>
  <c r="CU46" i="21"/>
  <c r="FY18" i="41"/>
  <c r="IT18" i="41" s="1"/>
  <c r="FY16" i="41"/>
  <c r="BL7" i="45" s="1"/>
  <c r="FY32" i="41"/>
  <c r="IT32" i="41" s="1"/>
  <c r="FY38" i="41"/>
  <c r="IT38" i="41" s="1"/>
  <c r="FY28" i="41"/>
  <c r="LW28" i="41" s="1"/>
  <c r="FY20" i="41"/>
  <c r="BL11" i="45" s="1"/>
  <c r="FY20" i="46" s="1"/>
  <c r="FY33" i="41"/>
  <c r="IT33" i="41" s="1"/>
  <c r="FY36" i="41"/>
  <c r="LW36" i="41" s="1"/>
  <c r="FY37" i="41"/>
  <c r="LW37" i="41" s="1"/>
  <c r="FY23" i="41"/>
  <c r="LW23" i="41" s="1"/>
  <c r="FY27" i="41"/>
  <c r="LW27" i="41" s="1"/>
  <c r="FY22" i="41"/>
  <c r="LW22" i="41" s="1"/>
  <c r="FY25" i="41"/>
  <c r="BL16" i="45" s="1"/>
  <c r="FY25" i="46" s="1"/>
  <c r="FY19" i="41"/>
  <c r="LW19" i="41" s="1"/>
  <c r="IS14" i="44"/>
  <c r="FU41" i="41"/>
  <c r="IP41" i="41" s="1"/>
  <c r="GA35" i="41"/>
  <c r="LY35" i="41" s="1"/>
  <c r="FY41" i="41"/>
  <c r="LW41" i="41" s="1"/>
  <c r="FY17" i="41"/>
  <c r="LW17" i="41" s="1"/>
  <c r="FY26" i="41"/>
  <c r="LW26" i="41" s="1"/>
  <c r="FY34" i="41"/>
  <c r="LW34" i="41" s="1"/>
  <c r="FY24" i="41"/>
  <c r="LW24" i="41" s="1"/>
  <c r="FY30" i="41"/>
  <c r="BL21" i="45" s="1"/>
  <c r="FY30" i="46" s="1"/>
  <c r="BN204" i="21"/>
  <c r="BN208" i="21" s="1"/>
  <c r="GA37" i="41"/>
  <c r="LY37" i="41" s="1"/>
  <c r="BW205" i="21"/>
  <c r="CI205" i="21" s="1"/>
  <c r="CI209" i="21" s="1"/>
  <c r="FW20" i="38"/>
  <c r="BJ11" i="43" s="1"/>
  <c r="FX20" i="44" s="1"/>
  <c r="FU32" i="41"/>
  <c r="LS32" i="41" s="1"/>
  <c r="GA41" i="41"/>
  <c r="IV41" i="41" s="1"/>
  <c r="FW24" i="38"/>
  <c r="IR24" i="38" s="1"/>
  <c r="FW33" i="38"/>
  <c r="IR33" i="38" s="1"/>
  <c r="GA34" i="41"/>
  <c r="IV34" i="41" s="1"/>
  <c r="GA36" i="41"/>
  <c r="IV36" i="41" s="1"/>
  <c r="FW26" i="38"/>
  <c r="IR26" i="38" s="1"/>
  <c r="FW41" i="38"/>
  <c r="IR41" i="38" s="1"/>
  <c r="GA26" i="41"/>
  <c r="LY26" i="41" s="1"/>
  <c r="GA33" i="41"/>
  <c r="IV33" i="41" s="1"/>
  <c r="FW36" i="38"/>
  <c r="IR36" i="38" s="1"/>
  <c r="LU14" i="38"/>
  <c r="CI224" i="21"/>
  <c r="CI228" i="21" s="1"/>
  <c r="FU25" i="41"/>
  <c r="IP25" i="41" s="1"/>
  <c r="BW229" i="21"/>
  <c r="GA16" i="41"/>
  <c r="LY16" i="41" s="1"/>
  <c r="GA40" i="41"/>
  <c r="IV40" i="41" s="1"/>
  <c r="GA25" i="41"/>
  <c r="LY25" i="41" s="1"/>
  <c r="IV14" i="41"/>
  <c r="FW23" i="38"/>
  <c r="LU23" i="38" s="1"/>
  <c r="FW25" i="38"/>
  <c r="LU25" i="38" s="1"/>
  <c r="FW32" i="38"/>
  <c r="BJ23" i="43" s="1"/>
  <c r="FX32" i="44" s="1"/>
  <c r="AU224" i="21"/>
  <c r="AC204" i="21" s="1"/>
  <c r="AC208" i="21" s="1"/>
  <c r="BL229" i="21"/>
  <c r="CU55" i="21"/>
  <c r="GA39" i="41"/>
  <c r="LY39" i="41" s="1"/>
  <c r="GA32" i="41"/>
  <c r="BN23" i="45" s="1"/>
  <c r="GA32" i="46" s="1"/>
  <c r="GA18" i="41"/>
  <c r="LY18" i="41" s="1"/>
  <c r="FW16" i="38"/>
  <c r="IR16" i="38" s="1"/>
  <c r="FW31" i="38"/>
  <c r="BJ22" i="43" s="1"/>
  <c r="FX31" i="44" s="1"/>
  <c r="FW34" i="38"/>
  <c r="BJ25" i="43" s="1"/>
  <c r="FX34" i="44" s="1"/>
  <c r="FW39" i="38"/>
  <c r="IR39" i="38" s="1"/>
  <c r="CU54" i="21"/>
  <c r="FU36" i="41"/>
  <c r="LS36" i="41" s="1"/>
  <c r="FU24" i="41"/>
  <c r="LS24" i="41" s="1"/>
  <c r="FU40" i="41"/>
  <c r="BH31" i="45" s="1"/>
  <c r="FU40" i="46" s="1"/>
  <c r="BO229" i="21"/>
  <c r="GA17" i="41"/>
  <c r="LY17" i="41" s="1"/>
  <c r="GA19" i="41"/>
  <c r="LY19" i="41" s="1"/>
  <c r="GA29" i="41"/>
  <c r="LY29" i="41" s="1"/>
  <c r="GA23" i="41"/>
  <c r="BN14" i="45" s="1"/>
  <c r="GA23" i="46" s="1"/>
  <c r="GA28" i="41"/>
  <c r="IV28" i="41" s="1"/>
  <c r="GA22" i="41"/>
  <c r="LY22" i="41" s="1"/>
  <c r="LY14" i="41"/>
  <c r="FW17" i="38"/>
  <c r="LU17" i="38" s="1"/>
  <c r="FW40" i="38"/>
  <c r="IR40" i="38" s="1"/>
  <c r="FW21" i="38"/>
  <c r="IR21" i="38" s="1"/>
  <c r="FW28" i="38"/>
  <c r="BJ19" i="43" s="1"/>
  <c r="FX28" i="44" s="1"/>
  <c r="FW19" i="38"/>
  <c r="IR19" i="38" s="1"/>
  <c r="FW37" i="38"/>
  <c r="LU37" i="38" s="1"/>
  <c r="IR14" i="38"/>
  <c r="AW225" i="21"/>
  <c r="AW229" i="21" s="1"/>
  <c r="AE224" i="21"/>
  <c r="AE228" i="21" s="1"/>
  <c r="FU33" i="41"/>
  <c r="BH24" i="45" s="1"/>
  <c r="FU33" i="46" s="1"/>
  <c r="FU16" i="41"/>
  <c r="BH7" i="45" s="1"/>
  <c r="FU19" i="41"/>
  <c r="LS19" i="41" s="1"/>
  <c r="FU23" i="41"/>
  <c r="LS23" i="41" s="1"/>
  <c r="LS14" i="46"/>
  <c r="CU50" i="21"/>
  <c r="BV229" i="21"/>
  <c r="CU300" i="21"/>
  <c r="FU37" i="41"/>
  <c r="IP37" i="41" s="1"/>
  <c r="FU39" i="41"/>
  <c r="BH30" i="45" s="1"/>
  <c r="FU39" i="46" s="1"/>
  <c r="FU26" i="41"/>
  <c r="LS26" i="41" s="1"/>
  <c r="IP14" i="41"/>
  <c r="GA20" i="41"/>
  <c r="LY20" i="41" s="1"/>
  <c r="GA38" i="41"/>
  <c r="LY38" i="41" s="1"/>
  <c r="GA24" i="41"/>
  <c r="LY24" i="41" s="1"/>
  <c r="GA30" i="41"/>
  <c r="BN21" i="45" s="1"/>
  <c r="GA30" i="46" s="1"/>
  <c r="GA27" i="41"/>
  <c r="LY27" i="41" s="1"/>
  <c r="GA31" i="41"/>
  <c r="LY31" i="41" s="1"/>
  <c r="FW27" i="38"/>
  <c r="BJ18" i="43" s="1"/>
  <c r="FX27" i="44" s="1"/>
  <c r="FW35" i="38"/>
  <c r="BJ26" i="43" s="1"/>
  <c r="FX35" i="44" s="1"/>
  <c r="FW38" i="38"/>
  <c r="IR38" i="38" s="1"/>
  <c r="FW29" i="38"/>
  <c r="BJ20" i="43" s="1"/>
  <c r="FX29" i="44" s="1"/>
  <c r="FW22" i="38"/>
  <c r="FW30" i="38"/>
  <c r="BJ21" i="43" s="1"/>
  <c r="FX30" i="44" s="1"/>
  <c r="CU45" i="21"/>
  <c r="CU52" i="21"/>
  <c r="BT205" i="21"/>
  <c r="CF205" i="21" s="1"/>
  <c r="CF209" i="21" s="1"/>
  <c r="CU301" i="21"/>
  <c r="GA38" i="38"/>
  <c r="BN29" i="43" s="1"/>
  <c r="GB38" i="44" s="1"/>
  <c r="GA39" i="38"/>
  <c r="IV39" i="38" s="1"/>
  <c r="FW20" i="41"/>
  <c r="BJ11" i="45" s="1"/>
  <c r="FW20" i="46" s="1"/>
  <c r="FW31" i="41"/>
  <c r="LU31" i="41" s="1"/>
  <c r="FW33" i="41"/>
  <c r="LU33" i="41" s="1"/>
  <c r="LU14" i="41"/>
  <c r="FU29" i="38"/>
  <c r="LS29" i="38" s="1"/>
  <c r="GE17" i="38"/>
  <c r="BR8" i="43" s="1"/>
  <c r="IW14" i="44"/>
  <c r="GB6" i="44"/>
  <c r="FW35" i="41"/>
  <c r="LU35" i="41" s="1"/>
  <c r="FW41" i="41"/>
  <c r="IR41" i="41" s="1"/>
  <c r="FW18" i="41"/>
  <c r="IR18" i="41" s="1"/>
  <c r="GA6" i="41"/>
  <c r="FW19" i="41"/>
  <c r="IR19" i="41" s="1"/>
  <c r="FW29" i="41"/>
  <c r="LU29" i="41" s="1"/>
  <c r="FW26" i="41"/>
  <c r="IR26" i="41" s="1"/>
  <c r="FW37" i="41"/>
  <c r="IR37" i="41" s="1"/>
  <c r="FW39" i="41"/>
  <c r="LU39" i="41" s="1"/>
  <c r="FW24" i="41"/>
  <c r="BJ15" i="45" s="1"/>
  <c r="FW24" i="46" s="1"/>
  <c r="IR14" i="41"/>
  <c r="AX224" i="21"/>
  <c r="AX228" i="21" s="1"/>
  <c r="FU27" i="38"/>
  <c r="LS27" i="38" s="1"/>
  <c r="GE22" i="38"/>
  <c r="IZ22" i="38" s="1"/>
  <c r="FW17" i="41"/>
  <c r="LU17" i="41" s="1"/>
  <c r="FW22" i="41"/>
  <c r="BJ13" i="45" s="1"/>
  <c r="FW22" i="46" s="1"/>
  <c r="FW28" i="41"/>
  <c r="LU28" i="41" s="1"/>
  <c r="FW34" i="41"/>
  <c r="IR34" i="41" s="1"/>
  <c r="FW32" i="41"/>
  <c r="IR32" i="41" s="1"/>
  <c r="FW25" i="41"/>
  <c r="BJ16" i="45" s="1"/>
  <c r="FW25" i="46" s="1"/>
  <c r="CU306" i="21"/>
  <c r="FU21" i="38"/>
  <c r="LS21" i="38" s="1"/>
  <c r="GE25" i="38"/>
  <c r="MC25" i="38" s="1"/>
  <c r="GA17" i="38"/>
  <c r="IV17" i="38" s="1"/>
  <c r="GA36" i="38"/>
  <c r="IV36" i="38" s="1"/>
  <c r="GA18" i="38"/>
  <c r="IV18" i="38" s="1"/>
  <c r="GA40" i="38"/>
  <c r="BN31" i="43" s="1"/>
  <c r="GB40" i="44" s="1"/>
  <c r="GA20" i="38"/>
  <c r="BN11" i="43" s="1"/>
  <c r="GB20" i="44" s="1"/>
  <c r="GA32" i="38"/>
  <c r="LY32" i="38" s="1"/>
  <c r="GA27" i="38"/>
  <c r="IV27" i="38" s="1"/>
  <c r="LY14" i="38"/>
  <c r="GA35" i="38"/>
  <c r="LY35" i="38" s="1"/>
  <c r="GA34" i="38"/>
  <c r="LY34" i="38" s="1"/>
  <c r="GA28" i="38"/>
  <c r="IV28" i="38" s="1"/>
  <c r="GA25" i="38"/>
  <c r="BN16" i="43" s="1"/>
  <c r="GB25" i="44" s="1"/>
  <c r="GA33" i="38"/>
  <c r="LY33" i="38" s="1"/>
  <c r="CU299" i="21"/>
  <c r="CU298" i="21"/>
  <c r="GE33" i="38"/>
  <c r="BR24" i="43" s="1"/>
  <c r="GF33" i="44" s="1"/>
  <c r="GE6" i="46"/>
  <c r="GE28" i="41"/>
  <c r="BR19" i="45" s="1"/>
  <c r="GE28" i="46" s="1"/>
  <c r="FU41" i="38"/>
  <c r="IP41" i="38" s="1"/>
  <c r="FU40" i="38"/>
  <c r="IP40" i="38" s="1"/>
  <c r="GE16" i="38"/>
  <c r="MC16" i="38" s="1"/>
  <c r="DK170" i="21"/>
  <c r="DK171" i="21" s="1"/>
  <c r="DK172" i="21" s="1"/>
  <c r="FU17" i="38"/>
  <c r="BH8" i="43" s="1"/>
  <c r="GE30" i="38"/>
  <c r="MC30" i="38" s="1"/>
  <c r="MC14" i="38"/>
  <c r="GE30" i="41"/>
  <c r="MC30" i="41" s="1"/>
  <c r="AT224" i="21"/>
  <c r="AB204" i="21" s="1"/>
  <c r="AB208" i="21" s="1"/>
  <c r="GA16" i="38"/>
  <c r="LY16" i="38" s="1"/>
  <c r="GA19" i="38"/>
  <c r="IV19" i="38" s="1"/>
  <c r="GA37" i="38"/>
  <c r="LY37" i="38" s="1"/>
  <c r="GA31" i="38"/>
  <c r="IV31" i="38" s="1"/>
  <c r="GA29" i="38"/>
  <c r="BN20" i="43" s="1"/>
  <c r="GB29" i="44" s="1"/>
  <c r="GA30" i="38"/>
  <c r="BN21" i="43" s="1"/>
  <c r="GB30" i="44" s="1"/>
  <c r="GE18" i="41"/>
  <c r="MC18" i="41" s="1"/>
  <c r="CJ224" i="21"/>
  <c r="CJ228" i="21" s="1"/>
  <c r="DG108" i="21"/>
  <c r="DG109" i="21" s="1"/>
  <c r="GE32" i="41"/>
  <c r="MC32" i="41" s="1"/>
  <c r="CT119" i="21"/>
  <c r="FU20" i="38"/>
  <c r="IP20" i="38" s="1"/>
  <c r="FU34" i="38"/>
  <c r="LS34" i="38" s="1"/>
  <c r="FU33" i="38"/>
  <c r="LS33" i="38" s="1"/>
  <c r="FU38" i="38"/>
  <c r="LS38" i="38" s="1"/>
  <c r="FU39" i="38"/>
  <c r="BH30" i="43" s="1"/>
  <c r="FV39" i="44" s="1"/>
  <c r="FU22" i="38"/>
  <c r="IP22" i="38" s="1"/>
  <c r="IP14" i="38"/>
  <c r="GE34" i="38"/>
  <c r="MC34" i="38" s="1"/>
  <c r="GE28" i="38"/>
  <c r="BR19" i="43" s="1"/>
  <c r="GF28" i="44" s="1"/>
  <c r="GE26" i="38"/>
  <c r="IZ26" i="38" s="1"/>
  <c r="GE18" i="38"/>
  <c r="IZ18" i="38" s="1"/>
  <c r="GE24" i="38"/>
  <c r="MC24" i="38" s="1"/>
  <c r="GE21" i="38"/>
  <c r="MC21" i="38" s="1"/>
  <c r="IZ14" i="38"/>
  <c r="DJ170" i="21"/>
  <c r="DJ171" i="21" s="1"/>
  <c r="DJ172" i="21" s="1"/>
  <c r="DJ173" i="21" s="1"/>
  <c r="DJ174" i="21" s="1"/>
  <c r="DJ175" i="21" s="1"/>
  <c r="GE6" i="41"/>
  <c r="FU6" i="46"/>
  <c r="FV6" i="44"/>
  <c r="CU397" i="21"/>
  <c r="LS14" i="38"/>
  <c r="FU24" i="38"/>
  <c r="IP24" i="38" s="1"/>
  <c r="FU16" i="38"/>
  <c r="LS16" i="38" s="1"/>
  <c r="FU31" i="38"/>
  <c r="BH22" i="43" s="1"/>
  <c r="FV31" i="44" s="1"/>
  <c r="FU32" i="38"/>
  <c r="LS32" i="38" s="1"/>
  <c r="FU30" i="38"/>
  <c r="LS30" i="38" s="1"/>
  <c r="FU23" i="38"/>
  <c r="LS23" i="38" s="1"/>
  <c r="BK204" i="21"/>
  <c r="GE40" i="38"/>
  <c r="IZ40" i="38" s="1"/>
  <c r="GE41" i="38"/>
  <c r="IZ41" i="38" s="1"/>
  <c r="GE19" i="38"/>
  <c r="BR10" i="43" s="1"/>
  <c r="GF19" i="44" s="1"/>
  <c r="GE27" i="38"/>
  <c r="MC27" i="38" s="1"/>
  <c r="GE35" i="38"/>
  <c r="MC35" i="38" s="1"/>
  <c r="GE29" i="38"/>
  <c r="MC29" i="38" s="1"/>
  <c r="GE37" i="38"/>
  <c r="MC37" i="38" s="1"/>
  <c r="BL228" i="21"/>
  <c r="GE6" i="38"/>
  <c r="FU6" i="41"/>
  <c r="DI108" i="21"/>
  <c r="FU19" i="38"/>
  <c r="BH10" i="43" s="1"/>
  <c r="FV19" i="44" s="1"/>
  <c r="FU37" i="38"/>
  <c r="BH28" i="43" s="1"/>
  <c r="FV37" i="44" s="1"/>
  <c r="FU26" i="38"/>
  <c r="BH17" i="43" s="1"/>
  <c r="FV26" i="44" s="1"/>
  <c r="FU18" i="38"/>
  <c r="IP18" i="38" s="1"/>
  <c r="FU28" i="38"/>
  <c r="BH19" i="43" s="1"/>
  <c r="FV28" i="44" s="1"/>
  <c r="FU35" i="38"/>
  <c r="BH26" i="43" s="1"/>
  <c r="FV35" i="44" s="1"/>
  <c r="GE31" i="38"/>
  <c r="MC31" i="38" s="1"/>
  <c r="GE23" i="38"/>
  <c r="MC23" i="38" s="1"/>
  <c r="GE20" i="38"/>
  <c r="MC20" i="38" s="1"/>
  <c r="GE39" i="38"/>
  <c r="IZ39" i="38" s="1"/>
  <c r="GE36" i="38"/>
  <c r="MC36" i="38" s="1"/>
  <c r="GE38" i="38"/>
  <c r="BR29" i="43" s="1"/>
  <c r="GF38" i="44" s="1"/>
  <c r="BM228" i="21"/>
  <c r="CU398" i="21"/>
  <c r="AF224" i="21"/>
  <c r="AF228" i="21" s="1"/>
  <c r="CF224" i="21"/>
  <c r="CF228" i="21" s="1"/>
  <c r="CC224" i="21"/>
  <c r="CC228" i="21" s="1"/>
  <c r="AG224" i="21"/>
  <c r="AG228" i="21" s="1"/>
  <c r="AX225" i="21"/>
  <c r="AS224" i="21"/>
  <c r="AA204" i="21" s="1"/>
  <c r="CU307" i="21"/>
  <c r="BX205" i="21"/>
  <c r="CJ205" i="21" s="1"/>
  <c r="CJ209" i="21" s="1"/>
  <c r="CU305" i="21"/>
  <c r="AE225" i="21"/>
  <c r="AE229" i="21" s="1"/>
  <c r="BP228" i="21"/>
  <c r="BQ225" i="21"/>
  <c r="BQ229" i="21" s="1"/>
  <c r="AV225" i="21"/>
  <c r="AV229" i="21" s="1"/>
  <c r="BM205" i="21"/>
  <c r="BM209" i="21" s="1"/>
  <c r="CU303" i="21"/>
  <c r="BU204" i="21"/>
  <c r="BU208" i="21" s="1"/>
  <c r="AH224" i="21"/>
  <c r="AH228" i="21" s="1"/>
  <c r="BK205" i="21"/>
  <c r="BK209" i="21" s="1"/>
  <c r="CS172" i="21"/>
  <c r="BS229" i="21"/>
  <c r="AG225" i="21"/>
  <c r="AG229" i="21" s="1"/>
  <c r="CS111" i="21"/>
  <c r="CF225" i="21"/>
  <c r="CF229" i="21" s="1"/>
  <c r="BS228" i="21"/>
  <c r="AU225" i="21"/>
  <c r="CT177" i="21"/>
  <c r="CX57" i="21"/>
  <c r="ES170" i="21" s="1"/>
  <c r="CT110" i="21"/>
  <c r="BV204" i="21"/>
  <c r="DF108" i="21"/>
  <c r="CS113" i="21"/>
  <c r="CS177" i="21"/>
  <c r="CT180" i="21"/>
  <c r="MD14" i="44"/>
  <c r="BU205" i="21"/>
  <c r="BU209" i="21" s="1"/>
  <c r="T224" i="21"/>
  <c r="GE34" i="41"/>
  <c r="MC34" i="41" s="1"/>
  <c r="GE26" i="41"/>
  <c r="MC26" i="41" s="1"/>
  <c r="GE21" i="41"/>
  <c r="IZ21" i="41" s="1"/>
  <c r="GE25" i="41"/>
  <c r="MC25" i="41" s="1"/>
  <c r="GE39" i="41"/>
  <c r="BR30" i="45" s="1"/>
  <c r="GE39" i="46" s="1"/>
  <c r="DE107" i="21"/>
  <c r="CS181" i="21"/>
  <c r="CT109" i="21"/>
  <c r="CT181" i="21"/>
  <c r="BU229" i="21"/>
  <c r="CU407" i="21"/>
  <c r="GE17" i="41"/>
  <c r="BR8" i="45" s="1"/>
  <c r="GE37" i="41"/>
  <c r="BR28" i="45" s="1"/>
  <c r="GE37" i="46" s="1"/>
  <c r="GE24" i="41"/>
  <c r="MC24" i="41" s="1"/>
  <c r="GE41" i="41"/>
  <c r="IZ41" i="41" s="1"/>
  <c r="GE38" i="41"/>
  <c r="MC38" i="41" s="1"/>
  <c r="IZ14" i="41"/>
  <c r="CS118" i="21"/>
  <c r="CT173" i="21"/>
  <c r="GE19" i="41"/>
  <c r="MC19" i="41" s="1"/>
  <c r="GE35" i="41"/>
  <c r="BR26" i="45" s="1"/>
  <c r="GE35" i="46" s="1"/>
  <c r="GE23" i="41"/>
  <c r="IZ23" i="41" s="1"/>
  <c r="GE33" i="41"/>
  <c r="IZ33" i="41" s="1"/>
  <c r="GE22" i="41"/>
  <c r="IZ22" i="41" s="1"/>
  <c r="BQ224" i="21"/>
  <c r="CS174" i="21"/>
  <c r="CS110" i="21"/>
  <c r="CS171" i="21"/>
  <c r="CT179" i="21"/>
  <c r="CT116" i="21"/>
  <c r="BO228" i="21"/>
  <c r="CC225" i="21"/>
  <c r="CC229" i="21" s="1"/>
  <c r="BT229" i="21"/>
  <c r="BS204" i="21"/>
  <c r="BS208" i="21" s="1"/>
  <c r="CG224" i="21"/>
  <c r="CG228" i="21" s="1"/>
  <c r="AH225" i="21"/>
  <c r="AH229" i="21" s="1"/>
  <c r="AI224" i="21"/>
  <c r="AI228" i="21" s="1"/>
  <c r="CT107" i="21"/>
  <c r="CT170" i="21"/>
  <c r="CS178" i="21"/>
  <c r="CS176" i="21"/>
  <c r="CS182" i="21"/>
  <c r="CS117" i="21"/>
  <c r="CT114" i="21"/>
  <c r="CT182" i="21"/>
  <c r="CT171" i="21"/>
  <c r="CS173" i="21"/>
  <c r="CP103" i="21"/>
  <c r="CT111" i="21"/>
  <c r="CT117" i="21"/>
  <c r="BV205" i="21"/>
  <c r="CH205" i="21" s="1"/>
  <c r="CH209" i="21" s="1"/>
  <c r="BV228" i="21"/>
  <c r="DF170" i="21"/>
  <c r="DF171" i="21" s="1"/>
  <c r="FU29" i="41"/>
  <c r="LS29" i="41" s="1"/>
  <c r="FU38" i="41"/>
  <c r="BH29" i="45" s="1"/>
  <c r="FU38" i="46" s="1"/>
  <c r="LS14" i="41"/>
  <c r="FU34" i="41"/>
  <c r="BH25" i="45" s="1"/>
  <c r="FU34" i="46" s="1"/>
  <c r="FU27" i="41"/>
  <c r="LS27" i="41" s="1"/>
  <c r="FU21" i="41"/>
  <c r="BH12" i="45" s="1"/>
  <c r="FU21" i="46" s="1"/>
  <c r="FU20" i="41"/>
  <c r="IP20" i="41" s="1"/>
  <c r="CE224" i="21"/>
  <c r="CE228" i="21" s="1"/>
  <c r="DH108" i="21"/>
  <c r="CS107" i="21"/>
  <c r="CS180" i="21"/>
  <c r="CS108" i="21"/>
  <c r="CS115" i="21"/>
  <c r="CT178" i="21"/>
  <c r="CT112" i="21"/>
  <c r="CT176" i="21"/>
  <c r="CT175" i="21"/>
  <c r="CS175" i="21"/>
  <c r="CS179" i="21"/>
  <c r="CS114" i="21"/>
  <c r="CS109" i="21"/>
  <c r="CS119" i="21"/>
  <c r="CS112" i="21"/>
  <c r="CT113" i="21"/>
  <c r="CT174" i="21"/>
  <c r="FI174" i="21" s="1"/>
  <c r="CT115" i="21"/>
  <c r="CS116" i="21"/>
  <c r="CT118" i="21"/>
  <c r="CT108" i="21"/>
  <c r="CT172" i="21"/>
  <c r="BX204" i="21"/>
  <c r="CJ204" i="21" s="1"/>
  <c r="CJ208" i="21" s="1"/>
  <c r="CU44" i="21"/>
  <c r="FU31" i="41"/>
  <c r="BH22" i="45" s="1"/>
  <c r="FU31" i="46" s="1"/>
  <c r="FU22" i="41"/>
  <c r="LS22" i="41" s="1"/>
  <c r="FU18" i="41"/>
  <c r="LS18" i="41" s="1"/>
  <c r="FU35" i="41"/>
  <c r="IP35" i="41" s="1"/>
  <c r="FU17" i="41"/>
  <c r="IP17" i="41" s="1"/>
  <c r="FU30" i="41"/>
  <c r="LS30" i="41" s="1"/>
  <c r="GE29" i="41"/>
  <c r="IZ29" i="41" s="1"/>
  <c r="GE27" i="41"/>
  <c r="BR18" i="45" s="1"/>
  <c r="GE27" i="46" s="1"/>
  <c r="GE16" i="41"/>
  <c r="MC16" i="41" s="1"/>
  <c r="GE40" i="41"/>
  <c r="MC40" i="41" s="1"/>
  <c r="GE36" i="41"/>
  <c r="IZ36" i="41" s="1"/>
  <c r="GE20" i="41"/>
  <c r="BR11" i="45" s="1"/>
  <c r="GE20" i="46" s="1"/>
  <c r="BT204" i="21"/>
  <c r="BT208" i="21" s="1"/>
  <c r="BN229" i="21"/>
  <c r="BW204" i="21"/>
  <c r="CI204" i="21" s="1"/>
  <c r="CI208" i="21" s="1"/>
  <c r="V224" i="21"/>
  <c r="BS205" i="21"/>
  <c r="BS209" i="21" s="1"/>
  <c r="BD4" i="30"/>
  <c r="BT3" i="45"/>
  <c r="BT35" i="45" s="1"/>
  <c r="IV25" i="21"/>
  <c r="BT3" i="43"/>
  <c r="BT35" i="43" s="1"/>
  <c r="GH12" i="44"/>
  <c r="GG12" i="41"/>
  <c r="GG12" i="46"/>
  <c r="GG12" i="38"/>
  <c r="BT20" i="45"/>
  <c r="GG29" i="46" s="1"/>
  <c r="ME25" i="41"/>
  <c r="MA17" i="41"/>
  <c r="IX17" i="41"/>
  <c r="GC43" i="41"/>
  <c r="IX43" i="41" s="1"/>
  <c r="BP8" i="45"/>
  <c r="IX39" i="41"/>
  <c r="MA39" i="41"/>
  <c r="BP30" i="45"/>
  <c r="GC39" i="46" s="1"/>
  <c r="IX30" i="41"/>
  <c r="MA30" i="41"/>
  <c r="BP21" i="45"/>
  <c r="GC30" i="46" s="1"/>
  <c r="MA32" i="41"/>
  <c r="IX32" i="41"/>
  <c r="BP23" i="45"/>
  <c r="GC32" i="46" s="1"/>
  <c r="MA24" i="41"/>
  <c r="IX24" i="41"/>
  <c r="BP15" i="45"/>
  <c r="GC24" i="46" s="1"/>
  <c r="BP25" i="45"/>
  <c r="GC34" i="46" s="1"/>
  <c r="MA34" i="41"/>
  <c r="IX34" i="41"/>
  <c r="IX35" i="38"/>
  <c r="MA35" i="38"/>
  <c r="BP26" i="43"/>
  <c r="GD35" i="44" s="1"/>
  <c r="MA21" i="38"/>
  <c r="IX21" i="38"/>
  <c r="BP12" i="43"/>
  <c r="GD21" i="44" s="1"/>
  <c r="MA19" i="38"/>
  <c r="IX19" i="38"/>
  <c r="BP10" i="43"/>
  <c r="GD19" i="44" s="1"/>
  <c r="IX26" i="38"/>
  <c r="MA26" i="38"/>
  <c r="BP17" i="43"/>
  <c r="GD26" i="44" s="1"/>
  <c r="IX20" i="38"/>
  <c r="MA20" i="38"/>
  <c r="BP11" i="43"/>
  <c r="GD20" i="44" s="1"/>
  <c r="IX27" i="38"/>
  <c r="MA27" i="38"/>
  <c r="BP18" i="43"/>
  <c r="GD27" i="44" s="1"/>
  <c r="IX40" i="38"/>
  <c r="MA40" i="38"/>
  <c r="BP31" i="43"/>
  <c r="GD40" i="44" s="1"/>
  <c r="IZ15" i="41"/>
  <c r="MC15" i="41" s="1"/>
  <c r="GE44" i="41"/>
  <c r="S228" i="21"/>
  <c r="IX18" i="41"/>
  <c r="MA18" i="41"/>
  <c r="BP9" i="45"/>
  <c r="GC18" i="46" s="1"/>
  <c r="IX21" i="41"/>
  <c r="MA21" i="41"/>
  <c r="BP12" i="45"/>
  <c r="GC21" i="46" s="1"/>
  <c r="IX20" i="41"/>
  <c r="MA20" i="41"/>
  <c r="BP11" i="45"/>
  <c r="GC20" i="46" s="1"/>
  <c r="MA25" i="41"/>
  <c r="IX25" i="41"/>
  <c r="BP16" i="45"/>
  <c r="GC25" i="46" s="1"/>
  <c r="IX33" i="41"/>
  <c r="MA33" i="41"/>
  <c r="BP24" i="45"/>
  <c r="GC33" i="46" s="1"/>
  <c r="IX31" i="41"/>
  <c r="MA31" i="41"/>
  <c r="BP22" i="45"/>
  <c r="GC31" i="46" s="1"/>
  <c r="IX41" i="41"/>
  <c r="MA41" i="41"/>
  <c r="BP32" i="45"/>
  <c r="GC41" i="46" s="1"/>
  <c r="MA16" i="38"/>
  <c r="IX16" i="38"/>
  <c r="GC42" i="38"/>
  <c r="IX42" i="38" s="1"/>
  <c r="BP7" i="43"/>
  <c r="IX33" i="38"/>
  <c r="MA33" i="38"/>
  <c r="BP24" i="43"/>
  <c r="GD33" i="44" s="1"/>
  <c r="IX38" i="38"/>
  <c r="MA38" i="38"/>
  <c r="BP29" i="43"/>
  <c r="GD38" i="44" s="1"/>
  <c r="MA34" i="38"/>
  <c r="IX34" i="38"/>
  <c r="BP25" i="43"/>
  <c r="GD34" i="44" s="1"/>
  <c r="MA29" i="38"/>
  <c r="IX29" i="38"/>
  <c r="BP20" i="43"/>
  <c r="GD29" i="44" s="1"/>
  <c r="MA39" i="38"/>
  <c r="IX39" i="38"/>
  <c r="BP30" i="43"/>
  <c r="GD39" i="44" s="1"/>
  <c r="MA30" i="38"/>
  <c r="IX30" i="38"/>
  <c r="BP21" i="43"/>
  <c r="GD30" i="44" s="1"/>
  <c r="GE44" i="46"/>
  <c r="IZ15" i="46"/>
  <c r="MC15" i="46" s="1"/>
  <c r="LU18" i="38"/>
  <c r="IR18" i="38"/>
  <c r="BJ9" i="43"/>
  <c r="FX18" i="44" s="1"/>
  <c r="S229" i="21"/>
  <c r="JB39" i="38"/>
  <c r="JB27" i="38"/>
  <c r="X229" i="21"/>
  <c r="U228" i="21"/>
  <c r="LY39" i="38"/>
  <c r="LY41" i="38"/>
  <c r="IV41" i="38"/>
  <c r="BN32" i="43"/>
  <c r="GB41" i="44" s="1"/>
  <c r="MC32" i="38"/>
  <c r="BR23" i="43"/>
  <c r="GF32" i="44" s="1"/>
  <c r="IZ32" i="38"/>
  <c r="IX16" i="41"/>
  <c r="MA16" i="41"/>
  <c r="GC42" i="41"/>
  <c r="IX42" i="41" s="1"/>
  <c r="BP7" i="45"/>
  <c r="IX23" i="41"/>
  <c r="MA23" i="41"/>
  <c r="BP14" i="45"/>
  <c r="GC23" i="46" s="1"/>
  <c r="MA28" i="41"/>
  <c r="IX28" i="41"/>
  <c r="BP19" i="45"/>
  <c r="GC28" i="46" s="1"/>
  <c r="IX36" i="41"/>
  <c r="MA36" i="41"/>
  <c r="BP27" i="45"/>
  <c r="GC36" i="46" s="1"/>
  <c r="IX29" i="41"/>
  <c r="MA29" i="41"/>
  <c r="BP20" i="45"/>
  <c r="GC29" i="46" s="1"/>
  <c r="IX19" i="41"/>
  <c r="MA19" i="41"/>
  <c r="BP10" i="45"/>
  <c r="GC19" i="46" s="1"/>
  <c r="MA26" i="41"/>
  <c r="IX26" i="41"/>
  <c r="BP17" i="45"/>
  <c r="GC26" i="46" s="1"/>
  <c r="CE229" i="21"/>
  <c r="IX17" i="38"/>
  <c r="MA17" i="38"/>
  <c r="GC43" i="38"/>
  <c r="IX43" i="38" s="1"/>
  <c r="BP8" i="43"/>
  <c r="MA31" i="38"/>
  <c r="IX31" i="38"/>
  <c r="BP22" i="43"/>
  <c r="GD31" i="44" s="1"/>
  <c r="MA18" i="38"/>
  <c r="IX18" i="38"/>
  <c r="BP9" i="43"/>
  <c r="GD18" i="44" s="1"/>
  <c r="MA23" i="38"/>
  <c r="IX23" i="38"/>
  <c r="BP14" i="43"/>
  <c r="GD23" i="44" s="1"/>
  <c r="MA22" i="38"/>
  <c r="IX22" i="38"/>
  <c r="BP13" i="43"/>
  <c r="GD22" i="44" s="1"/>
  <c r="MA24" i="38"/>
  <c r="IX24" i="38"/>
  <c r="BP15" i="43"/>
  <c r="GD24" i="44" s="1"/>
  <c r="GE44" i="38"/>
  <c r="IZ15" i="38"/>
  <c r="MC15" i="38" s="1"/>
  <c r="GF44" i="44"/>
  <c r="JA15" i="44"/>
  <c r="MD15" i="44" s="1"/>
  <c r="IT22" i="38"/>
  <c r="IX38" i="41"/>
  <c r="MA38" i="41"/>
  <c r="BP29" i="45"/>
  <c r="GC38" i="46" s="1"/>
  <c r="IX37" i="41"/>
  <c r="MA37" i="41"/>
  <c r="BP28" i="45"/>
  <c r="GC37" i="46" s="1"/>
  <c r="MA35" i="41"/>
  <c r="IX35" i="41"/>
  <c r="BP26" i="45"/>
  <c r="GC35" i="46" s="1"/>
  <c r="MA22" i="41"/>
  <c r="IX22" i="41"/>
  <c r="BP13" i="45"/>
  <c r="GC22" i="46" s="1"/>
  <c r="MA27" i="41"/>
  <c r="IX27" i="41"/>
  <c r="BP18" i="45"/>
  <c r="GC27" i="46" s="1"/>
  <c r="IX40" i="41"/>
  <c r="MA40" i="41"/>
  <c r="BP31" i="45"/>
  <c r="GC40" i="46" s="1"/>
  <c r="MA25" i="38"/>
  <c r="IX25" i="38"/>
  <c r="BP16" i="43"/>
  <c r="GD25" i="44" s="1"/>
  <c r="MA37" i="38"/>
  <c r="IX37" i="38"/>
  <c r="BP28" i="43"/>
  <c r="GD37" i="44" s="1"/>
  <c r="MA36" i="38"/>
  <c r="IX36" i="38"/>
  <c r="BP27" i="43"/>
  <c r="GD36" i="44" s="1"/>
  <c r="MA41" i="38"/>
  <c r="IX41" i="38"/>
  <c r="BP32" i="43"/>
  <c r="GD41" i="44" s="1"/>
  <c r="IX32" i="38"/>
  <c r="MA32" i="38"/>
  <c r="BP23" i="43"/>
  <c r="GD32" i="44" s="1"/>
  <c r="MA28" i="38"/>
  <c r="IX28" i="38"/>
  <c r="BP19" i="43"/>
  <c r="GD28" i="44" s="1"/>
  <c r="AT229" i="21"/>
  <c r="AB205" i="21"/>
  <c r="AB209" i="21" s="1"/>
  <c r="X228" i="21"/>
  <c r="ME29" i="38"/>
  <c r="BT15" i="43"/>
  <c r="GH24" i="44" s="1"/>
  <c r="BT20" i="43" l="1"/>
  <c r="GH29" i="44" s="1"/>
  <c r="BT16" i="43"/>
  <c r="GH25" i="44" s="1"/>
  <c r="BT16" i="45"/>
  <c r="GG25" i="46" s="1"/>
  <c r="ME29" i="41"/>
  <c r="BH27" i="43"/>
  <c r="FV36" i="44" s="1"/>
  <c r="IR40" i="41"/>
  <c r="BT13" i="43"/>
  <c r="GH22" i="44" s="1"/>
  <c r="BN12" i="45"/>
  <c r="GA21" i="46" s="1"/>
  <c r="IV21" i="46" s="1"/>
  <c r="JB22" i="38"/>
  <c r="LS28" i="41"/>
  <c r="ME27" i="38"/>
  <c r="LY21" i="41"/>
  <c r="LS36" i="38"/>
  <c r="LU40" i="41"/>
  <c r="BT18" i="45"/>
  <c r="GG27" i="46" s="1"/>
  <c r="ME27" i="41"/>
  <c r="JB35" i="41"/>
  <c r="IP28" i="41"/>
  <c r="BH11" i="21"/>
  <c r="CJ21" i="21"/>
  <c r="FI173" i="21"/>
  <c r="CN22" i="21"/>
  <c r="GG4" i="41" s="1"/>
  <c r="FU5" i="41" s="1"/>
  <c r="BT27" i="43"/>
  <c r="GH36" i="44" s="1"/>
  <c r="BT21" i="43"/>
  <c r="GH30" i="44" s="1"/>
  <c r="JB20" i="41"/>
  <c r="ME19" i="41"/>
  <c r="ME33" i="38"/>
  <c r="JB40" i="38"/>
  <c r="BT12" i="43"/>
  <c r="GH21" i="44" s="1"/>
  <c r="ME28" i="41"/>
  <c r="JB18" i="38"/>
  <c r="BL13" i="43"/>
  <c r="FZ22" i="44" s="1"/>
  <c r="ME24" i="41"/>
  <c r="BT30" i="43"/>
  <c r="GH39" i="44" s="1"/>
  <c r="IZ31" i="41"/>
  <c r="BT26" i="43"/>
  <c r="GH35" i="44" s="1"/>
  <c r="JB24" i="38"/>
  <c r="BT14" i="43"/>
  <c r="GH23" i="44" s="1"/>
  <c r="JB26" i="38"/>
  <c r="ME17" i="38"/>
  <c r="BT22" i="43"/>
  <c r="GH31" i="44" s="1"/>
  <c r="MF31" i="44" s="1"/>
  <c r="MP31" i="44" s="1"/>
  <c r="NI31" i="44" s="1"/>
  <c r="JB34" i="38"/>
  <c r="ME40" i="41"/>
  <c r="JB33" i="41"/>
  <c r="JB38" i="38"/>
  <c r="BT7" i="45"/>
  <c r="BT24" i="45"/>
  <c r="GG33" i="46" s="1"/>
  <c r="BT25" i="43"/>
  <c r="GH34" i="44" s="1"/>
  <c r="BT8" i="43"/>
  <c r="ME37" i="38"/>
  <c r="ME41" i="38"/>
  <c r="BT22" i="45"/>
  <c r="GG31" i="46" s="1"/>
  <c r="ME16" i="41"/>
  <c r="BN17" i="43"/>
  <c r="GB26" i="44" s="1"/>
  <c r="JB28" i="38"/>
  <c r="BT28" i="45"/>
  <c r="GG37" i="46" s="1"/>
  <c r="ME38" i="41"/>
  <c r="ME31" i="41"/>
  <c r="IV26" i="38"/>
  <c r="BT31" i="43"/>
  <c r="GH40" i="44" s="1"/>
  <c r="BT27" i="45"/>
  <c r="GG36" i="46" s="1"/>
  <c r="ME36" i="46" s="1"/>
  <c r="MO36" i="46" s="1"/>
  <c r="NH36" i="46" s="1"/>
  <c r="ME21" i="38"/>
  <c r="BT10" i="45"/>
  <c r="GG19" i="46" s="1"/>
  <c r="JB19" i="46" s="1"/>
  <c r="BT24" i="43"/>
  <c r="GH33" i="44" s="1"/>
  <c r="BT30" i="45"/>
  <c r="GG39" i="46" s="1"/>
  <c r="ME39" i="46" s="1"/>
  <c r="MO39" i="46" s="1"/>
  <c r="NH39" i="46" s="1"/>
  <c r="BT32" i="45"/>
  <c r="GG41" i="46" s="1"/>
  <c r="JB28" i="41"/>
  <c r="ME36" i="38"/>
  <c r="ME39" i="41"/>
  <c r="MC27" i="41"/>
  <c r="BH15" i="45"/>
  <c r="FU24" i="46" s="1"/>
  <c r="LS24" i="46" s="1"/>
  <c r="MI24" i="46" s="1"/>
  <c r="BT11" i="45"/>
  <c r="GG20" i="46" s="1"/>
  <c r="ME36" i="41"/>
  <c r="JB41" i="41"/>
  <c r="ME25" i="38"/>
  <c r="LW36" i="38"/>
  <c r="ME30" i="38"/>
  <c r="BT17" i="45"/>
  <c r="GG26" i="46" s="1"/>
  <c r="JB24" i="41"/>
  <c r="BT21" i="45"/>
  <c r="GG30" i="46" s="1"/>
  <c r="ME23" i="38"/>
  <c r="MG23" i="38" s="1"/>
  <c r="JB35" i="38"/>
  <c r="BT25" i="45"/>
  <c r="GG34" i="46" s="1"/>
  <c r="JB34" i="46" s="1"/>
  <c r="BT7" i="43"/>
  <c r="ME18" i="38"/>
  <c r="JB34" i="41"/>
  <c r="ME16" i="38"/>
  <c r="BT17" i="43"/>
  <c r="GH26" i="44" s="1"/>
  <c r="BT26" i="45"/>
  <c r="GG35" i="46" s="1"/>
  <c r="ME35" i="46" s="1"/>
  <c r="MO35" i="46" s="1"/>
  <c r="NH35" i="46" s="1"/>
  <c r="ME26" i="41"/>
  <c r="ME30" i="41"/>
  <c r="U205" i="21"/>
  <c r="U209" i="21" s="1"/>
  <c r="GG43" i="38"/>
  <c r="JB43" i="38" s="1"/>
  <c r="ME38" i="38"/>
  <c r="MO38" i="38" s="1"/>
  <c r="NH38" i="38" s="1"/>
  <c r="JB37" i="38"/>
  <c r="ME31" i="38"/>
  <c r="BT29" i="45"/>
  <c r="GG38" i="46" s="1"/>
  <c r="ME38" i="46" s="1"/>
  <c r="MO38" i="46" s="1"/>
  <c r="NH38" i="46" s="1"/>
  <c r="BT32" i="43"/>
  <c r="GH41" i="44" s="1"/>
  <c r="JB40" i="41"/>
  <c r="BT19" i="43"/>
  <c r="GH28" i="44" s="1"/>
  <c r="JB37" i="41"/>
  <c r="BJ28" i="45"/>
  <c r="FW37" i="46" s="1"/>
  <c r="BN15" i="43"/>
  <c r="GB24" i="44" s="1"/>
  <c r="LY24" i="38"/>
  <c r="DF172" i="21"/>
  <c r="DM171" i="21"/>
  <c r="DI172" i="21"/>
  <c r="DP171" i="21"/>
  <c r="DY171" i="21" s="1"/>
  <c r="DP170" i="21"/>
  <c r="DY170" i="21" s="1"/>
  <c r="DO170" i="21"/>
  <c r="DW107" i="21"/>
  <c r="DX107" i="21"/>
  <c r="GH4" i="44"/>
  <c r="FV4" i="44" s="1"/>
  <c r="DV107" i="21"/>
  <c r="IV38" i="41"/>
  <c r="DK173" i="21"/>
  <c r="DK174" i="21" s="1"/>
  <c r="DK175" i="21" s="1"/>
  <c r="DK176" i="21" s="1"/>
  <c r="DK177" i="21" s="1"/>
  <c r="DK178" i="21" s="1"/>
  <c r="DK179" i="21" s="1"/>
  <c r="DK180" i="21" s="1"/>
  <c r="DK181" i="21" s="1"/>
  <c r="DK182" i="21" s="1"/>
  <c r="DR172" i="21"/>
  <c r="JB22" i="41"/>
  <c r="JB32" i="38"/>
  <c r="IR29" i="41"/>
  <c r="LY18" i="38"/>
  <c r="ME32" i="38"/>
  <c r="BT9" i="45"/>
  <c r="GG18" i="46" s="1"/>
  <c r="ME18" i="46" s="1"/>
  <c r="MO18" i="46" s="1"/>
  <c r="NH18" i="46" s="1"/>
  <c r="ME19" i="38"/>
  <c r="JB18" i="41"/>
  <c r="BT13" i="45"/>
  <c r="GG22" i="46" s="1"/>
  <c r="JB22" i="46" s="1"/>
  <c r="BT14" i="45"/>
  <c r="GG23" i="46" s="1"/>
  <c r="ME21" i="41"/>
  <c r="BT23" i="45"/>
  <c r="GG32" i="46" s="1"/>
  <c r="JB32" i="46" s="1"/>
  <c r="GG43" i="41"/>
  <c r="JB43" i="41" s="1"/>
  <c r="ME20" i="38"/>
  <c r="LU26" i="41"/>
  <c r="FI180" i="21"/>
  <c r="JB23" i="41"/>
  <c r="JB32" i="41"/>
  <c r="GG42" i="41"/>
  <c r="JB42" i="41" s="1"/>
  <c r="ME17" i="41"/>
  <c r="BT12" i="45"/>
  <c r="GG21" i="46" s="1"/>
  <c r="ME21" i="46" s="1"/>
  <c r="MO21" i="46" s="1"/>
  <c r="NH21" i="46" s="1"/>
  <c r="JB17" i="41"/>
  <c r="BT11" i="43"/>
  <c r="GH20" i="44" s="1"/>
  <c r="JC20" i="44" s="1"/>
  <c r="BT10" i="43"/>
  <c r="GH19" i="44" s="1"/>
  <c r="MF19" i="44" s="1"/>
  <c r="MP19" i="44" s="1"/>
  <c r="NI19" i="44" s="1"/>
  <c r="GG42" i="38"/>
  <c r="JB42" i="38" s="1"/>
  <c r="DJ176" i="21"/>
  <c r="DJ177" i="21" s="1"/>
  <c r="DJ178" i="21" s="1"/>
  <c r="DJ179" i="21" s="1"/>
  <c r="DJ180" i="21" s="1"/>
  <c r="DJ181" i="21" s="1"/>
  <c r="DJ182" i="21" s="1"/>
  <c r="DQ175" i="21"/>
  <c r="DF109" i="21"/>
  <c r="DF110" i="21" s="1"/>
  <c r="DF111" i="21" s="1"/>
  <c r="DM108" i="21"/>
  <c r="DM109" i="21"/>
  <c r="DG171" i="21"/>
  <c r="DN170" i="21"/>
  <c r="DE108" i="21"/>
  <c r="DL107" i="21"/>
  <c r="DK112" i="21"/>
  <c r="DR111" i="21"/>
  <c r="DZ109" i="21"/>
  <c r="DH109" i="21"/>
  <c r="DO109" i="21" s="1"/>
  <c r="DO108" i="21"/>
  <c r="DJ111" i="21"/>
  <c r="DJ112" i="21" s="1"/>
  <c r="DJ113" i="21" s="1"/>
  <c r="DJ114" i="21" s="1"/>
  <c r="DJ115" i="21" s="1"/>
  <c r="DJ116" i="21" s="1"/>
  <c r="DJ117" i="21" s="1"/>
  <c r="DJ118" i="21" s="1"/>
  <c r="DJ119" i="21" s="1"/>
  <c r="DQ110" i="21"/>
  <c r="DZ110" i="21" s="1"/>
  <c r="DH110" i="21"/>
  <c r="DM110" i="21"/>
  <c r="LW25" i="38"/>
  <c r="MK25" i="38" s="1"/>
  <c r="ND25" i="38" s="1"/>
  <c r="LY28" i="41"/>
  <c r="LW19" i="38"/>
  <c r="LY27" i="38"/>
  <c r="IT19" i="41"/>
  <c r="IT40" i="41"/>
  <c r="BL23" i="43"/>
  <c r="FZ32" i="44" s="1"/>
  <c r="IU32" i="44" s="1"/>
  <c r="BL8" i="45"/>
  <c r="FY17" i="46" s="1"/>
  <c r="LY21" i="38"/>
  <c r="LW27" i="38"/>
  <c r="FI110" i="21"/>
  <c r="BL28" i="43"/>
  <c r="FZ37" i="44" s="1"/>
  <c r="LX37" i="44" s="1"/>
  <c r="ML37" i="44" s="1"/>
  <c r="NE37" i="44" s="1"/>
  <c r="BH27" i="45"/>
  <c r="FU36" i="46" s="1"/>
  <c r="IP36" i="46" s="1"/>
  <c r="LW33" i="38"/>
  <c r="LU21" i="41"/>
  <c r="MJ21" i="41" s="1"/>
  <c r="NC21" i="41" s="1"/>
  <c r="LY31" i="38"/>
  <c r="IT28" i="41"/>
  <c r="BN27" i="45"/>
  <c r="GA36" i="46" s="1"/>
  <c r="IV36" i="46" s="1"/>
  <c r="LW25" i="41"/>
  <c r="MK25" i="41" s="1"/>
  <c r="ND25" i="41" s="1"/>
  <c r="LS17" i="38"/>
  <c r="MI17" i="38" s="1"/>
  <c r="NB17" i="38" s="1"/>
  <c r="BN13" i="43"/>
  <c r="GB22" i="44" s="1"/>
  <c r="IT33" i="38"/>
  <c r="IT36" i="38"/>
  <c r="JI36" i="38" s="1"/>
  <c r="CU36" i="38" s="1"/>
  <c r="LW30" i="38"/>
  <c r="MK30" i="38" s="1"/>
  <c r="ND30" i="38" s="1"/>
  <c r="BL31" i="43"/>
  <c r="FZ40" i="44" s="1"/>
  <c r="LY33" i="41"/>
  <c r="BJ31" i="43"/>
  <c r="FX40" i="44" s="1"/>
  <c r="LV40" i="44" s="1"/>
  <c r="MK40" i="44" s="1"/>
  <c r="ND40" i="44" s="1"/>
  <c r="BN32" i="45"/>
  <c r="GA41" i="46" s="1"/>
  <c r="IV41" i="46" s="1"/>
  <c r="LW28" i="38"/>
  <c r="LU38" i="41"/>
  <c r="BJ29" i="43"/>
  <c r="FX38" i="44" s="1"/>
  <c r="IS38" i="44" s="1"/>
  <c r="IV27" i="41"/>
  <c r="BL12" i="45"/>
  <c r="FY21" i="46" s="1"/>
  <c r="BN8" i="45"/>
  <c r="GA17" i="46" s="1"/>
  <c r="BL16" i="43"/>
  <c r="FZ25" i="44" s="1"/>
  <c r="IU25" i="44" s="1"/>
  <c r="BJ24" i="45"/>
  <c r="FW33" i="46" s="1"/>
  <c r="LU33" i="46" s="1"/>
  <c r="MJ33" i="46" s="1"/>
  <c r="NC33" i="46" s="1"/>
  <c r="IV38" i="38"/>
  <c r="BL19" i="43"/>
  <c r="FZ28" i="44" s="1"/>
  <c r="LX28" i="44" s="1"/>
  <c r="ML28" i="44" s="1"/>
  <c r="NE28" i="44" s="1"/>
  <c r="LW18" i="41"/>
  <c r="MK18" i="41" s="1"/>
  <c r="ND18" i="41" s="1"/>
  <c r="IT21" i="41"/>
  <c r="BN30" i="45"/>
  <c r="GA39" i="46" s="1"/>
  <c r="LY39" i="46" s="1"/>
  <c r="ML39" i="46" s="1"/>
  <c r="NE39" i="46" s="1"/>
  <c r="LW40" i="38"/>
  <c r="LW37" i="38"/>
  <c r="MK37" i="38" s="1"/>
  <c r="ND37" i="38" s="1"/>
  <c r="IT30" i="38"/>
  <c r="AT228" i="21"/>
  <c r="BH11" i="43"/>
  <c r="FV20" i="44" s="1"/>
  <c r="IQ20" i="44" s="1"/>
  <c r="IV40" i="38"/>
  <c r="JI40" i="38" s="1"/>
  <c r="CU40" i="38" s="1"/>
  <c r="IR32" i="38"/>
  <c r="BN11" i="45"/>
  <c r="GA20" i="46" s="1"/>
  <c r="BJ23" i="45"/>
  <c r="FW32" i="46" s="1"/>
  <c r="LU32" i="46" s="1"/>
  <c r="MJ32" i="46" s="1"/>
  <c r="NC32" i="46" s="1"/>
  <c r="LS33" i="41"/>
  <c r="MI33" i="41" s="1"/>
  <c r="NB33" i="41" s="1"/>
  <c r="IR17" i="41"/>
  <c r="LU31" i="38"/>
  <c r="DH172" i="21"/>
  <c r="DO171" i="21"/>
  <c r="DG110" i="21"/>
  <c r="DG111" i="21" s="1"/>
  <c r="DN109" i="21"/>
  <c r="IR36" i="41"/>
  <c r="IT16" i="41"/>
  <c r="LU29" i="38"/>
  <c r="MJ29" i="38" s="1"/>
  <c r="NC29" i="38" s="1"/>
  <c r="IR25" i="41"/>
  <c r="IT31" i="41"/>
  <c r="IR34" i="38"/>
  <c r="LY32" i="41"/>
  <c r="DI109" i="21"/>
  <c r="DP108" i="21"/>
  <c r="BR21" i="43"/>
  <c r="GF30" i="44" s="1"/>
  <c r="IT23" i="41"/>
  <c r="BJ15" i="43"/>
  <c r="FX24" i="44" s="1"/>
  <c r="IS24" i="44" s="1"/>
  <c r="BL20" i="43"/>
  <c r="FZ29" i="44" s="1"/>
  <c r="IU29" i="44" s="1"/>
  <c r="IV29" i="38"/>
  <c r="IV31" i="41"/>
  <c r="BR22" i="45"/>
  <c r="GE31" i="46" s="1"/>
  <c r="MC31" i="46" s="1"/>
  <c r="MN31" i="46" s="1"/>
  <c r="NG31" i="46" s="1"/>
  <c r="BL32" i="43"/>
  <c r="FZ41" i="44" s="1"/>
  <c r="LX41" i="44" s="1"/>
  <c r="ML41" i="44" s="1"/>
  <c r="NE41" i="44" s="1"/>
  <c r="IP39" i="41"/>
  <c r="BJ27" i="43"/>
  <c r="FX36" i="44" s="1"/>
  <c r="IS36" i="44" s="1"/>
  <c r="LW20" i="41"/>
  <c r="LU22" i="41"/>
  <c r="MJ22" i="41" s="1"/>
  <c r="NC22" i="41" s="1"/>
  <c r="BJ17" i="43"/>
  <c r="FX26" i="44" s="1"/>
  <c r="LV26" i="44" s="1"/>
  <c r="MK26" i="44" s="1"/>
  <c r="ND26" i="44" s="1"/>
  <c r="BL25" i="43"/>
  <c r="FZ34" i="44" s="1"/>
  <c r="LX34" i="44" s="1"/>
  <c r="ML34" i="44" s="1"/>
  <c r="NE34" i="44" s="1"/>
  <c r="BL11" i="43"/>
  <c r="FZ20" i="44" s="1"/>
  <c r="LX20" i="44" s="1"/>
  <c r="ML20" i="44" s="1"/>
  <c r="NE20" i="44" s="1"/>
  <c r="BL17" i="43"/>
  <c r="FZ26" i="44" s="1"/>
  <c r="LX26" i="44" s="1"/>
  <c r="ML26" i="44" s="1"/>
  <c r="NE26" i="44" s="1"/>
  <c r="AS229" i="21"/>
  <c r="BL8" i="43"/>
  <c r="FZ17" i="44" s="1"/>
  <c r="LW39" i="41"/>
  <c r="BL24" i="45"/>
  <c r="FY33" i="46" s="1"/>
  <c r="IT33" i="46" s="1"/>
  <c r="IT17" i="38"/>
  <c r="IR23" i="38"/>
  <c r="BL18" i="43"/>
  <c r="FZ27" i="44" s="1"/>
  <c r="LX27" i="44" s="1"/>
  <c r="ML27" i="44" s="1"/>
  <c r="NE27" i="44" s="1"/>
  <c r="BL15" i="43"/>
  <c r="FZ24" i="44" s="1"/>
  <c r="LX24" i="44" s="1"/>
  <c r="ML24" i="44" s="1"/>
  <c r="NE24" i="44" s="1"/>
  <c r="IT23" i="38"/>
  <c r="IT19" i="38"/>
  <c r="LU28" i="38"/>
  <c r="MJ28" i="38" s="1"/>
  <c r="NC28" i="38" s="1"/>
  <c r="LW26" i="38"/>
  <c r="MK26" i="38" s="1"/>
  <c r="ND26" i="38" s="1"/>
  <c r="BH16" i="43"/>
  <c r="FV25" i="44" s="1"/>
  <c r="LT25" i="44" s="1"/>
  <c r="MJ25" i="44" s="1"/>
  <c r="NC25" i="44" s="1"/>
  <c r="IR20" i="38"/>
  <c r="FY42" i="38"/>
  <c r="IT42" i="38" s="1"/>
  <c r="LW16" i="38"/>
  <c r="MK16" i="38" s="1"/>
  <c r="ND16" i="38" s="1"/>
  <c r="BL26" i="45"/>
  <c r="FY35" i="46" s="1"/>
  <c r="LW35" i="46" s="1"/>
  <c r="MK35" i="46" s="1"/>
  <c r="ND35" i="46" s="1"/>
  <c r="LW24" i="38"/>
  <c r="MK24" i="38" s="1"/>
  <c r="ND24" i="38" s="1"/>
  <c r="IT39" i="38"/>
  <c r="LS41" i="41"/>
  <c r="MI41" i="41" s="1"/>
  <c r="NB41" i="41" s="1"/>
  <c r="BL14" i="43"/>
  <c r="FZ23" i="44" s="1"/>
  <c r="IU23" i="44" s="1"/>
  <c r="BL7" i="43"/>
  <c r="FZ16" i="44" s="1"/>
  <c r="AD204" i="21"/>
  <c r="AD208" i="21" s="1"/>
  <c r="IV21" i="38"/>
  <c r="IT21" i="38"/>
  <c r="IR27" i="41"/>
  <c r="BL29" i="43"/>
  <c r="FZ38" i="44" s="1"/>
  <c r="IU38" i="44" s="1"/>
  <c r="AW228" i="21"/>
  <c r="IT30" i="41"/>
  <c r="LW18" i="38"/>
  <c r="LU27" i="41"/>
  <c r="IT31" i="38"/>
  <c r="IT29" i="41"/>
  <c r="IT39" i="41"/>
  <c r="M204" i="21"/>
  <c r="M208" i="21" s="1"/>
  <c r="BL15" i="45"/>
  <c r="FY24" i="46" s="1"/>
  <c r="LW24" i="46" s="1"/>
  <c r="MK24" i="46" s="1"/>
  <c r="ND24" i="46" s="1"/>
  <c r="BN13" i="45"/>
  <c r="GA22" i="46" s="1"/>
  <c r="LY22" i="46" s="1"/>
  <c r="ML22" i="46" s="1"/>
  <c r="NE22" i="46" s="1"/>
  <c r="IZ20" i="41"/>
  <c r="IP24" i="41"/>
  <c r="BH26" i="45"/>
  <c r="FU35" i="46" s="1"/>
  <c r="LS35" i="46" s="1"/>
  <c r="MI35" i="46" s="1"/>
  <c r="NB35" i="46" s="1"/>
  <c r="I205" i="21"/>
  <c r="I209" i="21" s="1"/>
  <c r="IT29" i="38"/>
  <c r="IR29" i="38"/>
  <c r="IT32" i="38"/>
  <c r="LU25" i="41"/>
  <c r="MJ25" i="41" s="1"/>
  <c r="NC25" i="41" s="1"/>
  <c r="IR22" i="41"/>
  <c r="LW40" i="41"/>
  <c r="LW31" i="41"/>
  <c r="MK31" i="41" s="1"/>
  <c r="ND31" i="41" s="1"/>
  <c r="LU34" i="38"/>
  <c r="MJ34" i="38" s="1"/>
  <c r="NC34" i="38" s="1"/>
  <c r="LU26" i="38"/>
  <c r="MJ26" i="38" s="1"/>
  <c r="NC26" i="38" s="1"/>
  <c r="IV32" i="41"/>
  <c r="IP16" i="41"/>
  <c r="LW41" i="38"/>
  <c r="MK41" i="38" s="1"/>
  <c r="ND41" i="38" s="1"/>
  <c r="IT34" i="38"/>
  <c r="BN10" i="45"/>
  <c r="GA19" i="46" s="1"/>
  <c r="LY19" i="46" s="1"/>
  <c r="ML19" i="46" s="1"/>
  <c r="NE19" i="46" s="1"/>
  <c r="BH25" i="43"/>
  <c r="FV34" i="44" s="1"/>
  <c r="LT34" i="44" s="1"/>
  <c r="MJ34" i="44" s="1"/>
  <c r="NC34" i="44" s="1"/>
  <c r="LU24" i="38"/>
  <c r="MJ24" i="38" s="1"/>
  <c r="NC24" i="38" s="1"/>
  <c r="BR17" i="45"/>
  <c r="GE26" i="46" s="1"/>
  <c r="MC26" i="46" s="1"/>
  <c r="MN26" i="46" s="1"/>
  <c r="NG26" i="46" s="1"/>
  <c r="BN8" i="43"/>
  <c r="GB17" i="44" s="1"/>
  <c r="IT20" i="41"/>
  <c r="IT41" i="41"/>
  <c r="JI41" i="41" s="1"/>
  <c r="CU41" i="41" s="1"/>
  <c r="LU21" i="38"/>
  <c r="MJ21" i="38" s="1"/>
  <c r="NC21" i="38" s="1"/>
  <c r="IV22" i="41"/>
  <c r="IV19" i="41"/>
  <c r="MC20" i="41"/>
  <c r="MN20" i="41" s="1"/>
  <c r="NG20" i="41" s="1"/>
  <c r="BL10" i="45"/>
  <c r="FY19" i="46" s="1"/>
  <c r="LW19" i="46" s="1"/>
  <c r="MK19" i="46" s="1"/>
  <c r="ND19" i="46" s="1"/>
  <c r="IZ38" i="38"/>
  <c r="LW20" i="38"/>
  <c r="MK20" i="38" s="1"/>
  <c r="ND20" i="38" s="1"/>
  <c r="BN29" i="45"/>
  <c r="GA38" i="46" s="1"/>
  <c r="LY38" i="46" s="1"/>
  <c r="ML38" i="46" s="1"/>
  <c r="NE38" i="46" s="1"/>
  <c r="IP16" i="38"/>
  <c r="BL32" i="45"/>
  <c r="FY41" i="46" s="1"/>
  <c r="LW41" i="46" s="1"/>
  <c r="MK41" i="46" s="1"/>
  <c r="ND41" i="46" s="1"/>
  <c r="BJ12" i="43"/>
  <c r="FX21" i="44" s="1"/>
  <c r="LV21" i="44" s="1"/>
  <c r="MK21" i="44" s="1"/>
  <c r="ND21" i="44" s="1"/>
  <c r="LS39" i="41"/>
  <c r="MI39" i="41" s="1"/>
  <c r="NB39" i="41" s="1"/>
  <c r="LU36" i="38"/>
  <c r="MJ36" i="38" s="1"/>
  <c r="NC36" i="38" s="1"/>
  <c r="LU36" i="41"/>
  <c r="MJ36" i="41" s="1"/>
  <c r="NC36" i="41" s="1"/>
  <c r="LW16" i="41"/>
  <c r="MK16" i="41" s="1"/>
  <c r="ND16" i="41" s="1"/>
  <c r="IT24" i="41"/>
  <c r="BL14" i="45"/>
  <c r="FY23" i="46" s="1"/>
  <c r="LW23" i="46" s="1"/>
  <c r="MK23" i="46" s="1"/>
  <c r="ND23" i="46" s="1"/>
  <c r="BN30" i="43"/>
  <c r="GB39" i="44" s="1"/>
  <c r="IW39" i="44" s="1"/>
  <c r="LY17" i="38"/>
  <c r="ML17" i="38" s="1"/>
  <c r="NE17" i="38" s="1"/>
  <c r="BN22" i="45"/>
  <c r="GA31" i="46" s="1"/>
  <c r="LY31" i="46" s="1"/>
  <c r="ML31" i="46" s="1"/>
  <c r="NE31" i="46" s="1"/>
  <c r="IZ27" i="41"/>
  <c r="IZ33" i="38"/>
  <c r="JN33" i="38" s="1"/>
  <c r="H33" i="38" s="1"/>
  <c r="LS22" i="38"/>
  <c r="MI22" i="38" s="1"/>
  <c r="NB22" i="38" s="1"/>
  <c r="IR25" i="38"/>
  <c r="R205" i="21"/>
  <c r="R209" i="21" s="1"/>
  <c r="BR14" i="43"/>
  <c r="GF23" i="44" s="1"/>
  <c r="JA23" i="44" s="1"/>
  <c r="AU228" i="21"/>
  <c r="LW21" i="38"/>
  <c r="MK21" i="38" s="1"/>
  <c r="ND21" i="38" s="1"/>
  <c r="BN14" i="43"/>
  <c r="GB23" i="44" s="1"/>
  <c r="IW23" i="44" s="1"/>
  <c r="W204" i="21"/>
  <c r="W208" i="21" s="1"/>
  <c r="IP38" i="38"/>
  <c r="IT36" i="41"/>
  <c r="BL9" i="43"/>
  <c r="FZ18" i="44" s="1"/>
  <c r="IU18" i="44" s="1"/>
  <c r="IR23" i="41"/>
  <c r="IV23" i="38"/>
  <c r="LU27" i="38"/>
  <c r="MJ27" i="38" s="1"/>
  <c r="NC27" i="38" s="1"/>
  <c r="BL30" i="43"/>
  <c r="FZ39" i="44" s="1"/>
  <c r="LX39" i="44" s="1"/>
  <c r="ML39" i="44" s="1"/>
  <c r="NE39" i="44" s="1"/>
  <c r="LW38" i="38"/>
  <c r="BL22" i="43"/>
  <c r="FZ31" i="44" s="1"/>
  <c r="IU31" i="44" s="1"/>
  <c r="FY43" i="38"/>
  <c r="IT43" i="38" s="1"/>
  <c r="LY20" i="38"/>
  <c r="ML20" i="38" s="1"/>
  <c r="NE20" i="38" s="1"/>
  <c r="LW35" i="41"/>
  <c r="IT35" i="38"/>
  <c r="LW29" i="41"/>
  <c r="MK29" i="41" s="1"/>
  <c r="ND29" i="41" s="1"/>
  <c r="BL26" i="43"/>
  <c r="FZ35" i="44" s="1"/>
  <c r="LX35" i="44" s="1"/>
  <c r="ML35" i="44" s="1"/>
  <c r="NE35" i="44" s="1"/>
  <c r="BH24" i="43"/>
  <c r="FV33" i="44" s="1"/>
  <c r="IQ33" i="44" s="1"/>
  <c r="LY30" i="38"/>
  <c r="ML30" i="38" s="1"/>
  <c r="NE30" i="38" s="1"/>
  <c r="FI112" i="21"/>
  <c r="BR16" i="43"/>
  <c r="GF25" i="44" s="1"/>
  <c r="IR33" i="41"/>
  <c r="LU32" i="38"/>
  <c r="BN16" i="45"/>
  <c r="GA25" i="46" s="1"/>
  <c r="IV25" i="46" s="1"/>
  <c r="LY41" i="41"/>
  <c r="ML41" i="41" s="1"/>
  <c r="NE41" i="41" s="1"/>
  <c r="MC37" i="41"/>
  <c r="MN37" i="41" s="1"/>
  <c r="NG37" i="41" s="1"/>
  <c r="BH32" i="43"/>
  <c r="FV41" i="44" s="1"/>
  <c r="IQ41" i="44" s="1"/>
  <c r="BJ21" i="45"/>
  <c r="FW30" i="46" s="1"/>
  <c r="IR30" i="46" s="1"/>
  <c r="IR21" i="41"/>
  <c r="BL19" i="45"/>
  <c r="FY28" i="46" s="1"/>
  <c r="IT28" i="46" s="1"/>
  <c r="LU38" i="38"/>
  <c r="MJ38" i="38" s="1"/>
  <c r="NC38" i="38" s="1"/>
  <c r="IV20" i="41"/>
  <c r="IZ34" i="41"/>
  <c r="LU32" i="41"/>
  <c r="IR31" i="38"/>
  <c r="BN26" i="45"/>
  <c r="GA35" i="46" s="1"/>
  <c r="IV35" i="46" s="1"/>
  <c r="LY36" i="41"/>
  <c r="ML36" i="41" s="1"/>
  <c r="NE36" i="41" s="1"/>
  <c r="BN28" i="45"/>
  <c r="GA37" i="46" s="1"/>
  <c r="IV37" i="46" s="1"/>
  <c r="IV39" i="41"/>
  <c r="BH16" i="45"/>
  <c r="FU25" i="46" s="1"/>
  <c r="LS25" i="46" s="1"/>
  <c r="MI25" i="46" s="1"/>
  <c r="NB25" i="46" s="1"/>
  <c r="R204" i="21"/>
  <c r="R208" i="21" s="1"/>
  <c r="BL25" i="45"/>
  <c r="FY34" i="46" s="1"/>
  <c r="LW34" i="46" s="1"/>
  <c r="MK34" i="46" s="1"/>
  <c r="ND34" i="46" s="1"/>
  <c r="BJ28" i="43"/>
  <c r="FX37" i="44" s="1"/>
  <c r="LV37" i="44" s="1"/>
  <c r="MK37" i="44" s="1"/>
  <c r="ND37" i="44" s="1"/>
  <c r="LU40" i="38"/>
  <c r="MJ40" i="38" s="1"/>
  <c r="NC40" i="38" s="1"/>
  <c r="IV17" i="41"/>
  <c r="BH28" i="45"/>
  <c r="FU37" i="46" s="1"/>
  <c r="LS37" i="46" s="1"/>
  <c r="MI37" i="46" s="1"/>
  <c r="NB37" i="46" s="1"/>
  <c r="BJ9" i="45"/>
  <c r="FW18" i="46" s="1"/>
  <c r="LU18" i="46" s="1"/>
  <c r="MJ18" i="46" s="1"/>
  <c r="NC18" i="46" s="1"/>
  <c r="LY40" i="38"/>
  <c r="ML40" i="38" s="1"/>
  <c r="NE40" i="38" s="1"/>
  <c r="IR37" i="38"/>
  <c r="BN19" i="45"/>
  <c r="GA28" i="46" s="1"/>
  <c r="LY28" i="46" s="1"/>
  <c r="ML28" i="46" s="1"/>
  <c r="NE28" i="46" s="1"/>
  <c r="IP36" i="41"/>
  <c r="LS37" i="41"/>
  <c r="MI37" i="41" s="1"/>
  <c r="NB37" i="41" s="1"/>
  <c r="IZ25" i="38"/>
  <c r="JN25" i="38" s="1"/>
  <c r="H25" i="38" s="1"/>
  <c r="LU18" i="41"/>
  <c r="MJ18" i="41" s="1"/>
  <c r="NC18" i="41" s="1"/>
  <c r="BN18" i="43"/>
  <c r="GB27" i="44" s="1"/>
  <c r="IW27" i="44" s="1"/>
  <c r="LY28" i="38"/>
  <c r="ML28" i="38" s="1"/>
  <c r="NE28" i="38" s="1"/>
  <c r="LY22" i="38"/>
  <c r="ML22" i="38" s="1"/>
  <c r="NE22" i="38" s="1"/>
  <c r="BL28" i="45"/>
  <c r="FY37" i="46" s="1"/>
  <c r="LW37" i="46" s="1"/>
  <c r="MK37" i="46" s="1"/>
  <c r="ND37" i="46" s="1"/>
  <c r="BN24" i="45"/>
  <c r="GA33" i="46" s="1"/>
  <c r="IV33" i="46" s="1"/>
  <c r="IV25" i="41"/>
  <c r="IZ19" i="41"/>
  <c r="LS41" i="38"/>
  <c r="MI41" i="38" s="1"/>
  <c r="NB41" i="38" s="1"/>
  <c r="BJ29" i="45"/>
  <c r="FW38" i="46" s="1"/>
  <c r="IR38" i="46" s="1"/>
  <c r="LU30" i="41"/>
  <c r="MJ30" i="41" s="1"/>
  <c r="NC30" i="41" s="1"/>
  <c r="BL9" i="45"/>
  <c r="FY18" i="46" s="1"/>
  <c r="IT18" i="46" s="1"/>
  <c r="BN18" i="45"/>
  <c r="GA27" i="46" s="1"/>
  <c r="IV27" i="46" s="1"/>
  <c r="BJ8" i="45"/>
  <c r="FW17" i="46" s="1"/>
  <c r="IV35" i="41"/>
  <c r="IV37" i="41"/>
  <c r="LS25" i="41"/>
  <c r="MI25" i="41" s="1"/>
  <c r="NB25" i="41" s="1"/>
  <c r="IP33" i="41"/>
  <c r="BJ17" i="45"/>
  <c r="FW26" i="46" s="1"/>
  <c r="IR26" i="46" s="1"/>
  <c r="BN19" i="43"/>
  <c r="GB28" i="44" s="1"/>
  <c r="IW28" i="44" s="1"/>
  <c r="LY38" i="38"/>
  <c r="ML38" i="38" s="1"/>
  <c r="NE38" i="38" s="1"/>
  <c r="IT37" i="41"/>
  <c r="IT25" i="41"/>
  <c r="IT34" i="41"/>
  <c r="BR20" i="45"/>
  <c r="GE29" i="46" s="1"/>
  <c r="IZ29" i="46" s="1"/>
  <c r="IZ39" i="41"/>
  <c r="BH9" i="45"/>
  <c r="FU18" i="46" s="1"/>
  <c r="LS18" i="46" s="1"/>
  <c r="MI18" i="46" s="1"/>
  <c r="BN22" i="43"/>
  <c r="GB31" i="44" s="1"/>
  <c r="LZ31" i="44" s="1"/>
  <c r="MM31" i="44" s="1"/>
  <c r="NF31" i="44" s="1"/>
  <c r="LS16" i="41"/>
  <c r="MI16" i="41" s="1"/>
  <c r="NB16" i="41" s="1"/>
  <c r="BR28" i="43"/>
  <c r="GF37" i="44" s="1"/>
  <c r="M205" i="21"/>
  <c r="M209" i="21" s="1"/>
  <c r="W205" i="21"/>
  <c r="W209" i="21" s="1"/>
  <c r="BW209" i="21"/>
  <c r="BH204" i="21"/>
  <c r="BH208" i="21" s="1"/>
  <c r="LW30" i="41"/>
  <c r="MK30" i="41" s="1"/>
  <c r="ND30" i="41" s="1"/>
  <c r="FY43" i="41"/>
  <c r="IT43" i="41" s="1"/>
  <c r="IV16" i="41"/>
  <c r="LS25" i="38"/>
  <c r="MI25" i="38" s="1"/>
  <c r="LU20" i="38"/>
  <c r="MJ20" i="38" s="1"/>
  <c r="NC20" i="38" s="1"/>
  <c r="ML22" i="41"/>
  <c r="NE22" i="41" s="1"/>
  <c r="BN20" i="45"/>
  <c r="GA29" i="46" s="1"/>
  <c r="LY29" i="46" s="1"/>
  <c r="ML29" i="46" s="1"/>
  <c r="NE29" i="46" s="1"/>
  <c r="BR11" i="43"/>
  <c r="GF20" i="44" s="1"/>
  <c r="LW33" i="41"/>
  <c r="MK33" i="41" s="1"/>
  <c r="ND33" i="41" s="1"/>
  <c r="BL23" i="45"/>
  <c r="FY32" i="46" s="1"/>
  <c r="LW32" i="46" s="1"/>
  <c r="MK32" i="46" s="1"/>
  <c r="ND32" i="46" s="1"/>
  <c r="IT17" i="41"/>
  <c r="IZ16" i="38"/>
  <c r="JN16" i="38" s="1"/>
  <c r="H16" i="38" s="1"/>
  <c r="IT27" i="41"/>
  <c r="LW32" i="41"/>
  <c r="MK32" i="41" s="1"/>
  <c r="ND32" i="41" s="1"/>
  <c r="BL18" i="45"/>
  <c r="FY27" i="46" s="1"/>
  <c r="IT27" i="46" s="1"/>
  <c r="IR28" i="38"/>
  <c r="MO26" i="41"/>
  <c r="NH26" i="41" s="1"/>
  <c r="MO30" i="41"/>
  <c r="NH30" i="41" s="1"/>
  <c r="LU33" i="38"/>
  <c r="MJ33" i="38" s="1"/>
  <c r="NC33" i="38" s="1"/>
  <c r="LS31" i="41"/>
  <c r="BJ32" i="43"/>
  <c r="FX41" i="44" s="1"/>
  <c r="LV41" i="44" s="1"/>
  <c r="MK41" i="44" s="1"/>
  <c r="ND41" i="44" s="1"/>
  <c r="BR13" i="43"/>
  <c r="GF22" i="44" s="1"/>
  <c r="LY40" i="41"/>
  <c r="ML40" i="41" s="1"/>
  <c r="NE40" i="41" s="1"/>
  <c r="BJ7" i="45"/>
  <c r="FW16" i="46" s="1"/>
  <c r="BJ14" i="45"/>
  <c r="FW23" i="46" s="1"/>
  <c r="LU23" i="46" s="1"/>
  <c r="MJ23" i="46" s="1"/>
  <c r="NC23" i="46" s="1"/>
  <c r="IR16" i="41"/>
  <c r="BJ32" i="45"/>
  <c r="FW41" i="46" s="1"/>
  <c r="LU41" i="46" s="1"/>
  <c r="MJ41" i="46" s="1"/>
  <c r="NC41" i="46" s="1"/>
  <c r="IT26" i="41"/>
  <c r="BL27" i="45"/>
  <c r="FY36" i="46" s="1"/>
  <c r="IT36" i="46" s="1"/>
  <c r="BL29" i="45"/>
  <c r="FY38" i="46" s="1"/>
  <c r="LW38" i="46" s="1"/>
  <c r="MK38" i="46" s="1"/>
  <c r="ND38" i="46" s="1"/>
  <c r="LU16" i="38"/>
  <c r="MJ16" i="38" s="1"/>
  <c r="NC16" i="38" s="1"/>
  <c r="BN25" i="45"/>
  <c r="GA34" i="46" s="1"/>
  <c r="IV34" i="46" s="1"/>
  <c r="FY42" i="41"/>
  <c r="IT42" i="41" s="1"/>
  <c r="BL17" i="45"/>
  <c r="FY26" i="46" s="1"/>
  <c r="IT26" i="46" s="1"/>
  <c r="IZ17" i="38"/>
  <c r="JN17" i="38" s="1"/>
  <c r="H17" i="38" s="1"/>
  <c r="IR31" i="41"/>
  <c r="BL13" i="45"/>
  <c r="FY22" i="46" s="1"/>
  <c r="LW22" i="46" s="1"/>
  <c r="MK22" i="46" s="1"/>
  <c r="ND22" i="46" s="1"/>
  <c r="IV26" i="41"/>
  <c r="LW38" i="41"/>
  <c r="MK38" i="41" s="1"/>
  <c r="ND38" i="41" s="1"/>
  <c r="BQ204" i="21"/>
  <c r="BQ208" i="21" s="1"/>
  <c r="IP32" i="41"/>
  <c r="BH32" i="45"/>
  <c r="FU41" i="46" s="1"/>
  <c r="IP41" i="46" s="1"/>
  <c r="IV37" i="38"/>
  <c r="IR17" i="38"/>
  <c r="IT22" i="41"/>
  <c r="BN31" i="45"/>
  <c r="GA40" i="46" s="1"/>
  <c r="LY40" i="46" s="1"/>
  <c r="ML40" i="46" s="1"/>
  <c r="NE40" i="46" s="1"/>
  <c r="IR35" i="38"/>
  <c r="CH204" i="21"/>
  <c r="CH208" i="21" s="1"/>
  <c r="MO24" i="38"/>
  <c r="NH24" i="38" s="1"/>
  <c r="MO29" i="38"/>
  <c r="NH29" i="38" s="1"/>
  <c r="MO17" i="38"/>
  <c r="NH17" i="38" s="1"/>
  <c r="MC22" i="38"/>
  <c r="MN22" i="38" s="1"/>
  <c r="BH29" i="43"/>
  <c r="FV38" i="44" s="1"/>
  <c r="IQ38" i="44" s="1"/>
  <c r="LU41" i="41"/>
  <c r="MJ41" i="41" s="1"/>
  <c r="NC41" i="41" s="1"/>
  <c r="BJ16" i="43"/>
  <c r="FX25" i="44" s="1"/>
  <c r="LV25" i="44" s="1"/>
  <c r="MK25" i="44" s="1"/>
  <c r="ND25" i="44" s="1"/>
  <c r="BN17" i="45"/>
  <c r="GA26" i="46" s="1"/>
  <c r="LY26" i="46" s="1"/>
  <c r="ML26" i="46" s="1"/>
  <c r="NE26" i="46" s="1"/>
  <c r="LS35" i="41"/>
  <c r="MI35" i="41" s="1"/>
  <c r="NB35" i="41" s="1"/>
  <c r="BH12" i="43"/>
  <c r="FV21" i="44" s="1"/>
  <c r="LT21" i="44" s="1"/>
  <c r="MJ21" i="44" s="1"/>
  <c r="NC21" i="44" s="1"/>
  <c r="LU30" i="38"/>
  <c r="MJ30" i="38" s="1"/>
  <c r="NC30" i="38" s="1"/>
  <c r="DM170" i="21"/>
  <c r="LY34" i="41"/>
  <c r="ML34" i="41" s="1"/>
  <c r="NE34" i="41" s="1"/>
  <c r="MN20" i="38"/>
  <c r="NG20" i="38" s="1"/>
  <c r="FW42" i="38"/>
  <c r="IR42" i="38" s="1"/>
  <c r="BR30" i="43"/>
  <c r="GF39" i="44" s="1"/>
  <c r="MD39" i="44" s="1"/>
  <c r="MO39" i="44" s="1"/>
  <c r="NH39" i="44" s="1"/>
  <c r="IZ28" i="41"/>
  <c r="FW43" i="41"/>
  <c r="IR43" i="41" s="1"/>
  <c r="BJ7" i="43"/>
  <c r="FX16" i="44" s="1"/>
  <c r="IP23" i="41"/>
  <c r="BH23" i="45"/>
  <c r="FU32" i="46" s="1"/>
  <c r="IP32" i="46" s="1"/>
  <c r="LU19" i="38"/>
  <c r="MJ19" i="38" s="1"/>
  <c r="LY23" i="41"/>
  <c r="ML23" i="41" s="1"/>
  <c r="NE23" i="41" s="1"/>
  <c r="MM24" i="38"/>
  <c r="NF24" i="38" s="1"/>
  <c r="MM31" i="38"/>
  <c r="NF31" i="38" s="1"/>
  <c r="IV34" i="38"/>
  <c r="BN23" i="43"/>
  <c r="GB32" i="44" s="1"/>
  <c r="LZ32" i="44" s="1"/>
  <c r="MM32" i="44" s="1"/>
  <c r="NF32" i="44" s="1"/>
  <c r="LY30" i="41"/>
  <c r="IZ18" i="41"/>
  <c r="Q204" i="21"/>
  <c r="Q208" i="21" s="1"/>
  <c r="IZ24" i="38"/>
  <c r="IR24" i="41"/>
  <c r="MK41" i="41"/>
  <c r="ND41" i="41" s="1"/>
  <c r="MJ37" i="38"/>
  <c r="NC37" i="38" s="1"/>
  <c r="IZ16" i="41"/>
  <c r="LS40" i="41"/>
  <c r="MI40" i="41" s="1"/>
  <c r="NB40" i="41" s="1"/>
  <c r="IP33" i="38"/>
  <c r="IR35" i="41"/>
  <c r="IZ20" i="38"/>
  <c r="JN20" i="38" s="1"/>
  <c r="H20" i="38" s="1"/>
  <c r="IP27" i="38"/>
  <c r="MJ23" i="41"/>
  <c r="NC23" i="41" s="1"/>
  <c r="LY19" i="38"/>
  <c r="ML19" i="38" s="1"/>
  <c r="NE19" i="38" s="1"/>
  <c r="LU41" i="38"/>
  <c r="MJ41" i="38" s="1"/>
  <c r="NC41" i="38" s="1"/>
  <c r="ML17" i="41"/>
  <c r="NE17" i="41" s="1"/>
  <c r="IP40" i="41"/>
  <c r="MK22" i="38"/>
  <c r="ND22" i="38" s="1"/>
  <c r="MK19" i="38"/>
  <c r="ND19" i="38" s="1"/>
  <c r="BJ24" i="43"/>
  <c r="FX33" i="44" s="1"/>
  <c r="IS33" i="44" s="1"/>
  <c r="IZ32" i="41"/>
  <c r="BH20" i="43"/>
  <c r="FV29" i="44" s="1"/>
  <c r="LT29" i="44" s="1"/>
  <c r="IR28" i="41"/>
  <c r="BN26" i="43"/>
  <c r="GB35" i="44" s="1"/>
  <c r="LZ35" i="44" s="1"/>
  <c r="MM35" i="44" s="1"/>
  <c r="NF35" i="44" s="1"/>
  <c r="IP29" i="41"/>
  <c r="FW43" i="38"/>
  <c r="IR43" i="38" s="1"/>
  <c r="IP26" i="41"/>
  <c r="MI36" i="41"/>
  <c r="NB36" i="41" s="1"/>
  <c r="MM25" i="38"/>
  <c r="NF25" i="38" s="1"/>
  <c r="BR7" i="43"/>
  <c r="GF16" i="44" s="1"/>
  <c r="ML21" i="38"/>
  <c r="NE21" i="38" s="1"/>
  <c r="MO21" i="38"/>
  <c r="NH21" i="38" s="1"/>
  <c r="MO25" i="38"/>
  <c r="NH25" i="38" s="1"/>
  <c r="BJ14" i="43"/>
  <c r="FX23" i="44" s="1"/>
  <c r="LV23" i="44" s="1"/>
  <c r="MK23" i="44" s="1"/>
  <c r="ND23" i="44" s="1"/>
  <c r="BN7" i="45"/>
  <c r="GA16" i="46" s="1"/>
  <c r="BN15" i="45"/>
  <c r="GA24" i="46" s="1"/>
  <c r="LY24" i="46" s="1"/>
  <c r="ML24" i="46" s="1"/>
  <c r="NE24" i="46" s="1"/>
  <c r="BR14" i="45"/>
  <c r="GE23" i="46" s="1"/>
  <c r="MC23" i="46" s="1"/>
  <c r="MN23" i="46" s="1"/>
  <c r="NG23" i="46" s="1"/>
  <c r="MO18" i="38"/>
  <c r="NH18" i="38" s="1"/>
  <c r="BJ30" i="43"/>
  <c r="FX39" i="44" s="1"/>
  <c r="IS39" i="44" s="1"/>
  <c r="BT209" i="21"/>
  <c r="BN27" i="43"/>
  <c r="GB36" i="44" s="1"/>
  <c r="IW36" i="44" s="1"/>
  <c r="MN16" i="38"/>
  <c r="NG16" i="38" s="1"/>
  <c r="FW42" i="41"/>
  <c r="IR42" i="41" s="1"/>
  <c r="MJ39" i="41"/>
  <c r="NC39" i="41" s="1"/>
  <c r="MJ23" i="38"/>
  <c r="NC23" i="38" s="1"/>
  <c r="BK208" i="21"/>
  <c r="IV29" i="41"/>
  <c r="MM36" i="38"/>
  <c r="NF36" i="38" s="1"/>
  <c r="AF205" i="21"/>
  <c r="AF209" i="21" s="1"/>
  <c r="BJ26" i="45"/>
  <c r="FW35" i="46" s="1"/>
  <c r="LU35" i="46" s="1"/>
  <c r="MJ35" i="46" s="1"/>
  <c r="NC35" i="46" s="1"/>
  <c r="LU20" i="41"/>
  <c r="MJ20" i="41" s="1"/>
  <c r="NC20" i="41" s="1"/>
  <c r="MO23" i="38"/>
  <c r="NH23" i="38" s="1"/>
  <c r="MO32" i="38"/>
  <c r="NH32" i="38" s="1"/>
  <c r="MJ25" i="38"/>
  <c r="NC25" i="38" s="1"/>
  <c r="GA42" i="41"/>
  <c r="IV42" i="41" s="1"/>
  <c r="BR23" i="45"/>
  <c r="GE32" i="46" s="1"/>
  <c r="IZ32" i="46" s="1"/>
  <c r="IZ26" i="41"/>
  <c r="MK29" i="38"/>
  <c r="ND29" i="38" s="1"/>
  <c r="BH18" i="43"/>
  <c r="FV27" i="44" s="1"/>
  <c r="IQ27" i="44" s="1"/>
  <c r="IP29" i="38"/>
  <c r="IV30" i="38"/>
  <c r="GA42" i="38"/>
  <c r="IV42" i="38" s="1"/>
  <c r="IV35" i="38"/>
  <c r="MO27" i="38"/>
  <c r="NH27" i="38" s="1"/>
  <c r="MO34" i="38"/>
  <c r="NH34" i="38" s="1"/>
  <c r="BJ13" i="43"/>
  <c r="FX22" i="44" s="1"/>
  <c r="LV22" i="44" s="1"/>
  <c r="MK22" i="44" s="1"/>
  <c r="ND22" i="44" s="1"/>
  <c r="IR27" i="38"/>
  <c r="IV24" i="41"/>
  <c r="IP34" i="41"/>
  <c r="BR18" i="43"/>
  <c r="GF27" i="44" s="1"/>
  <c r="BN24" i="43"/>
  <c r="GB33" i="44" s="1"/>
  <c r="LZ33" i="44" s="1"/>
  <c r="MM33" i="44" s="1"/>
  <c r="NF33" i="44" s="1"/>
  <c r="IV20" i="38"/>
  <c r="LU39" i="38"/>
  <c r="MJ39" i="38" s="1"/>
  <c r="NC39" i="38" s="1"/>
  <c r="BN9" i="45"/>
  <c r="GA18" i="46" s="1"/>
  <c r="IV18" i="46" s="1"/>
  <c r="BH10" i="45"/>
  <c r="FU19" i="46" s="1"/>
  <c r="LS19" i="46" s="1"/>
  <c r="MI19" i="46" s="1"/>
  <c r="NB19" i="46" s="1"/>
  <c r="LS31" i="38"/>
  <c r="MI31" i="38" s="1"/>
  <c r="NB31" i="38" s="1"/>
  <c r="BJ30" i="45"/>
  <c r="FW39" i="46" s="1"/>
  <c r="IR39" i="46" s="1"/>
  <c r="BJ10" i="45"/>
  <c r="FW19" i="46" s="1"/>
  <c r="IR19" i="46" s="1"/>
  <c r="LY36" i="38"/>
  <c r="ML36" i="38" s="1"/>
  <c r="NE36" i="38" s="1"/>
  <c r="MI18" i="41"/>
  <c r="NB18" i="41" s="1"/>
  <c r="L205" i="21"/>
  <c r="L209" i="21" s="1"/>
  <c r="MO40" i="38"/>
  <c r="NH40" i="38" s="1"/>
  <c r="ML19" i="41"/>
  <c r="NE19" i="41" s="1"/>
  <c r="BH17" i="45"/>
  <c r="FU26" i="46" s="1"/>
  <c r="LS26" i="46" s="1"/>
  <c r="MI26" i="46" s="1"/>
  <c r="NB26" i="46" s="1"/>
  <c r="MM35" i="41"/>
  <c r="NF35" i="41" s="1"/>
  <c r="MK19" i="41"/>
  <c r="ND19" i="41" s="1"/>
  <c r="IR20" i="41"/>
  <c r="DE170" i="21"/>
  <c r="BN10" i="43"/>
  <c r="GB19" i="44" s="1"/>
  <c r="IW19" i="44" s="1"/>
  <c r="BJ19" i="45"/>
  <c r="FW28" i="46" s="1"/>
  <c r="IR28" i="46" s="1"/>
  <c r="LU22" i="38"/>
  <c r="MJ22" i="38" s="1"/>
  <c r="NC22" i="38" s="1"/>
  <c r="IP28" i="38"/>
  <c r="IV33" i="38"/>
  <c r="IV18" i="41"/>
  <c r="MC35" i="41"/>
  <c r="MN35" i="41" s="1"/>
  <c r="NG35" i="41" s="1"/>
  <c r="IP19" i="41"/>
  <c r="MC18" i="38"/>
  <c r="MN18" i="38" s="1"/>
  <c r="NG18" i="38" s="1"/>
  <c r="IR39" i="41"/>
  <c r="LU19" i="41"/>
  <c r="MJ19" i="41" s="1"/>
  <c r="NC19" i="41" s="1"/>
  <c r="GG4" i="46"/>
  <c r="FU5" i="46" s="1"/>
  <c r="IR22" i="38"/>
  <c r="JI22" i="38" s="1"/>
  <c r="CU22" i="38" s="1"/>
  <c r="MM39" i="38"/>
  <c r="NF39" i="38" s="1"/>
  <c r="MM38" i="38"/>
  <c r="NF38" i="38" s="1"/>
  <c r="MM16" i="38"/>
  <c r="NF16" i="38" s="1"/>
  <c r="MK39" i="38"/>
  <c r="ND39" i="38" s="1"/>
  <c r="MK31" i="38"/>
  <c r="ND31" i="38" s="1"/>
  <c r="MK17" i="38"/>
  <c r="ND17" i="38" s="1"/>
  <c r="LS19" i="38"/>
  <c r="MI19" i="38" s="1"/>
  <c r="NB19" i="38" s="1"/>
  <c r="MN35" i="38"/>
  <c r="NG35" i="38" s="1"/>
  <c r="MC21" i="41"/>
  <c r="MN21" i="41" s="1"/>
  <c r="NG21" i="41" s="1"/>
  <c r="CG204" i="21"/>
  <c r="CG208" i="21" s="1"/>
  <c r="MI38" i="38"/>
  <c r="NB38" i="38" s="1"/>
  <c r="ML37" i="38"/>
  <c r="NE37" i="38" s="1"/>
  <c r="ML34" i="38"/>
  <c r="NE34" i="38" s="1"/>
  <c r="ML32" i="38"/>
  <c r="NE32" i="38" s="1"/>
  <c r="MI21" i="38"/>
  <c r="NB21" i="38" s="1"/>
  <c r="MJ17" i="38"/>
  <c r="NC17" i="38" s="1"/>
  <c r="MN34" i="38"/>
  <c r="NG34" i="38" s="1"/>
  <c r="MO22" i="38"/>
  <c r="NH22" i="38" s="1"/>
  <c r="BJ10" i="43"/>
  <c r="FX19" i="44" s="1"/>
  <c r="LV19" i="44" s="1"/>
  <c r="MK19" i="44" s="1"/>
  <c r="ND19" i="44" s="1"/>
  <c r="BJ8" i="43"/>
  <c r="FX17" i="44" s="1"/>
  <c r="IV23" i="41"/>
  <c r="GA43" i="41"/>
  <c r="IV43" i="41" s="1"/>
  <c r="MM32" i="38"/>
  <c r="NF32" i="38" s="1"/>
  <c r="MM41" i="38"/>
  <c r="NF41" i="38" s="1"/>
  <c r="MC17" i="38"/>
  <c r="MN17" i="38" s="1"/>
  <c r="NG17" i="38" s="1"/>
  <c r="MK23" i="38"/>
  <c r="ND23" i="38" s="1"/>
  <c r="MI33" i="38"/>
  <c r="NB33" i="38" s="1"/>
  <c r="BJ22" i="45"/>
  <c r="FW31" i="46" s="1"/>
  <c r="LU31" i="46" s="1"/>
  <c r="MJ31" i="46" s="1"/>
  <c r="NC31" i="46" s="1"/>
  <c r="MO37" i="38"/>
  <c r="NH37" i="38" s="1"/>
  <c r="MO31" i="38"/>
  <c r="NH31" i="38" s="1"/>
  <c r="MO35" i="38"/>
  <c r="NH35" i="38" s="1"/>
  <c r="MM18" i="38"/>
  <c r="NF18" i="38" s="1"/>
  <c r="MN32" i="38"/>
  <c r="NG32" i="38" s="1"/>
  <c r="MC39" i="38"/>
  <c r="MN39" i="38" s="1"/>
  <c r="NG39" i="38" s="1"/>
  <c r="MK18" i="38"/>
  <c r="ND18" i="38" s="1"/>
  <c r="MI27" i="38"/>
  <c r="NB27" i="38" s="1"/>
  <c r="MI29" i="38"/>
  <c r="NB29" i="38" s="1"/>
  <c r="IP21" i="38"/>
  <c r="ML31" i="38"/>
  <c r="NE31" i="38" s="1"/>
  <c r="ML23" i="38"/>
  <c r="NE23" i="38" s="1"/>
  <c r="IV32" i="38"/>
  <c r="ML35" i="38"/>
  <c r="NE35" i="38" s="1"/>
  <c r="MO33" i="38"/>
  <c r="NH33" i="38" s="1"/>
  <c r="IR30" i="38"/>
  <c r="LU35" i="38"/>
  <c r="MJ35" i="38" s="1"/>
  <c r="NC35" i="38" s="1"/>
  <c r="MC28" i="41"/>
  <c r="MG28" i="41" s="1"/>
  <c r="MC23" i="41"/>
  <c r="MN23" i="41" s="1"/>
  <c r="NG23" i="41" s="1"/>
  <c r="MM30" i="38"/>
  <c r="NF30" i="38" s="1"/>
  <c r="BR31" i="43"/>
  <c r="GF40" i="44" s="1"/>
  <c r="JA40" i="44" s="1"/>
  <c r="LS37" i="38"/>
  <c r="MI37" i="38" s="1"/>
  <c r="LU34" i="41"/>
  <c r="MJ34" i="41" s="1"/>
  <c r="NC34" i="41" s="1"/>
  <c r="BH23" i="43"/>
  <c r="FV32" i="44" s="1"/>
  <c r="LT32" i="44" s="1"/>
  <c r="MJ32" i="44" s="1"/>
  <c r="NC32" i="44" s="1"/>
  <c r="LS17" i="41"/>
  <c r="MI17" i="41" s="1"/>
  <c r="NB17" i="41" s="1"/>
  <c r="MM23" i="38"/>
  <c r="NF23" i="38" s="1"/>
  <c r="BN28" i="43"/>
  <c r="GB37" i="44" s="1"/>
  <c r="LZ37" i="44" s="1"/>
  <c r="MM37" i="44" s="1"/>
  <c r="NF37" i="44" s="1"/>
  <c r="ML39" i="38"/>
  <c r="NE39" i="38" s="1"/>
  <c r="BN25" i="43"/>
  <c r="GB34" i="44" s="1"/>
  <c r="IW34" i="44" s="1"/>
  <c r="MO36" i="38"/>
  <c r="NH36" i="38" s="1"/>
  <c r="MJ18" i="38"/>
  <c r="NC18" i="38" s="1"/>
  <c r="IV30" i="41"/>
  <c r="BR32" i="45"/>
  <c r="GE41" i="46" s="1"/>
  <c r="MC41" i="46" s="1"/>
  <c r="MN41" i="46" s="1"/>
  <c r="NG41" i="46" s="1"/>
  <c r="BR9" i="45"/>
  <c r="GE18" i="46" s="1"/>
  <c r="MC18" i="46" s="1"/>
  <c r="MN18" i="46" s="1"/>
  <c r="NG18" i="46" s="1"/>
  <c r="MM34" i="38"/>
  <c r="NF34" i="38" s="1"/>
  <c r="BR26" i="43"/>
  <c r="GF35" i="44" s="1"/>
  <c r="MC40" i="38"/>
  <c r="MN40" i="38" s="1"/>
  <c r="NG40" i="38" s="1"/>
  <c r="BR21" i="45"/>
  <c r="GE30" i="46" s="1"/>
  <c r="MC30" i="46" s="1"/>
  <c r="MN30" i="46" s="1"/>
  <c r="NG30" i="46" s="1"/>
  <c r="BH14" i="45"/>
  <c r="FU23" i="46" s="1"/>
  <c r="IP23" i="46" s="1"/>
  <c r="IZ34" i="38"/>
  <c r="JN34" i="38" s="1"/>
  <c r="H34" i="38" s="1"/>
  <c r="IP32" i="38"/>
  <c r="H204" i="21"/>
  <c r="H208" i="21" s="1"/>
  <c r="MM28" i="38"/>
  <c r="NF28" i="38" s="1"/>
  <c r="MM37" i="38"/>
  <c r="NF37" i="38" s="1"/>
  <c r="MN25" i="38"/>
  <c r="NG25" i="38" s="1"/>
  <c r="ML27" i="38"/>
  <c r="NE27" i="38" s="1"/>
  <c r="IP31" i="41"/>
  <c r="MM22" i="38"/>
  <c r="NF22" i="38" s="1"/>
  <c r="MM17" i="38"/>
  <c r="NF17" i="38" s="1"/>
  <c r="MK33" i="38"/>
  <c r="ND33" i="38" s="1"/>
  <c r="MK28" i="38"/>
  <c r="ND28" i="38" s="1"/>
  <c r="ML41" i="38"/>
  <c r="NE41" i="38" s="1"/>
  <c r="MO39" i="38"/>
  <c r="NH39" i="38" s="1"/>
  <c r="MO41" i="38"/>
  <c r="NH41" i="38" s="1"/>
  <c r="MO16" i="38"/>
  <c r="NH16" i="38" s="1"/>
  <c r="MC41" i="41"/>
  <c r="MN41" i="41" s="1"/>
  <c r="NG41" i="41" s="1"/>
  <c r="MM29" i="38"/>
  <c r="NF29" i="38" s="1"/>
  <c r="IZ35" i="38"/>
  <c r="JN35" i="38" s="1"/>
  <c r="H35" i="38" s="1"/>
  <c r="LS35" i="38"/>
  <c r="MI35" i="38" s="1"/>
  <c r="NB35" i="38" s="1"/>
  <c r="BR12" i="45"/>
  <c r="GE21" i="46" s="1"/>
  <c r="IZ21" i="46" s="1"/>
  <c r="IZ30" i="41"/>
  <c r="MM27" i="38"/>
  <c r="NF27" i="38" s="1"/>
  <c r="BX209" i="21"/>
  <c r="BN9" i="43"/>
  <c r="GB18" i="44" s="1"/>
  <c r="LZ18" i="44" s="1"/>
  <c r="MM18" i="44" s="1"/>
  <c r="NF18" i="44" s="1"/>
  <c r="MM33" i="38"/>
  <c r="NF33" i="38" s="1"/>
  <c r="MK36" i="38"/>
  <c r="ND36" i="38" s="1"/>
  <c r="MI36" i="38"/>
  <c r="NB36" i="38" s="1"/>
  <c r="IP35" i="38"/>
  <c r="IP37" i="38"/>
  <c r="BJ25" i="45"/>
  <c r="FW34" i="46" s="1"/>
  <c r="LU34" i="46" s="1"/>
  <c r="MJ34" i="46" s="1"/>
  <c r="NC34" i="46" s="1"/>
  <c r="ML33" i="38"/>
  <c r="NE33" i="38" s="1"/>
  <c r="BR15" i="43"/>
  <c r="GF24" i="44" s="1"/>
  <c r="BR25" i="43"/>
  <c r="GF34" i="44" s="1"/>
  <c r="LU24" i="41"/>
  <c r="MJ24" i="41" s="1"/>
  <c r="NC24" i="41" s="1"/>
  <c r="BJ20" i="45"/>
  <c r="FW29" i="46" s="1"/>
  <c r="IR29" i="46" s="1"/>
  <c r="FI118" i="21"/>
  <c r="FI113" i="21"/>
  <c r="FI116" i="21"/>
  <c r="FI171" i="21"/>
  <c r="MN23" i="38"/>
  <c r="NG23" i="38" s="1"/>
  <c r="MN37" i="38"/>
  <c r="NG37" i="38" s="1"/>
  <c r="MI23" i="38"/>
  <c r="NB23" i="38" s="1"/>
  <c r="MI16" i="38"/>
  <c r="NB16" i="38" s="1"/>
  <c r="MI34" i="38"/>
  <c r="ML16" i="38"/>
  <c r="NE16" i="38" s="1"/>
  <c r="MN30" i="38"/>
  <c r="NG30" i="38" s="1"/>
  <c r="ML24" i="38"/>
  <c r="NE24" i="38" s="1"/>
  <c r="MK38" i="38"/>
  <c r="ND38" i="38" s="1"/>
  <c r="MK32" i="38"/>
  <c r="ND32" i="38" s="1"/>
  <c r="ML26" i="38"/>
  <c r="NE26" i="38" s="1"/>
  <c r="FI119" i="21"/>
  <c r="FI107" i="21"/>
  <c r="MO27" i="41"/>
  <c r="NH27" i="41" s="1"/>
  <c r="IZ19" i="38"/>
  <c r="JN19" i="38" s="1"/>
  <c r="H19" i="38" s="1"/>
  <c r="MK35" i="41"/>
  <c r="ND35" i="41" s="1"/>
  <c r="MO30" i="38"/>
  <c r="NH30" i="38" s="1"/>
  <c r="MO28" i="38"/>
  <c r="NH28" i="38" s="1"/>
  <c r="BR13" i="45"/>
  <c r="GE22" i="46" s="1"/>
  <c r="MC22" i="46" s="1"/>
  <c r="MN22" i="46" s="1"/>
  <c r="NG22" i="46" s="1"/>
  <c r="MM40" i="38"/>
  <c r="NF40" i="38" s="1"/>
  <c r="MM21" i="38"/>
  <c r="NF21" i="38" s="1"/>
  <c r="MC26" i="38"/>
  <c r="MN26" i="38" s="1"/>
  <c r="NG26" i="38" s="1"/>
  <c r="MK35" i="38"/>
  <c r="ND35" i="38" s="1"/>
  <c r="MI32" i="38"/>
  <c r="LU37" i="41"/>
  <c r="MN36" i="38"/>
  <c r="NG36" i="38" s="1"/>
  <c r="MN31" i="38"/>
  <c r="NG31" i="38" s="1"/>
  <c r="MN29" i="38"/>
  <c r="NG29" i="38" s="1"/>
  <c r="MI30" i="38"/>
  <c r="NB30" i="38" s="1"/>
  <c r="MN21" i="38"/>
  <c r="NG21" i="38" s="1"/>
  <c r="MM26" i="38"/>
  <c r="NF26" i="38" s="1"/>
  <c r="MM19" i="38"/>
  <c r="NF19" i="38" s="1"/>
  <c r="MK40" i="38"/>
  <c r="ND40" i="38" s="1"/>
  <c r="MK34" i="38"/>
  <c r="ND34" i="38" s="1"/>
  <c r="ML18" i="38"/>
  <c r="NE18" i="38" s="1"/>
  <c r="MO20" i="38"/>
  <c r="NH20" i="38" s="1"/>
  <c r="MO26" i="38"/>
  <c r="NH26" i="38" s="1"/>
  <c r="MO19" i="38"/>
  <c r="NH19" i="38" s="1"/>
  <c r="MJ31" i="38"/>
  <c r="NC31" i="38" s="1"/>
  <c r="MM20" i="38"/>
  <c r="NF20" i="38" s="1"/>
  <c r="MM35" i="38"/>
  <c r="NF35" i="38" s="1"/>
  <c r="MN24" i="38"/>
  <c r="NG24" i="38" s="1"/>
  <c r="MK27" i="38"/>
  <c r="ND27" i="38" s="1"/>
  <c r="IP23" i="38"/>
  <c r="MN27" i="38"/>
  <c r="NG27" i="38" s="1"/>
  <c r="IP30" i="38"/>
  <c r="BH15" i="43"/>
  <c r="FV24" i="44" s="1"/>
  <c r="IQ24" i="44" s="1"/>
  <c r="MN19" i="41"/>
  <c r="NG19" i="41" s="1"/>
  <c r="GA43" i="38"/>
  <c r="IV43" i="38" s="1"/>
  <c r="ML29" i="41"/>
  <c r="NE29" i="41" s="1"/>
  <c r="BR27" i="45"/>
  <c r="GE36" i="46" s="1"/>
  <c r="IZ36" i="46" s="1"/>
  <c r="MC29" i="41"/>
  <c r="MN29" i="41" s="1"/>
  <c r="NG29" i="41" s="1"/>
  <c r="IP34" i="38"/>
  <c r="MO20" i="41"/>
  <c r="NH20" i="41" s="1"/>
  <c r="MJ33" i="41"/>
  <c r="NC33" i="41" s="1"/>
  <c r="MJ35" i="41"/>
  <c r="NC35" i="41" s="1"/>
  <c r="MK36" i="41"/>
  <c r="ND36" i="41" s="1"/>
  <c r="MK27" i="41"/>
  <c r="ND27" i="41" s="1"/>
  <c r="ML25" i="41"/>
  <c r="NE25" i="41" s="1"/>
  <c r="ML16" i="41"/>
  <c r="NE16" i="41" s="1"/>
  <c r="MC39" i="41"/>
  <c r="MN39" i="41" s="1"/>
  <c r="NG39" i="41" s="1"/>
  <c r="IZ37" i="41"/>
  <c r="IP18" i="41"/>
  <c r="DN108" i="21"/>
  <c r="MC38" i="38"/>
  <c r="MN38" i="38" s="1"/>
  <c r="NG38" i="38" s="1"/>
  <c r="IZ23" i="38"/>
  <c r="JN23" i="38" s="1"/>
  <c r="H23" i="38" s="1"/>
  <c r="LS40" i="38"/>
  <c r="MI40" i="38" s="1"/>
  <c r="NB40" i="38" s="1"/>
  <c r="LY29" i="38"/>
  <c r="ML29" i="38" s="1"/>
  <c r="NE29" i="38" s="1"/>
  <c r="IV16" i="38"/>
  <c r="ML21" i="41"/>
  <c r="NE21" i="41" s="1"/>
  <c r="BH11" i="45"/>
  <c r="FU20" i="46" s="1"/>
  <c r="IP20" i="46" s="1"/>
  <c r="IZ37" i="38"/>
  <c r="MC19" i="38"/>
  <c r="MN19" i="38" s="1"/>
  <c r="NG19" i="38" s="1"/>
  <c r="BH9" i="43"/>
  <c r="FV18" i="44" s="1"/>
  <c r="IQ18" i="44" s="1"/>
  <c r="MC22" i="41"/>
  <c r="MN22" i="41" s="1"/>
  <c r="NG22" i="41" s="1"/>
  <c r="MM30" i="41"/>
  <c r="NF30" i="41" s="1"/>
  <c r="MM17" i="41"/>
  <c r="NF17" i="41" s="1"/>
  <c r="LY25" i="38"/>
  <c r="ML25" i="38" s="1"/>
  <c r="NE25" i="38" s="1"/>
  <c r="MI22" i="41"/>
  <c r="NB22" i="41" s="1"/>
  <c r="MK17" i="41"/>
  <c r="ND17" i="41" s="1"/>
  <c r="MM22" i="41"/>
  <c r="NF22" i="41" s="1"/>
  <c r="MM38" i="41"/>
  <c r="NF38" i="41" s="1"/>
  <c r="MC33" i="38"/>
  <c r="MN33" i="38" s="1"/>
  <c r="NG33" i="38" s="1"/>
  <c r="IZ30" i="38"/>
  <c r="JN30" i="38" s="1"/>
  <c r="H30" i="38" s="1"/>
  <c r="GE43" i="38"/>
  <c r="IZ43" i="38" s="1"/>
  <c r="MK34" i="41"/>
  <c r="ND34" i="41" s="1"/>
  <c r="MC36" i="41"/>
  <c r="MN36" i="41" s="1"/>
  <c r="NG36" i="41" s="1"/>
  <c r="MM40" i="41"/>
  <c r="NF40" i="41" s="1"/>
  <c r="MM27" i="41"/>
  <c r="NF27" i="41" s="1"/>
  <c r="MM37" i="41"/>
  <c r="NF37" i="41" s="1"/>
  <c r="BH13" i="43"/>
  <c r="FV22" i="44" s="1"/>
  <c r="IQ22" i="44" s="1"/>
  <c r="MO24" i="41"/>
  <c r="NH24" i="41" s="1"/>
  <c r="MO41" i="41"/>
  <c r="NH41" i="41" s="1"/>
  <c r="BR10" i="45"/>
  <c r="GE19" i="46" s="1"/>
  <c r="MC19" i="46" s="1"/>
  <c r="MN19" i="46" s="1"/>
  <c r="NG19" i="46" s="1"/>
  <c r="MI28" i="41"/>
  <c r="NB28" i="41" s="1"/>
  <c r="MM19" i="41"/>
  <c r="NF19" i="41" s="1"/>
  <c r="MM23" i="41"/>
  <c r="NF23" i="41" s="1"/>
  <c r="MM16" i="41"/>
  <c r="NF16" i="41" s="1"/>
  <c r="BH31" i="43"/>
  <c r="FV40" i="44" s="1"/>
  <c r="IQ40" i="44" s="1"/>
  <c r="BN7" i="43"/>
  <c r="GB16" i="44" s="1"/>
  <c r="BQ205" i="21"/>
  <c r="BQ209" i="21" s="1"/>
  <c r="ML24" i="41"/>
  <c r="NE24" i="41" s="1"/>
  <c r="BR25" i="45"/>
  <c r="GE34" i="46" s="1"/>
  <c r="MC34" i="46" s="1"/>
  <c r="MN34" i="46" s="1"/>
  <c r="NG34" i="46" s="1"/>
  <c r="MM33" i="41"/>
  <c r="NF33" i="41" s="1"/>
  <c r="MM25" i="41"/>
  <c r="NF25" i="41" s="1"/>
  <c r="LS18" i="38"/>
  <c r="MI18" i="38" s="1"/>
  <c r="BR17" i="43"/>
  <c r="GF26" i="44" s="1"/>
  <c r="BH14" i="43"/>
  <c r="FV23" i="44" s="1"/>
  <c r="LT23" i="44" s="1"/>
  <c r="MJ23" i="44" s="1"/>
  <c r="NC23" i="44" s="1"/>
  <c r="BH7" i="43"/>
  <c r="FV16" i="44" s="1"/>
  <c r="IV25" i="38"/>
  <c r="MN16" i="41"/>
  <c r="NG16" i="41" s="1"/>
  <c r="MK26" i="41"/>
  <c r="ND26" i="41" s="1"/>
  <c r="MK24" i="41"/>
  <c r="ND24" i="41" s="1"/>
  <c r="ML28" i="41"/>
  <c r="NE28" i="41" s="1"/>
  <c r="MN27" i="41"/>
  <c r="NG27" i="41" s="1"/>
  <c r="MI26" i="41"/>
  <c r="NB26" i="41" s="1"/>
  <c r="MI24" i="41"/>
  <c r="NB24" i="41" s="1"/>
  <c r="CG205" i="21"/>
  <c r="CG209" i="21" s="1"/>
  <c r="MO36" i="41"/>
  <c r="NH36" i="41" s="1"/>
  <c r="MJ31" i="41"/>
  <c r="NC31" i="41" s="1"/>
  <c r="MK23" i="41"/>
  <c r="ND23" i="41" s="1"/>
  <c r="MN32" i="41"/>
  <c r="NG32" i="41" s="1"/>
  <c r="MO18" i="41"/>
  <c r="NH18" i="41" s="1"/>
  <c r="MO38" i="41"/>
  <c r="NH38" i="41" s="1"/>
  <c r="MJ28" i="41"/>
  <c r="NC28" i="41" s="1"/>
  <c r="MK20" i="41"/>
  <c r="ND20" i="41" s="1"/>
  <c r="MK28" i="41"/>
  <c r="ND28" i="41" s="1"/>
  <c r="MN30" i="41"/>
  <c r="NG30" i="41" s="1"/>
  <c r="FI111" i="21"/>
  <c r="FI179" i="21"/>
  <c r="IZ36" i="38"/>
  <c r="JN36" i="38" s="1"/>
  <c r="H36" i="38" s="1"/>
  <c r="IP17" i="38"/>
  <c r="IP26" i="38"/>
  <c r="BR16" i="45"/>
  <c r="GE25" i="46" s="1"/>
  <c r="IZ25" i="46" s="1"/>
  <c r="BR20" i="43"/>
  <c r="GF29" i="44" s="1"/>
  <c r="MC41" i="38"/>
  <c r="MN41" i="38" s="1"/>
  <c r="NG41" i="38" s="1"/>
  <c r="BR22" i="43"/>
  <c r="GF31" i="44" s="1"/>
  <c r="IZ28" i="38"/>
  <c r="JN28" i="38" s="1"/>
  <c r="H28" i="38" s="1"/>
  <c r="FU43" i="38"/>
  <c r="IP43" i="38" s="1"/>
  <c r="T204" i="21"/>
  <c r="T208" i="21" s="1"/>
  <c r="IP39" i="38"/>
  <c r="LS20" i="38"/>
  <c r="BR29" i="45"/>
  <c r="GE38" i="46" s="1"/>
  <c r="MC38" i="46" s="1"/>
  <c r="MN38" i="46" s="1"/>
  <c r="NG38" i="46" s="1"/>
  <c r="AD205" i="21"/>
  <c r="AD209" i="21" s="1"/>
  <c r="BR27" i="43"/>
  <c r="GF36" i="44" s="1"/>
  <c r="IZ31" i="38"/>
  <c r="JN31" i="38" s="1"/>
  <c r="H31" i="38" s="1"/>
  <c r="GE43" i="41"/>
  <c r="IZ43" i="41" s="1"/>
  <c r="IP38" i="41"/>
  <c r="JI38" i="41" s="1"/>
  <c r="CU38" i="41" s="1"/>
  <c r="IZ29" i="38"/>
  <c r="JN29" i="38" s="1"/>
  <c r="H29" i="38" s="1"/>
  <c r="LS26" i="38"/>
  <c r="MI26" i="38" s="1"/>
  <c r="NB26" i="38" s="1"/>
  <c r="BR12" i="43"/>
  <c r="GF21" i="44" s="1"/>
  <c r="MC28" i="38"/>
  <c r="MN28" i="38" s="1"/>
  <c r="NG28" i="38" s="1"/>
  <c r="LS24" i="38"/>
  <c r="MI24" i="38" s="1"/>
  <c r="NB24" i="38" s="1"/>
  <c r="FI109" i="21"/>
  <c r="LS39" i="38"/>
  <c r="MI39" i="38" s="1"/>
  <c r="BR24" i="45"/>
  <c r="GE33" i="46" s="1"/>
  <c r="IZ33" i="46" s="1"/>
  <c r="IP30" i="41"/>
  <c r="BH205" i="21"/>
  <c r="BH209" i="21" s="1"/>
  <c r="S205" i="21"/>
  <c r="S209" i="21" s="1"/>
  <c r="BR32" i="43"/>
  <c r="GF41" i="44" s="1"/>
  <c r="JA41" i="44" s="1"/>
  <c r="IZ21" i="38"/>
  <c r="JN21" i="38" s="1"/>
  <c r="H21" i="38" s="1"/>
  <c r="BH21" i="43"/>
  <c r="FV30" i="44" s="1"/>
  <c r="IQ30" i="44" s="1"/>
  <c r="GE42" i="38"/>
  <c r="IZ42" i="38" s="1"/>
  <c r="MC33" i="41"/>
  <c r="MN33" i="41" s="1"/>
  <c r="NG33" i="41" s="1"/>
  <c r="AX229" i="21"/>
  <c r="IP21" i="41"/>
  <c r="LS34" i="41"/>
  <c r="MI34" i="41" s="1"/>
  <c r="NB34" i="41" s="1"/>
  <c r="IZ27" i="38"/>
  <c r="JN27" i="38" s="1"/>
  <c r="H27" i="38" s="1"/>
  <c r="LS28" i="38"/>
  <c r="MI28" i="38" s="1"/>
  <c r="NB28" i="38" s="1"/>
  <c r="IP19" i="38"/>
  <c r="CE204" i="21"/>
  <c r="CE208" i="21" s="1"/>
  <c r="BR9" i="43"/>
  <c r="GF18" i="44" s="1"/>
  <c r="IP31" i="38"/>
  <c r="FU42" i="38"/>
  <c r="IP42" i="38" s="1"/>
  <c r="FI172" i="21"/>
  <c r="FI170" i="21"/>
  <c r="FI177" i="21"/>
  <c r="BR15" i="45"/>
  <c r="GE24" i="46" s="1"/>
  <c r="MC24" i="46" s="1"/>
  <c r="MN24" i="46" s="1"/>
  <c r="NG24" i="46" s="1"/>
  <c r="AS228" i="21"/>
  <c r="BV208" i="21"/>
  <c r="CK228" i="21"/>
  <c r="CK229" i="21"/>
  <c r="BR224" i="21"/>
  <c r="J204" i="21"/>
  <c r="J208" i="21" s="1"/>
  <c r="L204" i="21"/>
  <c r="L208" i="21" s="1"/>
  <c r="S204" i="21"/>
  <c r="S208" i="21" s="1"/>
  <c r="Q205" i="21"/>
  <c r="Q209" i="21" s="1"/>
  <c r="H205" i="21"/>
  <c r="H209" i="21" s="1"/>
  <c r="CK224" i="21"/>
  <c r="FI108" i="21"/>
  <c r="MJ26" i="41"/>
  <c r="NC26" i="41" s="1"/>
  <c r="FI115" i="21"/>
  <c r="FI176" i="21"/>
  <c r="BX208" i="21"/>
  <c r="J205" i="21"/>
  <c r="J209" i="21" s="1"/>
  <c r="U204" i="21"/>
  <c r="U208" i="21" s="1"/>
  <c r="CK225" i="21"/>
  <c r="CF204" i="21"/>
  <c r="CF208" i="21" s="1"/>
  <c r="IZ25" i="41"/>
  <c r="IZ17" i="41"/>
  <c r="BH18" i="45"/>
  <c r="FU27" i="46" s="1"/>
  <c r="IP27" i="46" s="1"/>
  <c r="T228" i="21"/>
  <c r="I204" i="21"/>
  <c r="I208" i="21" s="1"/>
  <c r="JN39" i="38"/>
  <c r="H39" i="38" s="1"/>
  <c r="BR7" i="45"/>
  <c r="GE16" i="46" s="1"/>
  <c r="IZ38" i="41"/>
  <c r="BH8" i="45"/>
  <c r="FU17" i="46" s="1"/>
  <c r="BW208" i="21"/>
  <c r="MC17" i="41"/>
  <c r="MN17" i="41" s="1"/>
  <c r="NG17" i="41" s="1"/>
  <c r="IP27" i="41"/>
  <c r="AC205" i="21"/>
  <c r="AC209" i="21" s="1"/>
  <c r="CC204" i="21"/>
  <c r="CC208" i="21" s="1"/>
  <c r="CT189" i="21"/>
  <c r="MN24" i="41"/>
  <c r="NG24" i="41" s="1"/>
  <c r="MN26" i="41"/>
  <c r="NG26" i="41" s="1"/>
  <c r="AU229" i="21"/>
  <c r="MN34" i="41"/>
  <c r="NG34" i="41" s="1"/>
  <c r="LS20" i="41"/>
  <c r="MI20" i="41" s="1"/>
  <c r="NB20" i="41" s="1"/>
  <c r="MI27" i="41"/>
  <c r="NB27" i="41" s="1"/>
  <c r="MI19" i="41"/>
  <c r="NB19" i="41" s="1"/>
  <c r="MM24" i="41"/>
  <c r="NF24" i="41" s="1"/>
  <c r="MO29" i="41"/>
  <c r="NH29" i="41" s="1"/>
  <c r="MO25" i="41"/>
  <c r="NH25" i="41" s="1"/>
  <c r="MJ29" i="41"/>
  <c r="NC29" i="41" s="1"/>
  <c r="BQ228" i="21"/>
  <c r="BR228" i="21" s="1"/>
  <c r="MO31" i="41"/>
  <c r="NH31" i="41" s="1"/>
  <c r="MO17" i="41"/>
  <c r="NH17" i="41" s="1"/>
  <c r="MJ17" i="41"/>
  <c r="NC17" i="41" s="1"/>
  <c r="ML39" i="41"/>
  <c r="NE39" i="41" s="1"/>
  <c r="IZ24" i="41"/>
  <c r="IZ35" i="41"/>
  <c r="MI32" i="41"/>
  <c r="NB32" i="41" s="1"/>
  <c r="MO39" i="41"/>
  <c r="NH39" i="41" s="1"/>
  <c r="MO35" i="41"/>
  <c r="NH35" i="41" s="1"/>
  <c r="MN40" i="41"/>
  <c r="NG40" i="41" s="1"/>
  <c r="MI30" i="41"/>
  <c r="NB30" i="41" s="1"/>
  <c r="MM26" i="41"/>
  <c r="NF26" i="41" s="1"/>
  <c r="MM36" i="41"/>
  <c r="NF36" i="41" s="1"/>
  <c r="MM28" i="41"/>
  <c r="NF28" i="41" s="1"/>
  <c r="MO19" i="41"/>
  <c r="NH19" i="41" s="1"/>
  <c r="MO28" i="41"/>
  <c r="NH28" i="41" s="1"/>
  <c r="MJ38" i="41"/>
  <c r="NC38" i="41" s="1"/>
  <c r="MJ16" i="41"/>
  <c r="NC16" i="41" s="1"/>
  <c r="ML27" i="41"/>
  <c r="NE27" i="41" s="1"/>
  <c r="ML30" i="41"/>
  <c r="NE30" i="41" s="1"/>
  <c r="MN25" i="41"/>
  <c r="NG25" i="41" s="1"/>
  <c r="MN18" i="41"/>
  <c r="NG18" i="41" s="1"/>
  <c r="MI23" i="41"/>
  <c r="NB23" i="41" s="1"/>
  <c r="MM32" i="41"/>
  <c r="NF32" i="41" s="1"/>
  <c r="MK39" i="41"/>
  <c r="ND39" i="41" s="1"/>
  <c r="MO21" i="41"/>
  <c r="NH21" i="41" s="1"/>
  <c r="MN31" i="41"/>
  <c r="NG31" i="41" s="1"/>
  <c r="MO37" i="41"/>
  <c r="NH37" i="41" s="1"/>
  <c r="MM31" i="41"/>
  <c r="NF31" i="41" s="1"/>
  <c r="MM21" i="41"/>
  <c r="NF21" i="41" s="1"/>
  <c r="MO23" i="41"/>
  <c r="NH23" i="41" s="1"/>
  <c r="MO40" i="41"/>
  <c r="NH40" i="41" s="1"/>
  <c r="MO32" i="41"/>
  <c r="NH32" i="41" s="1"/>
  <c r="MO16" i="41"/>
  <c r="NH16" i="41" s="1"/>
  <c r="MK40" i="41"/>
  <c r="ND40" i="41" s="1"/>
  <c r="MK21" i="41"/>
  <c r="ND21" i="41" s="1"/>
  <c r="ML35" i="41"/>
  <c r="NE35" i="41" s="1"/>
  <c r="ML32" i="41"/>
  <c r="NE32" i="41" s="1"/>
  <c r="ML37" i="41"/>
  <c r="NE37" i="41" s="1"/>
  <c r="MI29" i="41"/>
  <c r="NB29" i="41" s="1"/>
  <c r="FI117" i="21"/>
  <c r="MK37" i="41"/>
  <c r="ND37" i="41" s="1"/>
  <c r="MK22" i="41"/>
  <c r="ND22" i="41" s="1"/>
  <c r="ML33" i="41"/>
  <c r="NE33" i="41" s="1"/>
  <c r="ML26" i="41"/>
  <c r="NE26" i="41" s="1"/>
  <c r="MN38" i="41"/>
  <c r="NG38" i="41" s="1"/>
  <c r="MI31" i="41"/>
  <c r="NB31" i="41" s="1"/>
  <c r="MM29" i="41"/>
  <c r="NF29" i="41" s="1"/>
  <c r="MO33" i="41"/>
  <c r="NH33" i="41" s="1"/>
  <c r="MO34" i="41"/>
  <c r="NH34" i="41" s="1"/>
  <c r="MJ27" i="41"/>
  <c r="NC27" i="41" s="1"/>
  <c r="ML31" i="41"/>
  <c r="NE31" i="41" s="1"/>
  <c r="ML38" i="41"/>
  <c r="NE38" i="41" s="1"/>
  <c r="ML20" i="41"/>
  <c r="NE20" i="41" s="1"/>
  <c r="ML18" i="41"/>
  <c r="NE18" i="41" s="1"/>
  <c r="MM34" i="41"/>
  <c r="NF34" i="41" s="1"/>
  <c r="MJ32" i="41"/>
  <c r="NC32" i="41" s="1"/>
  <c r="MM18" i="41"/>
  <c r="NF18" i="41" s="1"/>
  <c r="MO22" i="41"/>
  <c r="NH22" i="41" s="1"/>
  <c r="MM41" i="41"/>
  <c r="NF41" i="41" s="1"/>
  <c r="MM20" i="41"/>
  <c r="NF20" i="41" s="1"/>
  <c r="MJ40" i="41"/>
  <c r="NC40" i="41" s="1"/>
  <c r="MM39" i="41"/>
  <c r="NF39" i="41" s="1"/>
  <c r="FI181" i="21"/>
  <c r="FU42" i="41"/>
  <c r="IP42" i="41" s="1"/>
  <c r="FI175" i="21"/>
  <c r="FI114" i="21"/>
  <c r="FI178" i="21"/>
  <c r="CS189" i="21"/>
  <c r="BR31" i="45"/>
  <c r="GE40" i="46" s="1"/>
  <c r="MC40" i="46" s="1"/>
  <c r="MN40" i="46" s="1"/>
  <c r="NG40" i="46" s="1"/>
  <c r="IP22" i="41"/>
  <c r="LS21" i="41"/>
  <c r="MI21" i="41" s="1"/>
  <c r="NB21" i="41" s="1"/>
  <c r="LS38" i="41"/>
  <c r="MI38" i="41" s="1"/>
  <c r="NB38" i="41" s="1"/>
  <c r="CS141" i="21"/>
  <c r="CT141" i="21"/>
  <c r="K205" i="21"/>
  <c r="K209" i="21" s="1"/>
  <c r="BH21" i="45"/>
  <c r="FU30" i="46" s="1"/>
  <c r="IP30" i="46" s="1"/>
  <c r="FU43" i="41"/>
  <c r="IP43" i="41" s="1"/>
  <c r="BH20" i="45"/>
  <c r="FU29" i="46" s="1"/>
  <c r="IP29" i="46" s="1"/>
  <c r="BV209" i="21"/>
  <c r="T205" i="21"/>
  <c r="T209" i="21" s="1"/>
  <c r="FI182" i="21"/>
  <c r="CD224" i="21"/>
  <c r="CD228" i="21" s="1"/>
  <c r="IZ40" i="41"/>
  <c r="GE42" i="41"/>
  <c r="IZ42" i="41" s="1"/>
  <c r="BH13" i="45"/>
  <c r="FU22" i="46" s="1"/>
  <c r="LS22" i="46" s="1"/>
  <c r="MI22" i="46" s="1"/>
  <c r="V228" i="21"/>
  <c r="CC205" i="21"/>
  <c r="CC209" i="21" s="1"/>
  <c r="K204" i="21"/>
  <c r="K208" i="21" s="1"/>
  <c r="CE205" i="21"/>
  <c r="CE209" i="21" s="1"/>
  <c r="JN22" i="38"/>
  <c r="H22" i="38" s="1"/>
  <c r="LW30" i="46"/>
  <c r="MK30" i="46" s="1"/>
  <c r="ND30" i="46" s="1"/>
  <c r="IT30" i="46"/>
  <c r="JC40" i="44"/>
  <c r="MF40" i="44"/>
  <c r="MP40" i="44" s="1"/>
  <c r="NI40" i="44" s="1"/>
  <c r="MC20" i="46"/>
  <c r="MN20" i="46" s="1"/>
  <c r="NG20" i="46" s="1"/>
  <c r="IZ20" i="46"/>
  <c r="LS40" i="46"/>
  <c r="MI40" i="46" s="1"/>
  <c r="NB40" i="46" s="1"/>
  <c r="IP40" i="46"/>
  <c r="IP24" i="46"/>
  <c r="LS39" i="46"/>
  <c r="MI39" i="46" s="1"/>
  <c r="NB39" i="46" s="1"/>
  <c r="IP39" i="46"/>
  <c r="MB28" i="44"/>
  <c r="MN28" i="44" s="1"/>
  <c r="NG28" i="44" s="1"/>
  <c r="IY28" i="44"/>
  <c r="IY37" i="44"/>
  <c r="MB37" i="44"/>
  <c r="MN37" i="44" s="1"/>
  <c r="NG37" i="44" s="1"/>
  <c r="MA40" i="46"/>
  <c r="MM40" i="46" s="1"/>
  <c r="NF40" i="46" s="1"/>
  <c r="IX40" i="46"/>
  <c r="MA37" i="46"/>
  <c r="MM37" i="46" s="1"/>
  <c r="NF37" i="46" s="1"/>
  <c r="IX37" i="46"/>
  <c r="IQ39" i="44"/>
  <c r="LT39" i="44"/>
  <c r="MJ39" i="44" s="1"/>
  <c r="NC39" i="44" s="1"/>
  <c r="MF37" i="44"/>
  <c r="MP37" i="44" s="1"/>
  <c r="NI37" i="44" s="1"/>
  <c r="JC37" i="44"/>
  <c r="JC31" i="44"/>
  <c r="MC37" i="46"/>
  <c r="MN37" i="46" s="1"/>
  <c r="NG37" i="46" s="1"/>
  <c r="IZ37" i="46"/>
  <c r="IY18" i="44"/>
  <c r="MB18" i="44"/>
  <c r="MN18" i="44" s="1"/>
  <c r="NG18" i="44" s="1"/>
  <c r="MA36" i="46"/>
  <c r="MM36" i="46" s="1"/>
  <c r="NF36" i="46" s="1"/>
  <c r="IX36" i="46"/>
  <c r="LX33" i="44"/>
  <c r="ML33" i="44" s="1"/>
  <c r="NE33" i="44" s="1"/>
  <c r="IU33" i="44"/>
  <c r="IQ25" i="44"/>
  <c r="LU21" i="46"/>
  <c r="MJ21" i="46" s="1"/>
  <c r="NC21" i="46" s="1"/>
  <c r="IR21" i="46"/>
  <c r="LW20" i="46"/>
  <c r="MK20" i="46" s="1"/>
  <c r="ND20" i="46" s="1"/>
  <c r="IT20" i="46"/>
  <c r="FY16" i="46"/>
  <c r="MF33" i="44"/>
  <c r="MP33" i="44" s="1"/>
  <c r="NI33" i="44" s="1"/>
  <c r="JC33" i="44"/>
  <c r="LV29" i="44"/>
  <c r="MK29" i="44" s="1"/>
  <c r="ND29" i="44" s="1"/>
  <c r="IS29" i="44"/>
  <c r="GE17" i="46"/>
  <c r="IP21" i="46"/>
  <c r="LS21" i="46"/>
  <c r="MI21" i="46" s="1"/>
  <c r="NB21" i="46" s="1"/>
  <c r="IP34" i="46"/>
  <c r="LS34" i="46"/>
  <c r="MI34" i="46" s="1"/>
  <c r="NB34" i="46" s="1"/>
  <c r="MB29" i="44"/>
  <c r="MN29" i="44" s="1"/>
  <c r="NG29" i="44" s="1"/>
  <c r="IY29" i="44"/>
  <c r="GD16" i="44"/>
  <c r="BP33" i="43"/>
  <c r="IX31" i="46"/>
  <c r="MA31" i="46"/>
  <c r="MM31" i="46" s="1"/>
  <c r="NF31" i="46" s="1"/>
  <c r="MA21" i="46"/>
  <c r="MM21" i="46" s="1"/>
  <c r="NF21" i="46" s="1"/>
  <c r="IX21" i="46"/>
  <c r="LU25" i="46"/>
  <c r="MJ25" i="46" s="1"/>
  <c r="NC25" i="46" s="1"/>
  <c r="IR25" i="46"/>
  <c r="IT40" i="46"/>
  <c r="LW40" i="46"/>
  <c r="MK40" i="46" s="1"/>
  <c r="ND40" i="46" s="1"/>
  <c r="LW21" i="46"/>
  <c r="MK21" i="46" s="1"/>
  <c r="ND21" i="46" s="1"/>
  <c r="IT21" i="46"/>
  <c r="MF20" i="44"/>
  <c r="MP20" i="44" s="1"/>
  <c r="NI20" i="44" s="1"/>
  <c r="JC19" i="44"/>
  <c r="LV20" i="44"/>
  <c r="MK20" i="44" s="1"/>
  <c r="ND20" i="44" s="1"/>
  <c r="IS20" i="44"/>
  <c r="IV39" i="46"/>
  <c r="IZ35" i="46"/>
  <c r="MC35" i="46"/>
  <c r="MN35" i="46" s="1"/>
  <c r="NG35" i="46" s="1"/>
  <c r="FU16" i="46"/>
  <c r="IY26" i="44"/>
  <c r="MB26" i="44"/>
  <c r="MN26" i="44" s="1"/>
  <c r="NG26" i="44" s="1"/>
  <c r="MA34" i="46"/>
  <c r="MM34" i="46" s="1"/>
  <c r="NF34" i="46" s="1"/>
  <c r="IX34" i="46"/>
  <c r="MA32" i="46"/>
  <c r="MM32" i="46" s="1"/>
  <c r="NF32" i="46" s="1"/>
  <c r="IX32" i="46"/>
  <c r="JI24" i="38"/>
  <c r="CU24" i="38" s="1"/>
  <c r="ME25" i="46"/>
  <c r="MO25" i="46" s="1"/>
  <c r="NH25" i="46" s="1"/>
  <c r="JB25" i="46"/>
  <c r="LU37" i="46"/>
  <c r="MJ37" i="46" s="1"/>
  <c r="NC37" i="46" s="1"/>
  <c r="IR37" i="46"/>
  <c r="LZ24" i="44"/>
  <c r="MM24" i="44" s="1"/>
  <c r="NF24" i="44" s="1"/>
  <c r="IW24" i="44"/>
  <c r="JB15" i="38"/>
  <c r="ME15" i="38" s="1"/>
  <c r="GG44" i="38"/>
  <c r="JC22" i="44"/>
  <c r="MF22" i="44"/>
  <c r="MP22" i="44" s="1"/>
  <c r="NI22" i="44" s="1"/>
  <c r="GH17" i="44"/>
  <c r="IV23" i="46"/>
  <c r="LY23" i="46"/>
  <c r="ML23" i="46" s="1"/>
  <c r="NE23" i="46" s="1"/>
  <c r="MC27" i="46"/>
  <c r="MN27" i="46" s="1"/>
  <c r="NG27" i="46" s="1"/>
  <c r="IZ27" i="46"/>
  <c r="IY36" i="44"/>
  <c r="MB36" i="44"/>
  <c r="MN36" i="44" s="1"/>
  <c r="NG36" i="44" s="1"/>
  <c r="MA35" i="46"/>
  <c r="MM35" i="46" s="1"/>
  <c r="NF35" i="46" s="1"/>
  <c r="IX35" i="46"/>
  <c r="ME26" i="46"/>
  <c r="MO26" i="46" s="1"/>
  <c r="NH26" i="46" s="1"/>
  <c r="JB26" i="46"/>
  <c r="JB30" i="46"/>
  <c r="ME30" i="46"/>
  <c r="MO30" i="46" s="1"/>
  <c r="NH30" i="46" s="1"/>
  <c r="LZ21" i="44"/>
  <c r="MM21" i="44" s="1"/>
  <c r="NF21" i="44" s="1"/>
  <c r="IW21" i="44"/>
  <c r="MF21" i="44"/>
  <c r="MP21" i="44" s="1"/>
  <c r="NI21" i="44" s="1"/>
  <c r="JC21" i="44"/>
  <c r="MF25" i="44"/>
  <c r="MP25" i="44" s="1"/>
  <c r="NI25" i="44" s="1"/>
  <c r="JC25" i="44"/>
  <c r="LV24" i="44"/>
  <c r="MK24" i="44" s="1"/>
  <c r="ND24" i="44" s="1"/>
  <c r="MC39" i="46"/>
  <c r="MN39" i="46" s="1"/>
  <c r="NG39" i="46" s="1"/>
  <c r="IZ39" i="46"/>
  <c r="MB23" i="44"/>
  <c r="MN23" i="44" s="1"/>
  <c r="NG23" i="44" s="1"/>
  <c r="IY23" i="44"/>
  <c r="MA29" i="46"/>
  <c r="MM29" i="46" s="1"/>
  <c r="NF29" i="46" s="1"/>
  <c r="IX29" i="46"/>
  <c r="BP33" i="45"/>
  <c r="BB7" i="30" s="1"/>
  <c r="GC16" i="46"/>
  <c r="JN32" i="38"/>
  <c r="H32" i="38" s="1"/>
  <c r="MD38" i="44"/>
  <c r="MO38" i="44" s="1"/>
  <c r="NH38" i="44" s="1"/>
  <c r="JA38" i="44"/>
  <c r="JI41" i="38"/>
  <c r="CU41" i="38" s="1"/>
  <c r="ME28" i="46"/>
  <c r="MO28" i="46" s="1"/>
  <c r="NH28" i="46" s="1"/>
  <c r="JB28" i="46"/>
  <c r="LZ29" i="44"/>
  <c r="MM29" i="44" s="1"/>
  <c r="NF29" i="44" s="1"/>
  <c r="IW29" i="44"/>
  <c r="IW32" i="44"/>
  <c r="MF36" i="44"/>
  <c r="MP36" i="44" s="1"/>
  <c r="NI36" i="44" s="1"/>
  <c r="JC36" i="44"/>
  <c r="GH16" i="44"/>
  <c r="AA209" i="21"/>
  <c r="IS27" i="44"/>
  <c r="LV27" i="44"/>
  <c r="MK27" i="44" s="1"/>
  <c r="ND27" i="44" s="1"/>
  <c r="MB39" i="44"/>
  <c r="MN39" i="44" s="1"/>
  <c r="NG39" i="44" s="1"/>
  <c r="IY39" i="44"/>
  <c r="IY33" i="44"/>
  <c r="MB33" i="44"/>
  <c r="MN33" i="44" s="1"/>
  <c r="NG33" i="44" s="1"/>
  <c r="MA41" i="46"/>
  <c r="MM41" i="46" s="1"/>
  <c r="NF41" i="46" s="1"/>
  <c r="IX41" i="46"/>
  <c r="MA20" i="46"/>
  <c r="MM20" i="46" s="1"/>
  <c r="NF20" i="46" s="1"/>
  <c r="IX20" i="46"/>
  <c r="IQ36" i="44"/>
  <c r="LT36" i="44"/>
  <c r="MJ36" i="44" s="1"/>
  <c r="NC36" i="44" s="1"/>
  <c r="LT35" i="44"/>
  <c r="MJ35" i="44" s="1"/>
  <c r="NC35" i="44" s="1"/>
  <c r="IQ35" i="44"/>
  <c r="IQ28" i="44"/>
  <c r="LT28" i="44"/>
  <c r="MJ28" i="44" s="1"/>
  <c r="NC28" i="44" s="1"/>
  <c r="IQ26" i="44"/>
  <c r="LT26" i="44"/>
  <c r="MJ26" i="44" s="1"/>
  <c r="IQ37" i="44"/>
  <c r="LT37" i="44"/>
  <c r="MJ37" i="44" s="1"/>
  <c r="NC37" i="44" s="1"/>
  <c r="IQ19" i="44"/>
  <c r="LT19" i="44"/>
  <c r="MJ19" i="44" s="1"/>
  <c r="JB31" i="46"/>
  <c r="ME31" i="46"/>
  <c r="MO31" i="46" s="1"/>
  <c r="NH31" i="46" s="1"/>
  <c r="GG16" i="46"/>
  <c r="GG17" i="46"/>
  <c r="LU40" i="46"/>
  <c r="MJ40" i="46" s="1"/>
  <c r="NC40" i="46" s="1"/>
  <c r="IR40" i="46"/>
  <c r="LU22" i="46"/>
  <c r="MJ22" i="46" s="1"/>
  <c r="NC22" i="46" s="1"/>
  <c r="IR22" i="46"/>
  <c r="LW29" i="46"/>
  <c r="MK29" i="46" s="1"/>
  <c r="ND29" i="46" s="1"/>
  <c r="IT29" i="46"/>
  <c r="LW39" i="46"/>
  <c r="MK39" i="46" s="1"/>
  <c r="ND39" i="46" s="1"/>
  <c r="IT39" i="46"/>
  <c r="MF18" i="44"/>
  <c r="MP18" i="44" s="1"/>
  <c r="NI18" i="44" s="1"/>
  <c r="JC18" i="44"/>
  <c r="MF26" i="44"/>
  <c r="MP26" i="44" s="1"/>
  <c r="NI26" i="44" s="1"/>
  <c r="JC26" i="44"/>
  <c r="LV34" i="44"/>
  <c r="MK34" i="44" s="1"/>
  <c r="ND34" i="44" s="1"/>
  <c r="IS34" i="44"/>
  <c r="IY20" i="44"/>
  <c r="MB20" i="44"/>
  <c r="MN20" i="44" s="1"/>
  <c r="NG20" i="44" s="1"/>
  <c r="IY35" i="44"/>
  <c r="MB35" i="44"/>
  <c r="MN35" i="44" s="1"/>
  <c r="NG35" i="44" s="1"/>
  <c r="MA24" i="46"/>
  <c r="MM24" i="46" s="1"/>
  <c r="NF24" i="46" s="1"/>
  <c r="IX24" i="46"/>
  <c r="GC17" i="46"/>
  <c r="BP34" i="45"/>
  <c r="BB8" i="30" s="1"/>
  <c r="MD28" i="44"/>
  <c r="MO28" i="44" s="1"/>
  <c r="NH28" i="44" s="1"/>
  <c r="JA28" i="44"/>
  <c r="LX40" i="44"/>
  <c r="ML40" i="44" s="1"/>
  <c r="NE40" i="44" s="1"/>
  <c r="IU40" i="44"/>
  <c r="LT31" i="44"/>
  <c r="MJ31" i="44" s="1"/>
  <c r="IQ31" i="44"/>
  <c r="JB15" i="46"/>
  <c r="ME15" i="46" s="1"/>
  <c r="GG44" i="46"/>
  <c r="JC24" i="44"/>
  <c r="MF24" i="44"/>
  <c r="MP24" i="44" s="1"/>
  <c r="NI24" i="44" s="1"/>
  <c r="JC38" i="44"/>
  <c r="MF38" i="44"/>
  <c r="MP38" i="44" s="1"/>
  <c r="NI38" i="44" s="1"/>
  <c r="IS28" i="44"/>
  <c r="LV28" i="44"/>
  <c r="MK28" i="44" s="1"/>
  <c r="ND28" i="44" s="1"/>
  <c r="LS36" i="46"/>
  <c r="MI36" i="46" s="1"/>
  <c r="MB41" i="44"/>
  <c r="MN41" i="44" s="1"/>
  <c r="NG41" i="44" s="1"/>
  <c r="IY41" i="44"/>
  <c r="MA22" i="46"/>
  <c r="MM22" i="46" s="1"/>
  <c r="NF22" i="46" s="1"/>
  <c r="IX22" i="46"/>
  <c r="MD33" i="44"/>
  <c r="MO33" i="44" s="1"/>
  <c r="NH33" i="44" s="1"/>
  <c r="JA33" i="44"/>
  <c r="ME20" i="46"/>
  <c r="MO20" i="46" s="1"/>
  <c r="NH20" i="46" s="1"/>
  <c r="JB20" i="46"/>
  <c r="ME41" i="46"/>
  <c r="MO41" i="46" s="1"/>
  <c r="NH41" i="46" s="1"/>
  <c r="JB41" i="46"/>
  <c r="AA208" i="21"/>
  <c r="LZ40" i="44"/>
  <c r="MM40" i="44" s="1"/>
  <c r="NF40" i="44" s="1"/>
  <c r="IW40" i="44"/>
  <c r="IW38" i="44"/>
  <c r="LZ38" i="44"/>
  <c r="MM38" i="44" s="1"/>
  <c r="NF38" i="44" s="1"/>
  <c r="LW25" i="46"/>
  <c r="MK25" i="46" s="1"/>
  <c r="ND25" i="46" s="1"/>
  <c r="IT25" i="46"/>
  <c r="MF32" i="44"/>
  <c r="MP32" i="44" s="1"/>
  <c r="NI32" i="44" s="1"/>
  <c r="JC32" i="44"/>
  <c r="IS32" i="44"/>
  <c r="LV32" i="44"/>
  <c r="MK32" i="44" s="1"/>
  <c r="ND32" i="44" s="1"/>
  <c r="IP28" i="46"/>
  <c r="LS28" i="46"/>
  <c r="MI28" i="46" s="1"/>
  <c r="MB22" i="44"/>
  <c r="MN22" i="44" s="1"/>
  <c r="NG22" i="44" s="1"/>
  <c r="IY22" i="44"/>
  <c r="BP34" i="43"/>
  <c r="GD17" i="44"/>
  <c r="IX19" i="46"/>
  <c r="MA19" i="46"/>
  <c r="MM19" i="46" s="1"/>
  <c r="NF19" i="46" s="1"/>
  <c r="IX23" i="46"/>
  <c r="MA23" i="46"/>
  <c r="MM23" i="46" s="1"/>
  <c r="NF23" i="46" s="1"/>
  <c r="MD32" i="44"/>
  <c r="MO32" i="44" s="1"/>
  <c r="NH32" i="44" s="1"/>
  <c r="JA32" i="44"/>
  <c r="ME19" i="46"/>
  <c r="MO19" i="46" s="1"/>
  <c r="NH19" i="46" s="1"/>
  <c r="ME34" i="46"/>
  <c r="MO34" i="46" s="1"/>
  <c r="NH34" i="46" s="1"/>
  <c r="LU27" i="46"/>
  <c r="MJ27" i="46" s="1"/>
  <c r="NC27" i="46" s="1"/>
  <c r="IR27" i="46"/>
  <c r="IW30" i="44"/>
  <c r="LZ30" i="44"/>
  <c r="MM30" i="44" s="1"/>
  <c r="NF30" i="44" s="1"/>
  <c r="JC39" i="44"/>
  <c r="MF39" i="44"/>
  <c r="MP39" i="44" s="1"/>
  <c r="NI39" i="44" s="1"/>
  <c r="MF41" i="44"/>
  <c r="MP41" i="44" s="1"/>
  <c r="NI41" i="44" s="1"/>
  <c r="JC41" i="44"/>
  <c r="LV30" i="44"/>
  <c r="MK30" i="44" s="1"/>
  <c r="ND30" i="44" s="1"/>
  <c r="IS30" i="44"/>
  <c r="LV35" i="44"/>
  <c r="MK35" i="44" s="1"/>
  <c r="ND35" i="44" s="1"/>
  <c r="IS35" i="44"/>
  <c r="IV30" i="46"/>
  <c r="LY30" i="46"/>
  <c r="ML30" i="46" s="1"/>
  <c r="NE30" i="46" s="1"/>
  <c r="LY20" i="46"/>
  <c r="ML20" i="46" s="1"/>
  <c r="NE20" i="46" s="1"/>
  <c r="IV20" i="46"/>
  <c r="IZ28" i="46"/>
  <c r="MC28" i="46"/>
  <c r="MN28" i="46" s="1"/>
  <c r="NG28" i="46" s="1"/>
  <c r="IP38" i="46"/>
  <c r="LS38" i="46"/>
  <c r="MI38" i="46" s="1"/>
  <c r="IY30" i="44"/>
  <c r="MB30" i="44"/>
  <c r="MN30" i="44" s="1"/>
  <c r="NG30" i="44" s="1"/>
  <c r="MB38" i="44"/>
  <c r="MN38" i="44" s="1"/>
  <c r="NG38" i="44" s="1"/>
  <c r="IY38" i="44"/>
  <c r="MA25" i="46"/>
  <c r="MM25" i="46" s="1"/>
  <c r="NF25" i="46" s="1"/>
  <c r="IX25" i="46"/>
  <c r="MD19" i="44"/>
  <c r="MO19" i="44" s="1"/>
  <c r="NH19" i="44" s="1"/>
  <c r="JA19" i="44"/>
  <c r="ME23" i="46"/>
  <c r="MO23" i="46" s="1"/>
  <c r="NH23" i="46" s="1"/>
  <c r="JB23" i="46"/>
  <c r="LZ20" i="44"/>
  <c r="MM20" i="44" s="1"/>
  <c r="NF20" i="44" s="1"/>
  <c r="IW20" i="44"/>
  <c r="IT31" i="46"/>
  <c r="LW31" i="46"/>
  <c r="MK31" i="46" s="1"/>
  <c r="ND31" i="46" s="1"/>
  <c r="JC28" i="44"/>
  <c r="MF28" i="44"/>
  <c r="MP28" i="44" s="1"/>
  <c r="NI28" i="44" s="1"/>
  <c r="IV32" i="46"/>
  <c r="LY32" i="46"/>
  <c r="ML32" i="46" s="1"/>
  <c r="NE32" i="46" s="1"/>
  <c r="IP33" i="46"/>
  <c r="LS33" i="46"/>
  <c r="MI33" i="46" s="1"/>
  <c r="IY27" i="44"/>
  <c r="MB27" i="44"/>
  <c r="MN27" i="44" s="1"/>
  <c r="NG27" i="44" s="1"/>
  <c r="MB21" i="44"/>
  <c r="MN21" i="44" s="1"/>
  <c r="NG21" i="44" s="1"/>
  <c r="IY21" i="44"/>
  <c r="IX39" i="46"/>
  <c r="MA39" i="46"/>
  <c r="MM39" i="46" s="1"/>
  <c r="NF39" i="46" s="1"/>
  <c r="JN24" i="38"/>
  <c r="H24" i="38" s="1"/>
  <c r="JN18" i="38"/>
  <c r="H18" i="38" s="1"/>
  <c r="ME27" i="46"/>
  <c r="MO27" i="46" s="1"/>
  <c r="NH27" i="46" s="1"/>
  <c r="JB27" i="46"/>
  <c r="ME29" i="46"/>
  <c r="MO29" i="46" s="1"/>
  <c r="NH29" i="46" s="1"/>
  <c r="JB29" i="46"/>
  <c r="LU24" i="46"/>
  <c r="MJ24" i="46" s="1"/>
  <c r="NC24" i="46" s="1"/>
  <c r="IR24" i="46"/>
  <c r="GG44" i="41"/>
  <c r="JB15" i="41"/>
  <c r="ME15" i="41" s="1"/>
  <c r="MF29" i="44"/>
  <c r="MP29" i="44" s="1"/>
  <c r="NI29" i="44" s="1"/>
  <c r="JC29" i="44"/>
  <c r="IY32" i="44"/>
  <c r="MB32" i="44"/>
  <c r="MN32" i="44" s="1"/>
  <c r="NG32" i="44" s="1"/>
  <c r="MB25" i="44"/>
  <c r="MN25" i="44" s="1"/>
  <c r="NG25" i="44" s="1"/>
  <c r="IY25" i="44"/>
  <c r="MA27" i="46"/>
  <c r="MM27" i="46" s="1"/>
  <c r="NF27" i="46" s="1"/>
  <c r="IX27" i="46"/>
  <c r="MA38" i="46"/>
  <c r="MM38" i="46" s="1"/>
  <c r="NF38" i="46" s="1"/>
  <c r="IX38" i="46"/>
  <c r="GF17" i="44"/>
  <c r="LX22" i="44"/>
  <c r="ML22" i="44" s="1"/>
  <c r="NE22" i="44" s="1"/>
  <c r="IU22" i="44"/>
  <c r="LX19" i="44"/>
  <c r="ML19" i="44" s="1"/>
  <c r="NE19" i="44" s="1"/>
  <c r="IU19" i="44"/>
  <c r="ME24" i="46"/>
  <c r="MO24" i="46" s="1"/>
  <c r="NH24" i="46" s="1"/>
  <c r="JB24" i="46"/>
  <c r="LU20" i="46"/>
  <c r="MJ20" i="46" s="1"/>
  <c r="NC20" i="46" s="1"/>
  <c r="IR20" i="46"/>
  <c r="LZ22" i="44"/>
  <c r="MM22" i="44" s="1"/>
  <c r="NF22" i="44" s="1"/>
  <c r="IW22" i="44"/>
  <c r="MF23" i="44"/>
  <c r="MP23" i="44" s="1"/>
  <c r="NI23" i="44" s="1"/>
  <c r="JC23" i="44"/>
  <c r="JC35" i="44"/>
  <c r="MF35" i="44"/>
  <c r="MP35" i="44" s="1"/>
  <c r="NI35" i="44" s="1"/>
  <c r="IP31" i="46"/>
  <c r="LS31" i="46"/>
  <c r="MI31" i="46" s="1"/>
  <c r="NB31" i="46" s="1"/>
  <c r="MB24" i="44"/>
  <c r="MN24" i="44" s="1"/>
  <c r="NG24" i="44" s="1"/>
  <c r="IY24" i="44"/>
  <c r="MB31" i="44"/>
  <c r="MN31" i="44" s="1"/>
  <c r="NG31" i="44" s="1"/>
  <c r="IY31" i="44"/>
  <c r="IX26" i="46"/>
  <c r="MA26" i="46"/>
  <c r="MM26" i="46" s="1"/>
  <c r="NF26" i="46" s="1"/>
  <c r="MA28" i="46"/>
  <c r="MM28" i="46" s="1"/>
  <c r="NF28" i="46" s="1"/>
  <c r="IX28" i="46"/>
  <c r="LX21" i="44"/>
  <c r="ML21" i="44" s="1"/>
  <c r="NE21" i="44" s="1"/>
  <c r="IU21" i="44"/>
  <c r="FV17" i="44"/>
  <c r="JB33" i="46"/>
  <c r="ME33" i="46"/>
  <c r="MO33" i="46" s="1"/>
  <c r="NH33" i="46" s="1"/>
  <c r="LU36" i="46"/>
  <c r="MJ36" i="46" s="1"/>
  <c r="NC36" i="46" s="1"/>
  <c r="IR36" i="46"/>
  <c r="LZ41" i="44"/>
  <c r="MM41" i="44" s="1"/>
  <c r="NF41" i="44" s="1"/>
  <c r="IW41" i="44"/>
  <c r="MF27" i="44"/>
  <c r="MP27" i="44" s="1"/>
  <c r="NI27" i="44" s="1"/>
  <c r="JC27" i="44"/>
  <c r="JC34" i="44"/>
  <c r="MF34" i="44"/>
  <c r="MP34" i="44" s="1"/>
  <c r="NI34" i="44" s="1"/>
  <c r="IS18" i="44"/>
  <c r="LV18" i="44"/>
  <c r="MK18" i="44" s="1"/>
  <c r="ND18" i="44" s="1"/>
  <c r="MB34" i="44"/>
  <c r="MN34" i="44" s="1"/>
  <c r="NG34" i="44" s="1"/>
  <c r="IY34" i="44"/>
  <c r="IX33" i="46"/>
  <c r="MA33" i="46"/>
  <c r="MM33" i="46" s="1"/>
  <c r="NF33" i="46" s="1"/>
  <c r="IX18" i="46"/>
  <c r="MA18" i="46"/>
  <c r="MM18" i="46" s="1"/>
  <c r="NF18" i="46" s="1"/>
  <c r="JN41" i="38"/>
  <c r="H41" i="38" s="1"/>
  <c r="JN40" i="38"/>
  <c r="H40" i="38" s="1"/>
  <c r="LX36" i="44"/>
  <c r="ML36" i="44" s="1"/>
  <c r="NE36" i="44" s="1"/>
  <c r="IU36" i="44"/>
  <c r="JI18" i="38"/>
  <c r="CU18" i="38" s="1"/>
  <c r="Q18" i="38" s="1"/>
  <c r="ME40" i="46"/>
  <c r="MO40" i="46" s="1"/>
  <c r="NH40" i="46" s="1"/>
  <c r="JB40" i="46"/>
  <c r="IW26" i="44"/>
  <c r="LZ26" i="44"/>
  <c r="MM26" i="44" s="1"/>
  <c r="NF26" i="44" s="1"/>
  <c r="MF30" i="44"/>
  <c r="MP30" i="44" s="1"/>
  <c r="NI30" i="44" s="1"/>
  <c r="JC30" i="44"/>
  <c r="LV39" i="44"/>
  <c r="MK39" i="44" s="1"/>
  <c r="ND39" i="44" s="1"/>
  <c r="LV31" i="44"/>
  <c r="MK31" i="44" s="1"/>
  <c r="ND31" i="44" s="1"/>
  <c r="IS31" i="44"/>
  <c r="LY36" i="46"/>
  <c r="ML36" i="46" s="1"/>
  <c r="NE36" i="46" s="1"/>
  <c r="IY40" i="44"/>
  <c r="MB40" i="44"/>
  <c r="MN40" i="44" s="1"/>
  <c r="NG40" i="44" s="1"/>
  <c r="IY19" i="44"/>
  <c r="MB19" i="44"/>
  <c r="MN19" i="44" s="1"/>
  <c r="NG19" i="44" s="1"/>
  <c r="IX30" i="46"/>
  <c r="MA30" i="46"/>
  <c r="MM30" i="46" s="1"/>
  <c r="NF30" i="46" s="1"/>
  <c r="JN26" i="38"/>
  <c r="H26" i="38" s="1"/>
  <c r="LX30" i="44"/>
  <c r="ML30" i="44" s="1"/>
  <c r="NE30" i="44" s="1"/>
  <c r="IU30" i="44"/>
  <c r="ME37" i="46"/>
  <c r="MO37" i="46" s="1"/>
  <c r="NH37" i="46" s="1"/>
  <c r="JB37" i="46"/>
  <c r="IW25" i="44"/>
  <c r="LZ25" i="44"/>
  <c r="MM25" i="44" s="1"/>
  <c r="NF25" i="44" s="1"/>
  <c r="GH44" i="44"/>
  <c r="JC15" i="44"/>
  <c r="MF15" i="44" s="1"/>
  <c r="LY21" i="46" l="1"/>
  <c r="ML21" i="46" s="1"/>
  <c r="NE21" i="46" s="1"/>
  <c r="MD34" i="44"/>
  <c r="MO34" i="44" s="1"/>
  <c r="NH34" i="44" s="1"/>
  <c r="MD37" i="44"/>
  <c r="MO37" i="44" s="1"/>
  <c r="NH37" i="44" s="1"/>
  <c r="JA36" i="44"/>
  <c r="MD35" i="44"/>
  <c r="MO35" i="44" s="1"/>
  <c r="NH35" i="44" s="1"/>
  <c r="FI191" i="21"/>
  <c r="ES115" i="21" s="1"/>
  <c r="C96" i="30" s="1"/>
  <c r="B96" i="30" s="1"/>
  <c r="AF96" i="30" s="1"/>
  <c r="IT35" i="46"/>
  <c r="IV31" i="46"/>
  <c r="JB35" i="46"/>
  <c r="IV22" i="46"/>
  <c r="JB39" i="46"/>
  <c r="JB36" i="46"/>
  <c r="IV38" i="46"/>
  <c r="ES194" i="21"/>
  <c r="C91" i="30" s="1"/>
  <c r="B91" i="30" s="1"/>
  <c r="GG4" i="38"/>
  <c r="FU5" i="38" s="1"/>
  <c r="CO22" i="21"/>
  <c r="DJ183" i="21"/>
  <c r="DJ184" i="21" s="1"/>
  <c r="DX170" i="21"/>
  <c r="FV5" i="44"/>
  <c r="DI173" i="21"/>
  <c r="DI174" i="21" s="1"/>
  <c r="DI175" i="21" s="1"/>
  <c r="DI176" i="21" s="1"/>
  <c r="DI177" i="21" s="1"/>
  <c r="DI178" i="21" s="1"/>
  <c r="DI179" i="21" s="1"/>
  <c r="DI180" i="21" s="1"/>
  <c r="DI181" i="21" s="1"/>
  <c r="DI182" i="21" s="1"/>
  <c r="DP172" i="21"/>
  <c r="DY172" i="21" s="1"/>
  <c r="LY35" i="46"/>
  <c r="ML35" i="46" s="1"/>
  <c r="NE35" i="46" s="1"/>
  <c r="NI35" i="46" s="1"/>
  <c r="AW37" i="30" s="1"/>
  <c r="LY34" i="46"/>
  <c r="ML34" i="46" s="1"/>
  <c r="NE34" i="46" s="1"/>
  <c r="NI34" i="46" s="1"/>
  <c r="AV37" i="30" s="1"/>
  <c r="MG31" i="41"/>
  <c r="MG27" i="41"/>
  <c r="JN38" i="38"/>
  <c r="H38" i="38" s="1"/>
  <c r="IZ18" i="46"/>
  <c r="JI26" i="38"/>
  <c r="CU26" i="38" s="1"/>
  <c r="JN37" i="38"/>
  <c r="H37" i="38" s="1"/>
  <c r="LY27" i="46"/>
  <c r="ML27" i="46" s="1"/>
  <c r="NE27" i="46" s="1"/>
  <c r="LZ34" i="44"/>
  <c r="MM34" i="44" s="1"/>
  <c r="NF34" i="44" s="1"/>
  <c r="MD23" i="44"/>
  <c r="MO23" i="44" s="1"/>
  <c r="NH23" i="44" s="1"/>
  <c r="IV40" i="46"/>
  <c r="JI40" i="46" s="1"/>
  <c r="CU40" i="46" s="1"/>
  <c r="H40" i="46" s="1"/>
  <c r="LW28" i="46"/>
  <c r="MK28" i="46" s="1"/>
  <c r="ND28" i="46" s="1"/>
  <c r="IP37" i="46"/>
  <c r="JI28" i="41"/>
  <c r="CU28" i="41" s="1"/>
  <c r="LX38" i="44"/>
  <c r="ML38" i="44" s="1"/>
  <c r="NE38" i="44" s="1"/>
  <c r="IT41" i="46"/>
  <c r="IV28" i="46"/>
  <c r="JI28" i="46" s="1"/>
  <c r="CU28" i="46" s="1"/>
  <c r="IU35" i="44"/>
  <c r="LZ23" i="44"/>
  <c r="MM23" i="44" s="1"/>
  <c r="NF23" i="44" s="1"/>
  <c r="IR33" i="46"/>
  <c r="JI33" i="46" s="1"/>
  <c r="CU33" i="46" s="1"/>
  <c r="IZ19" i="46"/>
  <c r="LY41" i="46"/>
  <c r="ML41" i="46" s="1"/>
  <c r="NE41" i="46" s="1"/>
  <c r="IW31" i="44"/>
  <c r="JJ31" i="44" s="1"/>
  <c r="CV31" i="44" s="1"/>
  <c r="AA31" i="44" s="1"/>
  <c r="LZ28" i="44"/>
  <c r="MM28" i="44" s="1"/>
  <c r="NF28" i="44" s="1"/>
  <c r="NJ28" i="44" s="1"/>
  <c r="AV20" i="30" s="1"/>
  <c r="IU37" i="44"/>
  <c r="MG19" i="41"/>
  <c r="IS25" i="44"/>
  <c r="JJ25" i="44" s="1"/>
  <c r="CV25" i="44" s="1"/>
  <c r="IS40" i="44"/>
  <c r="JI35" i="41"/>
  <c r="CU35" i="41" s="1"/>
  <c r="MG32" i="38"/>
  <c r="MG26" i="41"/>
  <c r="LY25" i="46"/>
  <c r="ML25" i="46" s="1"/>
  <c r="NE25" i="46" s="1"/>
  <c r="JB38" i="46"/>
  <c r="BT33" i="43"/>
  <c r="GH42" i="44" s="1"/>
  <c r="JC42" i="44" s="1"/>
  <c r="DI110" i="21"/>
  <c r="DI111" i="21" s="1"/>
  <c r="DI112" i="21" s="1"/>
  <c r="DP109" i="21"/>
  <c r="DY109" i="21" s="1"/>
  <c r="JI38" i="38"/>
  <c r="CU38" i="38" s="1"/>
  <c r="JA31" i="44"/>
  <c r="JO31" i="44" s="1"/>
  <c r="H31" i="44" s="1"/>
  <c r="MD30" i="44"/>
  <c r="MO30" i="44" s="1"/>
  <c r="NH30" i="44" s="1"/>
  <c r="LT24" i="44"/>
  <c r="MJ24" i="44" s="1"/>
  <c r="NC24" i="44" s="1"/>
  <c r="DG112" i="21"/>
  <c r="DN111" i="21"/>
  <c r="DF173" i="21"/>
  <c r="DM172" i="21"/>
  <c r="LX18" i="44"/>
  <c r="ML18" i="44" s="1"/>
  <c r="NE18" i="44" s="1"/>
  <c r="DK183" i="21"/>
  <c r="DK184" i="21" s="1"/>
  <c r="DW170" i="21"/>
  <c r="DG172" i="21"/>
  <c r="DG173" i="21" s="1"/>
  <c r="DG174" i="21" s="1"/>
  <c r="DN171" i="21"/>
  <c r="DW171" i="21" s="1"/>
  <c r="JB18" i="46"/>
  <c r="LV38" i="44"/>
  <c r="MK38" i="44" s="1"/>
  <c r="ND38" i="44" s="1"/>
  <c r="MG24" i="41"/>
  <c r="JB21" i="46"/>
  <c r="IU26" i="44"/>
  <c r="ME22" i="46"/>
  <c r="MO22" i="46" s="1"/>
  <c r="NH22" i="46" s="1"/>
  <c r="JA35" i="44"/>
  <c r="JO35" i="44" s="1"/>
  <c r="H35" i="44" s="1"/>
  <c r="IR41" i="46"/>
  <c r="JA30" i="44"/>
  <c r="JO30" i="44" s="1"/>
  <c r="H30" i="44" s="1"/>
  <c r="LX32" i="44"/>
  <c r="ML32" i="44" s="1"/>
  <c r="NE32" i="44" s="1"/>
  <c r="NJ32" i="44" s="1"/>
  <c r="AV22" i="30" s="1"/>
  <c r="LU39" i="46"/>
  <c r="MJ39" i="46" s="1"/>
  <c r="NC39" i="46" s="1"/>
  <c r="NI39" i="46" s="1"/>
  <c r="AW39" i="30" s="1"/>
  <c r="IT24" i="46"/>
  <c r="DZ172" i="21"/>
  <c r="BT34" i="45"/>
  <c r="BD8" i="30" s="1"/>
  <c r="MG32" i="41"/>
  <c r="IR32" i="46"/>
  <c r="LW27" i="46"/>
  <c r="MK27" i="46" s="1"/>
  <c r="ND27" i="46" s="1"/>
  <c r="IU27" i="44"/>
  <c r="JJ27" i="44" s="1"/>
  <c r="CV27" i="44" s="1"/>
  <c r="AA27" i="44" s="1"/>
  <c r="ME32" i="46"/>
  <c r="MO32" i="46" s="1"/>
  <c r="NH32" i="46" s="1"/>
  <c r="IU20" i="44"/>
  <c r="JJ20" i="44" s="1"/>
  <c r="CV20" i="44" s="1"/>
  <c r="IT37" i="46"/>
  <c r="IU28" i="44"/>
  <c r="JJ28" i="44" s="1"/>
  <c r="CV28" i="44" s="1"/>
  <c r="AA28" i="44" s="1"/>
  <c r="LT20" i="44"/>
  <c r="MJ20" i="44" s="1"/>
  <c r="NC20" i="44" s="1"/>
  <c r="IV29" i="46"/>
  <c r="JI29" i="46" s="1"/>
  <c r="CU29" i="46" s="1"/>
  <c r="IT34" i="46"/>
  <c r="LW26" i="46"/>
  <c r="MK26" i="46" s="1"/>
  <c r="ND26" i="46" s="1"/>
  <c r="LY37" i="46"/>
  <c r="ML37" i="46" s="1"/>
  <c r="NE37" i="46" s="1"/>
  <c r="NI37" i="46" s="1"/>
  <c r="AW38" i="30" s="1"/>
  <c r="LX29" i="44"/>
  <c r="ML29" i="44" s="1"/>
  <c r="NE29" i="44" s="1"/>
  <c r="BT34" i="43"/>
  <c r="GH43" i="44" s="1"/>
  <c r="JC43" i="44" s="1"/>
  <c r="IU41" i="44"/>
  <c r="LZ39" i="44"/>
  <c r="MM39" i="44" s="1"/>
  <c r="NF39" i="44" s="1"/>
  <c r="NJ39" i="44" s="1"/>
  <c r="AW25" i="30" s="1"/>
  <c r="LT33" i="44"/>
  <c r="MJ33" i="44" s="1"/>
  <c r="NC33" i="44" s="1"/>
  <c r="MC29" i="46"/>
  <c r="MN29" i="46" s="1"/>
  <c r="NG29" i="46" s="1"/>
  <c r="IV19" i="46"/>
  <c r="IT38" i="46"/>
  <c r="LS41" i="46"/>
  <c r="MI41" i="46" s="1"/>
  <c r="NB41" i="46" s="1"/>
  <c r="JI32" i="41"/>
  <c r="CU32" i="41" s="1"/>
  <c r="JI39" i="38"/>
  <c r="CU39" i="38" s="1"/>
  <c r="BT33" i="45"/>
  <c r="BD7" i="30" s="1"/>
  <c r="IV26" i="46"/>
  <c r="JI40" i="41"/>
  <c r="CU40" i="41" s="1"/>
  <c r="DE109" i="21"/>
  <c r="DE110" i="21" s="1"/>
  <c r="DE111" i="21" s="1"/>
  <c r="DL108" i="21"/>
  <c r="DU108" i="21" s="1"/>
  <c r="LS20" i="46"/>
  <c r="MI20" i="46" s="1"/>
  <c r="NB20" i="46" s="1"/>
  <c r="NI20" i="46" s="1"/>
  <c r="AV30" i="30" s="1"/>
  <c r="IQ29" i="44"/>
  <c r="JJ29" i="44" s="1"/>
  <c r="CV29" i="44" s="1"/>
  <c r="AA29" i="44" s="1"/>
  <c r="DZ175" i="21"/>
  <c r="DY175" i="21"/>
  <c r="DE171" i="21"/>
  <c r="DL170" i="21"/>
  <c r="DS170" i="21" s="1"/>
  <c r="EA170" i="21" s="1"/>
  <c r="DL109" i="21"/>
  <c r="DH111" i="21"/>
  <c r="DH112" i="21" s="1"/>
  <c r="DH113" i="21" s="1"/>
  <c r="DH114" i="21" s="1"/>
  <c r="DO110" i="21"/>
  <c r="DH173" i="21"/>
  <c r="DH174" i="21" s="1"/>
  <c r="DH175" i="21" s="1"/>
  <c r="DO172" i="21"/>
  <c r="DN172" i="21"/>
  <c r="DU107" i="21"/>
  <c r="DS107" i="21"/>
  <c r="EA107" i="21" s="1"/>
  <c r="DZ111" i="21"/>
  <c r="DY111" i="21"/>
  <c r="DK113" i="21"/>
  <c r="DK114" i="21" s="1"/>
  <c r="DK115" i="21" s="1"/>
  <c r="DK116" i="21" s="1"/>
  <c r="DK117" i="21" s="1"/>
  <c r="DK118" i="21" s="1"/>
  <c r="DK119" i="21" s="1"/>
  <c r="DR112" i="21"/>
  <c r="JA29" i="44"/>
  <c r="JO29" i="44" s="1"/>
  <c r="H29" i="44" s="1"/>
  <c r="JA24" i="44"/>
  <c r="DF112" i="21"/>
  <c r="DM111" i="21"/>
  <c r="JA26" i="44"/>
  <c r="JO26" i="44" s="1"/>
  <c r="H26" i="44" s="1"/>
  <c r="MG29" i="41"/>
  <c r="LT38" i="44"/>
  <c r="MJ38" i="44" s="1"/>
  <c r="NC38" i="44" s="1"/>
  <c r="MD25" i="44"/>
  <c r="MO25" i="44" s="1"/>
  <c r="NH25" i="44" s="1"/>
  <c r="MD27" i="44"/>
  <c r="MO27" i="44" s="1"/>
  <c r="NH27" i="44" s="1"/>
  <c r="DO111" i="21"/>
  <c r="LX31" i="44"/>
  <c r="ML31" i="44" s="1"/>
  <c r="NE31" i="44" s="1"/>
  <c r="IU24" i="44"/>
  <c r="JJ24" i="44" s="1"/>
  <c r="CV24" i="44" s="1"/>
  <c r="MG18" i="41"/>
  <c r="LW33" i="46"/>
  <c r="MK33" i="46" s="1"/>
  <c r="ND33" i="46" s="1"/>
  <c r="LX25" i="44"/>
  <c r="ML25" i="44" s="1"/>
  <c r="NE25" i="44" s="1"/>
  <c r="MG37" i="38"/>
  <c r="IZ23" i="46"/>
  <c r="LZ36" i="44"/>
  <c r="MM36" i="44" s="1"/>
  <c r="NF36" i="44" s="1"/>
  <c r="IS21" i="44"/>
  <c r="JI16" i="41"/>
  <c r="CU16" i="41" s="1"/>
  <c r="Q16" i="41" s="1"/>
  <c r="IR34" i="46"/>
  <c r="CL224" i="21"/>
  <c r="LU26" i="46"/>
  <c r="MJ26" i="46" s="1"/>
  <c r="NC26" i="46" s="1"/>
  <c r="IS26" i="44"/>
  <c r="IR31" i="46"/>
  <c r="LU30" i="46"/>
  <c r="MJ30" i="46" s="1"/>
  <c r="NC30" i="46" s="1"/>
  <c r="MG27" i="38"/>
  <c r="LV36" i="44"/>
  <c r="MK36" i="44" s="1"/>
  <c r="ND36" i="44" s="1"/>
  <c r="LU19" i="46"/>
  <c r="MJ19" i="46" s="1"/>
  <c r="NC19" i="46" s="1"/>
  <c r="NI19" i="46" s="1"/>
  <c r="AW29" i="30" s="1"/>
  <c r="LU28" i="46"/>
  <c r="MJ28" i="46" s="1"/>
  <c r="NC28" i="46" s="1"/>
  <c r="LW36" i="46"/>
  <c r="MK36" i="46" s="1"/>
  <c r="ND36" i="46" s="1"/>
  <c r="LX23" i="44"/>
  <c r="ML23" i="44" s="1"/>
  <c r="NE23" i="44" s="1"/>
  <c r="IQ34" i="44"/>
  <c r="FU4" i="46"/>
  <c r="IP35" i="46"/>
  <c r="IP25" i="46"/>
  <c r="JI25" i="46" s="1"/>
  <c r="CU25" i="46" s="1"/>
  <c r="H25" i="46" s="1"/>
  <c r="IP18" i="46"/>
  <c r="JI20" i="41"/>
  <c r="CU20" i="41" s="1"/>
  <c r="MG16" i="41"/>
  <c r="MG16" i="38"/>
  <c r="IV24" i="46"/>
  <c r="LU29" i="46"/>
  <c r="MJ29" i="46" s="1"/>
  <c r="NC29" i="46" s="1"/>
  <c r="MJ32" i="38"/>
  <c r="NC32" i="38" s="1"/>
  <c r="BN34" i="45"/>
  <c r="BA8" i="30" s="1"/>
  <c r="LU38" i="46"/>
  <c r="MJ38" i="46" s="1"/>
  <c r="NC38" i="46" s="1"/>
  <c r="MG17" i="38"/>
  <c r="IR18" i="46"/>
  <c r="IP26" i="46"/>
  <c r="MG30" i="41"/>
  <c r="MG34" i="38"/>
  <c r="MG25" i="41"/>
  <c r="BJ33" i="45"/>
  <c r="AY7" i="30" s="1"/>
  <c r="JI25" i="38"/>
  <c r="CU25" i="38" s="1"/>
  <c r="JI36" i="41"/>
  <c r="CU36" i="41" s="1"/>
  <c r="BL34" i="45"/>
  <c r="AZ8" i="30" s="1"/>
  <c r="JI17" i="38"/>
  <c r="CU17" i="38" s="1"/>
  <c r="Q17" i="38" s="1"/>
  <c r="JI21" i="38"/>
  <c r="CU21" i="38" s="1"/>
  <c r="Q21" i="38" s="1"/>
  <c r="JI28" i="38"/>
  <c r="CU28" i="38" s="1"/>
  <c r="JI33" i="38"/>
  <c r="CU33" i="38" s="1"/>
  <c r="JI34" i="41"/>
  <c r="CU34" i="41" s="1"/>
  <c r="JI17" i="41"/>
  <c r="CU17" i="41" s="1"/>
  <c r="Q17" i="41" s="1"/>
  <c r="ER52" i="41" s="1"/>
  <c r="EE60" i="41" s="1"/>
  <c r="JI25" i="41"/>
  <c r="CU25" i="41" s="1"/>
  <c r="MG41" i="41"/>
  <c r="BL33" i="43"/>
  <c r="AZ5" i="30" s="1"/>
  <c r="MG24" i="38"/>
  <c r="IZ30" i="46"/>
  <c r="MC21" i="46"/>
  <c r="MN21" i="46" s="1"/>
  <c r="NG21" i="46" s="1"/>
  <c r="NI21" i="46" s="1"/>
  <c r="AW30" i="30" s="1"/>
  <c r="IS22" i="44"/>
  <c r="JJ22" i="44" s="1"/>
  <c r="CV22" i="44" s="1"/>
  <c r="AA22" i="44" s="1"/>
  <c r="IW35" i="44"/>
  <c r="JI20" i="38"/>
  <c r="CU20" i="38" s="1"/>
  <c r="Q20" i="38" s="1"/>
  <c r="JI37" i="38"/>
  <c r="CU37" i="38" s="1"/>
  <c r="JI31" i="41"/>
  <c r="CU31" i="41" s="1"/>
  <c r="DP110" i="21"/>
  <c r="IZ31" i="46"/>
  <c r="IU39" i="44"/>
  <c r="JJ39" i="44" s="1"/>
  <c r="CV39" i="44" s="1"/>
  <c r="IT32" i="46"/>
  <c r="LV33" i="44"/>
  <c r="MK33" i="44" s="1"/>
  <c r="ND33" i="44" s="1"/>
  <c r="LS32" i="46"/>
  <c r="MI32" i="46" s="1"/>
  <c r="NB32" i="46" s="1"/>
  <c r="LW18" i="46"/>
  <c r="MK18" i="46" s="1"/>
  <c r="ND18" i="46" s="1"/>
  <c r="IQ21" i="44"/>
  <c r="IR35" i="46"/>
  <c r="JI27" i="41"/>
  <c r="CU27" i="41" s="1"/>
  <c r="Q27" i="41" s="1"/>
  <c r="MG21" i="38"/>
  <c r="IT19" i="46"/>
  <c r="IS41" i="44"/>
  <c r="MC32" i="46"/>
  <c r="MN32" i="46" s="1"/>
  <c r="NG32" i="46" s="1"/>
  <c r="IT23" i="46"/>
  <c r="JA25" i="44"/>
  <c r="JO25" i="44" s="1"/>
  <c r="H25" i="44" s="1"/>
  <c r="BJ33" i="43"/>
  <c r="AY5" i="30" s="1"/>
  <c r="LT18" i="44"/>
  <c r="MJ18" i="44" s="1"/>
  <c r="NC18" i="44" s="1"/>
  <c r="BL34" i="43"/>
  <c r="AZ6" i="30" s="1"/>
  <c r="IZ26" i="46"/>
  <c r="IU34" i="44"/>
  <c r="JI19" i="38"/>
  <c r="CU19" i="38" s="1"/>
  <c r="Q19" i="38" s="1"/>
  <c r="JI21" i="41"/>
  <c r="CU21" i="41" s="1"/>
  <c r="MG20" i="38"/>
  <c r="JI23" i="38"/>
  <c r="CU23" i="38" s="1"/>
  <c r="DX171" i="21"/>
  <c r="BN33" i="45"/>
  <c r="BA7" i="30" s="1"/>
  <c r="MG25" i="38"/>
  <c r="DY108" i="21"/>
  <c r="DX108" i="21"/>
  <c r="JA21" i="44"/>
  <c r="JO21" i="44" s="1"/>
  <c r="H21" i="44" s="1"/>
  <c r="MD22" i="44"/>
  <c r="MO22" i="44" s="1"/>
  <c r="NH22" i="44" s="1"/>
  <c r="MD20" i="44"/>
  <c r="MO20" i="44" s="1"/>
  <c r="NH20" i="44" s="1"/>
  <c r="JI16" i="38"/>
  <c r="CU16" i="38" s="1"/>
  <c r="Q16" i="38" s="1"/>
  <c r="MD18" i="44"/>
  <c r="MO18" i="44" s="1"/>
  <c r="NH18" i="44" s="1"/>
  <c r="IS19" i="44"/>
  <c r="JJ19" i="44" s="1"/>
  <c r="CV19" i="44" s="1"/>
  <c r="AA19" i="44" s="1"/>
  <c r="MG19" i="38"/>
  <c r="JI32" i="38"/>
  <c r="CU32" i="38" s="1"/>
  <c r="LK117" i="21"/>
  <c r="FU4" i="41"/>
  <c r="JI29" i="41"/>
  <c r="CU29" i="41" s="1"/>
  <c r="IW37" i="44"/>
  <c r="MD40" i="44"/>
  <c r="MO40" i="44" s="1"/>
  <c r="NH40" i="44" s="1"/>
  <c r="MD24" i="44"/>
  <c r="MO24" i="44" s="1"/>
  <c r="NH24" i="44" s="1"/>
  <c r="IW33" i="44"/>
  <c r="JJ33" i="44" s="1"/>
  <c r="CV33" i="44" s="1"/>
  <c r="MI20" i="38"/>
  <c r="NB20" i="38" s="1"/>
  <c r="NI20" i="38" s="1"/>
  <c r="LT27" i="44"/>
  <c r="MJ27" i="44" s="1"/>
  <c r="NC27" i="44" s="1"/>
  <c r="MG35" i="38"/>
  <c r="JI18" i="41"/>
  <c r="CU18" i="41" s="1"/>
  <c r="Q18" i="41" s="1"/>
  <c r="JI19" i="41"/>
  <c r="CU19" i="41" s="1"/>
  <c r="Q19" i="41" s="1"/>
  <c r="BR208" i="21"/>
  <c r="JI37" i="41"/>
  <c r="CU37" i="41" s="1"/>
  <c r="CK208" i="21"/>
  <c r="MG37" i="41"/>
  <c r="JI23" i="41"/>
  <c r="CU23" i="41" s="1"/>
  <c r="JI24" i="41"/>
  <c r="CU24" i="41" s="1"/>
  <c r="CT190" i="21"/>
  <c r="JI29" i="38"/>
  <c r="CU29" i="38" s="1"/>
  <c r="MD36" i="44"/>
  <c r="MO36" i="44" s="1"/>
  <c r="NH36" i="44" s="1"/>
  <c r="MD26" i="44"/>
  <c r="MO26" i="44" s="1"/>
  <c r="NH26" i="44" s="1"/>
  <c r="JI30" i="38"/>
  <c r="CU30" i="38" s="1"/>
  <c r="MG35" i="41"/>
  <c r="JI33" i="41"/>
  <c r="CU33" i="41" s="1"/>
  <c r="JI39" i="41"/>
  <c r="CU39" i="41" s="1"/>
  <c r="DV170" i="21"/>
  <c r="BJ34" i="43"/>
  <c r="FX43" i="44" s="1"/>
  <c r="IS43" i="44" s="1"/>
  <c r="JA27" i="44"/>
  <c r="JO27" i="44" s="1"/>
  <c r="H27" i="44" s="1"/>
  <c r="JA37" i="44"/>
  <c r="JO37" i="44" s="1"/>
  <c r="H37" i="44" s="1"/>
  <c r="JA39" i="44"/>
  <c r="JO39" i="44" s="1"/>
  <c r="MG22" i="38"/>
  <c r="JA22" i="44"/>
  <c r="JO22" i="44" s="1"/>
  <c r="H22" i="44" s="1"/>
  <c r="MG39" i="41"/>
  <c r="JA20" i="44"/>
  <c r="JO20" i="44" s="1"/>
  <c r="H20" i="44" s="1"/>
  <c r="LZ27" i="44"/>
  <c r="MM27" i="44" s="1"/>
  <c r="NF27" i="44" s="1"/>
  <c r="IQ32" i="44"/>
  <c r="JJ32" i="44" s="1"/>
  <c r="CV32" i="44" s="1"/>
  <c r="LT41" i="44"/>
  <c r="MJ41" i="44" s="1"/>
  <c r="NC41" i="44" s="1"/>
  <c r="LY33" i="46"/>
  <c r="ML33" i="46" s="1"/>
  <c r="NE33" i="46" s="1"/>
  <c r="IS37" i="44"/>
  <c r="MP34" i="38"/>
  <c r="NI29" i="38"/>
  <c r="NI41" i="38"/>
  <c r="BI208" i="21"/>
  <c r="MG23" i="41"/>
  <c r="LT30" i="44"/>
  <c r="MJ30" i="44" s="1"/>
  <c r="NC30" i="44" s="1"/>
  <c r="LS23" i="46"/>
  <c r="MI23" i="46" s="1"/>
  <c r="NB23" i="46" s="1"/>
  <c r="NI23" i="46" s="1"/>
  <c r="AW31" i="30" s="1"/>
  <c r="LY18" i="46"/>
  <c r="ML18" i="46" s="1"/>
  <c r="NE18" i="46" s="1"/>
  <c r="NB25" i="38"/>
  <c r="NI25" i="38" s="1"/>
  <c r="MP25" i="38"/>
  <c r="IW18" i="44"/>
  <c r="JJ18" i="44" s="1"/>
  <c r="CV18" i="44" s="1"/>
  <c r="AA18" i="44" s="1"/>
  <c r="MN28" i="41"/>
  <c r="NG28" i="41" s="1"/>
  <c r="NI28" i="41" s="1"/>
  <c r="BN33" i="43"/>
  <c r="GB42" i="44" s="1"/>
  <c r="IW42" i="44" s="1"/>
  <c r="NB34" i="38"/>
  <c r="NI34" i="38" s="1"/>
  <c r="IZ22" i="46"/>
  <c r="JI31" i="38"/>
  <c r="CU31" i="38" s="1"/>
  <c r="BI204" i="21"/>
  <c r="NG22" i="38"/>
  <c r="NI22" i="38" s="1"/>
  <c r="MP22" i="38"/>
  <c r="JI26" i="41"/>
  <c r="CU26" i="41" s="1"/>
  <c r="Q26" i="41" s="1"/>
  <c r="JI27" i="38"/>
  <c r="CU27" i="38" s="1"/>
  <c r="JI30" i="41"/>
  <c r="CU30" i="41" s="1"/>
  <c r="JI34" i="38"/>
  <c r="CU34" i="38" s="1"/>
  <c r="NI27" i="38"/>
  <c r="MP16" i="38"/>
  <c r="DW108" i="21"/>
  <c r="MG31" i="38"/>
  <c r="MG18" i="38"/>
  <c r="MD41" i="44"/>
  <c r="MO41" i="44" s="1"/>
  <c r="NH41" i="44" s="1"/>
  <c r="JA34" i="44"/>
  <c r="JO34" i="44" s="1"/>
  <c r="H34" i="44" s="1"/>
  <c r="IT22" i="46"/>
  <c r="MG38" i="38"/>
  <c r="MP35" i="38"/>
  <c r="MG21" i="41"/>
  <c r="DV108" i="21"/>
  <c r="IP22" i="46"/>
  <c r="MC33" i="46"/>
  <c r="MN33" i="46" s="1"/>
  <c r="NG33" i="46" s="1"/>
  <c r="MP17" i="38"/>
  <c r="LZ19" i="44"/>
  <c r="MM19" i="44" s="1"/>
  <c r="NF19" i="44" s="1"/>
  <c r="MG33" i="38"/>
  <c r="IR23" i="46"/>
  <c r="MD31" i="44"/>
  <c r="MO31" i="44" s="1"/>
  <c r="NH31" i="44" s="1"/>
  <c r="MP24" i="38"/>
  <c r="IS23" i="44"/>
  <c r="BN34" i="43"/>
  <c r="GB43" i="44" s="1"/>
  <c r="IW43" i="44" s="1"/>
  <c r="MP29" i="38"/>
  <c r="JI35" i="38"/>
  <c r="CU35" i="38" s="1"/>
  <c r="NI16" i="38"/>
  <c r="NI35" i="38"/>
  <c r="NI28" i="38"/>
  <c r="NI36" i="38"/>
  <c r="NC19" i="38"/>
  <c r="NI19" i="38" s="1"/>
  <c r="MP19" i="38"/>
  <c r="MC36" i="46"/>
  <c r="MN36" i="46" s="1"/>
  <c r="NG36" i="46" s="1"/>
  <c r="NI17" i="38"/>
  <c r="MG36" i="38"/>
  <c r="NI31" i="38"/>
  <c r="MG30" i="38"/>
  <c r="JA18" i="44"/>
  <c r="JO18" i="44" s="1"/>
  <c r="H18" i="44" s="1"/>
  <c r="IZ41" i="46"/>
  <c r="MG29" i="38"/>
  <c r="NI23" i="38"/>
  <c r="MG20" i="41"/>
  <c r="IP19" i="46"/>
  <c r="MG40" i="41"/>
  <c r="JI22" i="41"/>
  <c r="CU22" i="41" s="1"/>
  <c r="MJ37" i="41"/>
  <c r="NC37" i="41" s="1"/>
  <c r="NI37" i="41" s="1"/>
  <c r="LT22" i="44"/>
  <c r="MJ22" i="44" s="1"/>
  <c r="NC22" i="44" s="1"/>
  <c r="MG26" i="38"/>
  <c r="MG40" i="38"/>
  <c r="NI30" i="38"/>
  <c r="MP40" i="38"/>
  <c r="LS30" i="46"/>
  <c r="MI30" i="46" s="1"/>
  <c r="BR33" i="43"/>
  <c r="BC5" i="30" s="1"/>
  <c r="BJ34" i="45"/>
  <c r="AY8" i="30" s="1"/>
  <c r="BL33" i="45"/>
  <c r="AZ7" i="30" s="1"/>
  <c r="LT40" i="44"/>
  <c r="MJ40" i="44" s="1"/>
  <c r="NC40" i="44" s="1"/>
  <c r="MP31" i="38"/>
  <c r="MC25" i="46"/>
  <c r="MN25" i="46" s="1"/>
  <c r="NG25" i="46" s="1"/>
  <c r="MG22" i="41"/>
  <c r="MP39" i="38"/>
  <c r="MP27" i="38"/>
  <c r="BH34" i="43"/>
  <c r="FV43" i="44" s="1"/>
  <c r="GI43" i="41"/>
  <c r="MP30" i="38"/>
  <c r="NI40" i="38"/>
  <c r="BR204" i="21"/>
  <c r="NI21" i="38"/>
  <c r="NI24" i="38"/>
  <c r="IQ23" i="44"/>
  <c r="MD29" i="44"/>
  <c r="MO29" i="44" s="1"/>
  <c r="NH29" i="44" s="1"/>
  <c r="MD21" i="44"/>
  <c r="MO21" i="44" s="1"/>
  <c r="NH21" i="44" s="1"/>
  <c r="NJ21" i="44" s="1"/>
  <c r="AW16" i="30" s="1"/>
  <c r="IZ38" i="46"/>
  <c r="GI43" i="38"/>
  <c r="MP37" i="38"/>
  <c r="NB39" i="38"/>
  <c r="NI39" i="38" s="1"/>
  <c r="MP23" i="41"/>
  <c r="MP36" i="38"/>
  <c r="IZ24" i="46"/>
  <c r="MP19" i="41"/>
  <c r="MP23" i="38"/>
  <c r="NB32" i="38"/>
  <c r="NB37" i="38"/>
  <c r="NI37" i="38" s="1"/>
  <c r="MG36" i="41"/>
  <c r="MG39" i="38"/>
  <c r="MP38" i="38"/>
  <c r="NI26" i="38"/>
  <c r="NI33" i="38"/>
  <c r="GI42" i="38"/>
  <c r="LK118" i="21"/>
  <c r="BR34" i="43"/>
  <c r="BC6" i="30" s="1"/>
  <c r="MG34" i="41"/>
  <c r="NI38" i="38"/>
  <c r="MP26" i="38"/>
  <c r="MP33" i="38"/>
  <c r="MP21" i="38"/>
  <c r="MG17" i="41"/>
  <c r="MP18" i="38"/>
  <c r="MG28" i="38"/>
  <c r="MP41" i="38"/>
  <c r="IZ34" i="46"/>
  <c r="NB18" i="38"/>
  <c r="NI18" i="38" s="1"/>
  <c r="MG33" i="41"/>
  <c r="BH33" i="43"/>
  <c r="BR34" i="45"/>
  <c r="BC8" i="30" s="1"/>
  <c r="MG41" i="38"/>
  <c r="CK209" i="21"/>
  <c r="MP41" i="41"/>
  <c r="MP33" i="41"/>
  <c r="CS168" i="21"/>
  <c r="MP26" i="41"/>
  <c r="MP20" i="41"/>
  <c r="MG38" i="41"/>
  <c r="NI20" i="41"/>
  <c r="O209" i="21"/>
  <c r="MP31" i="41"/>
  <c r="MP28" i="38"/>
  <c r="JO40" i="44"/>
  <c r="LS27" i="46"/>
  <c r="MI27" i="46" s="1"/>
  <c r="O205" i="21"/>
  <c r="MP30" i="41"/>
  <c r="BI205" i="21"/>
  <c r="BI209" i="21"/>
  <c r="MP27" i="41"/>
  <c r="NI39" i="41"/>
  <c r="NI34" i="41"/>
  <c r="NI30" i="41"/>
  <c r="MP29" i="41"/>
  <c r="IZ40" i="46"/>
  <c r="MP34" i="41"/>
  <c r="O208" i="21"/>
  <c r="NI21" i="41"/>
  <c r="NI24" i="41"/>
  <c r="NI18" i="41"/>
  <c r="MP24" i="41"/>
  <c r="CL228" i="21"/>
  <c r="NI32" i="41"/>
  <c r="NI19" i="41"/>
  <c r="FI141" i="21"/>
  <c r="ES114" i="21" s="1"/>
  <c r="C95" i="30" s="1"/>
  <c r="B95" i="30" s="1"/>
  <c r="AF95" i="30" s="1"/>
  <c r="X204" i="21"/>
  <c r="X208" i="21" s="1"/>
  <c r="MP32" i="41"/>
  <c r="NI26" i="41"/>
  <c r="MP39" i="41"/>
  <c r="LS29" i="46"/>
  <c r="MI29" i="46" s="1"/>
  <c r="NB29" i="46" s="1"/>
  <c r="MP38" i="41"/>
  <c r="NI25" i="41"/>
  <c r="NI36" i="41"/>
  <c r="NI17" i="41"/>
  <c r="NI35" i="41"/>
  <c r="CS190" i="21"/>
  <c r="CK204" i="21"/>
  <c r="NI27" i="41"/>
  <c r="NI23" i="41"/>
  <c r="MP25" i="41"/>
  <c r="BH34" i="45"/>
  <c r="AX8" i="30" s="1"/>
  <c r="MP22" i="41"/>
  <c r="MP36" i="41"/>
  <c r="MP17" i="41"/>
  <c r="NI38" i="41"/>
  <c r="JO19" i="44"/>
  <c r="H19" i="44" s="1"/>
  <c r="NI29" i="41"/>
  <c r="NI41" i="41"/>
  <c r="NI31" i="41"/>
  <c r="CK205" i="21"/>
  <c r="CD204" i="21"/>
  <c r="CD208" i="21" s="1"/>
  <c r="NI33" i="41"/>
  <c r="NI40" i="41"/>
  <c r="NI22" i="41"/>
  <c r="MP18" i="41"/>
  <c r="MP21" i="41"/>
  <c r="MP40" i="41"/>
  <c r="BR33" i="45"/>
  <c r="BC7" i="30" s="1"/>
  <c r="MP35" i="41"/>
  <c r="NI16" i="41"/>
  <c r="MP16" i="41"/>
  <c r="JO32" i="44"/>
  <c r="H32" i="44" s="1"/>
  <c r="GI42" i="41"/>
  <c r="O204" i="21"/>
  <c r="BH33" i="45"/>
  <c r="AX7" i="30" s="1"/>
  <c r="X205" i="21"/>
  <c r="X209" i="21" s="1"/>
  <c r="JO41" i="44"/>
  <c r="JO33" i="44"/>
  <c r="H33" i="44" s="1"/>
  <c r="JO36" i="44"/>
  <c r="H36" i="44" s="1"/>
  <c r="NJ35" i="44"/>
  <c r="AW23" i="30" s="1"/>
  <c r="MQ37" i="44"/>
  <c r="MP24" i="46"/>
  <c r="NI31" i="46"/>
  <c r="AW35" i="30" s="1"/>
  <c r="NI40" i="46"/>
  <c r="AV40" i="30" s="1"/>
  <c r="MP31" i="46"/>
  <c r="NC31" i="44"/>
  <c r="NC19" i="44"/>
  <c r="NB38" i="46"/>
  <c r="NB28" i="46"/>
  <c r="MJ29" i="44"/>
  <c r="MQ35" i="44"/>
  <c r="NB22" i="46"/>
  <c r="NB18" i="46"/>
  <c r="NB33" i="46"/>
  <c r="NC26" i="44"/>
  <c r="NB36" i="46"/>
  <c r="NB24" i="46"/>
  <c r="NI24" i="46" s="1"/>
  <c r="AV32" i="30" s="1"/>
  <c r="MP40" i="46"/>
  <c r="NJ37" i="44"/>
  <c r="AW24" i="30" s="1"/>
  <c r="MD17" i="44"/>
  <c r="MO17" i="44" s="1"/>
  <c r="NH17" i="44" s="1"/>
  <c r="JA17" i="44"/>
  <c r="BB6" i="30"/>
  <c r="GD43" i="44"/>
  <c r="IY43" i="44" s="1"/>
  <c r="JI36" i="46"/>
  <c r="CU36" i="46" s="1"/>
  <c r="JO28" i="44"/>
  <c r="H28" i="44" s="1"/>
  <c r="MH35" i="44"/>
  <c r="JJ36" i="44"/>
  <c r="CV36" i="44" s="1"/>
  <c r="BD5" i="30"/>
  <c r="MA16" i="46"/>
  <c r="MM16" i="46" s="1"/>
  <c r="NF16" i="46" s="1"/>
  <c r="GC42" i="46"/>
  <c r="IX42" i="46" s="1"/>
  <c r="IX16" i="46"/>
  <c r="GE42" i="46"/>
  <c r="IZ42" i="46" s="1"/>
  <c r="MC16" i="46"/>
  <c r="MN16" i="46" s="1"/>
  <c r="NG16" i="46" s="1"/>
  <c r="IZ16" i="46"/>
  <c r="MF17" i="44"/>
  <c r="MP17" i="44" s="1"/>
  <c r="NI17" i="44" s="1"/>
  <c r="JC17" i="44"/>
  <c r="JJ30" i="44"/>
  <c r="CV30" i="44" s="1"/>
  <c r="AA30" i="44" s="1"/>
  <c r="IR17" i="46"/>
  <c r="LU17" i="46"/>
  <c r="MJ17" i="46" s="1"/>
  <c r="NC17" i="46" s="1"/>
  <c r="FW43" i="46"/>
  <c r="IR43" i="46" s="1"/>
  <c r="MB16" i="44"/>
  <c r="MN16" i="44" s="1"/>
  <c r="NG16" i="44" s="1"/>
  <c r="IY16" i="44"/>
  <c r="JI21" i="46"/>
  <c r="CU21" i="46" s="1"/>
  <c r="H21" i="46" s="1"/>
  <c r="LV17" i="44"/>
  <c r="MK17" i="44" s="1"/>
  <c r="ND17" i="44" s="1"/>
  <c r="IS17" i="44"/>
  <c r="FU43" i="46"/>
  <c r="LS17" i="46"/>
  <c r="MI17" i="46" s="1"/>
  <c r="IP17" i="46"/>
  <c r="ME16" i="46"/>
  <c r="MO16" i="46" s="1"/>
  <c r="NH16" i="46" s="1"/>
  <c r="GG42" i="46"/>
  <c r="JB42" i="46" s="1"/>
  <c r="JB16" i="46"/>
  <c r="JI20" i="46"/>
  <c r="CU20" i="46" s="1"/>
  <c r="H20" i="46" s="1"/>
  <c r="JC16" i="44"/>
  <c r="MF16" i="44"/>
  <c r="MP16" i="44" s="1"/>
  <c r="NI16" i="44" s="1"/>
  <c r="JO23" i="44"/>
  <c r="H23" i="44" s="1"/>
  <c r="JO38" i="44"/>
  <c r="MG34" i="46"/>
  <c r="JI27" i="46"/>
  <c r="CU27" i="46" s="1"/>
  <c r="Q27" i="46" s="1"/>
  <c r="JI39" i="46"/>
  <c r="CU39" i="46" s="1"/>
  <c r="IV16" i="46"/>
  <c r="LY16" i="46"/>
  <c r="ML16" i="46" s="1"/>
  <c r="NE16" i="46" s="1"/>
  <c r="GA42" i="46"/>
  <c r="IV42" i="46" s="1"/>
  <c r="MD16" i="44"/>
  <c r="MO16" i="44" s="1"/>
  <c r="NH16" i="44" s="1"/>
  <c r="JA16" i="44"/>
  <c r="JO24" i="44"/>
  <c r="H24" i="44" s="1"/>
  <c r="LV16" i="44"/>
  <c r="MK16" i="44" s="1"/>
  <c r="ND16" i="44" s="1"/>
  <c r="IS16" i="44"/>
  <c r="ME17" i="46"/>
  <c r="MO17" i="46" s="1"/>
  <c r="NH17" i="46" s="1"/>
  <c r="JB17" i="46"/>
  <c r="GG43" i="46"/>
  <c r="JB43" i="46" s="1"/>
  <c r="IU17" i="44"/>
  <c r="LX17" i="44"/>
  <c r="ML17" i="44" s="1"/>
  <c r="NE17" i="44" s="1"/>
  <c r="LZ17" i="44"/>
  <c r="MM17" i="44" s="1"/>
  <c r="NF17" i="44" s="1"/>
  <c r="IW17" i="44"/>
  <c r="IW16" i="44"/>
  <c r="LZ16" i="44"/>
  <c r="MM16" i="44" s="1"/>
  <c r="NF16" i="44" s="1"/>
  <c r="FU42" i="46"/>
  <c r="LS16" i="46"/>
  <c r="MI16" i="46" s="1"/>
  <c r="IP16" i="46"/>
  <c r="IT16" i="46"/>
  <c r="LW16" i="46"/>
  <c r="MK16" i="46" s="1"/>
  <c r="ND16" i="46" s="1"/>
  <c r="FY42" i="46"/>
  <c r="IT42" i="46" s="1"/>
  <c r="JJ40" i="44"/>
  <c r="CV40" i="44" s="1"/>
  <c r="JJ38" i="44"/>
  <c r="CV38" i="44" s="1"/>
  <c r="LT17" i="44"/>
  <c r="MJ17" i="44" s="1"/>
  <c r="IQ17" i="44"/>
  <c r="MG31" i="46"/>
  <c r="LW17" i="46"/>
  <c r="MK17" i="46" s="1"/>
  <c r="ND17" i="46" s="1"/>
  <c r="IT17" i="46"/>
  <c r="FY43" i="46"/>
  <c r="IT43" i="46" s="1"/>
  <c r="MB17" i="44"/>
  <c r="MN17" i="44" s="1"/>
  <c r="NG17" i="44" s="1"/>
  <c r="IY17" i="44"/>
  <c r="JI30" i="46"/>
  <c r="CU30" i="46" s="1"/>
  <c r="LX16" i="44"/>
  <c r="ML16" i="44" s="1"/>
  <c r="NE16" i="44" s="1"/>
  <c r="IU16" i="44"/>
  <c r="GA43" i="46"/>
  <c r="IV43" i="46" s="1"/>
  <c r="LY17" i="46"/>
  <c r="ML17" i="46" s="1"/>
  <c r="NE17" i="46" s="1"/>
  <c r="IV17" i="46"/>
  <c r="MA17" i="46"/>
  <c r="MM17" i="46" s="1"/>
  <c r="NF17" i="46" s="1"/>
  <c r="GC43" i="46"/>
  <c r="IX43" i="46" s="1"/>
  <c r="IX17" i="46"/>
  <c r="MH37" i="44"/>
  <c r="IQ16" i="44"/>
  <c r="LT16" i="44"/>
  <c r="MJ16" i="44" s="1"/>
  <c r="BB5" i="30"/>
  <c r="GD42" i="44"/>
  <c r="IY42" i="44" s="1"/>
  <c r="MC17" i="46"/>
  <c r="MN17" i="46" s="1"/>
  <c r="NG17" i="46" s="1"/>
  <c r="IZ17" i="46"/>
  <c r="GE43" i="46"/>
  <c r="IZ43" i="46" s="1"/>
  <c r="FW42" i="46"/>
  <c r="IR42" i="46" s="1"/>
  <c r="LU16" i="46"/>
  <c r="MJ16" i="46" s="1"/>
  <c r="NC16" i="46" s="1"/>
  <c r="IR16" i="46"/>
  <c r="MG24" i="46"/>
  <c r="MG40" i="46"/>
  <c r="MH34" i="44" l="1"/>
  <c r="MH28" i="44"/>
  <c r="NJ34" i="44"/>
  <c r="AV23" i="30" s="1"/>
  <c r="FU4" i="38"/>
  <c r="JI38" i="46"/>
  <c r="CU38" i="46" s="1"/>
  <c r="JI31" i="46"/>
  <c r="CU31" i="46" s="1"/>
  <c r="JI41" i="46"/>
  <c r="CU41" i="46" s="1"/>
  <c r="MG35" i="46"/>
  <c r="MP34" i="46"/>
  <c r="DS109" i="21"/>
  <c r="EA109" i="21" s="1"/>
  <c r="DI183" i="21"/>
  <c r="DI184" i="21" s="1"/>
  <c r="DX172" i="21"/>
  <c r="MP35" i="46"/>
  <c r="MQ28" i="44"/>
  <c r="NI25" i="46"/>
  <c r="AW32" i="30" s="1"/>
  <c r="JI37" i="46"/>
  <c r="CU37" i="46" s="1"/>
  <c r="MQ34" i="44"/>
  <c r="JJ35" i="44"/>
  <c r="CV35" i="44" s="1"/>
  <c r="MG41" i="46"/>
  <c r="JI35" i="46"/>
  <c r="CU35" i="46" s="1"/>
  <c r="NI41" i="46"/>
  <c r="AW40" i="30" s="1"/>
  <c r="MG20" i="46"/>
  <c r="JI32" i="46"/>
  <c r="CU32" i="46" s="1"/>
  <c r="JI26" i="46"/>
  <c r="CU26" i="46" s="1"/>
  <c r="Q26" i="46" s="1"/>
  <c r="NJ23" i="44"/>
  <c r="AW17" i="30" s="1"/>
  <c r="MP41" i="46"/>
  <c r="NJ30" i="44"/>
  <c r="AV21" i="30" s="1"/>
  <c r="Q20" i="44"/>
  <c r="MG39" i="46"/>
  <c r="MG19" i="46"/>
  <c r="JJ34" i="44"/>
  <c r="CV34" i="44" s="1"/>
  <c r="JJ41" i="44"/>
  <c r="CV41" i="44" s="1"/>
  <c r="DV109" i="21"/>
  <c r="MG38" i="46"/>
  <c r="DW109" i="21"/>
  <c r="DX109" i="21"/>
  <c r="MP39" i="46"/>
  <c r="NI26" i="46"/>
  <c r="AV33" i="30" s="1"/>
  <c r="JI34" i="46"/>
  <c r="CU34" i="46" s="1"/>
  <c r="MH38" i="44"/>
  <c r="MH32" i="44"/>
  <c r="BD6" i="30"/>
  <c r="NI22" i="46"/>
  <c r="AV31" i="30" s="1"/>
  <c r="MP27" i="46"/>
  <c r="MG22" i="46"/>
  <c r="JJ26" i="44"/>
  <c r="CV26" i="44" s="1"/>
  <c r="AA26" i="44" s="1"/>
  <c r="DH115" i="21"/>
  <c r="DH116" i="21" s="1"/>
  <c r="DO114" i="21"/>
  <c r="NI38" i="46"/>
  <c r="AV39" i="30" s="1"/>
  <c r="MP38" i="46"/>
  <c r="NJ33" i="44"/>
  <c r="AW22" i="30" s="1"/>
  <c r="DG175" i="21"/>
  <c r="DG176" i="21" s="1"/>
  <c r="DG177" i="21" s="1"/>
  <c r="DG178" i="21" s="1"/>
  <c r="DG179" i="21" s="1"/>
  <c r="DG180" i="21" s="1"/>
  <c r="DG183" i="21" s="1"/>
  <c r="DG184" i="21" s="1"/>
  <c r="DN174" i="21"/>
  <c r="DG113" i="21"/>
  <c r="DG114" i="21" s="1"/>
  <c r="DN112" i="21"/>
  <c r="FZ42" i="44"/>
  <c r="IU42" i="44" s="1"/>
  <c r="MQ32" i="44"/>
  <c r="MP22" i="46"/>
  <c r="NJ38" i="44"/>
  <c r="AV25" i="30" s="1"/>
  <c r="DF174" i="21"/>
  <c r="DM173" i="21"/>
  <c r="DV173" i="21" s="1"/>
  <c r="DE112" i="21"/>
  <c r="DE113" i="21" s="1"/>
  <c r="DE114" i="21" s="1"/>
  <c r="DE115" i="21" s="1"/>
  <c r="DL111" i="21"/>
  <c r="DS111" i="21" s="1"/>
  <c r="EA111" i="21" s="1"/>
  <c r="DU170" i="21"/>
  <c r="EB170" i="21" s="1"/>
  <c r="CP170" i="21" s="1"/>
  <c r="DV171" i="21"/>
  <c r="JI24" i="46"/>
  <c r="CU24" i="46" s="1"/>
  <c r="H24" i="46" s="1"/>
  <c r="MP26" i="46"/>
  <c r="NJ41" i="44"/>
  <c r="AW26" i="30" s="1"/>
  <c r="DE172" i="21"/>
  <c r="DL171" i="21"/>
  <c r="MQ39" i="44"/>
  <c r="MQ38" i="44"/>
  <c r="DS108" i="21"/>
  <c r="EA108" i="21" s="1"/>
  <c r="EB108" i="21" s="1"/>
  <c r="CP108" i="21" s="1"/>
  <c r="NJ20" i="44"/>
  <c r="AV16" i="30" s="1"/>
  <c r="MG23" i="46"/>
  <c r="MH39" i="44"/>
  <c r="MP37" i="46"/>
  <c r="MP20" i="46"/>
  <c r="JI18" i="46"/>
  <c r="CU18" i="46" s="1"/>
  <c r="Q18" i="46" s="1"/>
  <c r="MG37" i="46"/>
  <c r="DI113" i="21"/>
  <c r="DP112" i="21"/>
  <c r="DX112" i="21" s="1"/>
  <c r="DL175" i="21"/>
  <c r="H27" i="46"/>
  <c r="DV59" i="46"/>
  <c r="H26" i="46"/>
  <c r="DH176" i="21"/>
  <c r="DH177" i="21" s="1"/>
  <c r="DH178" i="21" s="1"/>
  <c r="DH179" i="21" s="1"/>
  <c r="DH180" i="21" s="1"/>
  <c r="DH181" i="21" s="1"/>
  <c r="DH182" i="21" s="1"/>
  <c r="DO175" i="21"/>
  <c r="DL112" i="21"/>
  <c r="DU109" i="21"/>
  <c r="DW172" i="21"/>
  <c r="DV172" i="21"/>
  <c r="EB107" i="21"/>
  <c r="CP107" i="21" s="1"/>
  <c r="NJ25" i="44"/>
  <c r="AW18" i="30" s="1"/>
  <c r="AA20" i="44"/>
  <c r="GE57" i="44" s="1"/>
  <c r="FU59" i="44" s="1"/>
  <c r="DZ112" i="21"/>
  <c r="DF113" i="21"/>
  <c r="DF114" i="21" s="1"/>
  <c r="DF115" i="21" s="1"/>
  <c r="DF116" i="21" s="1"/>
  <c r="DF117" i="21" s="1"/>
  <c r="DM112" i="21"/>
  <c r="DX111" i="21"/>
  <c r="DW111" i="21"/>
  <c r="DV111" i="21"/>
  <c r="MH25" i="44"/>
  <c r="MQ25" i="44"/>
  <c r="MH24" i="44"/>
  <c r="FX42" i="44"/>
  <c r="IS42" i="44" s="1"/>
  <c r="MH33" i="44"/>
  <c r="BA5" i="30"/>
  <c r="MH23" i="44"/>
  <c r="JJ21" i="44"/>
  <c r="CV21" i="44" s="1"/>
  <c r="MG21" i="46"/>
  <c r="MH20" i="44"/>
  <c r="MG26" i="46"/>
  <c r="MQ31" i="44"/>
  <c r="MQ33" i="44"/>
  <c r="MH31" i="44"/>
  <c r="NJ31" i="44"/>
  <c r="AW21" i="30" s="1"/>
  <c r="MP23" i="46"/>
  <c r="MP19" i="46"/>
  <c r="MP21" i="46"/>
  <c r="NJ36" i="44"/>
  <c r="AV24" i="30" s="1"/>
  <c r="MQ23" i="44"/>
  <c r="MG28" i="46"/>
  <c r="MP28" i="46"/>
  <c r="MP30" i="46"/>
  <c r="NI28" i="46"/>
  <c r="AV34" i="30" s="1"/>
  <c r="NJ24" i="44"/>
  <c r="AV18" i="30" s="1"/>
  <c r="MQ24" i="44"/>
  <c r="MQ20" i="44"/>
  <c r="NI32" i="38"/>
  <c r="NI15" i="38" s="1"/>
  <c r="MP32" i="38"/>
  <c r="NI32" i="46"/>
  <c r="AV36" i="30" s="1"/>
  <c r="MG32" i="46"/>
  <c r="MP32" i="46"/>
  <c r="NJ18" i="44"/>
  <c r="AV15" i="30" s="1"/>
  <c r="MG18" i="46"/>
  <c r="MQ27" i="44"/>
  <c r="MH40" i="44"/>
  <c r="MH27" i="44"/>
  <c r="NI29" i="46"/>
  <c r="AW34" i="30" s="1"/>
  <c r="MP28" i="41"/>
  <c r="NJ40" i="44"/>
  <c r="AV26" i="30" s="1"/>
  <c r="NJ22" i="44"/>
  <c r="AV17" i="30" s="1"/>
  <c r="JI19" i="46"/>
  <c r="CU19" i="46" s="1"/>
  <c r="DV60" i="46" s="1"/>
  <c r="DM60" i="46" s="1"/>
  <c r="JJ23" i="44"/>
  <c r="CV23" i="44" s="1"/>
  <c r="FL52" i="41"/>
  <c r="EY60" i="41" s="1"/>
  <c r="FZ43" i="44"/>
  <c r="IU43" i="44" s="1"/>
  <c r="JJ37" i="44"/>
  <c r="CV37" i="44" s="1"/>
  <c r="GI44" i="38"/>
  <c r="MH18" i="44"/>
  <c r="MQ26" i="44"/>
  <c r="JI22" i="46"/>
  <c r="CU22" i="46" s="1"/>
  <c r="H22" i="46" s="1"/>
  <c r="MH26" i="44"/>
  <c r="MH22" i="44"/>
  <c r="NJ26" i="44"/>
  <c r="AV19" i="30" s="1"/>
  <c r="DW110" i="21"/>
  <c r="DY110" i="21"/>
  <c r="DU110" i="21"/>
  <c r="DX110" i="21"/>
  <c r="DS110" i="21"/>
  <c r="EA110" i="21" s="1"/>
  <c r="DV110" i="21"/>
  <c r="MQ18" i="44"/>
  <c r="JI23" i="46"/>
  <c r="CU23" i="46" s="1"/>
  <c r="H23" i="46" s="1"/>
  <c r="FM58" i="44"/>
  <c r="FC60" i="44" s="1"/>
  <c r="FM57" i="44"/>
  <c r="FC59" i="44" s="1"/>
  <c r="H18" i="46"/>
  <c r="DW57" i="44"/>
  <c r="DM59" i="44" s="1"/>
  <c r="AY6" i="30"/>
  <c r="GI44" i="41"/>
  <c r="CS191" i="21"/>
  <c r="MP20" i="38"/>
  <c r="CL208" i="21"/>
  <c r="MQ36" i="44"/>
  <c r="MP37" i="41"/>
  <c r="GF43" i="44"/>
  <c r="JA43" i="44" s="1"/>
  <c r="NI18" i="46"/>
  <c r="AV29" i="30" s="1"/>
  <c r="MH19" i="44"/>
  <c r="MH36" i="44"/>
  <c r="GF42" i="44"/>
  <c r="JA42" i="44" s="1"/>
  <c r="NJ27" i="44"/>
  <c r="AW19" i="30" s="1"/>
  <c r="MP18" i="46"/>
  <c r="BJ208" i="21"/>
  <c r="MH30" i="44"/>
  <c r="MH41" i="44"/>
  <c r="BA6" i="30"/>
  <c r="AX6" i="30"/>
  <c r="BJ204" i="21"/>
  <c r="MQ30" i="44"/>
  <c r="MH29" i="44"/>
  <c r="BV33" i="43"/>
  <c r="BV34" i="43"/>
  <c r="MG33" i="46"/>
  <c r="NI33" i="46"/>
  <c r="AW36" i="30" s="1"/>
  <c r="MQ41" i="44"/>
  <c r="MP33" i="46"/>
  <c r="NB30" i="46"/>
  <c r="NI30" i="46" s="1"/>
  <c r="AV35" i="30" s="1"/>
  <c r="NJ19" i="44"/>
  <c r="AW15" i="30" s="1"/>
  <c r="MQ19" i="44"/>
  <c r="MG30" i="46"/>
  <c r="MH21" i="44"/>
  <c r="MQ22" i="44"/>
  <c r="NJ17" i="38"/>
  <c r="FV42" i="44"/>
  <c r="IQ42" i="44" s="1"/>
  <c r="MG36" i="46"/>
  <c r="MG25" i="46"/>
  <c r="AX5" i="30"/>
  <c r="BE8" i="30"/>
  <c r="BV34" i="45"/>
  <c r="NI36" i="46"/>
  <c r="AV38" i="30" s="1"/>
  <c r="MQ21" i="44"/>
  <c r="MP25" i="46"/>
  <c r="MQ40" i="44"/>
  <c r="MP36" i="46"/>
  <c r="BE7" i="30"/>
  <c r="P204" i="21"/>
  <c r="BV33" i="45"/>
  <c r="NI15" i="41"/>
  <c r="NJ16" i="41"/>
  <c r="P208" i="21"/>
  <c r="NJ17" i="41"/>
  <c r="MG27" i="46"/>
  <c r="MG29" i="46"/>
  <c r="NB27" i="46"/>
  <c r="NI27" i="46" s="1"/>
  <c r="AW33" i="30" s="1"/>
  <c r="CL204" i="21"/>
  <c r="Y208" i="21"/>
  <c r="CM204" i="21"/>
  <c r="MP29" i="46"/>
  <c r="Y204" i="21"/>
  <c r="CM205" i="21"/>
  <c r="NB16" i="46"/>
  <c r="NI16" i="46" s="1"/>
  <c r="MP16" i="46"/>
  <c r="NC29" i="44"/>
  <c r="NJ29" i="44" s="1"/>
  <c r="AW20" i="30" s="1"/>
  <c r="MQ29" i="44"/>
  <c r="MQ17" i="44"/>
  <c r="NC17" i="44"/>
  <c r="NJ17" i="44" s="1"/>
  <c r="JO16" i="44"/>
  <c r="H16" i="44" s="1"/>
  <c r="FM61" i="44" s="1"/>
  <c r="FE59" i="44" s="1"/>
  <c r="MQ16" i="44"/>
  <c r="NC16" i="44"/>
  <c r="NJ16" i="44" s="1"/>
  <c r="MP17" i="46"/>
  <c r="NB17" i="46"/>
  <c r="NI17" i="46" s="1"/>
  <c r="JO17" i="44"/>
  <c r="H17" i="44" s="1"/>
  <c r="FM62" i="44" s="1"/>
  <c r="FE60" i="44" s="1"/>
  <c r="MH17" i="44"/>
  <c r="MH16" i="44"/>
  <c r="JI17" i="46"/>
  <c r="CU17" i="46" s="1"/>
  <c r="Q18" i="44"/>
  <c r="DW59" i="44"/>
  <c r="DN59" i="44" s="1"/>
  <c r="MG16" i="46"/>
  <c r="MG17" i="46"/>
  <c r="IQ43" i="44"/>
  <c r="JJ16" i="44"/>
  <c r="CV16" i="44" s="1"/>
  <c r="Q16" i="44" s="1"/>
  <c r="JJ17" i="44"/>
  <c r="CV17" i="44" s="1"/>
  <c r="IP42" i="46"/>
  <c r="GI42" i="46"/>
  <c r="GI43" i="46"/>
  <c r="IP43" i="46"/>
  <c r="JI16" i="46"/>
  <c r="CU16" i="46" s="1"/>
  <c r="Q19" i="44"/>
  <c r="ES107" i="21" l="1"/>
  <c r="C76" i="30" s="1"/>
  <c r="B76" i="30" s="1"/>
  <c r="AF76" i="30" s="1"/>
  <c r="P57" i="21"/>
  <c r="ES171" i="21"/>
  <c r="CS194" i="21"/>
  <c r="AY43" i="30" s="1"/>
  <c r="BA44" i="30" s="1"/>
  <c r="DE116" i="21"/>
  <c r="DE117" i="21" s="1"/>
  <c r="DE118" i="21" s="1"/>
  <c r="DE119" i="21" s="1"/>
  <c r="DL115" i="21"/>
  <c r="DG115" i="21"/>
  <c r="DG116" i="21" s="1"/>
  <c r="DG117" i="21" s="1"/>
  <c r="DG118" i="21" s="1"/>
  <c r="DG119" i="21" s="1"/>
  <c r="DN114" i="21"/>
  <c r="DU114" i="21" s="1"/>
  <c r="DF118" i="21"/>
  <c r="DF119" i="21" s="1"/>
  <c r="DM117" i="21"/>
  <c r="DI114" i="21"/>
  <c r="DI115" i="21" s="1"/>
  <c r="DI116" i="21" s="1"/>
  <c r="DI117" i="21" s="1"/>
  <c r="DI118" i="21" s="1"/>
  <c r="DI119" i="21" s="1"/>
  <c r="DP113" i="21"/>
  <c r="DH117" i="21"/>
  <c r="DH118" i="21" s="1"/>
  <c r="DH119" i="21" s="1"/>
  <c r="DO116" i="21"/>
  <c r="DV57" i="46"/>
  <c r="DL59" i="46" s="1"/>
  <c r="ER59" i="46"/>
  <c r="EI59" i="46" s="1"/>
  <c r="AG53" i="30" s="1"/>
  <c r="AG57" i="30" s="1"/>
  <c r="FM59" i="44"/>
  <c r="FD59" i="44" s="1"/>
  <c r="FM60" i="44"/>
  <c r="FD60" i="44" s="1"/>
  <c r="GE59" i="46"/>
  <c r="FV59" i="46" s="1"/>
  <c r="ES61" i="44"/>
  <c r="EK59" i="44" s="1"/>
  <c r="R53" i="30" s="1"/>
  <c r="R57" i="30" s="1"/>
  <c r="DV51" i="46"/>
  <c r="DI59" i="46" s="1"/>
  <c r="DV61" i="46"/>
  <c r="DN59" i="46" s="1"/>
  <c r="DV52" i="46"/>
  <c r="DI60" i="46" s="1"/>
  <c r="DV62" i="46"/>
  <c r="DN60" i="46" s="1"/>
  <c r="DW61" i="44"/>
  <c r="DO59" i="44" s="1"/>
  <c r="Q21" i="44"/>
  <c r="DW62" i="44"/>
  <c r="DO60" i="44" s="1"/>
  <c r="EB109" i="21"/>
  <c r="AS16" i="30" s="1"/>
  <c r="DV58" i="46"/>
  <c r="DL60" i="46" s="1"/>
  <c r="Q19" i="46"/>
  <c r="ES51" i="44"/>
  <c r="EF59" i="44" s="1"/>
  <c r="ES53" i="44"/>
  <c r="EG59" i="44" s="1"/>
  <c r="ES55" i="44"/>
  <c r="EH59" i="44" s="1"/>
  <c r="DF175" i="21"/>
  <c r="DF176" i="21" s="1"/>
  <c r="DF177" i="21" s="1"/>
  <c r="DF178" i="21" s="1"/>
  <c r="DF179" i="21" s="1"/>
  <c r="DF180" i="21" s="1"/>
  <c r="DF183" i="21" s="1"/>
  <c r="DF184" i="21" s="1"/>
  <c r="DM174" i="21"/>
  <c r="DV174" i="21" s="1"/>
  <c r="DW52" i="44"/>
  <c r="DJ60" i="44" s="1"/>
  <c r="Q17" i="44"/>
  <c r="DX114" i="21"/>
  <c r="DV114" i="21"/>
  <c r="DG181" i="21"/>
  <c r="DG182" i="21" s="1"/>
  <c r="DW174" i="21"/>
  <c r="DU111" i="21"/>
  <c r="EB111" i="21" s="1"/>
  <c r="DE173" i="21"/>
  <c r="DL172" i="21"/>
  <c r="DY112" i="21"/>
  <c r="DH183" i="21"/>
  <c r="DH184" i="21" s="1"/>
  <c r="DV55" i="46"/>
  <c r="DK59" i="46" s="1"/>
  <c r="H16" i="46"/>
  <c r="GE61" i="46" s="1"/>
  <c r="DV56" i="46"/>
  <c r="DK60" i="46" s="1"/>
  <c r="H17" i="46"/>
  <c r="DU171" i="21"/>
  <c r="DS171" i="21"/>
  <c r="EA171" i="21" s="1"/>
  <c r="DM59" i="46"/>
  <c r="H19" i="46"/>
  <c r="GE58" i="46" s="1"/>
  <c r="FU60" i="46" s="1"/>
  <c r="BE5" i="30"/>
  <c r="DW112" i="21"/>
  <c r="DV112" i="21"/>
  <c r="AS28" i="30"/>
  <c r="DS175" i="21"/>
  <c r="EA175" i="21" s="1"/>
  <c r="DU175" i="21"/>
  <c r="DW175" i="21"/>
  <c r="DV175" i="21"/>
  <c r="DX175" i="21"/>
  <c r="DW60" i="44"/>
  <c r="DN60" i="44" s="1"/>
  <c r="DW55" i="44"/>
  <c r="DL59" i="44" s="1"/>
  <c r="DW51" i="44"/>
  <c r="DJ59" i="44" s="1"/>
  <c r="FM53" i="44"/>
  <c r="FA59" i="44" s="1"/>
  <c r="FM51" i="44"/>
  <c r="EZ59" i="44" s="1"/>
  <c r="FM54" i="44"/>
  <c r="FA60" i="44" s="1"/>
  <c r="FM52" i="44"/>
  <c r="EZ60" i="44" s="1"/>
  <c r="FM56" i="44"/>
  <c r="FB60" i="44" s="1"/>
  <c r="FM55" i="44"/>
  <c r="FB59" i="44" s="1"/>
  <c r="AS14" i="30"/>
  <c r="DS112" i="21"/>
  <c r="EA112" i="21" s="1"/>
  <c r="DU112" i="21"/>
  <c r="DW58" i="44"/>
  <c r="DM60" i="44" s="1"/>
  <c r="AA23" i="44"/>
  <c r="DW56" i="44"/>
  <c r="DL60" i="44" s="1"/>
  <c r="AA21" i="44"/>
  <c r="NJ16" i="38"/>
  <c r="NJ15" i="38" s="1"/>
  <c r="GJ43" i="44"/>
  <c r="DW53" i="44"/>
  <c r="DK59" i="44" s="1"/>
  <c r="AA16" i="44"/>
  <c r="GE61" i="44" s="1"/>
  <c r="FW59" i="44" s="1"/>
  <c r="BV35" i="45"/>
  <c r="BE6" i="30"/>
  <c r="EB110" i="21"/>
  <c r="DW54" i="44"/>
  <c r="DK60" i="44" s="1"/>
  <c r="AA17" i="44"/>
  <c r="AS15" i="30"/>
  <c r="ES60" i="44"/>
  <c r="EJ60" i="44" s="1"/>
  <c r="ES58" i="44"/>
  <c r="EI60" i="44" s="1"/>
  <c r="ES59" i="44"/>
  <c r="EJ59" i="44" s="1"/>
  <c r="Q53" i="30" s="1"/>
  <c r="Q57" i="30" s="1"/>
  <c r="ES57" i="44"/>
  <c r="EI59" i="44" s="1"/>
  <c r="GJ42" i="44"/>
  <c r="BV35" i="43"/>
  <c r="DV54" i="46"/>
  <c r="DJ60" i="46" s="1"/>
  <c r="Q17" i="46"/>
  <c r="DV53" i="46"/>
  <c r="DJ59" i="46" s="1"/>
  <c r="Q16" i="46"/>
  <c r="ER57" i="46" s="1"/>
  <c r="EH59" i="46" s="1"/>
  <c r="AF53" i="30" s="1"/>
  <c r="AF57" i="30" s="1"/>
  <c r="NJ15" i="41"/>
  <c r="CN204" i="21"/>
  <c r="CM208" i="21" s="1"/>
  <c r="NJ17" i="46"/>
  <c r="AW28" i="30"/>
  <c r="AW41" i="30" s="1"/>
  <c r="AW14" i="30"/>
  <c r="AW27" i="30" s="1"/>
  <c r="NK17" i="44"/>
  <c r="NK16" i="44"/>
  <c r="AV14" i="30"/>
  <c r="AV27" i="30" s="1"/>
  <c r="NJ15" i="44"/>
  <c r="NJ16" i="46"/>
  <c r="NI15" i="46"/>
  <c r="AV28" i="30"/>
  <c r="AV41" i="30" s="1"/>
  <c r="GI44" i="46"/>
  <c r="DS114" i="21" l="1"/>
  <c r="EA114" i="21" s="1"/>
  <c r="DW114" i="21"/>
  <c r="EB114" i="21" s="1"/>
  <c r="GE57" i="46"/>
  <c r="DX116" i="21"/>
  <c r="DV116" i="21"/>
  <c r="DW116" i="21"/>
  <c r="DU116" i="21"/>
  <c r="DS116" i="21"/>
  <c r="EA116" i="21" s="1"/>
  <c r="DX113" i="21"/>
  <c r="DY113" i="21"/>
  <c r="DS113" i="21"/>
  <c r="EA113" i="21" s="1"/>
  <c r="DW113" i="21"/>
  <c r="DU113" i="21"/>
  <c r="DV113" i="21"/>
  <c r="DU117" i="21"/>
  <c r="DV117" i="21"/>
  <c r="DS117" i="21"/>
  <c r="EA117" i="21" s="1"/>
  <c r="DU115" i="21"/>
  <c r="DS115" i="21"/>
  <c r="EA115" i="21" s="1"/>
  <c r="FL57" i="46"/>
  <c r="FB59" i="46" s="1"/>
  <c r="ES52" i="44"/>
  <c r="EF60" i="44" s="1"/>
  <c r="M54" i="30" s="1"/>
  <c r="M58" i="30" s="1"/>
  <c r="FL59" i="46"/>
  <c r="FC59" i="46" s="1"/>
  <c r="AO53" i="30" s="1"/>
  <c r="AO57" i="30" s="1"/>
  <c r="GE53" i="46"/>
  <c r="FS59" i="46" s="1"/>
  <c r="ER60" i="46"/>
  <c r="EI60" i="46" s="1"/>
  <c r="AG54" i="30" s="1"/>
  <c r="AG58" i="30" s="1"/>
  <c r="ER58" i="46"/>
  <c r="Q54" i="30"/>
  <c r="Q58" i="30" s="1"/>
  <c r="GE59" i="44"/>
  <c r="FV59" i="44" s="1"/>
  <c r="I53" i="30" s="1"/>
  <c r="I57" i="30" s="1"/>
  <c r="J53" i="30"/>
  <c r="J57" i="30" s="1"/>
  <c r="GE60" i="46"/>
  <c r="FV60" i="46" s="1"/>
  <c r="ES62" i="44"/>
  <c r="EK60" i="44" s="1"/>
  <c r="R54" i="30" s="1"/>
  <c r="R58" i="30" s="1"/>
  <c r="CP109" i="21"/>
  <c r="GE62" i="44"/>
  <c r="FW60" i="44" s="1"/>
  <c r="DU174" i="21"/>
  <c r="ER51" i="46"/>
  <c r="EE59" i="46" s="1"/>
  <c r="AC53" i="30" s="1"/>
  <c r="AC57" i="30" s="1"/>
  <c r="ER61" i="46"/>
  <c r="ER52" i="46"/>
  <c r="EE60" i="46" s="1"/>
  <c r="AC54" i="30" s="1"/>
  <c r="AC58" i="30" s="1"/>
  <c r="ER62" i="46"/>
  <c r="GE62" i="46"/>
  <c r="FW59" i="46"/>
  <c r="DE61" i="46"/>
  <c r="CW59" i="46" s="1"/>
  <c r="Z53" i="30" s="1"/>
  <c r="Z57" i="30" s="1"/>
  <c r="DF181" i="21"/>
  <c r="DF182" i="21" s="1"/>
  <c r="M53" i="30"/>
  <c r="M57" i="30" s="1"/>
  <c r="GE58" i="44"/>
  <c r="FU60" i="44" s="1"/>
  <c r="H54" i="30" s="1"/>
  <c r="H58" i="30" s="1"/>
  <c r="GE56" i="46"/>
  <c r="FT60" i="46" s="1"/>
  <c r="GE52" i="46"/>
  <c r="FR60" i="46" s="1"/>
  <c r="N53" i="30"/>
  <c r="N57" i="30" s="1"/>
  <c r="O53" i="30"/>
  <c r="O57" i="30" s="1"/>
  <c r="ES54" i="44"/>
  <c r="EG60" i="44" s="1"/>
  <c r="N54" i="30" s="1"/>
  <c r="N58" i="30" s="1"/>
  <c r="ES56" i="44"/>
  <c r="EH60" i="44" s="1"/>
  <c r="O54" i="30" s="1"/>
  <c r="O58" i="30" s="1"/>
  <c r="BE9" i="30"/>
  <c r="DS174" i="21"/>
  <c r="EA174" i="21" s="1"/>
  <c r="ES172" i="21"/>
  <c r="GJ119" i="21" s="1"/>
  <c r="ES119" i="21"/>
  <c r="C87" i="30" s="1"/>
  <c r="B87" i="30" s="1"/>
  <c r="AF87" i="30" s="1"/>
  <c r="DS172" i="21"/>
  <c r="EA172" i="21" s="1"/>
  <c r="DU172" i="21"/>
  <c r="DE174" i="21"/>
  <c r="DE175" i="21" s="1"/>
  <c r="DE176" i="21" s="1"/>
  <c r="DE177" i="21" s="1"/>
  <c r="DE178" i="21" s="1"/>
  <c r="DE179" i="21" s="1"/>
  <c r="DE180" i="21" s="1"/>
  <c r="DL173" i="21"/>
  <c r="GE60" i="44"/>
  <c r="EB171" i="21"/>
  <c r="GE54" i="46"/>
  <c r="FS60" i="46" s="1"/>
  <c r="GE51" i="46"/>
  <c r="FR59" i="46" s="1"/>
  <c r="GE55" i="46"/>
  <c r="FT59" i="46" s="1"/>
  <c r="EB175" i="21"/>
  <c r="AS33" i="30" s="1"/>
  <c r="GE54" i="44"/>
  <c r="FS60" i="44" s="1"/>
  <c r="GE52" i="44"/>
  <c r="GE53" i="44"/>
  <c r="FS59" i="44" s="1"/>
  <c r="F53" i="30" s="1"/>
  <c r="F57" i="30" s="1"/>
  <c r="GE51" i="44"/>
  <c r="GE56" i="44"/>
  <c r="FT60" i="44" s="1"/>
  <c r="GE55" i="44"/>
  <c r="EB112" i="21"/>
  <c r="AS19" i="30" s="1"/>
  <c r="CP111" i="21"/>
  <c r="AS18" i="30"/>
  <c r="GJ44" i="44"/>
  <c r="CP110" i="21"/>
  <c r="AS17" i="30"/>
  <c r="ER54" i="46"/>
  <c r="EF60" i="46" s="1"/>
  <c r="AD54" i="30" s="1"/>
  <c r="AD58" i="30" s="1"/>
  <c r="ER56" i="46"/>
  <c r="ER53" i="46"/>
  <c r="EF59" i="46" s="1"/>
  <c r="AD53" i="30" s="1"/>
  <c r="AD57" i="30" s="1"/>
  <c r="ER55" i="46"/>
  <c r="H53" i="30"/>
  <c r="P53" i="30"/>
  <c r="P54" i="30"/>
  <c r="NJ15" i="46"/>
  <c r="NK15" i="44"/>
  <c r="AW42" i="30"/>
  <c r="AV42" i="30"/>
  <c r="EB115" i="21" l="1"/>
  <c r="FU59" i="46"/>
  <c r="AN53" i="30" s="1"/>
  <c r="AN57" i="30" s="1"/>
  <c r="DE57" i="46"/>
  <c r="CU59" i="46" s="1"/>
  <c r="X53" i="30" s="1"/>
  <c r="X57" i="30" s="1"/>
  <c r="EB117" i="21"/>
  <c r="EB113" i="21"/>
  <c r="EB116" i="21"/>
  <c r="AS22" i="30"/>
  <c r="CP115" i="21"/>
  <c r="FL60" i="46"/>
  <c r="FC60" i="46" s="1"/>
  <c r="AO54" i="30" s="1"/>
  <c r="AO58" i="30" s="1"/>
  <c r="EH60" i="46"/>
  <c r="AF54" i="30" s="1"/>
  <c r="AF58" i="30" s="1"/>
  <c r="FL58" i="46"/>
  <c r="FB60" i="46" s="1"/>
  <c r="AN54" i="30" s="1"/>
  <c r="AN58" i="30" s="1"/>
  <c r="DE59" i="46"/>
  <c r="CV59" i="46" s="1"/>
  <c r="Y53" i="30" s="1"/>
  <c r="Y57" i="30" s="1"/>
  <c r="DE60" i="46"/>
  <c r="CV60" i="46" s="1"/>
  <c r="Y54" i="30" s="1"/>
  <c r="Y58" i="30" s="1"/>
  <c r="EB174" i="21"/>
  <c r="AS32" i="30" s="1"/>
  <c r="FL51" i="46"/>
  <c r="EY59" i="46" s="1"/>
  <c r="AK53" i="30" s="1"/>
  <c r="AK57" i="30" s="1"/>
  <c r="J54" i="30"/>
  <c r="J58" i="30" s="1"/>
  <c r="FL52" i="46"/>
  <c r="EY60" i="46" s="1"/>
  <c r="AK54" i="30" s="1"/>
  <c r="AK58" i="30" s="1"/>
  <c r="EJ60" i="46"/>
  <c r="AH54" i="30" s="1"/>
  <c r="AH58" i="30" s="1"/>
  <c r="FL62" i="46"/>
  <c r="FD60" i="46" s="1"/>
  <c r="EJ59" i="46"/>
  <c r="AH53" i="30" s="1"/>
  <c r="AH57" i="30" s="1"/>
  <c r="FL61" i="46"/>
  <c r="FD59" i="46" s="1"/>
  <c r="AP53" i="30" s="1"/>
  <c r="AP57" i="30" s="1"/>
  <c r="DE62" i="46"/>
  <c r="CW60" i="46" s="1"/>
  <c r="Z54" i="30" s="1"/>
  <c r="Z58" i="30" s="1"/>
  <c r="FW60" i="46"/>
  <c r="DE58" i="46"/>
  <c r="CU60" i="46" s="1"/>
  <c r="X54" i="30" s="1"/>
  <c r="X58" i="30" s="1"/>
  <c r="F54" i="30"/>
  <c r="F58" i="30" s="1"/>
  <c r="G54" i="30"/>
  <c r="G58" i="30" s="1"/>
  <c r="CP114" i="21"/>
  <c r="AS21" i="30"/>
  <c r="FV60" i="44"/>
  <c r="I54" i="30" s="1"/>
  <c r="I58" i="30" s="1"/>
  <c r="DS173" i="21"/>
  <c r="EA173" i="21" s="1"/>
  <c r="DU173" i="21"/>
  <c r="DE183" i="21"/>
  <c r="DE184" i="21" s="1"/>
  <c r="DE181" i="21"/>
  <c r="DE182" i="21" s="1"/>
  <c r="EB172" i="21"/>
  <c r="AS29" i="30"/>
  <c r="CP171" i="21"/>
  <c r="CP175" i="21"/>
  <c r="DE53" i="46"/>
  <c r="CS59" i="46" s="1"/>
  <c r="V53" i="30" s="1"/>
  <c r="V57" i="30" s="1"/>
  <c r="DE54" i="46"/>
  <c r="CS60" i="46" s="1"/>
  <c r="V54" i="30" s="1"/>
  <c r="V58" i="30" s="1"/>
  <c r="FR59" i="44"/>
  <c r="E53" i="30" s="1"/>
  <c r="E57" i="30" s="1"/>
  <c r="DE51" i="46"/>
  <c r="CR59" i="46" s="1"/>
  <c r="U53" i="30" s="1"/>
  <c r="U57" i="30" s="1"/>
  <c r="FR60" i="44"/>
  <c r="E54" i="30" s="1"/>
  <c r="E58" i="30" s="1"/>
  <c r="DE52" i="46"/>
  <c r="CR60" i="46" s="1"/>
  <c r="U54" i="30" s="1"/>
  <c r="U58" i="30" s="1"/>
  <c r="DE56" i="46"/>
  <c r="CT60" i="46" s="1"/>
  <c r="W54" i="30" s="1"/>
  <c r="W58" i="30" s="1"/>
  <c r="FT59" i="44"/>
  <c r="G53" i="30" s="1"/>
  <c r="G57" i="30" s="1"/>
  <c r="DE55" i="46"/>
  <c r="CT59" i="46" s="1"/>
  <c r="W53" i="30" s="1"/>
  <c r="W57" i="30" s="1"/>
  <c r="CP112" i="21"/>
  <c r="FL53" i="46"/>
  <c r="EZ59" i="46" s="1"/>
  <c r="AL53" i="30" s="1"/>
  <c r="AL57" i="30" s="1"/>
  <c r="FL55" i="46"/>
  <c r="FA59" i="46" s="1"/>
  <c r="AM53" i="30" s="1"/>
  <c r="AM57" i="30" s="1"/>
  <c r="EG59" i="46"/>
  <c r="AE53" i="30" s="1"/>
  <c r="FL54" i="46"/>
  <c r="EZ60" i="46" s="1"/>
  <c r="AL54" i="30" s="1"/>
  <c r="AL58" i="30" s="1"/>
  <c r="EG60" i="46"/>
  <c r="AE54" i="30" s="1"/>
  <c r="AE58" i="30" s="1"/>
  <c r="FL56" i="46"/>
  <c r="FA60" i="46" s="1"/>
  <c r="AM54" i="30" s="1"/>
  <c r="AM58" i="30" s="1"/>
  <c r="P58" i="30"/>
  <c r="S58" i="30" s="1"/>
  <c r="S54" i="30"/>
  <c r="P57" i="30"/>
  <c r="S57" i="30" s="1"/>
  <c r="S53" i="30"/>
  <c r="H57" i="30"/>
  <c r="AV43" i="30"/>
  <c r="AS20" i="30" l="1"/>
  <c r="CP113" i="21"/>
  <c r="CP116" i="21"/>
  <c r="AS23" i="30"/>
  <c r="CP117" i="21"/>
  <c r="AS24" i="30"/>
  <c r="A101" i="30"/>
  <c r="A107" i="30"/>
  <c r="AP54" i="30"/>
  <c r="AP58" i="30" s="1"/>
  <c r="AQ58" i="30" s="1"/>
  <c r="CP174" i="21"/>
  <c r="AI58" i="30"/>
  <c r="EB173" i="21"/>
  <c r="CP173" i="21" s="1"/>
  <c r="K58" i="30"/>
  <c r="CP172" i="21"/>
  <c r="AS30" i="30"/>
  <c r="K53" i="30"/>
  <c r="K54" i="30"/>
  <c r="AA57" i="30"/>
  <c r="AA58" i="30"/>
  <c r="K57" i="30"/>
  <c r="AA54" i="30"/>
  <c r="AA53" i="30"/>
  <c r="AQ53" i="30"/>
  <c r="AQ57" i="30"/>
  <c r="AE57" i="30"/>
  <c r="AI57" i="30" s="1"/>
  <c r="AI53" i="30"/>
  <c r="AI54" i="30"/>
  <c r="T53" i="30"/>
  <c r="T57" i="30"/>
  <c r="AQ54" i="30" l="1"/>
  <c r="AR53" i="30" s="1"/>
  <c r="EE199" i="21"/>
  <c r="C83" i="30" s="1"/>
  <c r="B83" i="30" s="1"/>
  <c r="AJ57" i="30"/>
  <c r="L57" i="30"/>
  <c r="AS31" i="30"/>
  <c r="L53" i="30"/>
  <c r="AS58" i="30"/>
  <c r="AB57" i="30"/>
  <c r="AB53" i="30"/>
  <c r="AS53" i="30"/>
  <c r="AR57" i="30"/>
  <c r="AS57" i="30"/>
  <c r="AJ53" i="30"/>
  <c r="AF83" i="30" l="1"/>
  <c r="AS54" i="30"/>
  <c r="AT53" i="30" s="1"/>
  <c r="AT57" i="30"/>
  <c r="EF98" i="21" l="1"/>
  <c r="AE28" i="30"/>
  <c r="BP189" i="21"/>
  <c r="BP190" i="21" l="1"/>
  <c r="B38" i="43"/>
  <c r="B38" i="45"/>
  <c r="DO68" i="38"/>
  <c r="DO97" i="41"/>
  <c r="AE41" i="30"/>
  <c r="T71" i="30" l="1"/>
  <c r="ES190" i="21"/>
  <c r="C108" i="30" s="1"/>
  <c r="B108" i="30" s="1"/>
  <c r="S71" i="30"/>
  <c r="AE42" i="30"/>
  <c r="C71" i="30" l="1"/>
  <c r="A84" i="30"/>
  <c r="A85" i="30"/>
  <c r="A80" i="30"/>
  <c r="BN47" i="30"/>
  <c r="BN46" i="30" s="1"/>
  <c r="G192" i="21"/>
  <c r="A74" i="30"/>
  <c r="A77" i="30"/>
  <c r="A82" i="30"/>
  <c r="EE6" i="41"/>
  <c r="EF6" i="44"/>
  <c r="ER4" i="44" s="1"/>
  <c r="EF4" i="44" s="1"/>
  <c r="EE6" i="46"/>
  <c r="EQ4" i="46" s="1"/>
  <c r="EE5" i="46" s="1"/>
  <c r="EE6" i="38"/>
  <c r="BS22" i="21"/>
  <c r="B71" i="30" l="1"/>
  <c r="A78" i="30" s="1"/>
  <c r="A83" i="30"/>
  <c r="A79" i="30"/>
  <c r="A87" i="30"/>
  <c r="EQ4" i="38"/>
  <c r="LH117" i="21" s="1"/>
  <c r="LL117" i="21" s="1"/>
  <c r="EQ4" i="41"/>
  <c r="LH118" i="21" s="1"/>
  <c r="BK22" i="21"/>
  <c r="BT22" i="21"/>
  <c r="EE4" i="46"/>
  <c r="EF5" i="44"/>
  <c r="A73" i="30" l="1"/>
  <c r="EF197" i="21"/>
  <c r="EF196" i="21"/>
  <c r="BH12" i="21"/>
  <c r="A86" i="30"/>
  <c r="A76" i="30"/>
  <c r="A71" i="30"/>
  <c r="A75" i="30"/>
  <c r="A72" i="30"/>
  <c r="A81" i="30"/>
  <c r="EE4" i="41"/>
  <c r="EE5" i="41" s="1"/>
  <c r="EE4" i="38"/>
  <c r="EE5" i="38" s="1"/>
  <c r="BH98" i="21" l="1"/>
  <c r="B100" i="30"/>
  <c r="AF100" i="30" s="1"/>
  <c r="ES117" i="21"/>
  <c r="C88" i="30" s="1"/>
  <c r="B88" i="30" s="1"/>
  <c r="A95" i="30" s="1"/>
  <c r="A89" i="30"/>
  <c r="DO3" i="41"/>
  <c r="ES118" i="21"/>
  <c r="DO3" i="46"/>
  <c r="DO3" i="38"/>
  <c r="DP3" i="44"/>
  <c r="A91" i="30"/>
  <c r="A90" i="30"/>
  <c r="A93" i="30" l="1"/>
  <c r="A94" i="30"/>
  <c r="A92" i="30"/>
  <c r="A96" i="30"/>
  <c r="A97" i="30"/>
  <c r="ES113" i="21"/>
  <c r="C99" i="30"/>
  <c r="B99" i="30" s="1"/>
  <c r="DO1" i="41"/>
  <c r="C98" i="30"/>
  <c r="B98" i="30" s="1"/>
  <c r="DO1" i="38"/>
  <c r="A88" i="30"/>
  <c r="A108" i="30"/>
  <c r="AF98" i="30"/>
  <c r="A105" i="30" l="1"/>
  <c r="A98" i="30"/>
  <c r="A100" i="30"/>
  <c r="A99" i="30"/>
  <c r="A103" i="30"/>
  <c r="A104" i="30"/>
  <c r="A106" i="30"/>
  <c r="A102" i="30"/>
  <c r="AF109" i="30" l="1"/>
  <c r="EF198" i="21" s="1"/>
  <c r="AL76" i="30"/>
  <c r="AM76" i="30" s="1"/>
  <c r="BN43" i="30" s="1"/>
  <c r="AL61" i="30"/>
  <c r="BM28" i="30" s="1"/>
  <c r="AL71" i="30"/>
  <c r="BM38" i="30" s="1"/>
  <c r="AL64" i="30"/>
  <c r="BM31" i="30" s="1"/>
  <c r="AL70" i="30"/>
  <c r="BM37" i="30" s="1"/>
  <c r="AL67" i="30"/>
  <c r="BM34" i="30" s="1"/>
  <c r="AL60" i="30"/>
  <c r="BM27" i="30" s="1"/>
  <c r="AL66" i="30"/>
  <c r="BM33" i="30" s="1"/>
  <c r="AL63" i="30"/>
  <c r="BM30" i="30" s="1"/>
  <c r="AL69" i="30"/>
  <c r="BM36" i="30" s="1"/>
  <c r="AL62" i="30"/>
  <c r="BM29" i="30" s="1"/>
  <c r="AL68" i="30"/>
  <c r="BM35" i="30" s="1"/>
  <c r="AL65" i="30"/>
  <c r="BM32" i="30" s="1"/>
  <c r="AL75" i="30"/>
  <c r="AL73" i="30"/>
  <c r="AL74" i="30"/>
  <c r="AL72" i="30"/>
  <c r="T60" i="30"/>
  <c r="T61" i="30"/>
  <c r="T62" i="30"/>
  <c r="B60" i="30"/>
  <c r="BM21" i="30" s="1"/>
  <c r="B61" i="30"/>
  <c r="BM22" i="30" s="1"/>
  <c r="B62" i="30"/>
  <c r="BM23" i="30" s="1"/>
  <c r="BM17" i="30" l="1"/>
  <c r="BM19" i="30" s="1"/>
  <c r="BL21" i="30"/>
  <c r="BL23" i="30"/>
  <c r="BL27" i="30"/>
  <c r="BL38" i="30"/>
  <c r="BL22" i="30"/>
  <c r="BL36" i="30"/>
  <c r="BL34" i="30"/>
  <c r="BL28" i="30"/>
  <c r="BL29" i="30"/>
  <c r="BL32" i="30"/>
  <c r="BL37" i="30"/>
  <c r="BL30" i="30"/>
  <c r="BL35" i="30"/>
  <c r="BL33" i="30"/>
  <c r="BL31" i="30"/>
  <c r="AM71" i="30"/>
  <c r="BN38" i="30" s="1"/>
  <c r="AM66" i="30"/>
  <c r="BN33" i="30" s="1"/>
  <c r="AM67" i="30"/>
  <c r="BN34" i="30" s="1"/>
  <c r="AM64" i="30"/>
  <c r="BN31" i="30" s="1"/>
  <c r="AM61" i="30"/>
  <c r="BN28" i="30" s="1"/>
  <c r="AM68" i="30"/>
  <c r="BN35" i="30" s="1"/>
  <c r="AM69" i="30"/>
  <c r="BN36" i="30" s="1"/>
  <c r="BM43" i="30"/>
  <c r="BL43" i="30" s="1"/>
  <c r="AM63" i="30"/>
  <c r="BN30" i="30" s="1"/>
  <c r="AM65" i="30"/>
  <c r="BN32" i="30" s="1"/>
  <c r="AM62" i="30"/>
  <c r="BN29" i="30" s="1"/>
  <c r="AM60" i="30"/>
  <c r="BN27" i="30" s="1"/>
  <c r="AM70" i="30"/>
  <c r="BN37" i="30" s="1"/>
  <c r="AM73" i="30"/>
  <c r="BN40" i="30" s="1"/>
  <c r="BM40" i="30"/>
  <c r="AM72" i="30"/>
  <c r="BN39" i="30" s="1"/>
  <c r="BM39" i="30"/>
  <c r="AM74" i="30"/>
  <c r="BN41" i="30" s="1"/>
  <c r="BM41" i="30"/>
  <c r="AM75" i="30"/>
  <c r="BN42" i="30" s="1"/>
  <c r="BM42" i="30"/>
  <c r="U61" i="30"/>
  <c r="BN25" i="30" s="1"/>
  <c r="BM25" i="30"/>
  <c r="U62" i="30"/>
  <c r="BN26" i="30" s="1"/>
  <c r="BM26" i="30"/>
  <c r="U60" i="30"/>
  <c r="BN24" i="30" s="1"/>
  <c r="BM24" i="30"/>
  <c r="BL24" i="30" s="1"/>
  <c r="C61" i="30"/>
  <c r="BN22" i="30" s="1"/>
  <c r="C62" i="30"/>
  <c r="BN23" i="30" s="1"/>
  <c r="C60" i="30"/>
  <c r="BL25" i="30" l="1"/>
  <c r="BL40" i="30"/>
  <c r="BL41" i="30"/>
  <c r="BL26" i="30"/>
  <c r="BL42" i="30"/>
  <c r="BL39" i="30"/>
  <c r="BN21" i="30"/>
</calcChain>
</file>

<file path=xl/comments1.xml><?xml version="1.0" encoding="utf-8"?>
<comments xmlns="http://schemas.openxmlformats.org/spreadsheetml/2006/main">
  <authors>
    <author>admın</author>
  </authors>
  <commentList>
    <comment ref="B26" authorId="0">
      <text>
        <r>
          <rPr>
            <b/>
            <sz val="9"/>
            <color indexed="81"/>
            <rFont val="Tahoma"/>
            <family val="2"/>
            <charset val="162"/>
          </rPr>
          <t xml:space="preserve">Teorik dersler dışındaki faaliyetlerin haftalık ders yükünün tamamlanmasından sonraki kısmı ek ders ücretinin hesabında dikkate alınır. Ancak, haftalık ders yükünün tamamlanmasında ve ek ders ücretinin hesabında, teorik dersler dışındaki faaliyetlerin haftalık en fazla on saatlik kısmı dikkate alınır, toplam on saati aşan kısım için ek ders ücreti ödenmez. </t>
        </r>
        <r>
          <rPr>
            <sz val="9"/>
            <color indexed="81"/>
            <rFont val="Tahoma"/>
            <family val="2"/>
            <charset val="162"/>
          </rPr>
          <t xml:space="preserve">
</t>
        </r>
      </text>
    </comment>
  </commentList>
</comments>
</file>

<file path=xl/comments2.xml><?xml version="1.0" encoding="utf-8"?>
<comments xmlns="http://schemas.openxmlformats.org/spreadsheetml/2006/main">
  <authors>
    <author>Win7</author>
    <author>admın</author>
    <author>win7</author>
    <author>Windows Kullanıcısı</author>
    <author>techno</author>
  </authors>
  <commentList>
    <comment ref="Q14" authorId="0">
      <text>
        <r>
          <rPr>
            <b/>
            <sz val="9"/>
            <color indexed="81"/>
            <rFont val="Tahoma"/>
            <family val="2"/>
            <charset val="162"/>
          </rPr>
          <t>Yaz ve yarıyıl tatillerinde yapılan eğitim-öğretim faaliyetleri için ödenecek ek ders ücretinin tespitinde, haftalık ders yükünü doldurmuş olmak koşulu aranmaz. 
Yaz ve yarıyıl tatillerinde yürütülen eğitim-öğretim faaliyetlerinde ders yükü zorunluluğu aranmaksızın; sadece normal örgün öğretimde görev alan öğretim üyelerine en çok 30 saate, öğretim görevlileri ve okutmanlara 32 saate, hem normal örgün öğretim hem de ikinci öğretimde görev alan öğretim üyelerine de en fazla 40 saate, öğretim görevlileri ve okutmanlara 42 saate kadar ek ders ücreti ödenebilir.</t>
        </r>
        <r>
          <rPr>
            <sz val="9"/>
            <color indexed="81"/>
            <rFont val="Tahoma"/>
            <family val="2"/>
            <charset val="162"/>
          </rPr>
          <t xml:space="preserve">
</t>
        </r>
      </text>
    </comment>
    <comment ref="Z14" authorId="1">
      <text>
        <r>
          <rPr>
            <b/>
            <sz val="9"/>
            <color indexed="10"/>
            <rFont val="Tahoma"/>
            <family val="2"/>
            <charset val="162"/>
          </rPr>
          <t>FARKLI BİR HAFTANIN PAZARTESİ TARİHİ</t>
        </r>
        <r>
          <rPr>
            <b/>
            <sz val="9"/>
            <color indexed="81"/>
            <rFont val="Tahoma"/>
            <family val="2"/>
            <charset val="162"/>
          </rPr>
          <t xml:space="preserve">
Farklı bir haftadan başlanarak ek ders hesaplaması yapılacağı zaman, bu hücreye ilgili haftanın </t>
        </r>
        <r>
          <rPr>
            <b/>
            <sz val="9"/>
            <color indexed="12"/>
            <rFont val="Tahoma"/>
            <family val="2"/>
            <charset val="162"/>
          </rPr>
          <t>PAZARTESİ</t>
        </r>
        <r>
          <rPr>
            <b/>
            <sz val="9"/>
            <color indexed="81"/>
            <rFont val="Tahoma"/>
            <family val="2"/>
            <charset val="162"/>
          </rPr>
          <t xml:space="preserve"> gününe denk gelen tarihi yazınız. 
Sağdaki takvimin değiştiği görülecektir.
</t>
        </r>
        <r>
          <rPr>
            <b/>
            <sz val="14"/>
            <color indexed="10"/>
            <rFont val="Tahoma"/>
            <family val="2"/>
            <charset val="162"/>
          </rPr>
          <t>ÖNEMLİ !</t>
        </r>
        <r>
          <rPr>
            <b/>
            <sz val="9"/>
            <color indexed="81"/>
            <rFont val="Tahoma"/>
            <family val="2"/>
            <charset val="162"/>
          </rPr>
          <t xml:space="preserve">
</t>
        </r>
        <r>
          <rPr>
            <b/>
            <sz val="14"/>
            <color indexed="14"/>
            <rFont val="Tahoma"/>
            <family val="2"/>
            <charset val="162"/>
          </rPr>
          <t>Ay seçimi yapılarak hesaplama yapılacağında bu hücreye girilen tarih mutlaka silinmelidir.</t>
        </r>
        <r>
          <rPr>
            <sz val="9"/>
            <color indexed="81"/>
            <rFont val="Tahoma"/>
            <family val="2"/>
            <charset val="162"/>
          </rPr>
          <t xml:space="preserve">
</t>
        </r>
      </text>
    </comment>
    <comment ref="BL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BM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BN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BO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BP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BQ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BR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BS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BT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BU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BV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BW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BX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BY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BZ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CA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CB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CC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CD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CE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CF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CG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CH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CI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CJ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CK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CL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CM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t>
        </r>
      </text>
    </comment>
    <comment ref="CN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
</t>
        </r>
        <r>
          <rPr>
            <b/>
            <sz val="9"/>
            <color indexed="12"/>
            <rFont val="Tahoma"/>
            <family val="2"/>
            <charset val="162"/>
          </rPr>
          <t xml:space="preserve">E : </t>
        </r>
        <r>
          <rPr>
            <sz val="9"/>
            <color indexed="12"/>
            <rFont val="Tahoma"/>
            <family val="2"/>
            <charset val="162"/>
          </rPr>
          <t>Bu Güne ek ders hesaplaması yap.</t>
        </r>
      </text>
    </comment>
    <comment ref="CO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
</t>
        </r>
        <r>
          <rPr>
            <b/>
            <sz val="9"/>
            <color indexed="12"/>
            <rFont val="Tahoma"/>
            <family val="2"/>
            <charset val="162"/>
          </rPr>
          <t xml:space="preserve">E : </t>
        </r>
        <r>
          <rPr>
            <sz val="9"/>
            <color indexed="12"/>
            <rFont val="Tahoma"/>
            <family val="2"/>
            <charset val="162"/>
          </rPr>
          <t>Bu Güne ek ders hesaplaması yap.</t>
        </r>
      </text>
    </comment>
    <comment ref="CP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
</t>
        </r>
        <r>
          <rPr>
            <b/>
            <sz val="9"/>
            <color indexed="12"/>
            <rFont val="Tahoma"/>
            <family val="2"/>
            <charset val="162"/>
          </rPr>
          <t xml:space="preserve">E : </t>
        </r>
        <r>
          <rPr>
            <sz val="9"/>
            <color indexed="12"/>
            <rFont val="Tahoma"/>
            <family val="2"/>
            <charset val="162"/>
          </rPr>
          <t>Bu Güne ek ders hesaplaması yap.</t>
        </r>
      </text>
    </comment>
    <comment ref="CQ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
</t>
        </r>
        <r>
          <rPr>
            <b/>
            <sz val="9"/>
            <color indexed="12"/>
            <rFont val="Tahoma"/>
            <family val="2"/>
            <charset val="162"/>
          </rPr>
          <t xml:space="preserve">E : </t>
        </r>
        <r>
          <rPr>
            <sz val="9"/>
            <color indexed="12"/>
            <rFont val="Tahoma"/>
            <family val="2"/>
            <charset val="162"/>
          </rPr>
          <t>Bu Güne ek ders hesaplaması yap.</t>
        </r>
      </text>
    </comment>
    <comment ref="CR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
</t>
        </r>
        <r>
          <rPr>
            <b/>
            <sz val="9"/>
            <color indexed="12"/>
            <rFont val="Tahoma"/>
            <family val="2"/>
            <charset val="162"/>
          </rPr>
          <t xml:space="preserve">E : </t>
        </r>
        <r>
          <rPr>
            <sz val="9"/>
            <color indexed="12"/>
            <rFont val="Tahoma"/>
            <family val="2"/>
            <charset val="162"/>
          </rPr>
          <t>Bu Güne ek ders hesaplaması yap.</t>
        </r>
      </text>
    </comment>
    <comment ref="CS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
</t>
        </r>
        <r>
          <rPr>
            <b/>
            <sz val="9"/>
            <color indexed="12"/>
            <rFont val="Tahoma"/>
            <family val="2"/>
            <charset val="162"/>
          </rPr>
          <t xml:space="preserve">E : </t>
        </r>
        <r>
          <rPr>
            <sz val="9"/>
            <color indexed="12"/>
            <rFont val="Tahoma"/>
            <family val="2"/>
            <charset val="162"/>
          </rPr>
          <t>Bu Güne ek ders hesaplaması yap.</t>
        </r>
      </text>
    </comment>
    <comment ref="CT14" authorId="0">
      <text>
        <r>
          <rPr>
            <b/>
            <sz val="9"/>
            <color indexed="81"/>
            <rFont val="Tahoma"/>
            <family val="2"/>
            <charset val="162"/>
          </rPr>
          <t>AÇIKLAMA</t>
        </r>
        <r>
          <rPr>
            <sz val="9"/>
            <color indexed="81"/>
            <rFont val="Tahoma"/>
            <family val="2"/>
            <charset val="162"/>
          </rPr>
          <t xml:space="preserve">
</t>
        </r>
        <r>
          <rPr>
            <b/>
            <sz val="9"/>
            <color indexed="10"/>
            <rFont val="Tahoma"/>
            <family val="2"/>
            <charset val="162"/>
          </rPr>
          <t>X :</t>
        </r>
        <r>
          <rPr>
            <sz val="9"/>
            <color indexed="81"/>
            <rFont val="Tahoma"/>
            <family val="2"/>
            <charset val="162"/>
          </rPr>
          <t xml:space="preserve"> Bu Günün ek ders hesaplamasını sil.
</t>
        </r>
        <r>
          <rPr>
            <b/>
            <sz val="9"/>
            <color indexed="12"/>
            <rFont val="Tahoma"/>
            <family val="2"/>
            <charset val="162"/>
          </rPr>
          <t xml:space="preserve">E : </t>
        </r>
        <r>
          <rPr>
            <sz val="9"/>
            <color indexed="12"/>
            <rFont val="Tahoma"/>
            <family val="2"/>
            <charset val="162"/>
          </rPr>
          <t>Bu Güne ek ders hesaplaması yap.</t>
        </r>
      </text>
    </comment>
    <comment ref="E25" authorId="2">
      <text>
        <r>
          <rPr>
            <b/>
            <sz val="9"/>
            <color indexed="81"/>
            <rFont val="Tahoma"/>
            <family val="2"/>
            <charset val="162"/>
          </rPr>
          <t xml:space="preserve">Ek Ders Ücreti
</t>
        </r>
        <r>
          <rPr>
            <sz val="7"/>
            <color indexed="81"/>
            <rFont val="Tahoma"/>
            <family val="2"/>
            <charset val="162"/>
          </rPr>
          <t xml:space="preserve">Madde 3- Ek ders ücreti ödemelerinde 2 nci maddede belirtilen hususlar da dikkate alınarak 
aşağıdaki esaslar uygulanır.
a) Ek ders ücreti, haftalık ders yükü sınırını aşan teorik dersler ve diğer faaliyetler için 
ödenir. Kısmi statüde bulunanlar dahil öğretim elemanlarına normal örgün öğretimde en çok yirmi 
saate kadar, ikinci öğretimde ise en çok on saate kadar ek ders ücreti ödenir. Bir öğretim elemanı 
hem normal örgün öğretimde, hem de ikinci öğretimde görev alıyorsa en çok otuz saate kadar (20 
saati normal öğretim, 10 saati ikinci öğretim için olmak üzere) ek ders ücreti ödenir. Ders 
yüklerinin tamamlanmasında ve ek ders ücretinin hesaplanmasında, öncelikle normal örgün 
öğretimde verilen ders ve faaliyetler dikkate alınır.
Teorik dersler dışındaki faaliyetlerin haftalık ders yükünün tamamlanmasından sonraki 
kısmı ek ders ücretinin hesabında dikkate alınır. Ancak, haftalık ders yükünün tamamlanmasında ve 
ek ders ücretinin hesabında, teorik dersler dışındaki faaliyetlerin haftalık en fazla on saatlik kısmı 
dikkate alınır, toplam on saati aşan kısım için ek ders ücreti ödenmez. 
Yaz ve yarıyıl tatillerinde yürütülen eğitim-öğretim faaliyetlerinde ders yükü zorunluluğu 
aranmaksızın; sadece normal örgün öğretimde görev alan öğretim üyelerine en çok 30 saate, 
öğretim görevlileri ve okutmanlara 32 saate, hem normal örgün öğretim hem de ikinci öğretimde 
görev alan öğretim üyelerine en fazla 40 saate, öğretim görevlileri ve okutmanlara 42 saate kadar ek 
ders ücreti ödenebilir. 
 b) Ara sınavlar için öngörülen yükten doğan ek ders ücretleri, yalnızca ara sınavların veya 
ara sınav yerine geçen değerlendirmelerin yapıldığı hafta için ödenir. Ek ders ücretinin hesabında, 
bir yarıyılda bir ders için yapılan ara sınavların en fazla dördü dikkate alınır ve aşan kısmı için ek 
ders ücreti ödenmez.
c) Eğitim-öğretim niteliğine göre sınıfların aşırı kalabalıklığı ve/veya fiziksel olanakların 
yeterli olmaması nedeniyle teori ve/veya uygulamadan oluşan bir ders, ilgili Bölüm Başkanının 
önerisi ve ilgili Yönetim Kurulunun kararı ile birden fazla şube halinde açılabilir. Bu takdirde, ayrı 
ayrı vermeleri kaydıyla, bu dersleri veren öğretim elemanlarının her birine dersin öğretim 
programındaki haftalık teorik ve uygulama saati ders yükü ve ek ders saati olarak aynen uygulanır. 
d) Öğretim elemanlarına geçici görev, sevk, rapor ve izinli olmaları gibi nedenlerle haftalık 
ders programında belirtilen gün, saat ve yerde ders verme görevlerini yerine getirememeleri halinde 
anılan mazeretlerin bitiminden sonra vermek istedikleri dersler ve yürütülen faaliyetler için, 
Yönetim Kurulunun ders programlarının tespitinde takip ettiği prosedüre göre haftalık ders 
programında yapacağı değişiklik neticesinde belirlenen tarihteki hafta esas alınarak (2914 sayılı 
Kanunun 11 inci maddesindeki ek ders ücreti ödenebilecek ders saati sınırları içinde kalmak ve 
anılan maddenin son fıkrası hükmüne göre herhangi bir fazla ödemeye yol açmamak üzere) ek ders 
ücreti ödenir. Boş geçen derslerin, müfredat programında değişiklik yapılmaksızın ilgili öğretim 
elemanı yerine bir başka öğretim elemanı tarafından telafi edilmesi halinde, ek ders ücreti bu 
dersleri fiilen ve bizzat veren öğretim elemanına (2914 sayılı Kanunun 11 inci maddesindeki ek 
ders ücreti ödenebilecek ders saati sınırları içinde kalmak kaydıyla) ödenir.
h) Hafta ve bayram tatili, yarıyıl ve yaz tatillerinde veya normal çalışma saatleri dışında 
yürütülen uzmanlık alan dersleri, tez danışmanlığı, ara sınavlarla ilgili faaliyetler için zamlı ek ders </t>
        </r>
        <r>
          <rPr>
            <b/>
            <sz val="7"/>
            <color indexed="81"/>
            <rFont val="Tahoma"/>
            <family val="2"/>
            <charset val="162"/>
          </rPr>
          <t xml:space="preserve">
</t>
        </r>
        <r>
          <rPr>
            <sz val="7"/>
            <color indexed="81"/>
            <rFont val="Tahoma"/>
            <family val="2"/>
            <charset val="162"/>
          </rPr>
          <t xml:space="preserve">ücreti ödenmez. </t>
        </r>
        <r>
          <rPr>
            <sz val="9"/>
            <color indexed="81"/>
            <rFont val="Tahoma"/>
            <family val="2"/>
            <charset val="162"/>
          </rPr>
          <t xml:space="preserve">
</t>
        </r>
      </text>
    </comment>
    <comment ref="M26" authorId="0">
      <text>
        <r>
          <rPr>
            <sz val="8"/>
            <color indexed="81"/>
            <rFont val="Tahoma"/>
            <family val="2"/>
            <charset val="162"/>
          </rPr>
          <t>ÜNVANI SEÇİNİZ</t>
        </r>
      </text>
    </comment>
    <comment ref="Q26" authorId="0">
      <text>
        <r>
          <rPr>
            <sz val="8"/>
            <color indexed="81"/>
            <rFont val="Tahoma"/>
            <family val="2"/>
            <charset val="162"/>
          </rPr>
          <t>AD VE SOYADI YAZINIZ</t>
        </r>
      </text>
    </comment>
    <comment ref="M27" authorId="0">
      <text>
        <r>
          <rPr>
            <sz val="8"/>
            <color indexed="81"/>
            <rFont val="Tahoma"/>
            <family val="2"/>
            <charset val="162"/>
          </rPr>
          <t>T.C. KİMLİK NUMARASI GİRİNİZ</t>
        </r>
      </text>
    </comment>
    <comment ref="M28" authorId="0">
      <text>
        <r>
          <rPr>
            <sz val="8"/>
            <color indexed="81"/>
            <rFont val="Tahoma"/>
            <family val="2"/>
            <charset val="162"/>
          </rPr>
          <t>(VARSA) İDARİ GÖREVİ SEÇİNİZ</t>
        </r>
      </text>
    </comment>
    <comment ref="M29" authorId="0">
      <text>
        <r>
          <rPr>
            <sz val="8"/>
            <color indexed="81"/>
            <rFont val="Tahoma"/>
            <family val="2"/>
            <charset val="162"/>
          </rPr>
          <t xml:space="preserve">FORMUN VERİLECEĞİ BİRİMİ YAZINIZ
</t>
        </r>
        <r>
          <rPr>
            <b/>
            <sz val="12"/>
            <color indexed="10"/>
            <rFont val="Tahoma"/>
            <family val="2"/>
            <charset val="162"/>
          </rPr>
          <t xml:space="preserve">AÇIKLAMA
</t>
        </r>
        <r>
          <rPr>
            <b/>
            <sz val="12"/>
            <color indexed="14"/>
            <rFont val="Tahoma"/>
            <family val="2"/>
            <charset val="162"/>
          </rPr>
          <t>Açılır Listedeki Fak./Y.Okul isimleri nasıl değiştirilir?</t>
        </r>
        <r>
          <rPr>
            <b/>
            <sz val="12"/>
            <color indexed="10"/>
            <rFont val="Tahoma"/>
            <family val="2"/>
            <charset val="162"/>
          </rPr>
          <t xml:space="preserve">
</t>
        </r>
        <r>
          <rPr>
            <sz val="12"/>
            <color indexed="12"/>
            <rFont val="Tahoma"/>
            <family val="2"/>
            <charset val="162"/>
          </rPr>
          <t>Dersin verileceği birim isimleri en altta "</t>
        </r>
        <r>
          <rPr>
            <sz val="12"/>
            <color indexed="20"/>
            <rFont val="Tahoma"/>
            <family val="2"/>
            <charset val="162"/>
          </rPr>
          <t>I.Öğretim (Normal)</t>
        </r>
        <r>
          <rPr>
            <sz val="12"/>
            <color indexed="12"/>
            <rFont val="Tahoma"/>
            <family val="2"/>
            <charset val="162"/>
          </rPr>
          <t>" alanda yer alan isimleri çekmektedir. Bu isimler değiştirildiğinde bu açılır liste de değişecektir.</t>
        </r>
      </text>
    </comment>
    <comment ref="S29" authorId="0">
      <text>
        <r>
          <rPr>
            <sz val="8"/>
            <color indexed="81"/>
            <rFont val="Tahoma"/>
            <family val="2"/>
            <charset val="162"/>
          </rPr>
          <t xml:space="preserve">    Dekan/Müdür
   </t>
        </r>
        <r>
          <rPr>
            <sz val="8"/>
            <color indexed="10"/>
            <rFont val="Tahoma"/>
            <family val="2"/>
            <charset val="162"/>
          </rPr>
          <t>Unvanı ile Adı ve Soyadını Giriniz</t>
        </r>
      </text>
    </comment>
    <comment ref="M56" authorId="0">
      <text>
        <r>
          <rPr>
            <sz val="8"/>
            <color indexed="81"/>
            <rFont val="Tahoma"/>
            <family val="2"/>
            <charset val="162"/>
          </rPr>
          <t>BÖLÜM/ANABİLİM DALINI YAZINIZ</t>
        </r>
      </text>
    </comment>
    <comment ref="S56" authorId="0">
      <text>
        <r>
          <rPr>
            <sz val="8"/>
            <color indexed="81"/>
            <rFont val="Tahoma"/>
            <family val="2"/>
            <charset val="162"/>
          </rPr>
          <t xml:space="preserve"> Bölüm Başkanı
 </t>
        </r>
        <r>
          <rPr>
            <sz val="8"/>
            <color indexed="10"/>
            <rFont val="Tahoma"/>
            <family val="2"/>
            <charset val="162"/>
          </rPr>
          <t>Unvanı ile Adı ve Soyadını Giriniz</t>
        </r>
      </text>
    </comment>
    <comment ref="E57" authorId="2">
      <text>
        <r>
          <rPr>
            <sz val="9"/>
            <color indexed="81"/>
            <rFont val="Tahoma"/>
            <family val="2"/>
            <charset val="162"/>
          </rPr>
          <t xml:space="preserve">       </t>
        </r>
        <r>
          <rPr>
            <b/>
            <i/>
            <sz val="9"/>
            <color indexed="10"/>
            <rFont val="Tahoma"/>
            <family val="2"/>
            <charset val="162"/>
          </rPr>
          <t>ZORUNLU DERS YÜKÜ (MAAŞ KARŞIĞI):</t>
        </r>
        <r>
          <rPr>
            <sz val="9"/>
            <color indexed="81"/>
            <rFont val="Tahoma"/>
            <family val="2"/>
            <charset val="162"/>
          </rPr>
          <t xml:space="preserve">
       Maaş karşılığı haftalık ders yükü, öğretim üyeleri için 10 saat, öğretim görevlileri ve okutmanlar için 12 saattir.
</t>
        </r>
        <r>
          <rPr>
            <sz val="9"/>
            <color indexed="10"/>
            <rFont val="Tahoma"/>
            <family val="2"/>
            <charset val="162"/>
          </rPr>
          <t xml:space="preserve">       Rektör, dekan, enstitü ve yüksekokul müdürleri için haftalık ders yükü zorunluluğu aranmaz</t>
        </r>
        <r>
          <rPr>
            <sz val="9"/>
            <color indexed="81"/>
            <rFont val="Tahoma"/>
            <family val="2"/>
            <charset val="162"/>
          </rPr>
          <t xml:space="preserve">, </t>
        </r>
        <r>
          <rPr>
            <sz val="9"/>
            <color indexed="39"/>
            <rFont val="Tahoma"/>
            <family val="2"/>
            <charset val="162"/>
          </rPr>
          <t xml:space="preserve">bunların yardımcıları ile bölüm başkanlarının haftalık ders yükü yukarıda belirtilen yükün yarısı kadardır.
       Rektör, dekan, enstitü ve yüksekokul müdürlüğü ile bölüm başkanlığına Yükseköğretim Kanununda belirtilen şekilde usulüne uygun olarak yapılan vekâleten görevlendirmeler haricinde söz konusu görevlerin vekâleten yürütülmesi halinde ders yükü muafiyeti ve indirimi uygulanmaz.
  </t>
        </r>
        <r>
          <rPr>
            <sz val="9"/>
            <color indexed="81"/>
            <rFont val="Tahoma"/>
            <family val="2"/>
            <charset val="162"/>
          </rPr>
          <t xml:space="preserve">     2547 sayılı Yükseköğretim Kanununun 31 inci maddesi uyarınca ders saati ücreti karşılığında öğretim görevlisi olarak görevlendirilenler için haftalık ders yükü zorunluluğu aranmaz.
       </t>
        </r>
        <r>
          <rPr>
            <b/>
            <sz val="9"/>
            <color indexed="17"/>
            <rFont val="Tahoma"/>
            <family val="2"/>
            <charset val="162"/>
          </rPr>
          <t>Haftalık ders yükünün tamamlanmasında ve ek ders ücretinin hesaplanmasında sırasıyla</t>
        </r>
        <r>
          <rPr>
            <sz val="9"/>
            <color indexed="81"/>
            <rFont val="Tahoma"/>
            <family val="2"/>
            <charset val="162"/>
          </rPr>
          <t xml:space="preserve">; normal örgün öğretimde verilen teorik dersler ve diğer faaliyetler, daha sonra ikinci öğretimde verilen teorik dersler ve diğer faaliyetler dikkate alınır. 
 </t>
        </r>
      </text>
    </comment>
    <comment ref="BR99" authorId="2">
      <text>
        <r>
          <rPr>
            <sz val="9"/>
            <color indexed="81"/>
            <rFont val="Tahoma"/>
            <family val="2"/>
            <charset val="162"/>
          </rPr>
          <t xml:space="preserve">       </t>
        </r>
        <r>
          <rPr>
            <b/>
            <i/>
            <sz val="9"/>
            <color indexed="10"/>
            <rFont val="Tahoma"/>
            <family val="2"/>
            <charset val="162"/>
          </rPr>
          <t>ZORUNLU DERS YÜKÜ (MAAŞ KARŞIĞI):</t>
        </r>
        <r>
          <rPr>
            <sz val="9"/>
            <color indexed="81"/>
            <rFont val="Tahoma"/>
            <family val="2"/>
            <charset val="162"/>
          </rPr>
          <t xml:space="preserve">
       Maaş karşılığı haftalık ders yükü, öğretim üyeleri için 10 saat, öğretim görevlileri ve okutmanlar için 12 saattir.
</t>
        </r>
        <r>
          <rPr>
            <sz val="9"/>
            <color indexed="10"/>
            <rFont val="Tahoma"/>
            <family val="2"/>
            <charset val="162"/>
          </rPr>
          <t xml:space="preserve">       Rektör, dekan, enstitü ve yüksekokul müdürleri için haftalık ders yükü zorunluluğu aranmaz</t>
        </r>
        <r>
          <rPr>
            <sz val="9"/>
            <color indexed="81"/>
            <rFont val="Tahoma"/>
            <family val="2"/>
            <charset val="162"/>
          </rPr>
          <t xml:space="preserve">, </t>
        </r>
        <r>
          <rPr>
            <sz val="9"/>
            <color indexed="39"/>
            <rFont val="Tahoma"/>
            <family val="2"/>
            <charset val="162"/>
          </rPr>
          <t xml:space="preserve">bunların yardımcıları ile bölüm başkanlarının haftalık ders yükü yukarıda belirtilen yükün yarısı kadardır.
       Rektör, dekan, enstitü ve yüksekokul müdürlüğü ile bölüm başkanlığına Yükseköğretim Kanununda belirtilen şekilde usulüne uygun olarak yapılan vekâleten görevlendirmeler haricinde söz konusu görevlerin vekâleten yürütülmesi halinde ders yükü muafiyeti ve indirimi uygulanmaz.
  </t>
        </r>
        <r>
          <rPr>
            <sz val="9"/>
            <color indexed="81"/>
            <rFont val="Tahoma"/>
            <family val="2"/>
            <charset val="162"/>
          </rPr>
          <t xml:space="preserve">     2547 sayılı Yükseköğretim Kanununun 31 inci maddesi uyarınca ders saati ücreti karşılığında öğretim görevlisi olarak görevlendirilenler için haftalık ders yükü zorunluluğu aranmaz.
       </t>
        </r>
        <r>
          <rPr>
            <b/>
            <sz val="9"/>
            <color indexed="17"/>
            <rFont val="Tahoma"/>
            <family val="2"/>
            <charset val="162"/>
          </rPr>
          <t>Haftalık ders yükünün tamamlanmasında ve ek ders ücretinin hesaplanmasında sırasıyla</t>
        </r>
        <r>
          <rPr>
            <sz val="9"/>
            <color indexed="81"/>
            <rFont val="Tahoma"/>
            <family val="2"/>
            <charset val="162"/>
          </rPr>
          <t xml:space="preserve">; </t>
        </r>
        <r>
          <rPr>
            <b/>
            <sz val="9"/>
            <color indexed="14"/>
            <rFont val="Tahoma"/>
            <family val="2"/>
            <charset val="162"/>
          </rPr>
          <t xml:space="preserve">normal örgün öğretimde verilen teorik dersler ve diğer faaliyetler, daha sonra ikinci öğretimde verilen teorik dersler ve diğer faaliyetler dikkate alınır. </t>
        </r>
        <r>
          <rPr>
            <sz val="9"/>
            <color indexed="81"/>
            <rFont val="Tahoma"/>
            <family val="2"/>
            <charset val="162"/>
          </rPr>
          <t xml:space="preserve">
 </t>
        </r>
      </text>
    </comment>
    <comment ref="CV99" authorId="0">
      <text>
        <r>
          <rPr>
            <b/>
            <sz val="9"/>
            <color indexed="10"/>
            <rFont val="Tahoma"/>
            <family val="2"/>
            <charset val="162"/>
          </rPr>
          <t xml:space="preserve">
     X=Ücretli
</t>
        </r>
        <r>
          <rPr>
            <b/>
            <sz val="9"/>
            <color indexed="81"/>
            <rFont val="Tahoma"/>
            <family val="2"/>
            <charset val="162"/>
          </rPr>
          <t xml:space="preserve">     Z=Zorunlu</t>
        </r>
        <r>
          <rPr>
            <b/>
            <sz val="9"/>
            <color indexed="10"/>
            <rFont val="Tahoma"/>
            <family val="2"/>
            <charset val="162"/>
          </rPr>
          <t xml:space="preserve">
</t>
        </r>
        <r>
          <rPr>
            <b/>
            <sz val="9"/>
            <color indexed="14"/>
            <rFont val="Tahoma"/>
            <family val="2"/>
            <charset val="162"/>
          </rPr>
          <t xml:space="preserve">    </t>
        </r>
        <r>
          <rPr>
            <b/>
            <sz val="9"/>
            <color indexed="17"/>
            <rFont val="Tahoma"/>
            <family val="2"/>
            <charset val="162"/>
          </rPr>
          <t xml:space="preserve"> F=Fazla</t>
        </r>
        <r>
          <rPr>
            <b/>
            <sz val="9"/>
            <color indexed="14"/>
            <rFont val="Tahoma"/>
            <family val="2"/>
            <charset val="162"/>
          </rPr>
          <t xml:space="preserve">
</t>
        </r>
        <r>
          <rPr>
            <b/>
            <sz val="9"/>
            <color indexed="39"/>
            <rFont val="Tahoma"/>
            <family val="2"/>
            <charset val="162"/>
          </rPr>
          <t xml:space="preserve">     U=Uzaktan Eğitim
DERS GECE OLUP DA GÜNDÜZ YAPILIYORSA , GÜNDÜZ ALANINDAN ŞUNLAR SEÇİLİR:
    </t>
        </r>
        <r>
          <rPr>
            <b/>
            <sz val="9"/>
            <color indexed="10"/>
            <rFont val="Tahoma"/>
            <family val="2"/>
            <charset val="162"/>
          </rPr>
          <t xml:space="preserve"> GX=Ücretli</t>
        </r>
        <r>
          <rPr>
            <b/>
            <sz val="9"/>
            <color indexed="39"/>
            <rFont val="Tahoma"/>
            <family val="2"/>
            <charset val="162"/>
          </rPr>
          <t xml:space="preserve">
</t>
        </r>
        <r>
          <rPr>
            <b/>
            <sz val="9"/>
            <color indexed="81"/>
            <rFont val="Tahoma"/>
            <family val="2"/>
            <charset val="162"/>
          </rPr>
          <t xml:space="preserve">     GZ=Zorunlu</t>
        </r>
        <r>
          <rPr>
            <b/>
            <sz val="9"/>
            <color indexed="39"/>
            <rFont val="Tahoma"/>
            <family val="2"/>
            <charset val="162"/>
          </rPr>
          <t xml:space="preserve">
   </t>
        </r>
        <r>
          <rPr>
            <b/>
            <sz val="9"/>
            <color indexed="50"/>
            <rFont val="Tahoma"/>
            <family val="2"/>
            <charset val="162"/>
          </rPr>
          <t xml:space="preserve">  GF=Fazla</t>
        </r>
        <r>
          <rPr>
            <b/>
            <sz val="9"/>
            <color indexed="39"/>
            <rFont val="Tahoma"/>
            <family val="2"/>
            <charset val="162"/>
          </rPr>
          <t xml:space="preserve">
     GU=Uzaktan Eğitim
DERS GÜNDÜZ OLUP DA GECE YAPILIYORSA, GECE ALININDA ŞUNLAR SEÇİLİR:
     </t>
        </r>
        <r>
          <rPr>
            <b/>
            <sz val="9"/>
            <color indexed="10"/>
            <rFont val="Tahoma"/>
            <family val="2"/>
            <charset val="162"/>
          </rPr>
          <t>NX=Ücretli</t>
        </r>
        <r>
          <rPr>
            <b/>
            <sz val="9"/>
            <color indexed="39"/>
            <rFont val="Tahoma"/>
            <family val="2"/>
            <charset val="162"/>
          </rPr>
          <t xml:space="preserve">
  </t>
        </r>
        <r>
          <rPr>
            <b/>
            <sz val="9"/>
            <color indexed="81"/>
            <rFont val="Tahoma"/>
            <family val="2"/>
            <charset val="162"/>
          </rPr>
          <t xml:space="preserve">   NZ=Zorunlu</t>
        </r>
        <r>
          <rPr>
            <b/>
            <sz val="9"/>
            <color indexed="39"/>
            <rFont val="Tahoma"/>
            <family val="2"/>
            <charset val="162"/>
          </rPr>
          <t xml:space="preserve">
     </t>
        </r>
        <r>
          <rPr>
            <b/>
            <sz val="9"/>
            <color indexed="50"/>
            <rFont val="Tahoma"/>
            <family val="2"/>
            <charset val="162"/>
          </rPr>
          <t>NF=Fazla</t>
        </r>
        <r>
          <rPr>
            <b/>
            <sz val="9"/>
            <color indexed="39"/>
            <rFont val="Tahoma"/>
            <family val="2"/>
            <charset val="162"/>
          </rPr>
          <t xml:space="preserve">
     NU=Uzaktan Eğitim
</t>
        </r>
        <r>
          <rPr>
            <b/>
            <sz val="9"/>
            <color indexed="81"/>
            <rFont val="Tahoma"/>
            <family val="2"/>
            <charset val="162"/>
          </rPr>
          <t xml:space="preserve">
"Ücretli Ders Saatlerinin Günlere Göre Dağılımı" </t>
        </r>
        <r>
          <rPr>
            <sz val="9"/>
            <color indexed="81"/>
            <rFont val="Tahoma"/>
            <family val="2"/>
            <charset val="162"/>
          </rPr>
          <t>alanında</t>
        </r>
        <r>
          <rPr>
            <b/>
            <sz val="9"/>
            <color indexed="81"/>
            <rFont val="Tahoma"/>
            <family val="2"/>
            <charset val="162"/>
          </rPr>
          <t xml:space="preserve"> </t>
        </r>
        <r>
          <rPr>
            <b/>
            <sz val="9"/>
            <color indexed="10"/>
            <rFont val="Tahoma"/>
            <family val="2"/>
            <charset val="162"/>
          </rPr>
          <t xml:space="preserve">Ücretli (X) </t>
        </r>
        <r>
          <rPr>
            <b/>
            <sz val="9"/>
            <color indexed="81"/>
            <rFont val="Tahoma"/>
            <family val="2"/>
            <charset val="162"/>
          </rPr>
          <t xml:space="preserve">ile </t>
        </r>
        <r>
          <rPr>
            <b/>
            <sz val="9"/>
            <color indexed="39"/>
            <rFont val="Tahoma"/>
            <family val="2"/>
            <charset val="162"/>
          </rPr>
          <t xml:space="preserve">Uzaktan Eğitim (U) </t>
        </r>
        <r>
          <rPr>
            <sz val="9"/>
            <color indexed="81"/>
            <rFont val="Tahoma"/>
            <family val="2"/>
            <charset val="162"/>
          </rPr>
          <t>ders saatleri hangi gün verilmiş ise o günlerde gösteriniz.</t>
        </r>
        <r>
          <rPr>
            <b/>
            <sz val="9"/>
            <color indexed="81"/>
            <rFont val="Tahoma"/>
            <family val="2"/>
            <charset val="162"/>
          </rPr>
          <t xml:space="preserve">
</t>
        </r>
        <r>
          <rPr>
            <sz val="9"/>
            <color indexed="81"/>
            <rFont val="Tahoma"/>
            <family val="2"/>
            <charset val="162"/>
          </rPr>
          <t xml:space="preserve">
</t>
        </r>
        <r>
          <rPr>
            <b/>
            <sz val="9"/>
            <color indexed="18"/>
            <rFont val="Tahoma"/>
            <family val="2"/>
            <charset val="162"/>
          </rPr>
          <t>Zorunlu (Z)</t>
        </r>
        <r>
          <rPr>
            <sz val="9"/>
            <color indexed="81"/>
            <rFont val="Tahoma"/>
            <family val="2"/>
            <charset val="162"/>
          </rPr>
          <t xml:space="preserve"> ile </t>
        </r>
        <r>
          <rPr>
            <b/>
            <sz val="9"/>
            <color indexed="17"/>
            <rFont val="Tahoma"/>
            <family val="2"/>
            <charset val="162"/>
          </rPr>
          <t>Fazla (F)</t>
        </r>
        <r>
          <rPr>
            <sz val="9"/>
            <color indexed="81"/>
            <rFont val="Tahoma"/>
            <family val="2"/>
            <charset val="162"/>
          </rPr>
          <t xml:space="preserve"> ders saatleri hangi günlerde planlanmışsa o günlerde gösteriniz.</t>
        </r>
      </text>
    </comment>
    <comment ref="CY99" authorId="0">
      <text>
        <r>
          <rPr>
            <b/>
            <sz val="9"/>
            <color indexed="10"/>
            <rFont val="Tahoma"/>
            <family val="2"/>
            <charset val="162"/>
          </rPr>
          <t xml:space="preserve">
     X=Ücretli
</t>
        </r>
        <r>
          <rPr>
            <b/>
            <sz val="9"/>
            <color indexed="81"/>
            <rFont val="Tahoma"/>
            <family val="2"/>
            <charset val="162"/>
          </rPr>
          <t xml:space="preserve">     Z=Zorunlu</t>
        </r>
        <r>
          <rPr>
            <b/>
            <sz val="9"/>
            <color indexed="10"/>
            <rFont val="Tahoma"/>
            <family val="2"/>
            <charset val="162"/>
          </rPr>
          <t xml:space="preserve">
</t>
        </r>
        <r>
          <rPr>
            <b/>
            <sz val="9"/>
            <color indexed="14"/>
            <rFont val="Tahoma"/>
            <family val="2"/>
            <charset val="162"/>
          </rPr>
          <t xml:space="preserve">    </t>
        </r>
        <r>
          <rPr>
            <b/>
            <sz val="9"/>
            <color indexed="17"/>
            <rFont val="Tahoma"/>
            <family val="2"/>
            <charset val="162"/>
          </rPr>
          <t xml:space="preserve"> F=Fazla</t>
        </r>
        <r>
          <rPr>
            <b/>
            <sz val="9"/>
            <color indexed="14"/>
            <rFont val="Tahoma"/>
            <family val="2"/>
            <charset val="162"/>
          </rPr>
          <t xml:space="preserve">
</t>
        </r>
        <r>
          <rPr>
            <b/>
            <sz val="9"/>
            <color indexed="39"/>
            <rFont val="Tahoma"/>
            <family val="2"/>
            <charset val="162"/>
          </rPr>
          <t xml:space="preserve">     U=Uzaktan Eğitim
DERS GECE OLUP DA GÜNDÜZ YAPILIYORSA , GÜNDÜZ ALANINDAN ŞUNLAR SEÇİLİR:
    </t>
        </r>
        <r>
          <rPr>
            <b/>
            <sz val="9"/>
            <color indexed="10"/>
            <rFont val="Tahoma"/>
            <family val="2"/>
            <charset val="162"/>
          </rPr>
          <t xml:space="preserve"> GX=Ücretli</t>
        </r>
        <r>
          <rPr>
            <b/>
            <sz val="9"/>
            <color indexed="39"/>
            <rFont val="Tahoma"/>
            <family val="2"/>
            <charset val="162"/>
          </rPr>
          <t xml:space="preserve">
</t>
        </r>
        <r>
          <rPr>
            <b/>
            <sz val="9"/>
            <color indexed="81"/>
            <rFont val="Tahoma"/>
            <family val="2"/>
            <charset val="162"/>
          </rPr>
          <t xml:space="preserve">     GZ=Zorunlu</t>
        </r>
        <r>
          <rPr>
            <b/>
            <sz val="9"/>
            <color indexed="39"/>
            <rFont val="Tahoma"/>
            <family val="2"/>
            <charset val="162"/>
          </rPr>
          <t xml:space="preserve">
   </t>
        </r>
        <r>
          <rPr>
            <b/>
            <sz val="9"/>
            <color indexed="50"/>
            <rFont val="Tahoma"/>
            <family val="2"/>
            <charset val="162"/>
          </rPr>
          <t xml:space="preserve">  GF=Fazla</t>
        </r>
        <r>
          <rPr>
            <b/>
            <sz val="9"/>
            <color indexed="39"/>
            <rFont val="Tahoma"/>
            <family val="2"/>
            <charset val="162"/>
          </rPr>
          <t xml:space="preserve">
     GU=Uzaktan Eğitim
DERS GÜNDÜZ OLUP DA GECE YAPILIYORSA, GECE ALININDA ŞUNLAR SEÇİLİR:
     </t>
        </r>
        <r>
          <rPr>
            <b/>
            <sz val="9"/>
            <color indexed="10"/>
            <rFont val="Tahoma"/>
            <family val="2"/>
            <charset val="162"/>
          </rPr>
          <t>NX=Ücretli</t>
        </r>
        <r>
          <rPr>
            <b/>
            <sz val="9"/>
            <color indexed="39"/>
            <rFont val="Tahoma"/>
            <family val="2"/>
            <charset val="162"/>
          </rPr>
          <t xml:space="preserve">
  </t>
        </r>
        <r>
          <rPr>
            <b/>
            <sz val="9"/>
            <color indexed="81"/>
            <rFont val="Tahoma"/>
            <family val="2"/>
            <charset val="162"/>
          </rPr>
          <t xml:space="preserve">   NZ=Zorunlu</t>
        </r>
        <r>
          <rPr>
            <b/>
            <sz val="9"/>
            <color indexed="39"/>
            <rFont val="Tahoma"/>
            <family val="2"/>
            <charset val="162"/>
          </rPr>
          <t xml:space="preserve">
     </t>
        </r>
        <r>
          <rPr>
            <b/>
            <sz val="9"/>
            <color indexed="50"/>
            <rFont val="Tahoma"/>
            <family val="2"/>
            <charset val="162"/>
          </rPr>
          <t>NF=Fazla</t>
        </r>
        <r>
          <rPr>
            <b/>
            <sz val="9"/>
            <color indexed="39"/>
            <rFont val="Tahoma"/>
            <family val="2"/>
            <charset val="162"/>
          </rPr>
          <t xml:space="preserve">
     NU=Uzaktan Eğitim
</t>
        </r>
        <r>
          <rPr>
            <b/>
            <sz val="9"/>
            <color indexed="81"/>
            <rFont val="Tahoma"/>
            <family val="2"/>
            <charset val="162"/>
          </rPr>
          <t xml:space="preserve">
"Ücretli Ders Saatlerinin Günlere Göre Dağılımı" </t>
        </r>
        <r>
          <rPr>
            <sz val="9"/>
            <color indexed="81"/>
            <rFont val="Tahoma"/>
            <family val="2"/>
            <charset val="162"/>
          </rPr>
          <t>alanında</t>
        </r>
        <r>
          <rPr>
            <b/>
            <sz val="9"/>
            <color indexed="81"/>
            <rFont val="Tahoma"/>
            <family val="2"/>
            <charset val="162"/>
          </rPr>
          <t xml:space="preserve"> </t>
        </r>
        <r>
          <rPr>
            <b/>
            <sz val="9"/>
            <color indexed="10"/>
            <rFont val="Tahoma"/>
            <family val="2"/>
            <charset val="162"/>
          </rPr>
          <t xml:space="preserve">Ücretli (X) </t>
        </r>
        <r>
          <rPr>
            <b/>
            <sz val="9"/>
            <color indexed="81"/>
            <rFont val="Tahoma"/>
            <family val="2"/>
            <charset val="162"/>
          </rPr>
          <t xml:space="preserve">ile </t>
        </r>
        <r>
          <rPr>
            <b/>
            <sz val="9"/>
            <color indexed="39"/>
            <rFont val="Tahoma"/>
            <family val="2"/>
            <charset val="162"/>
          </rPr>
          <t xml:space="preserve">Uzaktan Eğitim (U) </t>
        </r>
        <r>
          <rPr>
            <sz val="9"/>
            <color indexed="81"/>
            <rFont val="Tahoma"/>
            <family val="2"/>
            <charset val="162"/>
          </rPr>
          <t>ders saatleri hangi gün verilmiş ise o günlerde gösteriniz.</t>
        </r>
        <r>
          <rPr>
            <b/>
            <sz val="9"/>
            <color indexed="81"/>
            <rFont val="Tahoma"/>
            <family val="2"/>
            <charset val="162"/>
          </rPr>
          <t xml:space="preserve">
</t>
        </r>
        <r>
          <rPr>
            <sz val="9"/>
            <color indexed="81"/>
            <rFont val="Tahoma"/>
            <family val="2"/>
            <charset val="162"/>
          </rPr>
          <t xml:space="preserve">
</t>
        </r>
        <r>
          <rPr>
            <b/>
            <sz val="9"/>
            <color indexed="18"/>
            <rFont val="Tahoma"/>
            <family val="2"/>
            <charset val="162"/>
          </rPr>
          <t>Zorunlu (Z)</t>
        </r>
        <r>
          <rPr>
            <sz val="9"/>
            <color indexed="81"/>
            <rFont val="Tahoma"/>
            <family val="2"/>
            <charset val="162"/>
          </rPr>
          <t xml:space="preserve"> ile </t>
        </r>
        <r>
          <rPr>
            <b/>
            <sz val="9"/>
            <color indexed="17"/>
            <rFont val="Tahoma"/>
            <family val="2"/>
            <charset val="162"/>
          </rPr>
          <t>Fazla (F)</t>
        </r>
        <r>
          <rPr>
            <sz val="9"/>
            <color indexed="81"/>
            <rFont val="Tahoma"/>
            <family val="2"/>
            <charset val="162"/>
          </rPr>
          <t xml:space="preserve"> ders saatleri hangi günlerde planlanmışsa o günlerde gösteriniz.</t>
        </r>
      </text>
    </comment>
    <comment ref="W100" authorId="2">
      <text>
        <r>
          <rPr>
            <b/>
            <u/>
            <sz val="9"/>
            <color indexed="10"/>
            <rFont val="Tahoma"/>
            <family val="2"/>
            <charset val="162"/>
          </rPr>
          <t xml:space="preserve">
</t>
        </r>
        <r>
          <rPr>
            <b/>
            <sz val="9"/>
            <color indexed="10"/>
            <rFont val="Tahoma"/>
            <family val="2"/>
            <charset val="162"/>
          </rPr>
          <t xml:space="preserve">ARA SINAV YÜKÜ EKLEMEK İÇİN
</t>
        </r>
        <r>
          <rPr>
            <sz val="9"/>
            <color indexed="81"/>
            <rFont val="Tahoma"/>
            <family val="2"/>
            <charset val="162"/>
          </rPr>
          <t xml:space="preserve">
Bir ders için Ara Sınav Yükü de ekleneceği zaman, bu sütunun ilgili dersin hizasındaki hücreden [</t>
        </r>
        <r>
          <rPr>
            <b/>
            <sz val="9"/>
            <color indexed="14"/>
            <rFont val="Tahoma"/>
            <family val="2"/>
            <charset val="162"/>
          </rPr>
          <t>ARA SINAV</t>
        </r>
        <r>
          <rPr>
            <sz val="9"/>
            <color indexed="81"/>
            <rFont val="Tahoma"/>
            <family val="2"/>
            <charset val="162"/>
          </rPr>
          <t>] ibaresini seçiniz ve öğrenci sayısını giriniz. Öğrenci sayısına göre Ara Sınav Yükü otomatik oluşacaktır.
Bu yükü de [</t>
        </r>
        <r>
          <rPr>
            <sz val="9"/>
            <color indexed="12"/>
            <rFont val="Tahoma"/>
            <family val="2"/>
            <charset val="162"/>
          </rPr>
          <t>GÜNDÜZ (Saat Ekle)</t>
        </r>
        <r>
          <rPr>
            <sz val="9"/>
            <color indexed="81"/>
            <rFont val="Tahoma"/>
            <family val="2"/>
            <charset val="162"/>
          </rPr>
          <t xml:space="preserve">] sayfasından ilgili ders verilen birimin hizasıana ara sınav tarihinden birine ekleyiniz.
***************************************************************************************
</t>
        </r>
        <r>
          <rPr>
            <b/>
            <sz val="9"/>
            <color indexed="39"/>
            <rFont val="Tahoma"/>
            <family val="2"/>
            <charset val="162"/>
          </rPr>
          <t>Ara Sınav Yükü</t>
        </r>
        <r>
          <rPr>
            <sz val="9"/>
            <color indexed="81"/>
            <rFont val="Tahoma"/>
            <family val="2"/>
            <charset val="162"/>
          </rPr>
          <t xml:space="preserve">
Bir yarıyıl içinde yapılan her ara sınav karşılığı olarak derse kayıtlı öğrenci sayısına göre;
Öğrenci Sayısı  Ders Yükü
    1- 50             1 saat
  51- 100            2 saat
101- 150            3 saat
151- 200            4 saat
201 ve daha çok  5 saat 
ders yükü sınavın yapıldığı haftanın ders yüküne aynen eklenir. 
Ara sınavlar için öngörülen yük her bir dersin ara sınavı için haftada beş saati aşamaz.
Bir yarıyılda bir ders çin yapılan ara sınavların en fazla dördü dikkate alınır ve aşan kısmı için ek ders ücreti ödenmez.
Ara sınavlar için öngörülen yükten doğan ek ders ücretleri, yalnızca ara sınavların veya ara sınav
yerine geçen değerlendirmelerin yapıldığı hafta için ödenir. Ek ders ücretinin hesabında, bir yarıyılda bir ders çin yapılan ara sınavların en fazla dördü dikkate alınır ve aşan kısmı için ek ders ücreti ödenmez.</t>
        </r>
      </text>
    </comment>
    <comment ref="Y100" authorId="1">
      <text>
        <r>
          <rPr>
            <b/>
            <sz val="9"/>
            <color indexed="10"/>
            <rFont val="Tahoma"/>
            <family val="2"/>
            <charset val="162"/>
          </rPr>
          <t xml:space="preserve">
SAAT GİRİNİZ
</t>
        </r>
        <r>
          <rPr>
            <b/>
            <sz val="9"/>
            <color indexed="81"/>
            <rFont val="Tahoma"/>
            <family val="2"/>
            <charset val="162"/>
          </rPr>
          <t xml:space="preserve">
</t>
        </r>
        <r>
          <rPr>
            <sz val="9"/>
            <color indexed="81"/>
            <rFont val="Tahoma"/>
            <family val="2"/>
            <charset val="162"/>
          </rPr>
          <t>Ara Sınav Haftasında; derslere devam eden</t>
        </r>
        <r>
          <rPr>
            <sz val="9"/>
            <color indexed="39"/>
            <rFont val="Tahoma"/>
            <family val="2"/>
            <charset val="162"/>
          </rPr>
          <t xml:space="preserve"> Doktora ve Yüksek Lisans Tez Danışmanlığı veya Bitirme Ödevi </t>
        </r>
        <r>
          <rPr>
            <sz val="9"/>
            <color indexed="81"/>
            <rFont val="Tahoma"/>
            <family val="2"/>
            <charset val="162"/>
          </rPr>
          <t>gibi faaliyetlerin ders saatleri Ara Sınav Yükü olarak sayılacağı durumlarda, bu derslerin ders saatini bu alana giriniz. 
Girilen ders saati, öğrenci sayısına göre hesaplanan "</t>
        </r>
        <r>
          <rPr>
            <sz val="9"/>
            <color indexed="20"/>
            <rFont val="Tahoma"/>
            <family val="2"/>
            <charset val="162"/>
          </rPr>
          <t>Ara Sınav Yükü</t>
        </r>
        <r>
          <rPr>
            <sz val="9"/>
            <color indexed="81"/>
            <rFont val="Tahoma"/>
            <family val="2"/>
            <charset val="162"/>
          </rPr>
          <t xml:space="preserve">" toplamına sayı olarak katılacaktır.
</t>
        </r>
      </text>
    </comment>
    <comment ref="AA100" authorId="2">
      <text>
        <r>
          <rPr>
            <b/>
            <u/>
            <sz val="9"/>
            <color indexed="10"/>
            <rFont val="Tahoma"/>
            <family val="2"/>
            <charset val="162"/>
          </rPr>
          <t xml:space="preserve">
</t>
        </r>
        <r>
          <rPr>
            <sz val="10"/>
            <color indexed="81"/>
            <rFont val="Arial Tur"/>
            <charset val="162"/>
          </rPr>
          <t>[ 1 ]</t>
        </r>
        <r>
          <rPr>
            <b/>
            <u/>
            <sz val="9"/>
            <color indexed="10"/>
            <rFont val="Tahoma"/>
            <family val="2"/>
            <charset val="162"/>
          </rPr>
          <t xml:space="preserve">
UZAKTAN EĞİTİM (</t>
        </r>
        <r>
          <rPr>
            <b/>
            <u/>
            <sz val="9"/>
            <color indexed="12"/>
            <rFont val="Tahoma"/>
            <family val="2"/>
            <charset val="162"/>
          </rPr>
          <t>UE</t>
        </r>
        <r>
          <rPr>
            <b/>
            <u/>
            <sz val="9"/>
            <color indexed="10"/>
            <rFont val="Tahoma"/>
            <family val="2"/>
            <charset val="162"/>
          </rPr>
          <t xml:space="preserve">)
</t>
        </r>
        <r>
          <rPr>
            <sz val="10"/>
            <color indexed="81"/>
            <rFont val="Arial Tur"/>
            <charset val="162"/>
          </rPr>
          <t>Birimde yapılan ders, Uzaktan Eğitim yoluyla gerçekleşiyorsa; dersin hizasındaki hücreden "</t>
        </r>
        <r>
          <rPr>
            <b/>
            <sz val="10"/>
            <color indexed="14"/>
            <rFont val="Arial Tur"/>
            <charset val="162"/>
          </rPr>
          <t>UE</t>
        </r>
        <r>
          <rPr>
            <sz val="10"/>
            <color indexed="81"/>
            <rFont val="Arial Tur"/>
            <charset val="162"/>
          </rPr>
          <t xml:space="preserve">" ibaresini seçiniz. 
UZAKTAN EĞİTİM DERS SAATİ SINIRI: Normal öğretimde 20 saat, ikinci öğretimde 10 saat olmak üzere belirlenen sınırlamalar haricinde haftalık </t>
        </r>
        <r>
          <rPr>
            <i/>
            <sz val="10"/>
            <color indexed="14"/>
            <rFont val="Arial Tur"/>
            <charset val="162"/>
          </rPr>
          <t>10 saati geçmemek üzere</t>
        </r>
        <r>
          <rPr>
            <sz val="10"/>
            <color indexed="81"/>
            <rFont val="Arial Tur"/>
            <charset val="162"/>
          </rPr>
          <t xml:space="preserve"> ek ders ücreti ödenmesi yapılır.
</t>
        </r>
        <r>
          <rPr>
            <sz val="7"/>
            <color indexed="81"/>
            <rFont val="Arial Tur"/>
            <charset val="162"/>
          </rPr>
          <t xml:space="preserve">
</t>
        </r>
        <r>
          <rPr>
            <b/>
            <sz val="7"/>
            <color indexed="81"/>
            <rFont val="Arial Tur"/>
            <charset val="162"/>
          </rPr>
          <t>YÜKSEKÖĞRETİM KURUMLARINDA UZAKTAN ÖĞRETİME İLİŞKİN USUL VE ESASLAR</t>
        </r>
        <r>
          <rPr>
            <sz val="7"/>
            <color indexed="81"/>
            <rFont val="Arial Tur"/>
            <charset val="162"/>
          </rPr>
          <t xml:space="preserve">
MADDE 16- (2) … Uzaktan öğretimde ders veren öğretim elemanlarına, haftalık ders yükünü tamamladıktan sonra uzaktan öğretimde yürüttükleri dersler için yürüttükleri ders kredisi başına ve haftalık on saati geçmemek üzere … ek ders ücreti ödenir.</t>
        </r>
        <r>
          <rPr>
            <b/>
            <u/>
            <sz val="9"/>
            <color indexed="10"/>
            <rFont val="Tahoma"/>
            <family val="2"/>
            <charset val="162"/>
          </rPr>
          <t xml:space="preserve">
</t>
        </r>
        <r>
          <rPr>
            <sz val="10"/>
            <color indexed="81"/>
            <rFont val="Arial Tur"/>
            <charset val="162"/>
          </rPr>
          <t xml:space="preserve">[ 2 ]
</t>
        </r>
        <r>
          <rPr>
            <b/>
            <sz val="10"/>
            <color indexed="10"/>
            <rFont val="Arial Tur"/>
            <charset val="162"/>
          </rPr>
          <t>DERS 17:00'DAN SONRA İSE (</t>
        </r>
        <r>
          <rPr>
            <b/>
            <sz val="10"/>
            <color indexed="12"/>
            <rFont val="Arial Tur"/>
            <charset val="162"/>
          </rPr>
          <t>X</t>
        </r>
        <r>
          <rPr>
            <b/>
            <sz val="10"/>
            <color indexed="10"/>
            <rFont val="Arial Tur"/>
            <charset val="162"/>
          </rPr>
          <t>)</t>
        </r>
        <r>
          <rPr>
            <b/>
            <u/>
            <sz val="9"/>
            <color indexed="10"/>
            <rFont val="Tahoma"/>
            <family val="2"/>
            <charset val="162"/>
          </rPr>
          <t xml:space="preserve">
I.ÖĞRETİM ZAMLI ALANA YAZDIRMAK İÇİN</t>
        </r>
        <r>
          <rPr>
            <b/>
            <sz val="9"/>
            <color indexed="81"/>
            <rFont val="Tahoma"/>
            <family val="2"/>
            <charset val="162"/>
          </rPr>
          <t xml:space="preserve">
</t>
        </r>
        <r>
          <rPr>
            <sz val="9"/>
            <color indexed="81"/>
            <rFont val="Tahoma"/>
            <family val="2"/>
            <charset val="162"/>
          </rPr>
          <t xml:space="preserve">Ders, 17.00'dan sonra yapılıyorsa;
bu sütunda </t>
        </r>
        <r>
          <rPr>
            <sz val="9"/>
            <color indexed="12"/>
            <rFont val="Tahoma"/>
            <family val="2"/>
            <charset val="162"/>
          </rPr>
          <t xml:space="preserve">gündüz dersin karşısındaki hücreye </t>
        </r>
        <r>
          <rPr>
            <sz val="9"/>
            <color indexed="81"/>
            <rFont val="Tahoma"/>
            <family val="2"/>
            <charset val="162"/>
          </rPr>
          <t>"</t>
        </r>
        <r>
          <rPr>
            <b/>
            <sz val="9"/>
            <color indexed="14"/>
            <rFont val="Tahoma"/>
            <family val="2"/>
            <charset val="162"/>
          </rPr>
          <t>X</t>
        </r>
        <r>
          <rPr>
            <sz val="9"/>
            <color indexed="81"/>
            <rFont val="Tahoma"/>
            <family val="2"/>
            <charset val="162"/>
          </rPr>
          <t xml:space="preserve">" işareti koyunuz. I.Öğretim Zamlı Alana yazılacaktır.
</t>
        </r>
        <r>
          <rPr>
            <sz val="9"/>
            <color indexed="81"/>
            <rFont val="Tahoma"/>
            <family val="2"/>
            <charset val="162"/>
          </rPr>
          <t xml:space="preserve">
</t>
        </r>
      </text>
    </comment>
    <comment ref="BQ100" authorId="3">
      <text>
        <r>
          <rPr>
            <b/>
            <sz val="9"/>
            <color indexed="10"/>
            <rFont val="Tahoma"/>
            <family val="2"/>
            <charset val="162"/>
          </rPr>
          <t xml:space="preserve">
</t>
        </r>
        <r>
          <rPr>
            <b/>
            <sz val="10"/>
            <color indexed="14"/>
            <rFont val="Tahoma"/>
            <family val="2"/>
            <charset val="162"/>
          </rPr>
          <t xml:space="preserve">Aşağıda yer alan Uygulama derslerin/faaliyetlerin toplam </t>
        </r>
        <r>
          <rPr>
            <b/>
            <sz val="10"/>
            <color indexed="12"/>
            <rFont val="Tahoma"/>
            <family val="2"/>
            <charset val="162"/>
          </rPr>
          <t>10 saati</t>
        </r>
        <r>
          <rPr>
            <b/>
            <sz val="10"/>
            <color indexed="14"/>
            <rFont val="Tahoma"/>
            <family val="2"/>
            <charset val="162"/>
          </rPr>
          <t xml:space="preserve"> ek ders ücretinde hesaba katılır.</t>
        </r>
        <r>
          <rPr>
            <b/>
            <sz val="9"/>
            <color indexed="10"/>
            <rFont val="Tahoma"/>
            <family val="2"/>
            <charset val="162"/>
          </rPr>
          <t xml:space="preserve">
UYGULAMA FAALİYETLERİ
</t>
        </r>
        <r>
          <rPr>
            <b/>
            <sz val="9"/>
            <color indexed="12"/>
            <rFont val="Tahoma"/>
            <family val="2"/>
            <charset val="162"/>
          </rPr>
          <t xml:space="preserve">
Şunların Toplamıdır:
</t>
        </r>
        <r>
          <rPr>
            <sz val="9"/>
            <color indexed="81"/>
            <rFont val="Tahoma"/>
            <family val="2"/>
            <charset val="162"/>
          </rPr>
          <t xml:space="preserve">
</t>
        </r>
        <r>
          <rPr>
            <b/>
            <sz val="9"/>
            <color indexed="12"/>
            <rFont val="Tahoma"/>
            <family val="2"/>
            <charset val="162"/>
          </rPr>
          <t>1-</t>
        </r>
        <r>
          <rPr>
            <sz val="9"/>
            <color indexed="81"/>
            <rFont val="Tahoma"/>
            <family val="2"/>
            <charset val="162"/>
          </rPr>
          <t xml:space="preserve"> </t>
        </r>
        <r>
          <rPr>
            <b/>
            <sz val="9"/>
            <color indexed="10"/>
            <rFont val="Tahoma"/>
            <family val="2"/>
            <charset val="162"/>
          </rPr>
          <t>Uygulamalar:</t>
        </r>
        <r>
          <rPr>
            <sz val="9"/>
            <color indexed="81"/>
            <rFont val="Tahoma"/>
            <family val="2"/>
            <charset val="162"/>
          </rPr>
          <t xml:space="preserve"> Öğrencilerin aktif katıldığı Uygulamalı Dersler, Teorik Derslerin Uygulamaları ile Laboratuvar, Klinik Uygulamaları ve seminer v.b. faaliyetler  (</t>
        </r>
        <r>
          <rPr>
            <b/>
            <sz val="9"/>
            <color indexed="10"/>
            <rFont val="Tahoma"/>
            <family val="2"/>
            <charset val="162"/>
          </rPr>
          <t>10 saat</t>
        </r>
        <r>
          <rPr>
            <sz val="9"/>
            <color indexed="81"/>
            <rFont val="Tahoma"/>
            <family val="2"/>
            <charset val="162"/>
          </rPr>
          <t xml:space="preserve">)
</t>
        </r>
        <r>
          <rPr>
            <b/>
            <sz val="9"/>
            <color indexed="12"/>
            <rFont val="Tahoma"/>
            <family val="2"/>
            <charset val="162"/>
          </rPr>
          <t>2-</t>
        </r>
        <r>
          <rPr>
            <sz val="9"/>
            <color indexed="81"/>
            <rFont val="Tahoma"/>
            <family val="2"/>
            <charset val="162"/>
          </rPr>
          <t xml:space="preserve"> </t>
        </r>
        <r>
          <rPr>
            <b/>
            <sz val="9"/>
            <color indexed="10"/>
            <rFont val="Tahoma"/>
            <family val="2"/>
            <charset val="162"/>
          </rPr>
          <t>DANIŞMANLIK:</t>
        </r>
        <r>
          <rPr>
            <sz val="9"/>
            <color indexed="81"/>
            <rFont val="Tahoma"/>
            <family val="2"/>
            <charset val="162"/>
          </rPr>
          <t xml:space="preserve"> Danışmanlıklara (Doktora, Y.Lisans Tez. vb.) ait Uygulamalar (</t>
        </r>
        <r>
          <rPr>
            <b/>
            <sz val="9"/>
            <color indexed="10"/>
            <rFont val="Tahoma"/>
            <family val="2"/>
            <charset val="162"/>
          </rPr>
          <t>10 saat</t>
        </r>
        <r>
          <rPr>
            <sz val="9"/>
            <color indexed="81"/>
            <rFont val="Tahoma"/>
            <family val="2"/>
            <charset val="162"/>
          </rPr>
          <t xml:space="preserve">)
</t>
        </r>
        <r>
          <rPr>
            <b/>
            <sz val="9"/>
            <color indexed="12"/>
            <rFont val="Tahoma"/>
            <family val="2"/>
            <charset val="162"/>
          </rPr>
          <t>3-</t>
        </r>
        <r>
          <rPr>
            <sz val="9"/>
            <color indexed="81"/>
            <rFont val="Tahoma"/>
            <family val="2"/>
            <charset val="162"/>
          </rPr>
          <t xml:space="preserve"> </t>
        </r>
        <r>
          <rPr>
            <b/>
            <sz val="9"/>
            <color indexed="10"/>
            <rFont val="Tahoma"/>
            <family val="2"/>
            <charset val="162"/>
          </rPr>
          <t>ÖDEV PROJE vb.:</t>
        </r>
        <r>
          <rPr>
            <sz val="9"/>
            <color indexed="10"/>
            <rFont val="Tahoma"/>
            <family val="2"/>
            <charset val="162"/>
          </rPr>
          <t xml:space="preserve"> </t>
        </r>
        <r>
          <rPr>
            <sz val="9"/>
            <color indexed="81"/>
            <rFont val="Tahoma"/>
            <family val="2"/>
            <charset val="162"/>
          </rPr>
          <t>Ödev-Proje vb. Yönetilenlere ait Uygulamalar (</t>
        </r>
        <r>
          <rPr>
            <b/>
            <sz val="9"/>
            <color indexed="10"/>
            <rFont val="Tahoma"/>
            <family val="2"/>
            <charset val="162"/>
          </rPr>
          <t>2 saat</t>
        </r>
        <r>
          <rPr>
            <sz val="9"/>
            <color indexed="81"/>
            <rFont val="Tahoma"/>
            <family val="2"/>
            <charset val="162"/>
          </rPr>
          <t xml:space="preserve"> )
</t>
        </r>
      </text>
    </comment>
    <comment ref="BV100" authorId="1">
      <text>
        <r>
          <rPr>
            <b/>
            <sz val="9"/>
            <color indexed="10"/>
            <rFont val="Tahoma"/>
            <family val="2"/>
            <charset val="162"/>
          </rPr>
          <t>DAĞITILABİLECEK SAATLER</t>
        </r>
        <r>
          <rPr>
            <b/>
            <sz val="9"/>
            <color indexed="81"/>
            <rFont val="Tahoma"/>
            <family val="2"/>
            <charset val="162"/>
          </rPr>
          <t xml:space="preserve">
Bu sütunda yer alan saatler, dağıtımı yapılabilecek  Teorik ve Uygulama Ders Saatleridir.
Dağıtımı yapılabilecek saatler </t>
        </r>
        <r>
          <rPr>
            <b/>
            <sz val="9"/>
            <color indexed="17"/>
            <rFont val="Tahoma"/>
            <family val="2"/>
            <charset val="162"/>
          </rPr>
          <t>YEŞİL</t>
        </r>
        <r>
          <rPr>
            <b/>
            <sz val="9"/>
            <color indexed="10"/>
            <rFont val="Tahoma"/>
            <family val="2"/>
            <charset val="162"/>
          </rPr>
          <t xml:space="preserve"> </t>
        </r>
        <r>
          <rPr>
            <b/>
            <sz val="9"/>
            <color indexed="81"/>
            <rFont val="Tahoma"/>
            <family val="2"/>
            <charset val="162"/>
          </rPr>
          <t>renkte olur.
Tamamı dağıtılan saatler de BEYAZ renge dönüşür.</t>
        </r>
        <r>
          <rPr>
            <sz val="9"/>
            <color indexed="81"/>
            <rFont val="Tahoma"/>
            <family val="2"/>
            <charset val="162"/>
          </rPr>
          <t xml:space="preserve">
</t>
        </r>
      </text>
    </comment>
    <comment ref="BK101" authorId="2">
      <text>
        <r>
          <rPr>
            <b/>
            <sz val="8"/>
            <color indexed="10"/>
            <rFont val="Tahoma"/>
            <family val="2"/>
            <charset val="162"/>
          </rPr>
          <t>Lisansüstü Eğitimde Tez Danışmanlığı</t>
        </r>
        <r>
          <rPr>
            <b/>
            <sz val="8"/>
            <color indexed="81"/>
            <rFont val="Tahoma"/>
            <family val="2"/>
            <charset val="162"/>
          </rPr>
          <t xml:space="preserve">
</t>
        </r>
        <r>
          <rPr>
            <sz val="8"/>
            <color indexed="81"/>
            <rFont val="Tahoma"/>
            <family val="2"/>
            <charset val="162"/>
          </rPr>
          <t>Lisansüstü eğitimde (</t>
        </r>
        <r>
          <rPr>
            <i/>
            <sz val="8"/>
            <color indexed="12"/>
            <rFont val="Tahoma"/>
            <family val="2"/>
            <charset val="162"/>
          </rPr>
          <t>yüksek lisans, doktora, tıpta uzmanlık, sanatta yeterlik</t>
        </r>
        <r>
          <rPr>
            <sz val="8"/>
            <color indexed="81"/>
            <rFont val="Tahoma"/>
            <family val="2"/>
            <charset val="162"/>
          </rPr>
          <t xml:space="preserve">) tez danışmanlığı, </t>
        </r>
        <r>
          <rPr>
            <i/>
            <sz val="8"/>
            <color indexed="14"/>
            <rFont val="Tahoma"/>
            <family val="2"/>
            <charset val="162"/>
          </rPr>
          <t xml:space="preserve">her bir öğrenci için, 1 saat/ hafta ders yüküdür.
</t>
        </r>
        <r>
          <rPr>
            <b/>
            <sz val="8"/>
            <color indexed="10"/>
            <rFont val="Tahoma"/>
            <family val="2"/>
            <charset val="162"/>
          </rPr>
          <t xml:space="preserve">Tezsiz Yüksek Lisans Dönem Proje Danışmanlığı
</t>
        </r>
        <r>
          <rPr>
            <sz val="8"/>
            <color indexed="81"/>
            <rFont val="Tahoma"/>
            <family val="2"/>
            <charset val="162"/>
          </rPr>
          <t xml:space="preserve">Tezsiz yüksek lisans programlarında yürütülen dönem projesi danışmanlığı için aynı şekilde </t>
        </r>
        <r>
          <rPr>
            <i/>
            <sz val="8"/>
            <color indexed="14"/>
            <rFont val="Tahoma"/>
            <family val="2"/>
            <charset val="162"/>
          </rPr>
          <t>her bir öğrenci için, 1 saat/ hafta ders yüküdür</t>
        </r>
        <r>
          <rPr>
            <sz val="8"/>
            <color indexed="81"/>
            <rFont val="Tahoma"/>
            <family val="2"/>
            <charset val="162"/>
          </rPr>
          <t xml:space="preserve">. 
Ancak bir öğretim üyesinin </t>
        </r>
        <r>
          <rPr>
            <i/>
            <sz val="8"/>
            <color indexed="10"/>
            <rFont val="Tahoma"/>
            <family val="2"/>
            <charset val="162"/>
          </rPr>
          <t>lisansüstü eğitim tez</t>
        </r>
        <r>
          <rPr>
            <sz val="8"/>
            <color indexed="81"/>
            <rFont val="Tahoma"/>
            <family val="2"/>
            <charset val="162"/>
          </rPr>
          <t xml:space="preserve"> ve </t>
        </r>
        <r>
          <rPr>
            <i/>
            <sz val="8"/>
            <color indexed="10"/>
            <rFont val="Tahoma"/>
            <family val="2"/>
            <charset val="162"/>
          </rPr>
          <t>dönem projesi danışmalıkları</t>
        </r>
        <r>
          <rPr>
            <sz val="8"/>
            <color indexed="81"/>
            <rFont val="Tahoma"/>
            <family val="2"/>
            <charset val="162"/>
          </rPr>
          <t xml:space="preserve">ndan kazanabileceği </t>
        </r>
        <r>
          <rPr>
            <b/>
            <sz val="10"/>
            <color indexed="14"/>
            <rFont val="Tahoma"/>
            <family val="2"/>
            <charset val="162"/>
          </rPr>
          <t xml:space="preserve">azami ders yükü 10 saat/ hafta’yı geçemez. </t>
        </r>
        <r>
          <rPr>
            <sz val="9"/>
            <color indexed="81"/>
            <rFont val="Tahoma"/>
            <family val="2"/>
            <charset val="162"/>
          </rPr>
          <t xml:space="preserve">
</t>
        </r>
      </text>
    </comment>
    <comment ref="BL101" authorId="2">
      <text>
        <r>
          <rPr>
            <b/>
            <sz val="8"/>
            <color indexed="10"/>
            <rFont val="Tahoma"/>
            <family val="2"/>
            <charset val="162"/>
          </rPr>
          <t>Lisansüstü Eğitimde Tez Danışmanlığı</t>
        </r>
        <r>
          <rPr>
            <b/>
            <sz val="8"/>
            <color indexed="81"/>
            <rFont val="Tahoma"/>
            <family val="2"/>
            <charset val="162"/>
          </rPr>
          <t xml:space="preserve">
</t>
        </r>
        <r>
          <rPr>
            <sz val="8"/>
            <color indexed="81"/>
            <rFont val="Tahoma"/>
            <family val="2"/>
            <charset val="162"/>
          </rPr>
          <t>Lisansüstü eğitimde (</t>
        </r>
        <r>
          <rPr>
            <i/>
            <sz val="8"/>
            <color indexed="12"/>
            <rFont val="Tahoma"/>
            <family val="2"/>
            <charset val="162"/>
          </rPr>
          <t>yüksek lisans, doktora, tıpta uzmanlık, sanatta yeterlik</t>
        </r>
        <r>
          <rPr>
            <sz val="8"/>
            <color indexed="81"/>
            <rFont val="Tahoma"/>
            <family val="2"/>
            <charset val="162"/>
          </rPr>
          <t xml:space="preserve">) tez danışmanlığı, </t>
        </r>
        <r>
          <rPr>
            <i/>
            <sz val="8"/>
            <color indexed="14"/>
            <rFont val="Tahoma"/>
            <family val="2"/>
            <charset val="162"/>
          </rPr>
          <t xml:space="preserve">her bir öğrenci için, 1 saat/ hafta ders yüküdür.
</t>
        </r>
        <r>
          <rPr>
            <b/>
            <sz val="8"/>
            <color indexed="10"/>
            <rFont val="Tahoma"/>
            <family val="2"/>
            <charset val="162"/>
          </rPr>
          <t xml:space="preserve">Tezsiz Yüksek Lisans Dönem Proje Danışmanlığı
</t>
        </r>
        <r>
          <rPr>
            <sz val="8"/>
            <color indexed="81"/>
            <rFont val="Tahoma"/>
            <family val="2"/>
            <charset val="162"/>
          </rPr>
          <t xml:space="preserve">Tezsiz yüksek lisans programlarında yürütülen dönem projesi danışmanlığı için aynı şekilde </t>
        </r>
        <r>
          <rPr>
            <i/>
            <sz val="8"/>
            <color indexed="14"/>
            <rFont val="Tahoma"/>
            <family val="2"/>
            <charset val="162"/>
          </rPr>
          <t>her bir öğrenci için, 1 saat/ hafta ders yüküdür</t>
        </r>
        <r>
          <rPr>
            <sz val="8"/>
            <color indexed="81"/>
            <rFont val="Tahoma"/>
            <family val="2"/>
            <charset val="162"/>
          </rPr>
          <t xml:space="preserve">. 
Ancak bir öğretim üyesinin </t>
        </r>
        <r>
          <rPr>
            <i/>
            <sz val="8"/>
            <color indexed="10"/>
            <rFont val="Tahoma"/>
            <family val="2"/>
            <charset val="162"/>
          </rPr>
          <t>lisansüstü eğitim tez</t>
        </r>
        <r>
          <rPr>
            <sz val="8"/>
            <color indexed="81"/>
            <rFont val="Tahoma"/>
            <family val="2"/>
            <charset val="162"/>
          </rPr>
          <t xml:space="preserve"> ve </t>
        </r>
        <r>
          <rPr>
            <i/>
            <sz val="8"/>
            <color indexed="10"/>
            <rFont val="Tahoma"/>
            <family val="2"/>
            <charset val="162"/>
          </rPr>
          <t>dönem projesi danışmalıkları</t>
        </r>
        <r>
          <rPr>
            <sz val="8"/>
            <color indexed="81"/>
            <rFont val="Tahoma"/>
            <family val="2"/>
            <charset val="162"/>
          </rPr>
          <t xml:space="preserve">ndan kazanabileceği </t>
        </r>
        <r>
          <rPr>
            <b/>
            <sz val="10"/>
            <color indexed="14"/>
            <rFont val="Tahoma"/>
            <family val="2"/>
            <charset val="162"/>
          </rPr>
          <t xml:space="preserve">azami ders yükü 10 saat/ hafta’yı geçemez. </t>
        </r>
        <r>
          <rPr>
            <sz val="9"/>
            <color indexed="81"/>
            <rFont val="Tahoma"/>
            <family val="2"/>
            <charset val="162"/>
          </rPr>
          <t xml:space="preserve">
</t>
        </r>
      </text>
    </comment>
    <comment ref="BM101" authorId="2">
      <text>
        <r>
          <rPr>
            <sz val="8"/>
            <color indexed="81"/>
            <rFont val="Tahoma"/>
            <family val="2"/>
            <charset val="162"/>
          </rPr>
          <t xml:space="preserve">
</t>
        </r>
        <r>
          <rPr>
            <b/>
            <sz val="14"/>
            <color indexed="12"/>
            <rFont val="Tahoma"/>
            <family val="2"/>
            <charset val="162"/>
          </rPr>
          <t>EN FAZLA 10 SAAT EK DERS HESAPLAMA İŞLEMİNE KATILABİLİR</t>
        </r>
        <r>
          <rPr>
            <sz val="8"/>
            <color indexed="81"/>
            <rFont val="Tahoma"/>
            <family val="2"/>
            <charset val="162"/>
          </rPr>
          <t xml:space="preserve">
Ancak bir öğretim üyesinin </t>
        </r>
        <r>
          <rPr>
            <i/>
            <sz val="8"/>
            <color indexed="10"/>
            <rFont val="Tahoma"/>
            <family val="2"/>
            <charset val="162"/>
          </rPr>
          <t>lisansüstü eğitim tez</t>
        </r>
        <r>
          <rPr>
            <sz val="8"/>
            <color indexed="81"/>
            <rFont val="Tahoma"/>
            <family val="2"/>
            <charset val="162"/>
          </rPr>
          <t xml:space="preserve"> ve </t>
        </r>
        <r>
          <rPr>
            <i/>
            <sz val="8"/>
            <color indexed="10"/>
            <rFont val="Tahoma"/>
            <family val="2"/>
            <charset val="162"/>
          </rPr>
          <t>dönem projesi danışmalıkları</t>
        </r>
        <r>
          <rPr>
            <sz val="8"/>
            <color indexed="81"/>
            <rFont val="Tahoma"/>
            <family val="2"/>
            <charset val="162"/>
          </rPr>
          <t xml:space="preserve">ndan kazanabileceği </t>
        </r>
        <r>
          <rPr>
            <b/>
            <sz val="10"/>
            <color indexed="14"/>
            <rFont val="Tahoma"/>
            <family val="2"/>
            <charset val="162"/>
          </rPr>
          <t xml:space="preserve">azami ders yükü 10 saat/ hafta’yı geçemez. </t>
        </r>
        <r>
          <rPr>
            <sz val="9"/>
            <color indexed="81"/>
            <rFont val="Tahoma"/>
            <family val="2"/>
            <charset val="162"/>
          </rPr>
          <t xml:space="preserve">
</t>
        </r>
      </text>
    </comment>
    <comment ref="BN101" authorId="2">
      <text>
        <r>
          <rPr>
            <b/>
            <sz val="8"/>
            <color indexed="10"/>
            <rFont val="Tahoma"/>
            <family val="2"/>
            <charset val="162"/>
          </rPr>
          <t>Bit.Öd. Bit.Prob.Vb.</t>
        </r>
        <r>
          <rPr>
            <b/>
            <sz val="8"/>
            <color indexed="81"/>
            <rFont val="Tahoma"/>
            <family val="2"/>
            <charset val="162"/>
          </rPr>
          <t xml:space="preserve">
</t>
        </r>
        <r>
          <rPr>
            <sz val="8"/>
            <color indexed="81"/>
            <rFont val="Tahoma"/>
            <family val="2"/>
            <charset val="162"/>
          </rPr>
          <t xml:space="preserve">Bitirme ödevi, bitirme projesi, diploma projesi, proje ve staj raporu değerlendirme ve benzeri eğitim, öğretim faaliyetlerini yöneten öğretim elemanları, </t>
        </r>
        <r>
          <rPr>
            <i/>
            <sz val="8"/>
            <color indexed="14"/>
            <rFont val="Tahoma"/>
            <family val="2"/>
            <charset val="162"/>
          </rPr>
          <t>öğrenci sayısına bakılmaksızın toplam 2 saat /hafta uygulamalı ders yükü yüklenmiş sayılır</t>
        </r>
        <r>
          <rPr>
            <b/>
            <sz val="9"/>
            <color indexed="10"/>
            <rFont val="Tahoma"/>
            <family val="2"/>
            <charset val="162"/>
          </rPr>
          <t xml:space="preserve">
</t>
        </r>
        <r>
          <rPr>
            <sz val="8"/>
            <color indexed="10"/>
            <rFont val="Tahoma"/>
            <family val="2"/>
            <charset val="162"/>
          </rPr>
          <t>Gündüz+Gece= 2 saat</t>
        </r>
        <r>
          <rPr>
            <sz val="9"/>
            <color indexed="81"/>
            <rFont val="Tahoma"/>
            <family val="2"/>
            <charset val="162"/>
          </rPr>
          <t xml:space="preserve">
</t>
        </r>
      </text>
    </comment>
    <comment ref="BO101" authorId="2">
      <text>
        <r>
          <rPr>
            <b/>
            <sz val="8"/>
            <color indexed="10"/>
            <rFont val="Tahoma"/>
            <family val="2"/>
            <charset val="162"/>
          </rPr>
          <t xml:space="preserve">
</t>
        </r>
        <r>
          <rPr>
            <b/>
            <sz val="14"/>
            <color indexed="12"/>
            <rFont val="Tahoma"/>
            <family val="2"/>
            <charset val="162"/>
          </rPr>
          <t>EN FAZLA 2 SAAT EK DERS HESAPLAMA İŞLEMİNE KATILABİLİR</t>
        </r>
        <r>
          <rPr>
            <b/>
            <sz val="8"/>
            <color indexed="10"/>
            <rFont val="Tahoma"/>
            <family val="2"/>
            <charset val="162"/>
          </rPr>
          <t xml:space="preserve">
</t>
        </r>
        <r>
          <rPr>
            <b/>
            <sz val="8"/>
            <color indexed="12"/>
            <rFont val="Tahoma"/>
            <family val="2"/>
            <charset val="162"/>
          </rPr>
          <t>Bit.Öd. Bit.Prob.Vb</t>
        </r>
        <r>
          <rPr>
            <b/>
            <sz val="8"/>
            <color indexed="10"/>
            <rFont val="Tahoma"/>
            <family val="2"/>
            <charset val="162"/>
          </rPr>
          <t>. 2 SAAT İLE SINIRLIDIR
Bit.Öd. Bit.Prob.Vb.</t>
        </r>
        <r>
          <rPr>
            <b/>
            <sz val="8"/>
            <color indexed="81"/>
            <rFont val="Tahoma"/>
            <family val="2"/>
            <charset val="162"/>
          </rPr>
          <t xml:space="preserve">
</t>
        </r>
        <r>
          <rPr>
            <sz val="8"/>
            <color indexed="81"/>
            <rFont val="Tahoma"/>
            <family val="2"/>
            <charset val="162"/>
          </rPr>
          <t xml:space="preserve">Bitirme ödevi, bitirme projesi, diploma projesi, proje ve staj raporu değerlendirme ve benzeri eğitim, öğretim faaliyetlerini yöneten öğretim elemanları, </t>
        </r>
        <r>
          <rPr>
            <i/>
            <sz val="8"/>
            <color indexed="14"/>
            <rFont val="Tahoma"/>
            <family val="2"/>
            <charset val="162"/>
          </rPr>
          <t>öğrenci sayısına bakılmaksızın toplam 2 saat /hafta uygulamalı ders yükü yüklenmiş sayılır</t>
        </r>
        <r>
          <rPr>
            <b/>
            <sz val="9"/>
            <color indexed="10"/>
            <rFont val="Tahoma"/>
            <family val="2"/>
            <charset val="162"/>
          </rPr>
          <t xml:space="preserve">
</t>
        </r>
        <r>
          <rPr>
            <sz val="8"/>
            <color indexed="10"/>
            <rFont val="Tahoma"/>
            <family val="2"/>
            <charset val="162"/>
          </rPr>
          <t>Gündüz+Gece= 2 saat</t>
        </r>
      </text>
    </comment>
    <comment ref="BP101" authorId="2">
      <text>
        <r>
          <rPr>
            <b/>
            <sz val="9"/>
            <color indexed="10"/>
            <rFont val="Tahoma"/>
            <family val="2"/>
            <charset val="162"/>
          </rPr>
          <t xml:space="preserve">
</t>
        </r>
        <r>
          <rPr>
            <b/>
            <sz val="14"/>
            <color indexed="14"/>
            <rFont val="Tahoma"/>
            <family val="2"/>
            <charset val="162"/>
          </rPr>
          <t>DİKKAT !</t>
        </r>
        <r>
          <rPr>
            <b/>
            <sz val="9"/>
            <color indexed="10"/>
            <rFont val="Tahoma"/>
            <family val="2"/>
            <charset val="162"/>
          </rPr>
          <t xml:space="preserve">
ARA SINAV ALANINA GİRİŞ YAPILAMAZ
</t>
        </r>
        <r>
          <rPr>
            <sz val="9"/>
            <color indexed="81"/>
            <rFont val="Tahoma"/>
            <family val="2"/>
            <charset val="162"/>
          </rPr>
          <t xml:space="preserve">Bu sütuna ara sınav saat giriş işlemi yapılmaz. Öğrenci sayısına göre otomatik yazılacaktır. Ayrıca; ders adının yazıldığı alanın sağında yer alan "Sınav Saati Gir" hücresine girilen sınav saati de eklenir.
</t>
        </r>
        <r>
          <rPr>
            <b/>
            <sz val="9"/>
            <color indexed="10"/>
            <rFont val="Tahoma"/>
            <family val="2"/>
            <charset val="162"/>
          </rPr>
          <t xml:space="preserve">
</t>
        </r>
        <r>
          <rPr>
            <b/>
            <sz val="14"/>
            <color indexed="81"/>
            <rFont val="Tahoma"/>
            <family val="2"/>
            <charset val="162"/>
          </rPr>
          <t>MEVZUAT</t>
        </r>
        <r>
          <rPr>
            <b/>
            <sz val="9"/>
            <color indexed="10"/>
            <rFont val="Tahoma"/>
            <family val="2"/>
            <charset val="162"/>
          </rPr>
          <t xml:space="preserve">
Ara Sınav Yükü</t>
        </r>
        <r>
          <rPr>
            <sz val="9"/>
            <color indexed="81"/>
            <rFont val="Tahoma"/>
            <family val="2"/>
            <charset val="162"/>
          </rPr>
          <t xml:space="preserve">
Bir yarıyıl içinde yapılan her ara sınav karşılığı olarak derse kayıtlı öğrenci sayısına göre;
</t>
        </r>
        <r>
          <rPr>
            <sz val="9"/>
            <color indexed="33"/>
            <rFont val="Tahoma"/>
            <family val="2"/>
            <charset val="162"/>
          </rPr>
          <t>Öğrenci Sayısı</t>
        </r>
        <r>
          <rPr>
            <sz val="9"/>
            <color indexed="81"/>
            <rFont val="Tahoma"/>
            <family val="2"/>
            <charset val="162"/>
          </rPr>
          <t xml:space="preserve">  </t>
        </r>
        <r>
          <rPr>
            <sz val="9"/>
            <color indexed="12"/>
            <rFont val="Tahoma"/>
            <family val="2"/>
            <charset val="162"/>
          </rPr>
          <t>Ders Yükü</t>
        </r>
        <r>
          <rPr>
            <sz val="9"/>
            <color indexed="81"/>
            <rFont val="Tahoma"/>
            <family val="2"/>
            <charset val="162"/>
          </rPr>
          <t xml:space="preserve">
    1- 50             1 saat
  51- 100            2 saat
101- 150            3 saat
151- 200            4 saat
201 ve daha çok  5 saat 
ders yükü sınavın yapıldığı haftanın ders yüküne aynen eklenir. 
Ara sınavlar için öngörülen yük her bir dersin ara sınavı için haftada </t>
        </r>
        <r>
          <rPr>
            <i/>
            <sz val="9"/>
            <color indexed="14"/>
            <rFont val="Tahoma"/>
            <family val="2"/>
            <charset val="162"/>
          </rPr>
          <t>beş saati aşamaz.
B</t>
        </r>
        <r>
          <rPr>
            <i/>
            <sz val="9"/>
            <color indexed="10"/>
            <rFont val="Tahoma"/>
            <family val="2"/>
            <charset val="162"/>
          </rPr>
          <t>ir yarıyılda bir ders çin yapılan ara sınavların en fazla dördü dikkate alınır ve aşan kısmı için ek ders ücreti ödenmez.</t>
        </r>
        <r>
          <rPr>
            <i/>
            <sz val="9"/>
            <color indexed="14"/>
            <rFont val="Tahoma"/>
            <family val="2"/>
            <charset val="162"/>
          </rPr>
          <t xml:space="preserve">
</t>
        </r>
        <r>
          <rPr>
            <i/>
            <sz val="9"/>
            <color indexed="81"/>
            <rFont val="Tahoma"/>
            <family val="2"/>
            <charset val="162"/>
          </rPr>
          <t>Ara sınavlar için öngörülen yükten doğan ek ders ücretleri, yalnızca ara sınavların veya ara sınav
yerine geçen değerlendirmelerin yapıldığı hafta için ödenir. Ek ders ücretinin hesabında, bir yarıyılda bir ders çin yapılan ara sınavların en fazla dördü dikkate alınır ve aşan kısmı için ek ders ücreti ödenmez.</t>
        </r>
        <r>
          <rPr>
            <sz val="9"/>
            <color indexed="81"/>
            <rFont val="Tahoma"/>
            <family val="2"/>
            <charset val="162"/>
          </rPr>
          <t xml:space="preserve">
</t>
        </r>
      </text>
    </comment>
    <comment ref="EF102" authorId="4">
      <text>
        <r>
          <rPr>
            <b/>
            <sz val="9"/>
            <color indexed="81"/>
            <rFont val="Tahoma"/>
            <family val="2"/>
            <charset val="162"/>
          </rPr>
          <t xml:space="preserve">- 1. öğretimden mecburi ders yükü düşüldükten sonra haftalık en fazla teorik ve uygulama olarak  20 saat ek ders ücreti ödenir. (Diğer üniversitede verdiği dersler dahil) </t>
        </r>
        <r>
          <rPr>
            <sz val="9"/>
            <color indexed="81"/>
            <rFont val="Tahoma"/>
            <family val="2"/>
            <charset val="162"/>
          </rPr>
          <t xml:space="preserve">
Yaz ve yarıyıl tatillerinde yürütülen eğitim-öğretim faaliyetlerinde ders yükü zorunluluğu aranmaksızın; sadece normal örgün öğretimde görev alan öğretim üyelerine en çok 30 saate, öğretim görevlileri ve okutmanlara 32 saate, hem normal örgün öğretim hem de ikinci öğretimde görev alan öğretim üyelerine de en fazla 40 saate, öğretim görevlileri ve okutmanlara 42 saate kadar ek ders ücreti ödenebilir.  </t>
        </r>
      </text>
    </comment>
    <comment ref="EO117" authorId="3">
      <text>
        <r>
          <rPr>
            <b/>
            <sz val="9"/>
            <color indexed="81"/>
            <rFont val="Tahoma"/>
            <family val="2"/>
            <charset val="162"/>
          </rPr>
          <t>Düşüm yapılsa da bu uyarı kalır.</t>
        </r>
        <r>
          <rPr>
            <sz val="9"/>
            <color indexed="81"/>
            <rFont val="Tahoma"/>
            <family val="2"/>
            <charset val="162"/>
          </rPr>
          <t xml:space="preserve">
</t>
        </r>
      </text>
    </comment>
    <comment ref="ES117" authorId="3">
      <text>
        <r>
          <rPr>
            <b/>
            <sz val="9"/>
            <color indexed="81"/>
            <rFont val="Tahoma"/>
            <family val="2"/>
            <charset val="162"/>
          </rPr>
          <t>Düşüm yapılsa da bu uyarı kalır.</t>
        </r>
        <r>
          <rPr>
            <sz val="9"/>
            <color indexed="81"/>
            <rFont val="Tahoma"/>
            <family val="2"/>
            <charset val="162"/>
          </rPr>
          <t xml:space="preserve">
</t>
        </r>
      </text>
    </comment>
    <comment ref="EO118" authorId="3">
      <text>
        <r>
          <rPr>
            <b/>
            <sz val="9"/>
            <color indexed="81"/>
            <rFont val="Tahoma"/>
            <family val="2"/>
            <charset val="162"/>
          </rPr>
          <t>Düşüm yapılsa da bu uyarı kalır.</t>
        </r>
        <r>
          <rPr>
            <sz val="9"/>
            <color indexed="81"/>
            <rFont val="Tahoma"/>
            <family val="2"/>
            <charset val="162"/>
          </rPr>
          <t xml:space="preserve">
</t>
        </r>
      </text>
    </comment>
    <comment ref="ES118" authorId="3">
      <text>
        <r>
          <rPr>
            <b/>
            <sz val="9"/>
            <color indexed="81"/>
            <rFont val="Tahoma"/>
            <family val="2"/>
            <charset val="162"/>
          </rPr>
          <t>Düşüm yapılsa da bu uyarı kalır.</t>
        </r>
        <r>
          <rPr>
            <sz val="9"/>
            <color indexed="81"/>
            <rFont val="Tahoma"/>
            <family val="2"/>
            <charset val="162"/>
          </rPr>
          <t xml:space="preserve">
</t>
        </r>
      </text>
    </comment>
    <comment ref="AA168" authorId="2">
      <text>
        <r>
          <rPr>
            <b/>
            <sz val="9"/>
            <color indexed="81"/>
            <rFont val="Tahoma"/>
            <family val="2"/>
            <charset val="162"/>
          </rPr>
          <t xml:space="preserve">
</t>
        </r>
        <r>
          <rPr>
            <sz val="9"/>
            <color indexed="81"/>
            <rFont val="Tahoma"/>
            <family val="2"/>
            <charset val="162"/>
          </rPr>
          <t>[ 1 ]</t>
        </r>
        <r>
          <rPr>
            <b/>
            <sz val="9"/>
            <color indexed="81"/>
            <rFont val="Tahoma"/>
            <family val="2"/>
            <charset val="162"/>
          </rPr>
          <t xml:space="preserve">
</t>
        </r>
        <r>
          <rPr>
            <b/>
            <sz val="9"/>
            <color indexed="10"/>
            <rFont val="Tahoma"/>
            <family val="2"/>
            <charset val="162"/>
          </rPr>
          <t>UZAKTAN EĞİTİM (</t>
        </r>
        <r>
          <rPr>
            <b/>
            <sz val="9"/>
            <color indexed="12"/>
            <rFont val="Tahoma"/>
            <family val="2"/>
            <charset val="162"/>
          </rPr>
          <t>UE</t>
        </r>
        <r>
          <rPr>
            <b/>
            <sz val="9"/>
            <color indexed="10"/>
            <rFont val="Tahoma"/>
            <family val="2"/>
            <charset val="162"/>
          </rPr>
          <t>)</t>
        </r>
        <r>
          <rPr>
            <b/>
            <sz val="9"/>
            <color indexed="81"/>
            <rFont val="Tahoma"/>
            <family val="2"/>
            <charset val="162"/>
          </rPr>
          <t xml:space="preserve">
</t>
        </r>
        <r>
          <rPr>
            <sz val="9"/>
            <color indexed="81"/>
            <rFont val="Tahoma"/>
            <family val="2"/>
            <charset val="162"/>
          </rPr>
          <t>Birimde yapılan ders, Uzaktan Eğitim yoluyla gerçekleşiyorsa; dersin hizasındaki hücreden "</t>
        </r>
        <r>
          <rPr>
            <b/>
            <sz val="9"/>
            <color indexed="14"/>
            <rFont val="Tahoma"/>
            <family val="2"/>
            <charset val="162"/>
          </rPr>
          <t>UE</t>
        </r>
        <r>
          <rPr>
            <sz val="9"/>
            <color indexed="81"/>
            <rFont val="Tahoma"/>
            <family val="2"/>
            <charset val="162"/>
          </rPr>
          <t xml:space="preserve">" ibaresini seçiniz. 
</t>
        </r>
        <r>
          <rPr>
            <sz val="9"/>
            <color indexed="39"/>
            <rFont val="Tahoma"/>
            <family val="2"/>
            <charset val="162"/>
          </rPr>
          <t>UZAKTAN EĞİTİM DERS SAATİ SINIRI:</t>
        </r>
        <r>
          <rPr>
            <sz val="9"/>
            <color indexed="81"/>
            <rFont val="Tahoma"/>
            <family val="2"/>
            <charset val="162"/>
          </rPr>
          <t xml:space="preserve"> Normal öğretimde 20 saat, ikinci öğretimde 10 saat olmak üzere belirlenen sınırlamalar haricinde haftalık 10 saati geçmemek üzere ek ders ücreti ödenmesi yapılır</t>
        </r>
        <r>
          <rPr>
            <b/>
            <sz val="9"/>
            <color indexed="81"/>
            <rFont val="Tahoma"/>
            <family val="2"/>
            <charset val="162"/>
          </rPr>
          <t xml:space="preserve">.
</t>
        </r>
        <r>
          <rPr>
            <sz val="9"/>
            <color indexed="81"/>
            <rFont val="Tahoma"/>
            <family val="2"/>
            <charset val="162"/>
          </rPr>
          <t>[ 2 ]</t>
        </r>
        <r>
          <rPr>
            <b/>
            <sz val="9"/>
            <color indexed="81"/>
            <rFont val="Tahoma"/>
            <family val="2"/>
            <charset val="162"/>
          </rPr>
          <t xml:space="preserve"> 
</t>
        </r>
        <r>
          <rPr>
            <b/>
            <sz val="9"/>
            <color indexed="10"/>
            <rFont val="Tahoma"/>
            <family val="2"/>
            <charset val="162"/>
          </rPr>
          <t>GECE DERSİ GÜNDÜZ YAPILIYORSA (</t>
        </r>
        <r>
          <rPr>
            <b/>
            <sz val="9"/>
            <color indexed="12"/>
            <rFont val="Tahoma"/>
            <family val="2"/>
            <charset val="162"/>
          </rPr>
          <t>X</t>
        </r>
        <r>
          <rPr>
            <b/>
            <sz val="9"/>
            <color indexed="10"/>
            <rFont val="Tahoma"/>
            <family val="2"/>
            <charset val="162"/>
          </rPr>
          <t>)</t>
        </r>
        <r>
          <rPr>
            <b/>
            <sz val="9"/>
            <color indexed="81"/>
            <rFont val="Tahoma"/>
            <family val="2"/>
            <charset val="162"/>
          </rPr>
          <t xml:space="preserve">
</t>
        </r>
        <r>
          <rPr>
            <b/>
            <u/>
            <sz val="9"/>
            <color indexed="10"/>
            <rFont val="Tahoma"/>
            <family val="2"/>
            <charset val="162"/>
          </rPr>
          <t>DERSİ II.ÖĞRETİM NORMAL ALANA YAZDIRMAK İÇİN</t>
        </r>
        <r>
          <rPr>
            <b/>
            <sz val="9"/>
            <color indexed="81"/>
            <rFont val="Tahoma"/>
            <family val="2"/>
            <charset val="162"/>
          </rPr>
          <t xml:space="preserve">
</t>
        </r>
        <r>
          <rPr>
            <sz val="9"/>
            <color indexed="81"/>
            <rFont val="Tahoma"/>
            <family val="2"/>
            <charset val="162"/>
          </rPr>
          <t xml:space="preserve">II.Öğretim Derslerinden, </t>
        </r>
        <r>
          <rPr>
            <sz val="9"/>
            <color indexed="12"/>
            <rFont val="Tahoma"/>
            <family val="2"/>
            <charset val="162"/>
          </rPr>
          <t xml:space="preserve">gündüz yapılan dersin karşısındaki hücreye </t>
        </r>
        <r>
          <rPr>
            <sz val="9"/>
            <color indexed="81"/>
            <rFont val="Tahoma"/>
            <family val="2"/>
            <charset val="162"/>
          </rPr>
          <t>"</t>
        </r>
        <r>
          <rPr>
            <b/>
            <sz val="9"/>
            <color indexed="10"/>
            <rFont val="Tahoma"/>
            <family val="2"/>
            <charset val="162"/>
          </rPr>
          <t>X</t>
        </r>
        <r>
          <rPr>
            <sz val="9"/>
            <color indexed="81"/>
            <rFont val="Tahoma"/>
            <family val="2"/>
            <charset val="162"/>
          </rPr>
          <t xml:space="preserve">" işareti koyunuz.
"II.Öğretim (NORMAL)" alana (% 60 Zamlı) yazılır.
</t>
        </r>
        <r>
          <rPr>
            <b/>
            <sz val="9"/>
            <color indexed="81"/>
            <rFont val="Tahoma"/>
            <family val="2"/>
            <charset val="162"/>
          </rPr>
          <t xml:space="preserve">
</t>
        </r>
      </text>
    </comment>
    <comment ref="BR168" authorId="2">
      <text>
        <r>
          <rPr>
            <sz val="9"/>
            <color indexed="81"/>
            <rFont val="Tahoma"/>
            <family val="2"/>
            <charset val="162"/>
          </rPr>
          <t xml:space="preserve">       </t>
        </r>
        <r>
          <rPr>
            <b/>
            <i/>
            <sz val="9"/>
            <color indexed="10"/>
            <rFont val="Tahoma"/>
            <family val="2"/>
            <charset val="162"/>
          </rPr>
          <t>ZORUNLU DERS YÜKÜ (MAAŞ KARŞIĞI):</t>
        </r>
        <r>
          <rPr>
            <sz val="9"/>
            <color indexed="81"/>
            <rFont val="Tahoma"/>
            <family val="2"/>
            <charset val="162"/>
          </rPr>
          <t xml:space="preserve">
       Maaş karşılığı haftalık ders yükü, öğretim üyeleri için 10 saat, öğretim görevlileri ve okutmanlar için 12 saattir.
</t>
        </r>
        <r>
          <rPr>
            <sz val="9"/>
            <color indexed="10"/>
            <rFont val="Tahoma"/>
            <family val="2"/>
            <charset val="162"/>
          </rPr>
          <t xml:space="preserve">       Rektör, dekan, enstitü ve yüksekokul müdürleri için haftalık ders yükü zorunluluğu aranmaz</t>
        </r>
        <r>
          <rPr>
            <sz val="9"/>
            <color indexed="81"/>
            <rFont val="Tahoma"/>
            <family val="2"/>
            <charset val="162"/>
          </rPr>
          <t xml:space="preserve">, </t>
        </r>
        <r>
          <rPr>
            <sz val="9"/>
            <color indexed="39"/>
            <rFont val="Tahoma"/>
            <family val="2"/>
            <charset val="162"/>
          </rPr>
          <t xml:space="preserve">bunların yardımcıları ile bölüm başkanlarının haftalık ders yükü yukarıda belirtilen yükün yarısı kadardır.
       Rektör, dekan, enstitü ve yüksekokul müdürlüğü ile bölüm başkanlığına Yükseköğretim Kanununda belirtilen şekilde usulüne uygun olarak yapılan vekâleten görevlendirmeler haricinde söz konusu görevlerin vekâleten yürütülmesi halinde ders yükü muafiyeti ve indirimi uygulanmaz.
  </t>
        </r>
        <r>
          <rPr>
            <sz val="9"/>
            <color indexed="81"/>
            <rFont val="Tahoma"/>
            <family val="2"/>
            <charset val="162"/>
          </rPr>
          <t xml:space="preserve">     2547 sayılı Yükseköğretim Kanununun 31 inci maddesi uyarınca ders saati ücreti karşılığında öğretim görevlisi olarak görevlendirilenler için haftalık ders yükü zorunluluğu aranmaz.
       </t>
        </r>
        <r>
          <rPr>
            <b/>
            <sz val="9"/>
            <color indexed="17"/>
            <rFont val="Tahoma"/>
            <family val="2"/>
            <charset val="162"/>
          </rPr>
          <t>Haftalık ders yükünün tamamlanmasında ve ek ders ücretinin hesaplanmasında sırasıyla</t>
        </r>
        <r>
          <rPr>
            <sz val="9"/>
            <color indexed="81"/>
            <rFont val="Tahoma"/>
            <family val="2"/>
            <charset val="162"/>
          </rPr>
          <t xml:space="preserve">; normal örgün öğretimde verilen teorik dersler ve diğer faaliyetler, daha sonra ikinci öğretimde verilen teorik dersler ve diğer faaliyetler dikkate alınır. 
 </t>
        </r>
      </text>
    </comment>
    <comment ref="CU179" authorId="3">
      <text>
        <r>
          <rPr>
            <b/>
            <sz val="9"/>
            <color indexed="81"/>
            <rFont val="Tahoma"/>
            <family val="2"/>
            <charset val="162"/>
          </rPr>
          <t xml:space="preserve">AÇIKLAMA
Ek Ders Mevzuatındaki sınırlandırmalardan dolayı, </t>
        </r>
        <r>
          <rPr>
            <b/>
            <sz val="9"/>
            <color indexed="10"/>
            <rFont val="Tahoma"/>
            <family val="2"/>
            <charset val="162"/>
          </rPr>
          <t>Gündüz</t>
        </r>
        <r>
          <rPr>
            <b/>
            <sz val="9"/>
            <color indexed="81"/>
            <rFont val="Tahoma"/>
            <family val="2"/>
            <charset val="162"/>
          </rPr>
          <t xml:space="preserve"> ya da </t>
        </r>
        <r>
          <rPr>
            <b/>
            <sz val="9"/>
            <color indexed="10"/>
            <rFont val="Tahoma"/>
            <family val="2"/>
            <charset val="162"/>
          </rPr>
          <t xml:space="preserve">Gece </t>
        </r>
        <r>
          <rPr>
            <b/>
            <sz val="9"/>
            <color indexed="81"/>
            <rFont val="Tahoma"/>
            <family val="2"/>
            <charset val="162"/>
          </rPr>
          <t>alandaki dağıtımı yapılamamış olan ders saatleri, bu alanda çıkarılan rakam olarak görülür (</t>
        </r>
        <r>
          <rPr>
            <sz val="9"/>
            <color indexed="14"/>
            <rFont val="Tahoma"/>
            <family val="2"/>
            <charset val="162"/>
          </rPr>
          <t>Örn.:25-3'deki 3 sayısı</t>
        </r>
        <r>
          <rPr>
            <b/>
            <sz val="9"/>
            <color indexed="81"/>
            <rFont val="Tahoma"/>
            <family val="2"/>
            <charset val="162"/>
          </rPr>
          <t>) ve "</t>
        </r>
        <r>
          <rPr>
            <b/>
            <sz val="9"/>
            <color indexed="10"/>
            <rFont val="Tahoma"/>
            <family val="2"/>
            <charset val="162"/>
          </rPr>
          <t>F</t>
        </r>
        <r>
          <rPr>
            <b/>
            <sz val="9"/>
            <color indexed="81"/>
            <rFont val="Tahoma"/>
            <family val="2"/>
            <charset val="162"/>
          </rPr>
          <t>" Fazla Ders olarak gösterilir.</t>
        </r>
      </text>
    </comment>
    <comment ref="CU180" authorId="3">
      <text>
        <r>
          <rPr>
            <b/>
            <sz val="9"/>
            <color indexed="81"/>
            <rFont val="Tahoma"/>
            <family val="2"/>
            <charset val="162"/>
          </rPr>
          <t xml:space="preserve">AÇIKLAMA
Ek Ders Mevzuatındaki sınırlandırmalardan dolayı, </t>
        </r>
        <r>
          <rPr>
            <b/>
            <sz val="9"/>
            <color indexed="10"/>
            <rFont val="Tahoma"/>
            <family val="2"/>
            <charset val="162"/>
          </rPr>
          <t>Gündüz</t>
        </r>
        <r>
          <rPr>
            <b/>
            <sz val="9"/>
            <color indexed="81"/>
            <rFont val="Tahoma"/>
            <family val="2"/>
            <charset val="162"/>
          </rPr>
          <t xml:space="preserve"> </t>
        </r>
        <r>
          <rPr>
            <b/>
            <sz val="9"/>
            <color indexed="10"/>
            <rFont val="Tahoma"/>
            <family val="2"/>
            <charset val="162"/>
          </rPr>
          <t xml:space="preserve"> </t>
        </r>
        <r>
          <rPr>
            <b/>
            <sz val="9"/>
            <color indexed="81"/>
            <rFont val="Tahoma"/>
            <family val="2"/>
            <charset val="162"/>
          </rPr>
          <t>alandaki dağıtımı yapılamamış olan ders saatleri, bu alanda çıkarılan rakam olarak görülür (</t>
        </r>
        <r>
          <rPr>
            <sz val="9"/>
            <color indexed="14"/>
            <rFont val="Tahoma"/>
            <family val="2"/>
            <charset val="162"/>
          </rPr>
          <t>Örn.:25-3'deki 3 sayısı</t>
        </r>
        <r>
          <rPr>
            <b/>
            <sz val="9"/>
            <color indexed="81"/>
            <rFont val="Tahoma"/>
            <family val="2"/>
            <charset val="162"/>
          </rPr>
          <t xml:space="preserve">) ve </t>
        </r>
        <r>
          <rPr>
            <b/>
            <sz val="9"/>
            <color indexed="10"/>
            <rFont val="Tahoma"/>
            <family val="2"/>
            <charset val="162"/>
          </rPr>
          <t>GÜNDÜZ</t>
        </r>
        <r>
          <rPr>
            <b/>
            <sz val="9"/>
            <color indexed="81"/>
            <rFont val="Tahoma"/>
            <family val="2"/>
            <charset val="162"/>
          </rPr>
          <t xml:space="preserve"> "</t>
        </r>
        <r>
          <rPr>
            <b/>
            <sz val="9"/>
            <color indexed="10"/>
            <rFont val="Tahoma"/>
            <family val="2"/>
            <charset val="162"/>
          </rPr>
          <t>F</t>
        </r>
        <r>
          <rPr>
            <b/>
            <sz val="9"/>
            <color indexed="81"/>
            <rFont val="Tahoma"/>
            <family val="2"/>
            <charset val="162"/>
          </rPr>
          <t>" Fazla Ders olarak gösterilir.</t>
        </r>
      </text>
    </comment>
    <comment ref="CU181" authorId="3">
      <text>
        <r>
          <rPr>
            <b/>
            <sz val="9"/>
            <color indexed="81"/>
            <rFont val="Tahoma"/>
            <family val="2"/>
            <charset val="162"/>
          </rPr>
          <t xml:space="preserve">AÇIKLAMA
Ek Ders Mevzuatındaki sınırlandırmalardan dolayı, </t>
        </r>
        <r>
          <rPr>
            <b/>
            <sz val="9"/>
            <color indexed="10"/>
            <rFont val="Tahoma"/>
            <family val="2"/>
            <charset val="162"/>
          </rPr>
          <t xml:space="preserve">Gece </t>
        </r>
        <r>
          <rPr>
            <b/>
            <sz val="9"/>
            <color indexed="81"/>
            <rFont val="Tahoma"/>
            <family val="2"/>
            <charset val="162"/>
          </rPr>
          <t>alandaki dağıtımı yapılamamış olan ders saatleri, bu alanda çıkarılan rakam olarak görülür (</t>
        </r>
        <r>
          <rPr>
            <sz val="9"/>
            <color indexed="14"/>
            <rFont val="Tahoma"/>
            <family val="2"/>
            <charset val="162"/>
          </rPr>
          <t>Örn.:25-3'deki 3 sayısı</t>
        </r>
        <r>
          <rPr>
            <b/>
            <sz val="9"/>
            <color indexed="81"/>
            <rFont val="Tahoma"/>
            <family val="2"/>
            <charset val="162"/>
          </rPr>
          <t xml:space="preserve">) ve </t>
        </r>
        <r>
          <rPr>
            <b/>
            <sz val="9"/>
            <color indexed="10"/>
            <rFont val="Tahoma"/>
            <family val="2"/>
            <charset val="162"/>
          </rPr>
          <t>GECE</t>
        </r>
        <r>
          <rPr>
            <b/>
            <sz val="9"/>
            <color indexed="81"/>
            <rFont val="Tahoma"/>
            <family val="2"/>
            <charset val="162"/>
          </rPr>
          <t xml:space="preserve"> "</t>
        </r>
        <r>
          <rPr>
            <b/>
            <sz val="9"/>
            <color indexed="10"/>
            <rFont val="Tahoma"/>
            <family val="2"/>
            <charset val="162"/>
          </rPr>
          <t>F</t>
        </r>
        <r>
          <rPr>
            <b/>
            <sz val="9"/>
            <color indexed="81"/>
            <rFont val="Tahoma"/>
            <family val="2"/>
            <charset val="162"/>
          </rPr>
          <t>" Fazla Ders olarak gösterilir.</t>
        </r>
      </text>
    </comment>
    <comment ref="EF190" authorId="1">
      <text>
        <r>
          <rPr>
            <sz val="9"/>
            <color indexed="81"/>
            <rFont val="Tahoma"/>
            <family val="2"/>
            <charset val="162"/>
          </rPr>
          <t xml:space="preserve">
</t>
        </r>
        <r>
          <rPr>
            <b/>
            <sz val="9"/>
            <color indexed="10"/>
            <rFont val="Tahoma"/>
            <family val="2"/>
            <charset val="162"/>
          </rPr>
          <t>ARA SINAV YÜKÜ EKLEME</t>
        </r>
        <r>
          <rPr>
            <sz val="9"/>
            <color indexed="81"/>
            <rFont val="Tahoma"/>
            <family val="2"/>
            <charset val="162"/>
          </rPr>
          <t xml:space="preserve">
Bir yarı yıl içinde yapılan her ara sınav karşılığı olarak derse kayıtlı örgenci sayısına
göre;
Öğrenci Sayısı Ders Yükü
1 – 50 1 saat
51 - 100 2 saat
101 – 150 3 saat
151 – 200 4 saat
201 ve daha çok 5 saat
</t>
        </r>
        <r>
          <rPr>
            <sz val="9"/>
            <color indexed="14"/>
            <rFont val="Tahoma"/>
            <family val="2"/>
            <charset val="162"/>
          </rPr>
          <t>Ders yükü sınavın yapıldığı haftanın ders yüküne aynen eklenir.</t>
        </r>
        <r>
          <rPr>
            <sz val="9"/>
            <color indexed="81"/>
            <rFont val="Tahoma"/>
            <family val="2"/>
            <charset val="162"/>
          </rPr>
          <t xml:space="preserve">
</t>
        </r>
        <r>
          <rPr>
            <sz val="9"/>
            <color indexed="10"/>
            <rFont val="Tahoma"/>
            <family val="2"/>
            <charset val="162"/>
          </rPr>
          <t>Ara sınavlar için öngörülen yük her bir dersin ara sınavı için haftada 5 saati geçmez</t>
        </r>
        <r>
          <rPr>
            <sz val="9"/>
            <color indexed="81"/>
            <rFont val="Tahoma"/>
            <family val="2"/>
            <charset val="162"/>
          </rPr>
          <t xml:space="preserve">
Laboratuvar, uygulamalı dersler, güzel sanat ve beden eğitimi derslerindeki öğrencilerin yarı yıl içindeki faaliyetlerin değerlendirilmesi de ara sınav olarak kabul edilir.
Ara sınav dönemlerinde ödenecek ders ücretleri için,% 60 zamlı olarak ek ders
ödenmesi yerine </t>
        </r>
        <r>
          <rPr>
            <b/>
            <sz val="9"/>
            <color indexed="10"/>
            <rFont val="Tahoma"/>
            <family val="2"/>
            <charset val="162"/>
          </rPr>
          <t>zamsız ders ücreti olarak ödenmesi gerekmektedir</t>
        </r>
        <r>
          <rPr>
            <sz val="9"/>
            <color indexed="81"/>
            <rFont val="Tahoma"/>
            <family val="2"/>
            <charset val="162"/>
          </rPr>
          <t xml:space="preserve">
</t>
        </r>
      </text>
    </comment>
    <comment ref="Q194" authorId="1">
      <text>
        <r>
          <rPr>
            <b/>
            <sz val="9"/>
            <color indexed="10"/>
            <rFont val="Tahoma"/>
            <family val="2"/>
            <charset val="162"/>
          </rPr>
          <t>I.ÖĞRETİM ZAMLI</t>
        </r>
        <r>
          <rPr>
            <b/>
            <sz val="9"/>
            <color indexed="81"/>
            <rFont val="Tahoma"/>
            <family val="2"/>
            <charset val="162"/>
          </rPr>
          <t xml:space="preserve">
I.Öğretim Dersi Cumartesi veya Pazar günü ise;
</t>
        </r>
        <r>
          <rPr>
            <b/>
            <sz val="9"/>
            <color indexed="12"/>
            <rFont val="Tahoma"/>
            <family val="2"/>
            <charset val="162"/>
          </rPr>
          <t>VEYA</t>
        </r>
        <r>
          <rPr>
            <b/>
            <sz val="9"/>
            <color indexed="10"/>
            <rFont val="Tahoma"/>
            <family val="2"/>
            <charset val="162"/>
          </rPr>
          <t xml:space="preserve"> </t>
        </r>
        <r>
          <rPr>
            <b/>
            <sz val="9"/>
            <color indexed="81"/>
            <rFont val="Tahoma"/>
            <family val="2"/>
            <charset val="162"/>
          </rPr>
          <t xml:space="preserve">
Güzdüz dersi 17:00'dan sonra yapılıyorsa I.Öğretim Zamlı olarak bu bölümde görülecektir.</t>
        </r>
        <r>
          <rPr>
            <sz val="9"/>
            <color indexed="81"/>
            <rFont val="Tahoma"/>
            <family val="2"/>
            <charset val="162"/>
          </rPr>
          <t xml:space="preserve">
</t>
        </r>
      </text>
    </comment>
    <comment ref="AA194" authorId="4">
      <text>
        <r>
          <rPr>
            <b/>
            <sz val="12"/>
            <color indexed="10"/>
            <rFont val="Tahoma"/>
            <family val="2"/>
            <charset val="162"/>
          </rPr>
          <t xml:space="preserve">       UZAKTAN EĞİTİM [UE]</t>
        </r>
        <r>
          <rPr>
            <b/>
            <sz val="9"/>
            <color indexed="81"/>
            <rFont val="Tahoma"/>
            <family val="2"/>
            <charset val="162"/>
          </rPr>
          <t xml:space="preserve">
         Uzaktan Eğitim olarak yapılan dersleri göstermek için; öğrenci sayılarının yer aldığı sütunun sol tarafındaki ilgili dersin hizasına denk gelen hücreden "</t>
        </r>
        <r>
          <rPr>
            <b/>
            <sz val="9"/>
            <color indexed="10"/>
            <rFont val="Tahoma"/>
            <family val="2"/>
            <charset val="162"/>
          </rPr>
          <t>UE</t>
        </r>
        <r>
          <rPr>
            <b/>
            <sz val="9"/>
            <color indexed="81"/>
            <rFont val="Tahoma"/>
            <family val="2"/>
            <charset val="162"/>
          </rPr>
          <t xml:space="preserve">" ibaresini seçiniz. Gündüz ve Gece olarak yapılan Uzaktan Eğitim dersleri  burada toplanmış olacaktır.
        </t>
        </r>
        <r>
          <rPr>
            <b/>
            <sz val="9"/>
            <color indexed="39"/>
            <rFont val="Tahoma"/>
            <family val="2"/>
            <charset val="162"/>
          </rPr>
          <t xml:space="preserve"> UZAKTAN EĞİTİM DERS SAATİ SINIRI:</t>
        </r>
        <r>
          <rPr>
            <b/>
            <sz val="9"/>
            <color indexed="81"/>
            <rFont val="Tahoma"/>
            <family val="2"/>
            <charset val="162"/>
          </rPr>
          <t xml:space="preserve"> Normal öğretimde 20 saat, ikinci öğretimde 10 saat olmak üzere belirlenen sınırlamalar </t>
        </r>
        <r>
          <rPr>
            <b/>
            <sz val="9"/>
            <color indexed="10"/>
            <rFont val="Tahoma"/>
            <family val="2"/>
            <charset val="162"/>
          </rPr>
          <t>haricinde</t>
        </r>
        <r>
          <rPr>
            <b/>
            <sz val="9"/>
            <color indexed="81"/>
            <rFont val="Tahoma"/>
            <family val="2"/>
            <charset val="162"/>
          </rPr>
          <t xml:space="preserve"> </t>
        </r>
        <r>
          <rPr>
            <b/>
            <sz val="9"/>
            <color indexed="14"/>
            <rFont val="Tahoma"/>
            <family val="2"/>
            <charset val="162"/>
          </rPr>
          <t>haftalık 10 saati geçmemek üzere</t>
        </r>
        <r>
          <rPr>
            <b/>
            <sz val="9"/>
            <color indexed="81"/>
            <rFont val="Tahoma"/>
            <family val="2"/>
            <charset val="162"/>
          </rPr>
          <t xml:space="preserve"> ek ders ücreti ödenmesi yapılır.
</t>
        </r>
        <r>
          <rPr>
            <sz val="7"/>
            <color indexed="81"/>
            <rFont val="Tahoma"/>
            <family val="2"/>
            <charset val="162"/>
          </rPr>
          <t>YÜKSEKÖĞRETİM KURUMLARINDA UZAKTAN ÖĞRETİME İLİŞKİN USUL VE ESASLAR
MADDE 16- (2) … Uzaktan öğretimde ders veren öğretim elemanlarına, haftalık ders yükünü tamamladıktan sonra uzaktan öğretimde yürüttükleri dersler için yürüttükleri ders kredisi başına ve haftalık on saati geçmemek üzere … ek ders ücreti ödenir.</t>
        </r>
        <r>
          <rPr>
            <sz val="9"/>
            <color indexed="81"/>
            <rFont val="Tahoma"/>
            <family val="2"/>
            <charset val="162"/>
          </rPr>
          <t xml:space="preserve">
</t>
        </r>
      </text>
    </comment>
    <comment ref="BK194" authorId="2">
      <text>
        <r>
          <rPr>
            <sz val="9"/>
            <color indexed="81"/>
            <rFont val="Tahoma"/>
            <family val="2"/>
            <charset val="162"/>
          </rPr>
          <t xml:space="preserve">
</t>
        </r>
        <r>
          <rPr>
            <b/>
            <sz val="9"/>
            <color indexed="10"/>
            <rFont val="Tahoma"/>
            <family val="2"/>
            <charset val="162"/>
          </rPr>
          <t>II.ÖĞRETİM NORMAL</t>
        </r>
        <r>
          <rPr>
            <sz val="9"/>
            <color indexed="81"/>
            <rFont val="Tahoma"/>
            <family val="2"/>
            <charset val="162"/>
          </rPr>
          <t xml:space="preserve">
</t>
        </r>
        <r>
          <rPr>
            <sz val="9"/>
            <color indexed="12"/>
            <rFont val="Tahoma"/>
            <family val="2"/>
            <charset val="162"/>
          </rPr>
          <t>II.Öğretim Dersi gündüz yapılıyorsa; II.Öğretim derslerinin öğrenci sayısının yazıldığı sütunun solunda yer alan ilgili dersin hizasındaki hücreye, "</t>
        </r>
        <r>
          <rPr>
            <b/>
            <sz val="9"/>
            <color indexed="10"/>
            <rFont val="Tahoma"/>
            <family val="2"/>
            <charset val="162"/>
          </rPr>
          <t>X</t>
        </r>
        <r>
          <rPr>
            <sz val="9"/>
            <color indexed="12"/>
            <rFont val="Tahoma"/>
            <family val="2"/>
            <charset val="162"/>
          </rPr>
          <t>" işareti koyunuz.</t>
        </r>
        <r>
          <rPr>
            <sz val="9"/>
            <color indexed="81"/>
            <rFont val="Tahoma"/>
            <family val="2"/>
            <charset val="162"/>
          </rPr>
          <t xml:space="preserve">
</t>
        </r>
      </text>
    </comment>
    <comment ref="CS195" authorId="3">
      <text>
        <r>
          <rPr>
            <b/>
            <sz val="9"/>
            <color indexed="81"/>
            <rFont val="Tahoma"/>
            <family val="2"/>
            <charset val="162"/>
          </rPr>
          <t>VERİLMEYEN DERSLER</t>
        </r>
        <r>
          <rPr>
            <sz val="9"/>
            <color indexed="81"/>
            <rFont val="Tahoma"/>
            <family val="2"/>
            <charset val="162"/>
          </rPr>
          <t xml:space="preserve">
Verilmeyen ders saatlerine ait tarih ve ders saat/leri bu alana yazılmalıdır. Bu alana yazılan bilgilerin formun herhangi bir alanıyla bağlantısı yoktur. Hücre metin yazmaya uygundur.
</t>
        </r>
        <r>
          <rPr>
            <b/>
            <sz val="9"/>
            <color indexed="10"/>
            <rFont val="Tahoma"/>
            <family val="2"/>
            <charset val="162"/>
          </rPr>
          <t xml:space="preserve">ÖRNEK GİRİŞ
</t>
        </r>
        <r>
          <rPr>
            <b/>
            <sz val="9"/>
            <color indexed="39"/>
            <rFont val="Tahoma"/>
            <family val="2"/>
            <charset val="162"/>
          </rPr>
          <t xml:space="preserve">05.12.2021 (4. saat) - 10.12.2021 (6.saat)
12.12.2021 (Tam Gün) - 15.12.2021 (6-7-8. saat)
</t>
        </r>
        <r>
          <rPr>
            <b/>
            <sz val="9"/>
            <color indexed="10"/>
            <rFont val="Tahoma"/>
            <family val="2"/>
            <charset val="162"/>
          </rPr>
          <t xml:space="preserve">NOT:
</t>
        </r>
        <r>
          <rPr>
            <sz val="9"/>
            <color indexed="81"/>
            <rFont val="Tahoma"/>
            <family val="2"/>
            <charset val="162"/>
          </rPr>
          <t>Bu alanda verilmeyen ders saati yazılı değilse, üst kısımda</t>
        </r>
        <r>
          <rPr>
            <b/>
            <sz val="9"/>
            <color indexed="10"/>
            <rFont val="Tahoma"/>
            <family val="2"/>
            <charset val="162"/>
          </rPr>
          <t xml:space="preserve"> </t>
        </r>
        <r>
          <rPr>
            <sz val="9"/>
            <color indexed="81"/>
            <rFont val="Tahoma"/>
            <family val="2"/>
            <charset val="162"/>
          </rPr>
          <t>"</t>
        </r>
        <r>
          <rPr>
            <b/>
            <sz val="9"/>
            <color indexed="10"/>
            <rFont val="Tahoma"/>
            <family val="2"/>
            <charset val="162"/>
          </rPr>
          <t>Verilmeyen ders saatim yoktur.</t>
        </r>
        <r>
          <rPr>
            <sz val="9"/>
            <color indexed="81"/>
            <rFont val="Tahoma"/>
            <family val="2"/>
            <charset val="162"/>
          </rPr>
          <t xml:space="preserve">" ibaresi otomatik yazacaktır. </t>
        </r>
      </text>
    </comment>
    <comment ref="FA209" authorId="2">
      <text>
        <r>
          <rPr>
            <b/>
            <u/>
            <sz val="12"/>
            <color indexed="81"/>
            <rFont val="Tahoma"/>
            <family val="2"/>
            <charset val="162"/>
          </rPr>
          <t xml:space="preserve">
Evet/Hayır</t>
        </r>
        <r>
          <rPr>
            <b/>
            <sz val="9"/>
            <color indexed="10"/>
            <rFont val="Tahoma"/>
            <family val="2"/>
            <charset val="162"/>
          </rPr>
          <t xml:space="preserve">
I.Öğretim Dersi Cumartesi/Pazar yapılınca %60 zamlı ödenecek mi?</t>
        </r>
        <r>
          <rPr>
            <b/>
            <sz val="9"/>
            <color indexed="81"/>
            <rFont val="Tahoma"/>
            <family val="2"/>
            <charset val="162"/>
          </rPr>
          <t xml:space="preserve"> 
</t>
        </r>
        <r>
          <rPr>
            <b/>
            <i/>
            <sz val="9"/>
            <color indexed="81"/>
            <rFont val="Tahoma"/>
            <family val="2"/>
            <charset val="162"/>
          </rPr>
          <t>Evet/Hayır değiştiğinde "I.Öğretim Ders Yükü Hesaplanması" alanında Fakülte/Y.Okul ders saatlerinin değişini göreceksiniz.</t>
        </r>
        <r>
          <rPr>
            <sz val="9"/>
            <color indexed="81"/>
            <rFont val="Tahoma"/>
            <family val="2"/>
            <charset val="162"/>
          </rPr>
          <t xml:space="preserve">
</t>
        </r>
      </text>
    </comment>
    <comment ref="BK214" authorId="2">
      <text>
        <r>
          <rPr>
            <sz val="9"/>
            <color indexed="81"/>
            <rFont val="Tahoma"/>
            <family val="2"/>
            <charset val="162"/>
          </rPr>
          <t xml:space="preserve">
</t>
        </r>
        <r>
          <rPr>
            <b/>
            <sz val="9"/>
            <color indexed="10"/>
            <rFont val="Tahoma"/>
            <family val="2"/>
            <charset val="162"/>
          </rPr>
          <t>II.ÖĞRETİM NORMAL</t>
        </r>
        <r>
          <rPr>
            <sz val="9"/>
            <color indexed="81"/>
            <rFont val="Tahoma"/>
            <family val="2"/>
            <charset val="162"/>
          </rPr>
          <t xml:space="preserve">
</t>
        </r>
        <r>
          <rPr>
            <sz val="9"/>
            <color indexed="12"/>
            <rFont val="Tahoma"/>
            <family val="2"/>
            <charset val="162"/>
          </rPr>
          <t>II.Öğretim Dersi gündüz yapılıyorsa; II.Öğretim derslerinin öğrenci sayısının yazıldığı sütunun solunda yer alan ilgili dersin hizasındaki hücreye, "</t>
        </r>
        <r>
          <rPr>
            <b/>
            <sz val="9"/>
            <color indexed="10"/>
            <rFont val="Tahoma"/>
            <family val="2"/>
            <charset val="162"/>
          </rPr>
          <t>X</t>
        </r>
        <r>
          <rPr>
            <sz val="9"/>
            <color indexed="12"/>
            <rFont val="Tahoma"/>
            <family val="2"/>
            <charset val="162"/>
          </rPr>
          <t>" işareti koyunuz.</t>
        </r>
        <r>
          <rPr>
            <sz val="9"/>
            <color indexed="81"/>
            <rFont val="Tahoma"/>
            <family val="2"/>
            <charset val="162"/>
          </rPr>
          <t xml:space="preserve">
</t>
        </r>
      </text>
    </comment>
  </commentList>
</comments>
</file>

<file path=xl/comments3.xml><?xml version="1.0" encoding="utf-8"?>
<comments xmlns="http://schemas.openxmlformats.org/spreadsheetml/2006/main">
  <authors>
    <author>Win7</author>
  </authors>
  <commentList>
    <comment ref="DO2" authorId="0">
      <text>
        <r>
          <rPr>
            <sz val="9"/>
            <color indexed="81"/>
            <rFont val="Tahoma"/>
            <family val="2"/>
            <charset val="162"/>
          </rPr>
          <t xml:space="preserve">"BİLGİ GİR" sayfasında, tatilden veya izinden dolayı tam gün ders yapılamayan ilgili günün üstüne  "X" işareti konulduğunda, eğer o gün zorunlu ders saati var ise üst kısımda uyarı verecektir. Uyarıya istinaden belirtilen zorunlu ders saat düşümünü "Gündüz Düşüm" ya da "Gece Düşüm" sayfalarından istediğiniz birinde yapınız.
</t>
        </r>
      </text>
    </comment>
  </commentList>
</comments>
</file>

<file path=xl/comments4.xml><?xml version="1.0" encoding="utf-8"?>
<comments xmlns="http://schemas.openxmlformats.org/spreadsheetml/2006/main">
  <authors>
    <author>Win7</author>
  </authors>
  <commentList>
    <comment ref="DO2" authorId="0">
      <text>
        <r>
          <rPr>
            <sz val="9"/>
            <color indexed="81"/>
            <rFont val="Tahoma"/>
            <family val="2"/>
            <charset val="162"/>
          </rPr>
          <t xml:space="preserve">"BİLGİ GİR" sayfasında, tatilden veya izinden dolayı tam gün ders yapılamayan ilgili günün üstüne  "X" işareti konulduğunda, eğer o gün zorunlu ders saati var ise üst kısımda uyarı verecektir. Uyarıya istinaden belirtilen zorunlu ders saat düşümünü "Gündüz Düşüm" ya da "Gece Düşüm" sayfalarından istediğiniz birinde yapınız.
</t>
        </r>
      </text>
    </comment>
  </commentList>
</comments>
</file>

<file path=xl/sharedStrings.xml><?xml version="1.0" encoding="utf-8"?>
<sst xmlns="http://schemas.openxmlformats.org/spreadsheetml/2006/main" count="1902" uniqueCount="387">
  <si>
    <t>G.TOPLAM</t>
  </si>
  <si>
    <t>YIL</t>
  </si>
  <si>
    <t>AY</t>
  </si>
  <si>
    <t>ÜNVANI ADI-SOYADI</t>
  </si>
  <si>
    <t>GÜNLER</t>
  </si>
  <si>
    <t>TOPLAM</t>
  </si>
  <si>
    <t>İDARİ GÖREVİ</t>
  </si>
  <si>
    <t>T</t>
  </si>
  <si>
    <t>D</t>
  </si>
  <si>
    <t>BÖLÜM/ANABİLİM DALI</t>
  </si>
  <si>
    <t>II.</t>
  </si>
  <si>
    <t>HAFTALIK ZOR.DERS YÜKÜ</t>
  </si>
  <si>
    <t>Ücret Karşılığı Okutulan Dersler</t>
  </si>
  <si>
    <t>DERSİN</t>
  </si>
  <si>
    <t>Saat</t>
  </si>
  <si>
    <t>KODU</t>
  </si>
  <si>
    <t>DERSİN ADI</t>
  </si>
  <si>
    <t>Öğrenci</t>
  </si>
  <si>
    <t>Sayısı</t>
  </si>
  <si>
    <t>Teorik</t>
  </si>
  <si>
    <t>Uygulama</t>
  </si>
  <si>
    <t>Doktora Tez.Yön.</t>
  </si>
  <si>
    <t>Ara Sınav Yükü</t>
  </si>
  <si>
    <t>Diğerleri</t>
  </si>
  <si>
    <t>Ders Saatleri</t>
  </si>
  <si>
    <t>M</t>
  </si>
  <si>
    <t>İ</t>
  </si>
  <si>
    <t>E</t>
  </si>
  <si>
    <t>R</t>
  </si>
  <si>
    <t>Ğ</t>
  </si>
  <si>
    <t>Ö</t>
  </si>
  <si>
    <t>II.ÖĞRETİM TOPLAMI</t>
  </si>
  <si>
    <t>GENEL TOPLAM</t>
  </si>
  <si>
    <t>I.ÖĞRETİM  NORMAL</t>
  </si>
  <si>
    <t>I.ÖĞRETİM ZAMLI</t>
  </si>
  <si>
    <t>II.ÖĞRETİM NORMAL</t>
  </si>
  <si>
    <t>II.ÖĞRETİM ZAMLI</t>
  </si>
  <si>
    <t>HAFTA</t>
  </si>
  <si>
    <t>Öğretim Elemanı</t>
  </si>
  <si>
    <t>Bölüm Başkanı</t>
  </si>
  <si>
    <t>CUM</t>
  </si>
  <si>
    <t>PZT</t>
  </si>
  <si>
    <t>PAZ</t>
  </si>
  <si>
    <t>SAL</t>
  </si>
  <si>
    <t>ÇAR</t>
  </si>
  <si>
    <t>PER</t>
  </si>
  <si>
    <t>CMT</t>
  </si>
  <si>
    <t>Programın Türü</t>
  </si>
  <si>
    <t>GECE</t>
  </si>
  <si>
    <t>I.ÖĞRETİM</t>
  </si>
  <si>
    <t>ÜCRETLİ DERS YÜKÜNÜN HESAPLANMASI</t>
  </si>
  <si>
    <t>II.ÖĞRETİM</t>
  </si>
  <si>
    <t>Pzt</t>
  </si>
  <si>
    <t>Sal</t>
  </si>
  <si>
    <t>Çar</t>
  </si>
  <si>
    <t>Per</t>
  </si>
  <si>
    <t>Cum</t>
  </si>
  <si>
    <t>Cmt</t>
  </si>
  <si>
    <t>Paz</t>
  </si>
  <si>
    <t>Haftalık Toplam Saat</t>
  </si>
  <si>
    <t>Diğer</t>
  </si>
  <si>
    <t>II.Öğretim</t>
  </si>
  <si>
    <t>I.Öğretim</t>
  </si>
  <si>
    <t>I.ÖĞRETİM TOPLAMI</t>
  </si>
  <si>
    <t>TOPLAM SAAT</t>
  </si>
  <si>
    <t>DiğerToplam</t>
  </si>
  <si>
    <t>TOPLAM (2)</t>
  </si>
  <si>
    <t>TOPLAM (3)</t>
  </si>
  <si>
    <t>TEO</t>
  </si>
  <si>
    <t>UYG</t>
  </si>
  <si>
    <t>X</t>
  </si>
  <si>
    <t>P</t>
  </si>
  <si>
    <t>GÜN SAYISI</t>
  </si>
  <si>
    <t xml:space="preserve">        H A F T A L I K   D E R S   P R O G R A M I                                   (Okutulan Dersler)</t>
  </si>
  <si>
    <t>I.</t>
  </si>
  <si>
    <t>ÖĞR.</t>
  </si>
  <si>
    <t>H A F T A L I K   D E R S   P R O G R A M I               (Okutulan Dersler)</t>
  </si>
  <si>
    <t>Artan</t>
  </si>
  <si>
    <t>Hafta</t>
  </si>
  <si>
    <t>Pazartesi</t>
  </si>
  <si>
    <t>Salı</t>
  </si>
  <si>
    <t>Çarşamba</t>
  </si>
  <si>
    <t>Perşembe</t>
  </si>
  <si>
    <t>Cuma</t>
  </si>
  <si>
    <t>Cumartesi</t>
  </si>
  <si>
    <t>Pazar</t>
  </si>
  <si>
    <t>Hafta Sayısı</t>
  </si>
  <si>
    <t>:</t>
  </si>
  <si>
    <t>Haftalık</t>
  </si>
  <si>
    <t>Toplam</t>
  </si>
  <si>
    <t>ÜNV. ADI-SOYADI</t>
  </si>
  <si>
    <t>EYLÜL</t>
  </si>
  <si>
    <t>AYLIK EK DERS BİLDİRİMİ</t>
  </si>
  <si>
    <t>TEMMUZ</t>
  </si>
  <si>
    <t>EKİM</t>
  </si>
  <si>
    <t>KASIM</t>
  </si>
  <si>
    <t>ARALIK</t>
  </si>
  <si>
    <t>OCAK</t>
  </si>
  <si>
    <t>ŞUBAT</t>
  </si>
  <si>
    <t>MART</t>
  </si>
  <si>
    <t>NİSAN</t>
  </si>
  <si>
    <t>MAYIS</t>
  </si>
  <si>
    <t>HAZİRAN</t>
  </si>
  <si>
    <t>AĞUSTOS</t>
  </si>
  <si>
    <t>Öğrenim Türü</t>
  </si>
  <si>
    <t>TOPLAM (1)</t>
  </si>
  <si>
    <t>TOPLAM (4)</t>
  </si>
  <si>
    <t>TOPLAM (5)</t>
  </si>
  <si>
    <t>(1+2+3+4+5)</t>
  </si>
  <si>
    <t>DERSİN VERİLDİĞİ BİRİM</t>
  </si>
  <si>
    <t>Z</t>
  </si>
  <si>
    <t>Teorik Toplam</t>
  </si>
  <si>
    <t>Adı ve Soyadı / İmza</t>
  </si>
  <si>
    <t>TÜM TOPLAM</t>
  </si>
  <si>
    <t>CEVAPLAYINIZ</t>
  </si>
  <si>
    <t>VERİLDİĞİ DERSİN BİRİM (Fakülte, M.Y.O. Enstitü)</t>
  </si>
  <si>
    <t>DERS YÜKÜ</t>
  </si>
  <si>
    <t>FAZLA DAĞITILAN DERS</t>
  </si>
  <si>
    <t>(Gece) FAKÜLTE/Y.OKUL ADI</t>
  </si>
  <si>
    <t>(Gündüz) FAKÜLTE/Y.OKUL ADI</t>
  </si>
  <si>
    <t xml:space="preserve">U Y A R I L A R </t>
  </si>
  <si>
    <t>AYLIK DAĞILIM</t>
  </si>
  <si>
    <t>HAFTALIK DAĞILIM</t>
  </si>
  <si>
    <t>DERS YÜKÜ DAĞILIM</t>
  </si>
  <si>
    <t>Tp</t>
  </si>
  <si>
    <t>P.Türü</t>
  </si>
  <si>
    <t>EĞİTİM FAK.</t>
  </si>
  <si>
    <t>ÖĞRETİM ELEMANI BİLGİLERİ</t>
  </si>
  <si>
    <t>x</t>
  </si>
  <si>
    <t>pzt</t>
  </si>
  <si>
    <t>sal</t>
  </si>
  <si>
    <t>çar</t>
  </si>
  <si>
    <t>per</t>
  </si>
  <si>
    <t>cum</t>
  </si>
  <si>
    <t>cmt</t>
  </si>
  <si>
    <t>paz</t>
  </si>
  <si>
    <t>Diğerleri Toplem</t>
  </si>
  <si>
    <t>&lt;</t>
  </si>
  <si>
    <t>ZORUNLU DERS DÜŞÜMÜ (Tatil)</t>
  </si>
  <si>
    <t>II.ÖĞRETİM SINIRI AŞIYOR  MU?</t>
  </si>
  <si>
    <t>K</t>
  </si>
  <si>
    <t>z</t>
  </si>
  <si>
    <t>Evet</t>
  </si>
  <si>
    <t>ZORUNLU DERS SAATLERİ</t>
  </si>
  <si>
    <t>DERS YAPILMAYAN GÜNLER</t>
  </si>
  <si>
    <t>DÜŞÜM YAPILACAK SAATLER</t>
  </si>
  <si>
    <t>YAPILAN DÜŞÜM SAATİ</t>
  </si>
  <si>
    <t>1 EVET - 2 HAYIR</t>
  </si>
  <si>
    <t>UGULAMA (yetki ver)</t>
  </si>
  <si>
    <t>GECE ALINACAK DERS SINIRI
(yetki ver)</t>
  </si>
  <si>
    <t>cmt-paz</t>
  </si>
  <si>
    <t>17.00 sonrası</t>
  </si>
  <si>
    <t>gündüz hepsi</t>
  </si>
  <si>
    <t>gündüz ders hafta sonu ise % 60 zamlı olur</t>
  </si>
  <si>
    <t>II.ÖĞRETİM (NORMAL)</t>
  </si>
  <si>
    <t>II.ÖĞRETİM (TÜMÜ)</t>
  </si>
  <si>
    <t>II.ÖĞRETİM (ZAMLI)</t>
  </si>
  <si>
    <t>I.ÖĞRETİM  (NORMAL)</t>
  </si>
  <si>
    <t>GN</t>
  </si>
  <si>
    <t>17.00</t>
  </si>
  <si>
    <t>NORMAL</t>
  </si>
  <si>
    <t>DÜŞÜM GÜNLERİ</t>
  </si>
  <si>
    <t>ÇALIŞILAN GÜNLER</t>
  </si>
  <si>
    <t>17.00 dan sonra</t>
  </si>
  <si>
    <t>17.00 DAN SONRA</t>
  </si>
  <si>
    <t>17.00 DAN SONRA YAPILAN DERS</t>
  </si>
  <si>
    <t>hafta sonu</t>
  </si>
  <si>
    <t>HAFTA SONU</t>
  </si>
  <si>
    <t>HAFTA SONU VE 17.00 SONRASI</t>
  </si>
  <si>
    <t>GÜNDÜZ SINIR</t>
  </si>
  <si>
    <t>gece dersi dündüz yapılıyorsa</t>
  </si>
  <si>
    <t>GECE DERSİ GÜNDÜZ YAPILIYORSA</t>
  </si>
  <si>
    <t>GECE DERSİ HEPSİ</t>
  </si>
  <si>
    <t>NORMAL GÜNDÜZ (17 sonrası dahil)</t>
  </si>
  <si>
    <t>gündüz yapılıyorsa</t>
  </si>
  <si>
    <t>gündüz yapılan ders hariç</t>
  </si>
  <si>
    <t>hafta sonu düş</t>
  </si>
  <si>
    <t>hafta içi düş</t>
  </si>
  <si>
    <t>normal gece tüm dersler</t>
  </si>
  <si>
    <t>HAFTA İÇİ (17.00 sonrası dahil)</t>
  </si>
  <si>
    <t>GECE DERSLERİ DÜŞÜM SAYFASI</t>
  </si>
  <si>
    <t>I.Öğretim Tümü</t>
  </si>
  <si>
    <t>II.Öğretim Tümü</t>
  </si>
  <si>
    <t>MİMARLIK FAK.</t>
  </si>
  <si>
    <t>HAFTA SAYISI</t>
  </si>
  <si>
    <t>BİRİMLER</t>
  </si>
  <si>
    <t>Rektör Yrd.</t>
  </si>
  <si>
    <t>Rektör</t>
  </si>
  <si>
    <t>Dekan</t>
  </si>
  <si>
    <t>Enstitü Müdürü</t>
  </si>
  <si>
    <t>Yüksekokul Müdürü</t>
  </si>
  <si>
    <t>Dekan Yrd.</t>
  </si>
  <si>
    <t>Enstitü Müdür Yrd.</t>
  </si>
  <si>
    <t>Yüksekokul Müdür Yrd.</t>
  </si>
  <si>
    <t>Prof.</t>
  </si>
  <si>
    <t>Öğr.Gör.</t>
  </si>
  <si>
    <t>GÖREVİ</t>
  </si>
  <si>
    <t>UNVANI</t>
  </si>
  <si>
    <t>Prof.Dr.</t>
  </si>
  <si>
    <t>Doç.Dr.</t>
  </si>
  <si>
    <t>GÜNDÜZ (NORMAL)</t>
  </si>
  <si>
    <t>GÜNGÜZ (YAZ)</t>
  </si>
  <si>
    <t xml:space="preserve">EK DERS BEYAN ZAMANI  </t>
  </si>
  <si>
    <t>TOPLAM (1+2+3+4)</t>
  </si>
  <si>
    <t>AY :</t>
  </si>
  <si>
    <t>YIL:</t>
  </si>
  <si>
    <t>F</t>
  </si>
  <si>
    <r>
      <t xml:space="preserve">GÜNDÜZ DERS SAATİ </t>
    </r>
    <r>
      <rPr>
        <b/>
        <sz val="18"/>
        <color rgb="FFFFFF00"/>
        <rFont val="Times New Roman"/>
        <family val="1"/>
        <charset val="162"/>
      </rPr>
      <t>DÜŞÜM</t>
    </r>
    <r>
      <rPr>
        <b/>
        <sz val="18"/>
        <color theme="0"/>
        <rFont val="Times New Roman"/>
        <family val="1"/>
        <charset val="162"/>
      </rPr>
      <t xml:space="preserve"> SAYFASI</t>
    </r>
  </si>
  <si>
    <t>Var olan</t>
  </si>
  <si>
    <t>EKLE</t>
  </si>
  <si>
    <t>f</t>
  </si>
  <si>
    <t>Doç.</t>
  </si>
  <si>
    <r>
      <rPr>
        <b/>
        <sz val="18"/>
        <color rgb="FFFFFF00"/>
        <rFont val="Times New Roman"/>
        <family val="1"/>
        <charset val="162"/>
      </rPr>
      <t xml:space="preserve">GÜNDÜZ </t>
    </r>
    <r>
      <rPr>
        <b/>
        <sz val="18"/>
        <color theme="0"/>
        <rFont val="Times New Roman"/>
        <family val="1"/>
        <charset val="162"/>
      </rPr>
      <t>DERS SAATİ EKLEME SAYFASI</t>
    </r>
  </si>
  <si>
    <r>
      <rPr>
        <b/>
        <sz val="18"/>
        <color rgb="FFFFFF00"/>
        <rFont val="Times New Roman"/>
        <family val="1"/>
        <charset val="162"/>
      </rPr>
      <t>GECE</t>
    </r>
    <r>
      <rPr>
        <b/>
        <sz val="18"/>
        <color theme="0"/>
        <rFont val="Times New Roman"/>
        <family val="1"/>
        <charset val="162"/>
      </rPr>
      <t xml:space="preserve"> DERS SAATİ EKLEME SAYFASI</t>
    </r>
  </si>
  <si>
    <t>Gündüz</t>
  </si>
  <si>
    <t>Gece</t>
  </si>
  <si>
    <t>Saat Düşümü Yapılan</t>
  </si>
  <si>
    <t>Düşülecek Saat</t>
  </si>
  <si>
    <t>T.C. KİMLİK NUMARASI</t>
  </si>
  <si>
    <t>Ücretli Eğitmen</t>
  </si>
  <si>
    <t>AÇIKLAMA</t>
  </si>
  <si>
    <t>Ücretli Ders Saatlerinin Günlere Göre Dağılımı</t>
  </si>
  <si>
    <t>UE</t>
  </si>
  <si>
    <t>ue</t>
  </si>
  <si>
    <t>UZEM</t>
  </si>
  <si>
    <t>GECE DERSİ GÜNDÜZ YAP</t>
  </si>
  <si>
    <t>GC</t>
  </si>
  <si>
    <t>UE-1N</t>
  </si>
  <si>
    <t>UE-1Z</t>
  </si>
  <si>
    <t>UE-2N</t>
  </si>
  <si>
    <t>UE-2Z</t>
  </si>
  <si>
    <t>GÜNDÜZ</t>
  </si>
  <si>
    <t>UZAKTAN EĞİTİM (GÜNDÜZ+GECE)</t>
  </si>
  <si>
    <t>1 N</t>
  </si>
  <si>
    <t>1 Z</t>
  </si>
  <si>
    <t>2 N</t>
  </si>
  <si>
    <t>U</t>
  </si>
  <si>
    <t>UZAKTAN EĞİTİM DERSLERİ</t>
  </si>
  <si>
    <t>UE-GECE</t>
  </si>
  <si>
    <t>UE-GN</t>
  </si>
  <si>
    <t>UZAKTAN EĞİTİM</t>
  </si>
  <si>
    <t>UZAKTAN EĞİTİM GÜNDÜZ</t>
  </si>
  <si>
    <t>( GN+GC ) UZAKTAN EĞİTİM</t>
  </si>
  <si>
    <t>………………………</t>
  </si>
  <si>
    <t>…………………………..……….</t>
  </si>
  <si>
    <r>
      <rPr>
        <sz val="6"/>
        <rFont val="Arial Tur"/>
        <charset val="162"/>
      </rPr>
      <t>Z= Zorunlu</t>
    </r>
    <r>
      <rPr>
        <sz val="6"/>
        <color indexed="12"/>
        <rFont val="Arial Tur"/>
        <charset val="162"/>
      </rPr>
      <t xml:space="preserve">
</t>
    </r>
    <r>
      <rPr>
        <sz val="6"/>
        <color rgb="FFFF0000"/>
        <rFont val="Arial Tur"/>
        <charset val="162"/>
      </rPr>
      <t>X=Ücretli</t>
    </r>
    <r>
      <rPr>
        <sz val="6"/>
        <color indexed="12"/>
        <rFont val="Arial Tur"/>
        <charset val="162"/>
      </rPr>
      <t xml:space="preserve">
</t>
    </r>
    <r>
      <rPr>
        <sz val="6"/>
        <color rgb="FF009900"/>
        <rFont val="Arial Tur"/>
        <charset val="162"/>
      </rPr>
      <t xml:space="preserve">F=Fazla
</t>
    </r>
    <r>
      <rPr>
        <sz val="6"/>
        <color rgb="FF0000FF"/>
        <rFont val="Arial Tur"/>
        <charset val="162"/>
      </rPr>
      <t>U=Uzaktan Eğitim</t>
    </r>
  </si>
  <si>
    <t>Uzaktan eğitim dışındaki dersler</t>
  </si>
  <si>
    <t>DİĞER UYG.</t>
  </si>
  <si>
    <t>GÜNDÜZ UE</t>
  </si>
  <si>
    <t>GECE UE</t>
  </si>
  <si>
    <t>UZAKTAN EĞİTİM GECE VE GÜNDÜZ UYGULAMALARI</t>
  </si>
  <si>
    <t xml:space="preserve">      Aylık Ek Ders Bildirim Formunun bu versiyonunda ayın ilk haftası ile son haftasında yeni düzenleme yapılarak hesaplama şekli değiştirilmiştir. Hafta, pazartesiden pazara şeklinde hesaplanacak ve son hafta ek ders ödemesi ya ilgili ayda ya da sonraki ayda yapılacaktır. O ayın 3 günü son haftada varsa, ödeme o ay yapılır. Şöyleki;</t>
  </si>
  <si>
    <t xml:space="preserve">    - Ayın son haftasında son gün Çarşamba ise, [Örn.: (Pzt 29) (Salı 30) (Çar 31) (Per 1) (Cum 2) (Cmt 3) (Paz 4)] o haftanın ek dersi o ayda tam olarak ödenecektir.</t>
  </si>
  <si>
    <t xml:space="preserve">    - Ayın son haftasında son gün Salı ise, [Örn.: (Pzt 30) (Salı 31) (Çar 1) (Per 2) (Cum 3) (Cmt 4) ( Paz 5)] hafta hesaplaması ve ek ders ödemesi bir sonraki ayda yapılacaktır. </t>
  </si>
  <si>
    <t xml:space="preserve">AYLIK EKDERS BİLDİRİMİ AÇIKLAMA </t>
  </si>
  <si>
    <r>
      <t xml:space="preserve">Programda </t>
    </r>
    <r>
      <rPr>
        <sz val="20"/>
        <color rgb="FF009900"/>
        <rFont val="Franklin Gothic Demi Cond"/>
        <family val="2"/>
        <charset val="162"/>
      </rPr>
      <t>YEŞİL</t>
    </r>
    <r>
      <rPr>
        <sz val="20"/>
        <color rgb="FFFF0000"/>
        <rFont val="Franklin Gothic Demi Cond"/>
        <family val="2"/>
        <charset val="162"/>
      </rPr>
      <t xml:space="preserve"> alanlara veri girilebilir. </t>
    </r>
  </si>
  <si>
    <t xml:space="preserve">HAZIRLAYAN : Necdet KARABEK                                                                          </t>
  </si>
  <si>
    <t>EKLENEN SAATLER</t>
  </si>
  <si>
    <t>TEORİK DÜŞÜM</t>
  </si>
  <si>
    <t>UYGULAMA DÜŞÜM</t>
  </si>
  <si>
    <r>
      <rPr>
        <b/>
        <u/>
        <sz val="11"/>
        <color rgb="FFFFFF00"/>
        <rFont val="Cambria"/>
        <family val="1"/>
        <charset val="162"/>
        <scheme val="major"/>
      </rPr>
      <t>GÜNDÜZ DERS SAATİ DÜŞÜMÜ</t>
    </r>
    <r>
      <rPr>
        <sz val="11"/>
        <color theme="0"/>
        <rFont val="Cambria"/>
        <family val="1"/>
        <charset val="162"/>
        <scheme val="major"/>
      </rPr>
      <t xml:space="preserve">
</t>
    </r>
    <r>
      <rPr>
        <b/>
        <sz val="11"/>
        <color rgb="FFFFFF00"/>
        <rFont val="Cambria"/>
        <family val="1"/>
        <charset val="162"/>
        <scheme val="major"/>
      </rPr>
      <t>1)</t>
    </r>
    <r>
      <rPr>
        <sz val="11"/>
        <color theme="0"/>
        <rFont val="Cambria"/>
        <family val="1"/>
        <charset val="162"/>
        <scheme val="major"/>
      </rPr>
      <t xml:space="preserve"> "BİLGİ GİR" sayfasında, tatilden veya izinden dolayı tam gün ders yapılamayan ilgili günün üstüne  "X" işareti konulduğunda, eğer o gün zorunlu ders saati var ise üst kısımda uyarı verecektir. Uyarıya istinaden belirtilen zorunlu ders saat düşümünü bu sayfadan ya da "Gece Düşüm" sayfalarından istediğiniz birinde yapınız. Düşüm yapılabilecek saatin sağ tarafı yeşil renk olur. 
</t>
    </r>
    <r>
      <rPr>
        <b/>
        <sz val="11"/>
        <color rgb="FFFFFF00"/>
        <rFont val="Cambria"/>
        <family val="1"/>
        <charset val="162"/>
        <scheme val="major"/>
      </rPr>
      <t>2)</t>
    </r>
    <r>
      <rPr>
        <sz val="11"/>
        <color theme="0"/>
        <rFont val="Cambria"/>
        <family val="1"/>
        <charset val="162"/>
        <scheme val="major"/>
      </rPr>
      <t xml:space="preserve"> Herhangi bir sebepten dolayı ders saati kesileceği zaman bu gündüz sayfasından ya da gece sayfasından işlem yapılabilir.
</t>
    </r>
    <r>
      <rPr>
        <sz val="11"/>
        <color rgb="FFFF99FF"/>
        <rFont val="Cambria"/>
        <family val="1"/>
        <charset val="162"/>
        <scheme val="major"/>
      </rPr>
      <t>Düşülecek saatlerin sağındaki "X" işaretini seçiniz.</t>
    </r>
  </si>
  <si>
    <r>
      <rPr>
        <b/>
        <u/>
        <sz val="11"/>
        <color rgb="FFFFFF00"/>
        <rFont val="Cambria"/>
        <family val="1"/>
        <charset val="162"/>
        <scheme val="major"/>
      </rPr>
      <t>GECE DERS SAATİ DÜŞÜMÜ</t>
    </r>
    <r>
      <rPr>
        <sz val="11"/>
        <color theme="0"/>
        <rFont val="Cambria"/>
        <family val="1"/>
        <charset val="162"/>
        <scheme val="major"/>
      </rPr>
      <t xml:space="preserve">
</t>
    </r>
    <r>
      <rPr>
        <b/>
        <sz val="11"/>
        <color rgb="FFFFFF00"/>
        <rFont val="Cambria"/>
        <family val="1"/>
        <charset val="162"/>
        <scheme val="major"/>
      </rPr>
      <t>1)</t>
    </r>
    <r>
      <rPr>
        <sz val="11"/>
        <color theme="0"/>
        <rFont val="Cambria"/>
        <family val="1"/>
        <charset val="162"/>
        <scheme val="major"/>
      </rPr>
      <t xml:space="preserve"> "BİLGİ GİR" sayfasında, tatilden veya izinden dolayı tam gün ders yapılamayan ilgili günün üstüne  "X" işareti konulduğunda, eğer o gün zorunlu ders saati var ise üst kısımda uyarı verecektir. Uyarıya istinaden belirtilen zorunlu ders saat düşümünü bu sayfadan ya da "Gündüz Düşüm" sayfalarından istediğiniz birinde yapınız. Düşüm yapılabilecek saatin sağ tarafı yeşil renk olur. 
</t>
    </r>
    <r>
      <rPr>
        <b/>
        <sz val="11"/>
        <color rgb="FFFFFF00"/>
        <rFont val="Cambria"/>
        <family val="1"/>
        <charset val="162"/>
        <scheme val="major"/>
      </rPr>
      <t>2)</t>
    </r>
    <r>
      <rPr>
        <sz val="11"/>
        <color theme="0"/>
        <rFont val="Cambria"/>
        <family val="1"/>
        <charset val="162"/>
        <scheme val="major"/>
      </rPr>
      <t xml:space="preserve"> Herhangi bir sebepten dolayı ders saati kesileceği zaman bu gece sayfasından ya da gündüz sayfasından işlem yapılabilir.
</t>
    </r>
    <r>
      <rPr>
        <sz val="11"/>
        <color rgb="FFFF99FF"/>
        <rFont val="Cambria"/>
        <family val="1"/>
        <charset val="162"/>
        <scheme val="major"/>
      </rPr>
      <t>Düşülecek saatlerin sağındaki "X" işaretini seçiniz.</t>
    </r>
  </si>
  <si>
    <r>
      <rPr>
        <b/>
        <sz val="9"/>
        <color rgb="FF0000FF"/>
        <rFont val="Comic Sans MS"/>
        <family val="4"/>
        <charset val="162"/>
      </rPr>
      <t>11)</t>
    </r>
    <r>
      <rPr>
        <sz val="9"/>
        <rFont val="Comic Sans MS"/>
        <family val="4"/>
        <charset val="162"/>
      </rPr>
      <t xml:space="preserve"> </t>
    </r>
    <r>
      <rPr>
        <b/>
        <sz val="9"/>
        <color rgb="FF0000FF"/>
        <rFont val="Comic Sans MS"/>
        <family val="4"/>
        <charset val="162"/>
      </rPr>
      <t xml:space="preserve">SAAT EKLEME </t>
    </r>
    <r>
      <rPr>
        <sz val="9"/>
        <rFont val="Comic Sans MS"/>
        <family val="4"/>
        <charset val="162"/>
      </rPr>
      <t>: Herhangi bir sebepten saat ekleme işlemi [GÜNDÜZ (Saat Ekle)] ve [GECE (Saat Ekle)] sayfalarında yapılmaktadır.</t>
    </r>
  </si>
  <si>
    <t>DERS YÜKÜ DÜŞÜLDÜ MÜ?</t>
  </si>
  <si>
    <r>
      <rPr>
        <b/>
        <sz val="9"/>
        <color rgb="FF0000FF"/>
        <rFont val="Comic Sans MS"/>
        <family val="4"/>
        <charset val="162"/>
      </rPr>
      <t>7)</t>
    </r>
    <r>
      <rPr>
        <b/>
        <sz val="10"/>
        <color rgb="FFFF0000"/>
        <rFont val="Comic Sans MS"/>
        <family val="4"/>
        <charset val="162"/>
      </rPr>
      <t xml:space="preserve"> Aylık Ek Ders Bildirim Formu</t>
    </r>
    <r>
      <rPr>
        <sz val="10"/>
        <color rgb="FFFF0000"/>
        <rFont val="Comic Sans MS"/>
        <family val="4"/>
        <charset val="162"/>
      </rPr>
      <t>nun sağ tarafında yer alan uyarılara dikkat ediniz.</t>
    </r>
  </si>
  <si>
    <r>
      <rPr>
        <b/>
        <sz val="9"/>
        <color rgb="FF0000FF"/>
        <rFont val="Comic Sans MS"/>
        <family val="4"/>
        <charset val="162"/>
      </rPr>
      <t>10)</t>
    </r>
    <r>
      <rPr>
        <sz val="9"/>
        <rFont val="Comic Sans MS"/>
        <family val="4"/>
        <charset val="162"/>
      </rPr>
      <t xml:space="preserve"> </t>
    </r>
    <r>
      <rPr>
        <b/>
        <sz val="9"/>
        <color rgb="FF0000FF"/>
        <rFont val="Comic Sans MS"/>
        <family val="4"/>
        <charset val="162"/>
      </rPr>
      <t>EK DERS BEYAN ZAMANI  :</t>
    </r>
  </si>
  <si>
    <t>SAAT EKLEME SAYFASI (GNDZ)</t>
  </si>
  <si>
    <t>SAAT EKLEME SAYFASI (GECE)</t>
  </si>
  <si>
    <t>gn</t>
  </si>
  <si>
    <t>Öğretim Elemanı:</t>
  </si>
  <si>
    <t>gece dersi dündüz yapılıyorsa-UZAKTAN EĞİTİM</t>
  </si>
  <si>
    <t>17.00 dan sonra ve UZAKTAN EĞİTİM</t>
  </si>
  <si>
    <t>Normal Gece Tüm Dersler</t>
  </si>
  <si>
    <t>SAĞLIK BİL. FAK.</t>
  </si>
  <si>
    <t>İLAHİYAT FAK.</t>
  </si>
  <si>
    <t>GZ</t>
  </si>
  <si>
    <t>(F) Fazla Ders olarak ekleyiniz.</t>
  </si>
  <si>
    <t>HAFTA SONU KURSLARI</t>
  </si>
  <si>
    <t>HAFTA İÇİ+HAFTA SONU (17.00 sonrası dahil)</t>
  </si>
  <si>
    <t>NORMAL GÜNDÜZ +hafta sonu (17 sonrası dahil)</t>
  </si>
  <si>
    <t>UE -UZAKTAN EĞİTİM</t>
  </si>
  <si>
    <t>I.ÖĞRETİM (ZAMLI)</t>
  </si>
  <si>
    <r>
      <t xml:space="preserve">Program Makro </t>
    </r>
    <r>
      <rPr>
        <b/>
        <u/>
        <sz val="10"/>
        <color rgb="FFFF0000"/>
        <rFont val="Comic Sans MS"/>
        <family val="4"/>
        <charset val="162"/>
      </rPr>
      <t>İçermez</t>
    </r>
  </si>
  <si>
    <t>Dr.Öğr.Üyesi</t>
  </si>
  <si>
    <t>Öğr.Gör.Dr.</t>
  </si>
  <si>
    <t>Arş.Gör.Dr.</t>
  </si>
  <si>
    <t>Ara Sınav Tarihleri</t>
  </si>
  <si>
    <t>Verilmeyen Ders Tarih ve Saatleri
Tarihi :</t>
  </si>
  <si>
    <t>Verilmeyen Ders Tarih ve Saatleri :</t>
  </si>
  <si>
    <t>AYIN SON HAFTASI [E] SAAT EKLEME</t>
  </si>
  <si>
    <t>[GÜNDÜZ] FAZLA DAĞITILAN DERS</t>
  </si>
  <si>
    <t>[GECE] FAZLA DAĞITILAN DERS</t>
  </si>
  <si>
    <t>TAKVİM DEĞİŞMESİ</t>
  </si>
  <si>
    <t>ARA SINAV</t>
  </si>
  <si>
    <t>BİTİRME ÖDEVİ</t>
  </si>
  <si>
    <t>LİSANSÜSTÜ</t>
  </si>
  <si>
    <t>ara sınav</t>
  </si>
  <si>
    <t>d.y</t>
  </si>
  <si>
    <r>
      <t xml:space="preserve">ZORUNLU [ </t>
    </r>
    <r>
      <rPr>
        <b/>
        <sz val="8"/>
        <color rgb="FFFF0000"/>
        <rFont val="Calibri"/>
        <family val="2"/>
        <charset val="162"/>
        <scheme val="minor"/>
      </rPr>
      <t>Z</t>
    </r>
    <r>
      <rPr>
        <sz val="8"/>
        <rFont val="Calibri"/>
        <family val="2"/>
        <charset val="162"/>
        <scheme val="minor"/>
      </rPr>
      <t xml:space="preserve"> ] DAĞILIMI TAMAM MI? (GECE)</t>
    </r>
  </si>
  <si>
    <t>ARA SINAV YÜKÜ EKLEME</t>
  </si>
  <si>
    <t>BAŞLAMA TARİHİ :</t>
  </si>
  <si>
    <t>BİTİŞ TARİHİ :</t>
  </si>
  <si>
    <t>DİĞER FAALİYETLER</t>
  </si>
  <si>
    <t>T+U Dersler</t>
  </si>
  <si>
    <r>
      <rPr>
        <b/>
        <sz val="7.2"/>
        <color rgb="FFFF0000"/>
        <rFont val="Tahoma"/>
        <family val="2"/>
        <charset val="162"/>
      </rPr>
      <t>X</t>
    </r>
    <r>
      <rPr>
        <sz val="6"/>
        <rFont val="Tahoma"/>
        <family val="2"/>
        <charset val="162"/>
      </rPr>
      <t>=17:00'den sonra</t>
    </r>
  </si>
  <si>
    <t>ZORUNLU DES YÜKÜ DÜŞÜM SIRALAMASI</t>
  </si>
  <si>
    <r>
      <rPr>
        <b/>
        <sz val="9"/>
        <color rgb="FF0000FF"/>
        <rFont val="Comic Sans MS"/>
        <family val="4"/>
        <charset val="162"/>
      </rPr>
      <t>13) UZAKTAN EĞİTİM :</t>
    </r>
    <r>
      <rPr>
        <sz val="9"/>
        <rFont val="Comic Sans MS"/>
        <family val="4"/>
        <charset val="162"/>
      </rPr>
      <t xml:space="preserve"> Uzaktan Eğitim olarak yapılan dersleri göstermek için; öğrenci sayılarının yer aldığı sütunun sol tarafındaki ilgili dersin hizasına denk gelen hücreden "</t>
    </r>
    <r>
      <rPr>
        <b/>
        <u/>
        <sz val="9"/>
        <color rgb="FF0000FF"/>
        <rFont val="Comic Sans MS"/>
        <family val="4"/>
        <charset val="162"/>
      </rPr>
      <t>UE</t>
    </r>
    <r>
      <rPr>
        <sz val="9"/>
        <rFont val="Comic Sans MS"/>
        <family val="4"/>
        <charset val="162"/>
      </rPr>
      <t xml:space="preserve">" ibaresini seçiniz. Hücreler mor renge dönecektir. Gündüz ve Gece olarak yapılan Uzaktan Eğitim dersleri "ÜCRETLİ DERS YÜKÜNÜN HESAPLANMASI" alanında bir yerde toplanmış olacaktır.
</t>
    </r>
    <r>
      <rPr>
        <i/>
        <sz val="9"/>
        <color rgb="FF0000FF"/>
        <rFont val="Comic Sans MS"/>
        <family val="4"/>
        <charset val="162"/>
      </rPr>
      <t xml:space="preserve">UZAKTAN EĞİTİM DERS SAATİ SINIRI: Normal öğretimde 20 saat, ikinci öğretimde 10 saat olmak üzere belirlenen sınırlamalar </t>
    </r>
    <r>
      <rPr>
        <b/>
        <i/>
        <u/>
        <sz val="9"/>
        <color rgb="FF0000FF"/>
        <rFont val="Comic Sans MS"/>
        <family val="4"/>
        <charset val="162"/>
      </rPr>
      <t>haricinde</t>
    </r>
    <r>
      <rPr>
        <i/>
        <sz val="9"/>
        <color rgb="FF0000FF"/>
        <rFont val="Comic Sans MS"/>
        <family val="4"/>
        <charset val="162"/>
      </rPr>
      <t xml:space="preserve"> haftalık 10 saati geçmemek üzere ek ders ücreti ödenmesi yapılır.</t>
    </r>
  </si>
  <si>
    <r>
      <rPr>
        <b/>
        <sz val="9"/>
        <color rgb="FF0000FF"/>
        <rFont val="Comic Sans MS"/>
        <family val="4"/>
        <charset val="162"/>
      </rPr>
      <t>12)</t>
    </r>
    <r>
      <rPr>
        <sz val="9"/>
        <rFont val="Comic Sans MS"/>
        <family val="4"/>
        <charset val="162"/>
      </rPr>
      <t xml:space="preserve"> </t>
    </r>
    <r>
      <rPr>
        <b/>
        <sz val="9"/>
        <color rgb="FF0000FF"/>
        <rFont val="Comic Sans MS"/>
        <family val="4"/>
        <charset val="162"/>
      </rPr>
      <t xml:space="preserve">HAFTA BAŞLANGIÇ TARİHİ DEĞİŞTİRME </t>
    </r>
    <r>
      <rPr>
        <sz val="9"/>
        <rFont val="Comic Sans MS"/>
        <family val="4"/>
        <charset val="162"/>
      </rPr>
      <t xml:space="preserve">: Farklı bir haftadan başlanarak ek ders hesaplaması yapılacağı zaman, hücreye </t>
    </r>
    <r>
      <rPr>
        <i/>
        <sz val="9"/>
        <color rgb="FFFF0066"/>
        <rFont val="Comic Sans MS"/>
        <family val="4"/>
        <charset val="162"/>
      </rPr>
      <t>(amblemin üstünde, ay adının solunda</t>
    </r>
    <r>
      <rPr>
        <sz val="9"/>
        <rFont val="Comic Sans MS"/>
        <family val="4"/>
        <charset val="162"/>
      </rPr>
      <t>) ilgili haftanın PAZARTESİ gününe denk gelen tarihi yazınız. Sağdaki takvimin değiştiği görülecektir. Ancak, ay seçimi yapılarak hesaplama yapılacağında bu hücreye girilen tarih silinmelidir.</t>
    </r>
  </si>
  <si>
    <t>GX</t>
  </si>
  <si>
    <t>GF</t>
  </si>
  <si>
    <t>GU</t>
  </si>
  <si>
    <t>NX</t>
  </si>
  <si>
    <t>NZ</t>
  </si>
  <si>
    <t>NF</t>
  </si>
  <si>
    <t>NU</t>
  </si>
  <si>
    <t>Dokt.Tez.Yön.</t>
  </si>
  <si>
    <t>Y.Lis.Tez.Y.</t>
  </si>
  <si>
    <t>Bit.Öd./Proj-Vb.</t>
  </si>
  <si>
    <r>
      <rPr>
        <b/>
        <sz val="10"/>
        <color rgb="FF0000FF"/>
        <rFont val="Arial Tur"/>
        <charset val="162"/>
      </rPr>
      <t xml:space="preserve">DERSİN VERİLDİĞİ BİRİM
</t>
    </r>
    <r>
      <rPr>
        <sz val="7"/>
        <color rgb="FF0000FF"/>
        <rFont val="Arial Tur"/>
        <family val="2"/>
        <charset val="162"/>
      </rPr>
      <t xml:space="preserve"> ( Fakülte, M.Y.O., Enstitü )</t>
    </r>
  </si>
  <si>
    <r>
      <t>GÜNDÜZ DAĞITILAN "</t>
    </r>
    <r>
      <rPr>
        <b/>
        <sz val="8"/>
        <color rgb="FFFF0000"/>
        <rFont val="Calibri"/>
        <family val="2"/>
        <charset val="162"/>
        <scheme val="minor"/>
      </rPr>
      <t>X</t>
    </r>
    <r>
      <rPr>
        <sz val="8"/>
        <rFont val="Calibri"/>
        <family val="2"/>
        <charset val="162"/>
        <scheme val="minor"/>
      </rPr>
      <t>" LER</t>
    </r>
  </si>
  <si>
    <r>
      <t>GECE DAĞITILAN "</t>
    </r>
    <r>
      <rPr>
        <b/>
        <sz val="8"/>
        <color rgb="FFFF0000"/>
        <rFont val="Calibri"/>
        <family val="2"/>
        <charset val="162"/>
        <scheme val="minor"/>
      </rPr>
      <t>X</t>
    </r>
    <r>
      <rPr>
        <sz val="8"/>
        <rFont val="Calibri"/>
        <family val="2"/>
        <charset val="162"/>
        <scheme val="minor"/>
      </rPr>
      <t>" LER</t>
    </r>
  </si>
  <si>
    <r>
      <t>ZORUNLU DERS</t>
    </r>
    <r>
      <rPr>
        <sz val="8"/>
        <color rgb="FFFF33CC"/>
        <rFont val="Calibri"/>
        <family val="2"/>
        <charset val="162"/>
        <scheme val="minor"/>
      </rPr>
      <t xml:space="preserve"> (Z)</t>
    </r>
    <r>
      <rPr>
        <sz val="8"/>
        <rFont val="Calibri"/>
        <family val="2"/>
        <charset val="162"/>
        <scheme val="minor"/>
      </rPr>
      <t xml:space="preserve"> DAĞILIMI</t>
    </r>
  </si>
  <si>
    <r>
      <t>GÜNDÜZ DAĞITILAN "</t>
    </r>
    <r>
      <rPr>
        <b/>
        <sz val="8"/>
        <color rgb="FFFF0000"/>
        <rFont val="Calibri"/>
        <family val="2"/>
        <charset val="162"/>
        <scheme val="minor"/>
      </rPr>
      <t>F</t>
    </r>
    <r>
      <rPr>
        <sz val="8"/>
        <rFont val="Calibri"/>
        <family val="2"/>
        <charset val="162"/>
        <scheme val="minor"/>
      </rPr>
      <t>" LER</t>
    </r>
  </si>
  <si>
    <r>
      <t>GECE DAĞITILAN "</t>
    </r>
    <r>
      <rPr>
        <b/>
        <sz val="8"/>
        <color rgb="FFFF0000"/>
        <rFont val="Calibri"/>
        <family val="2"/>
        <charset val="162"/>
        <scheme val="minor"/>
      </rPr>
      <t>F</t>
    </r>
    <r>
      <rPr>
        <sz val="8"/>
        <rFont val="Calibri"/>
        <family val="2"/>
        <charset val="162"/>
        <scheme val="minor"/>
      </rPr>
      <t>" LER</t>
    </r>
  </si>
  <si>
    <r>
      <t xml:space="preserve">UZAKTAN EĞİTİM GÜNDÜZ [ </t>
    </r>
    <r>
      <rPr>
        <b/>
        <sz val="8"/>
        <color rgb="FFFF0000"/>
        <rFont val="Calibri"/>
        <family val="2"/>
        <charset val="162"/>
        <scheme val="minor"/>
      </rPr>
      <t>U</t>
    </r>
    <r>
      <rPr>
        <sz val="8"/>
        <rFont val="Calibri"/>
        <family val="2"/>
        <charset val="162"/>
        <scheme val="minor"/>
      </rPr>
      <t xml:space="preserve"> ] DAĞILIMI</t>
    </r>
  </si>
  <si>
    <r>
      <t xml:space="preserve">UZAKTAN EĞİTİM GECE [ </t>
    </r>
    <r>
      <rPr>
        <b/>
        <sz val="8"/>
        <color rgb="FFFF0000"/>
        <rFont val="Calibri"/>
        <family val="2"/>
        <charset val="162"/>
        <scheme val="minor"/>
      </rPr>
      <t>U</t>
    </r>
    <r>
      <rPr>
        <sz val="8"/>
        <rFont val="Calibri"/>
        <family val="2"/>
        <charset val="162"/>
        <scheme val="minor"/>
      </rPr>
      <t xml:space="preserve"> ] DAĞILIMI</t>
    </r>
  </si>
  <si>
    <r>
      <t xml:space="preserve">ZORUNLU [ </t>
    </r>
    <r>
      <rPr>
        <b/>
        <sz val="8"/>
        <color rgb="FFFF0000"/>
        <rFont val="Calibri"/>
        <family val="2"/>
        <charset val="162"/>
        <scheme val="minor"/>
      </rPr>
      <t xml:space="preserve">Z </t>
    </r>
    <r>
      <rPr>
        <sz val="8"/>
        <rFont val="Calibri"/>
        <family val="2"/>
        <charset val="162"/>
        <scheme val="minor"/>
      </rPr>
      <t>] DAĞILIMI TAMAM MI? (GNDZ)</t>
    </r>
  </si>
  <si>
    <t>ZORUNLU
DERS
YÜKÜ</t>
  </si>
  <si>
    <t>Ücretli Ders Saatlerinin
Günlere Göre Dağılımı</t>
  </si>
  <si>
    <t>TÜMÜ</t>
  </si>
  <si>
    <t>ARA SINAVLAR :</t>
  </si>
  <si>
    <r>
      <t>(</t>
    </r>
    <r>
      <rPr>
        <b/>
        <sz val="7.2"/>
        <color rgb="FFFF0000"/>
        <rFont val="Arial Tur"/>
        <charset val="162"/>
      </rPr>
      <t>Gündüz</t>
    </r>
    <r>
      <rPr>
        <b/>
        <sz val="6"/>
        <color indexed="12"/>
        <rFont val="Arial Tur"/>
        <charset val="162"/>
      </rPr>
      <t xml:space="preserve">) ZORUNLU DERS YÜKÜ </t>
    </r>
  </si>
  <si>
    <t>UYGULAMA DERSLER 10 SAATİ AŞMASI</t>
  </si>
  <si>
    <t>Normal Zaman</t>
  </si>
  <si>
    <t>ZORUNLU DERS DÜŞÜMÜ (Uyarı)</t>
  </si>
  <si>
    <t>SAAT DÜŞÜMÜ (Gündüz)</t>
  </si>
  <si>
    <t>SAAT DÜŞÜMÜ (Gece)</t>
  </si>
  <si>
    <r>
      <t>(</t>
    </r>
    <r>
      <rPr>
        <b/>
        <sz val="6"/>
        <color rgb="FF0000FF"/>
        <rFont val="Arial Tur"/>
        <charset val="162"/>
      </rPr>
      <t>Gece</t>
    </r>
    <r>
      <rPr>
        <b/>
        <sz val="6"/>
        <color indexed="12"/>
        <rFont val="Arial Tur"/>
        <charset val="162"/>
      </rPr>
      <t>)</t>
    </r>
    <r>
      <rPr>
        <b/>
        <sz val="6"/>
        <rFont val="Arial Tur"/>
        <charset val="162"/>
      </rPr>
      <t xml:space="preserve"> ZRNL DERS YÜKÜ</t>
    </r>
  </si>
  <si>
    <t>Öğrenci
 Sayısı</t>
  </si>
  <si>
    <t>DERSİN VERİLDİĞİ BİRİM YAZILI OLMAYAN DERS SAATİ DAĞITIMI</t>
  </si>
  <si>
    <t>Laboratuvar</t>
  </si>
  <si>
    <t>DANIŞMANLIK</t>
  </si>
  <si>
    <t>UYGULAMA</t>
  </si>
  <si>
    <t>TEORİK</t>
  </si>
  <si>
    <t>DİĞER FAA. TOPL.</t>
  </si>
  <si>
    <r>
      <rPr>
        <sz val="5"/>
        <rFont val="Tahoma"/>
        <family val="2"/>
        <charset val="162"/>
      </rPr>
      <t>X</t>
    </r>
    <r>
      <rPr>
        <sz val="5"/>
        <color rgb="FF0000FF"/>
        <rFont val="Tahoma"/>
        <family val="2"/>
        <charset val="162"/>
      </rPr>
      <t xml:space="preserve">=Ücretli  </t>
    </r>
    <r>
      <rPr>
        <sz val="5"/>
        <color rgb="FFFF0000"/>
        <rFont val="Tahoma"/>
        <family val="2"/>
        <charset val="162"/>
      </rPr>
      <t>Z</t>
    </r>
    <r>
      <rPr>
        <sz val="5"/>
        <color rgb="FF0000FF"/>
        <rFont val="Tahoma"/>
        <family val="2"/>
        <charset val="162"/>
      </rPr>
      <t xml:space="preserve">=Zorunlu  </t>
    </r>
    <r>
      <rPr>
        <sz val="5"/>
        <color rgb="FF009900"/>
        <rFont val="Tahoma"/>
        <family val="2"/>
        <charset val="162"/>
      </rPr>
      <t>F</t>
    </r>
    <r>
      <rPr>
        <sz val="5"/>
        <color rgb="FF0000FF"/>
        <rFont val="Tahoma"/>
        <family val="2"/>
        <charset val="162"/>
      </rPr>
      <t xml:space="preserve">=Fazla  U=Uzaktan </t>
    </r>
    <r>
      <rPr>
        <sz val="5"/>
        <color rgb="FFFF00FF"/>
        <rFont val="Tahoma"/>
        <family val="2"/>
        <charset val="162"/>
      </rPr>
      <t>N*</t>
    </r>
    <r>
      <rPr>
        <sz val="5"/>
        <color rgb="FF0000FF"/>
        <rFont val="Tahoma"/>
        <family val="2"/>
        <charset val="162"/>
      </rPr>
      <t xml:space="preserve">=Gündüz </t>
    </r>
    <r>
      <rPr>
        <sz val="5"/>
        <color theme="5" tint="-0.249977111117893"/>
        <rFont val="Tahoma"/>
        <family val="2"/>
        <charset val="162"/>
      </rPr>
      <t>G*</t>
    </r>
    <r>
      <rPr>
        <sz val="5"/>
        <color rgb="FF0000FF"/>
        <rFont val="Tahoma"/>
        <family val="2"/>
        <charset val="162"/>
      </rPr>
      <t xml:space="preserve">=Gece
</t>
    </r>
    <r>
      <rPr>
        <sz val="8"/>
        <color rgb="FFFF0000"/>
        <rFont val="Tahoma"/>
        <family val="2"/>
        <charset val="162"/>
      </rPr>
      <t xml:space="preserve">G Ü N L E R  </t>
    </r>
    <r>
      <rPr>
        <sz val="5"/>
        <color rgb="FF0000FF"/>
        <rFont val="Tahoma"/>
        <family val="2"/>
        <charset val="162"/>
      </rPr>
      <t xml:space="preserve"> </t>
    </r>
  </si>
  <si>
    <r>
      <rPr>
        <sz val="5"/>
        <color rgb="FFFF0000"/>
        <rFont val="Arial Tur"/>
        <charset val="162"/>
      </rPr>
      <t>G*</t>
    </r>
    <r>
      <rPr>
        <sz val="5"/>
        <color indexed="12"/>
        <rFont val="Arial Tur"/>
        <charset val="162"/>
      </rPr>
      <t xml:space="preserve">=Gece Dersi
</t>
    </r>
    <r>
      <rPr>
        <sz val="5"/>
        <color rgb="FFFF0000"/>
        <rFont val="Arial Tur"/>
        <charset val="162"/>
      </rPr>
      <t xml:space="preserve">N*=Gündüz D.
</t>
    </r>
    <r>
      <rPr>
        <u/>
        <sz val="7"/>
        <color rgb="FF0000FF"/>
        <rFont val="Arial Tur"/>
        <charset val="162"/>
      </rPr>
      <t>GÜNLER</t>
    </r>
    <r>
      <rPr>
        <b/>
        <sz val="7"/>
        <color rgb="FF0000FF"/>
        <rFont val="Arial Tur"/>
        <charset val="162"/>
      </rPr>
      <t/>
    </r>
  </si>
  <si>
    <t>ÖDEV, PROJE vb</t>
  </si>
  <si>
    <r>
      <rPr>
        <b/>
        <sz val="9"/>
        <color rgb="FF0000FF"/>
        <rFont val="Comic Sans MS"/>
        <family val="4"/>
        <charset val="162"/>
      </rPr>
      <t>8)</t>
    </r>
    <r>
      <rPr>
        <sz val="9"/>
        <rFont val="Comic Sans MS"/>
        <family val="4"/>
        <charset val="162"/>
      </rPr>
      <t xml:space="preserve"> Ay değişiminde düşüm sayfasındaki verileri kontrol ediniz. Geçen aydan düşüm yapılmış ve "</t>
    </r>
    <r>
      <rPr>
        <b/>
        <sz val="9"/>
        <color rgb="FFFF0000"/>
        <rFont val="Comic Sans MS"/>
        <family val="4"/>
        <charset val="162"/>
      </rPr>
      <t>X</t>
    </r>
    <r>
      <rPr>
        <sz val="9"/>
        <rFont val="Comic Sans MS"/>
        <family val="4"/>
        <charset val="162"/>
      </rPr>
      <t>" işareti kalmış olabilir.</t>
    </r>
  </si>
  <si>
    <t xml:space="preserve">4) I.ÖĞRETİM ZAMLI : </t>
  </si>
  <si>
    <r>
      <rPr>
        <b/>
        <sz val="9"/>
        <color rgb="FF0000FF"/>
        <rFont val="Comic Sans MS"/>
        <family val="4"/>
        <charset val="162"/>
      </rPr>
      <t>1)</t>
    </r>
    <r>
      <rPr>
        <sz val="9"/>
        <rFont val="Comic Sans MS"/>
        <family val="4"/>
        <charset val="162"/>
      </rPr>
      <t xml:space="preserve"> O ay içinde tam gün resmi tatil ya da tam gün izin varsa; "</t>
    </r>
    <r>
      <rPr>
        <i/>
        <sz val="9"/>
        <color rgb="FFFF00FF"/>
        <rFont val="Comic Sans MS"/>
        <family val="4"/>
        <charset val="162"/>
      </rPr>
      <t>BİLGİ GİR</t>
    </r>
    <r>
      <rPr>
        <sz val="9"/>
        <rFont val="Comic Sans MS"/>
        <family val="4"/>
        <charset val="162"/>
      </rPr>
      <t xml:space="preserve">" sayfasında tarihin üst kısmına " </t>
    </r>
    <r>
      <rPr>
        <b/>
        <sz val="9"/>
        <color rgb="FF0000FF"/>
        <rFont val="Comic Sans MS"/>
        <family val="4"/>
        <charset val="162"/>
      </rPr>
      <t>X</t>
    </r>
    <r>
      <rPr>
        <sz val="9"/>
        <rFont val="Comic Sans MS"/>
        <family val="4"/>
        <charset val="162"/>
      </rPr>
      <t xml:space="preserve"> " işareti koyunuz.</t>
    </r>
  </si>
  <si>
    <r>
      <rPr>
        <b/>
        <sz val="9"/>
        <color rgb="FF0000FF"/>
        <rFont val="Comic Sans MS"/>
        <family val="4"/>
        <charset val="162"/>
      </rPr>
      <t>5)</t>
    </r>
    <r>
      <rPr>
        <sz val="9"/>
        <rFont val="Comic Sans MS"/>
        <family val="4"/>
        <charset val="162"/>
      </rPr>
      <t xml:space="preserve"> </t>
    </r>
    <r>
      <rPr>
        <b/>
        <sz val="9"/>
        <color rgb="FF0000FF"/>
        <rFont val="Comic Sans MS"/>
        <family val="4"/>
        <charset val="162"/>
      </rPr>
      <t>II.ÖĞRETİM NORMAL :</t>
    </r>
    <r>
      <rPr>
        <sz val="9"/>
        <rFont val="Comic Sans MS"/>
        <family val="4"/>
        <charset val="162"/>
      </rPr>
      <t xml:space="preserve"> II.Öğretim Dersi gündüz yapılıyorsa, öğrenci sayılarının yer aldığı sütunun sol tarafındaki ilgili dersin hizasına denk gelen hücrede "</t>
    </r>
    <r>
      <rPr>
        <b/>
        <sz val="9"/>
        <color rgb="FF0000FF"/>
        <rFont val="Comic Sans MS"/>
        <family val="4"/>
        <charset val="162"/>
      </rPr>
      <t>X</t>
    </r>
    <r>
      <rPr>
        <sz val="9"/>
        <rFont val="Comic Sans MS"/>
        <family val="4"/>
        <charset val="162"/>
      </rPr>
      <t>" işareti seçildiğinde, II.Öğretim Normal hanesinde hesaplanacaktır.</t>
    </r>
  </si>
  <si>
    <r>
      <t xml:space="preserve"> </t>
    </r>
    <r>
      <rPr>
        <b/>
        <sz val="9"/>
        <rFont val="Comic Sans MS"/>
        <family val="4"/>
        <charset val="162"/>
      </rPr>
      <t xml:space="preserve">  </t>
    </r>
    <r>
      <rPr>
        <b/>
        <sz val="9"/>
        <color rgb="FFFF0000"/>
        <rFont val="Comic Sans MS"/>
        <family val="4"/>
        <charset val="162"/>
      </rPr>
      <t>a</t>
    </r>
    <r>
      <rPr>
        <b/>
        <sz val="9"/>
        <rFont val="Comic Sans MS"/>
        <family val="4"/>
        <charset val="162"/>
      </rPr>
      <t>-</t>
    </r>
    <r>
      <rPr>
        <sz val="9"/>
        <rFont val="Comic Sans MS"/>
        <family val="4"/>
        <charset val="162"/>
      </rPr>
      <t xml:space="preserve"> Yaz ve Yarıyıl Tatili [</t>
    </r>
    <r>
      <rPr>
        <i/>
        <sz val="9"/>
        <rFont val="Comic Sans MS"/>
        <family val="4"/>
        <charset val="162"/>
      </rPr>
      <t>Yaz ve yarıyıl tatillerinde yapılan eğitim-öğretim faaliyetleri için ödenecek ek ders ücretinin tespitinde, haftalık ders yükünü doldurmuş olmak koşulu aranmaz</t>
    </r>
    <r>
      <rPr>
        <sz val="9"/>
        <rFont val="Comic Sans MS"/>
        <family val="4"/>
        <charset val="162"/>
      </rPr>
      <t>.]</t>
    </r>
  </si>
  <si>
    <r>
      <t xml:space="preserve">   </t>
    </r>
    <r>
      <rPr>
        <b/>
        <sz val="9"/>
        <color rgb="FFFF0000"/>
        <rFont val="Comic Sans MS"/>
        <family val="4"/>
        <charset val="162"/>
      </rPr>
      <t>b</t>
    </r>
    <r>
      <rPr>
        <b/>
        <sz val="9"/>
        <rFont val="Comic Sans MS"/>
        <family val="4"/>
        <charset val="162"/>
      </rPr>
      <t>-</t>
    </r>
    <r>
      <rPr>
        <sz val="9"/>
        <rFont val="Comic Sans MS"/>
        <family val="4"/>
        <charset val="162"/>
      </rPr>
      <t xml:space="preserve"> Normal Zaman [Haftalık ders yükü mevzuat gereği (</t>
    </r>
    <r>
      <rPr>
        <i/>
        <sz val="9"/>
        <color rgb="FFFF00FF"/>
        <rFont val="Comic Sans MS"/>
        <family val="4"/>
        <charset val="162"/>
      </rPr>
      <t>sırasıyla; Gündüz Teorik, Gündüz Uyg., Gece Teo., Gece Uyg. Şeklinde</t>
    </r>
    <r>
      <rPr>
        <sz val="9"/>
        <rFont val="Comic Sans MS"/>
        <family val="4"/>
        <charset val="162"/>
      </rPr>
      <t>) düşülmelidir]</t>
    </r>
  </si>
  <si>
    <r>
      <t xml:space="preserve">   </t>
    </r>
    <r>
      <rPr>
        <b/>
        <sz val="9"/>
        <color rgb="FFFF0000"/>
        <rFont val="Comic Sans MS"/>
        <family val="4"/>
        <charset val="162"/>
      </rPr>
      <t>a)</t>
    </r>
    <r>
      <rPr>
        <sz val="9"/>
        <rFont val="Comic Sans MS"/>
        <family val="4"/>
        <charset val="162"/>
      </rPr>
      <t xml:space="preserve"> I.Öğretim dersi hafta sonu yapılıyorsa I.Öğretim Zamlı hanesinde hesaplanacaktır.</t>
    </r>
  </si>
  <si>
    <r>
      <t xml:space="preserve">   </t>
    </r>
    <r>
      <rPr>
        <b/>
        <sz val="9"/>
        <color rgb="FFFF0000"/>
        <rFont val="Comic Sans MS"/>
        <family val="4"/>
        <charset val="162"/>
      </rPr>
      <t>b)</t>
    </r>
    <r>
      <rPr>
        <sz val="9"/>
        <rFont val="Comic Sans MS"/>
        <family val="4"/>
        <charset val="162"/>
      </rPr>
      <t xml:space="preserve"> I.Öğretim dersi 17.00'dan sonra yapılıyorsa, I.Öğretimde öğrenci sayılarının yer aldığı sütunun sol tarafındaki ilgili dersin hizasına denk gelen hücrede "</t>
    </r>
    <r>
      <rPr>
        <b/>
        <sz val="9"/>
        <color rgb="FF0000FF"/>
        <rFont val="Comic Sans MS"/>
        <family val="4"/>
        <charset val="162"/>
      </rPr>
      <t>X</t>
    </r>
    <r>
      <rPr>
        <sz val="9"/>
        <rFont val="Comic Sans MS"/>
        <family val="4"/>
        <charset val="162"/>
      </rPr>
      <t>" işareti seçildiğinde, I.Öğretim Zamlı hanesinde hesaplanacaktır.</t>
    </r>
  </si>
  <si>
    <r>
      <rPr>
        <b/>
        <u/>
        <sz val="9"/>
        <color rgb="FF0000FF"/>
        <rFont val="Comic Sans MS"/>
        <family val="4"/>
        <charset val="162"/>
      </rPr>
      <t>DİğER FAALİYETLER TOPLAMI</t>
    </r>
    <r>
      <rPr>
        <sz val="9"/>
        <rFont val="Comic Sans MS"/>
        <family val="4"/>
        <charset val="162"/>
      </rPr>
      <t xml:space="preserve">
Şunların Toplamıdır
</t>
    </r>
    <r>
      <rPr>
        <b/>
        <sz val="9"/>
        <color rgb="FFFF0000"/>
        <rFont val="Comic Sans MS"/>
        <family val="4"/>
        <charset val="162"/>
      </rPr>
      <t>1-</t>
    </r>
    <r>
      <rPr>
        <sz val="9"/>
        <rFont val="Comic Sans MS"/>
        <family val="4"/>
        <charset val="162"/>
      </rPr>
      <t xml:space="preserve"> Öğrencilerin aktif katıldığı Uygulamalı Dersler, Teorik Derslerin Uygulamaları ile Laboratuvar ve seminer gibi benzeri faaliyetler  (10 saat)
</t>
    </r>
    <r>
      <rPr>
        <b/>
        <sz val="9"/>
        <color rgb="FFFF0000"/>
        <rFont val="Comic Sans MS"/>
        <family val="4"/>
        <charset val="162"/>
      </rPr>
      <t>2-</t>
    </r>
    <r>
      <rPr>
        <sz val="9"/>
        <rFont val="Comic Sans MS"/>
        <family val="4"/>
        <charset val="162"/>
      </rPr>
      <t xml:space="preserve"> Danışmanlıklara (Doktora, Y.Lisans Tez. Vb.) ait Uygulamalar (10 saat)
</t>
    </r>
    <r>
      <rPr>
        <b/>
        <sz val="9"/>
        <color rgb="FFFF0000"/>
        <rFont val="Comic Sans MS"/>
        <family val="4"/>
        <charset val="162"/>
      </rPr>
      <t>3-</t>
    </r>
    <r>
      <rPr>
        <sz val="9"/>
        <rFont val="Comic Sans MS"/>
        <family val="4"/>
        <charset val="162"/>
      </rPr>
      <t xml:space="preserve"> Ödev-Proje Vb. Yönetilenlere ait Uygulamalar (2 saat )
</t>
    </r>
    <r>
      <rPr>
        <b/>
        <i/>
        <sz val="9"/>
        <color rgb="FFFF0000"/>
        <rFont val="Comic Sans MS"/>
        <family val="4"/>
        <charset val="162"/>
      </rPr>
      <t>Yukarıda yer alan uygulamaların 10 saati ek ders ücretinde hesaba katılır</t>
    </r>
  </si>
  <si>
    <t>17:00 - UE</t>
  </si>
  <si>
    <t>GNDZ
-UE</t>
  </si>
  <si>
    <r>
      <rPr>
        <b/>
        <sz val="6.35"/>
        <color rgb="FFFF0000"/>
        <rFont val="Tahoma"/>
        <family val="2"/>
        <charset val="162"/>
      </rPr>
      <t>UE</t>
    </r>
    <r>
      <rPr>
        <sz val="7"/>
        <rFont val="Tahoma"/>
        <family val="2"/>
        <charset val="162"/>
      </rPr>
      <t>=Uzaktan Eğitim</t>
    </r>
  </si>
  <si>
    <t>UYGULAMA TOPLAMI</t>
  </si>
  <si>
    <t>ZİRAAT FAK.</t>
  </si>
  <si>
    <t>FORMUN VERİLECEĞİ BİRİM</t>
  </si>
  <si>
    <t>Dekan/Müdür</t>
  </si>
  <si>
    <t>ÜCRETİNİ ALAMAYACAĞI SAAT</t>
  </si>
  <si>
    <r>
      <rPr>
        <b/>
        <sz val="9"/>
        <color rgb="FF0000FF"/>
        <rFont val="Comic Sans MS"/>
        <family val="4"/>
        <charset val="162"/>
      </rPr>
      <t xml:space="preserve">2) </t>
    </r>
    <r>
      <rPr>
        <sz val="9"/>
        <rFont val="Comic Sans MS"/>
        <family val="4"/>
        <charset val="162"/>
      </rPr>
      <t>Sadece, öğretim yılı son ayında kullanılması için, son haftada ilgili güne ait tarihin üst kısmına açılır menüde "</t>
    </r>
    <r>
      <rPr>
        <b/>
        <sz val="9"/>
        <color rgb="FF0000FF"/>
        <rFont val="Comic Sans MS"/>
        <family val="4"/>
        <charset val="162"/>
      </rPr>
      <t>E</t>
    </r>
    <r>
      <rPr>
        <sz val="9"/>
        <rFont val="Comic Sans MS"/>
        <family val="4"/>
        <charset val="162"/>
      </rPr>
      <t>" harfi eklenmiştir. "</t>
    </r>
    <r>
      <rPr>
        <b/>
        <sz val="9"/>
        <color rgb="FF0000FF"/>
        <rFont val="Comic Sans MS"/>
        <family val="4"/>
        <charset val="162"/>
      </rPr>
      <t>E</t>
    </r>
    <r>
      <rPr>
        <sz val="9"/>
        <rFont val="Comic Sans MS"/>
        <family val="4"/>
        <charset val="162"/>
      </rPr>
      <t xml:space="preserve">" harfi seçildiğinde o günün ders saati/saatleri ek ders ödemesi hesaba </t>
    </r>
    <r>
      <rPr>
        <b/>
        <sz val="9"/>
        <color rgb="FF0000FF"/>
        <rFont val="Comic Sans MS"/>
        <family val="4"/>
        <charset val="162"/>
      </rPr>
      <t>katılacaktır.</t>
    </r>
  </si>
  <si>
    <r>
      <rPr>
        <b/>
        <sz val="9"/>
        <color rgb="FF0000FF"/>
        <rFont val="Comic Sans MS"/>
        <family val="4"/>
        <charset val="162"/>
      </rPr>
      <t xml:space="preserve">3) </t>
    </r>
    <r>
      <rPr>
        <sz val="9"/>
        <rFont val="Comic Sans MS"/>
        <family val="4"/>
        <charset val="162"/>
      </rPr>
      <t>I.Öğretim ve II.Öğretimde ders verilen birim (Fakülte, Y.Okul, Enstitü) isimlerini  " ÜCRETLİ DERS YÜKÜNÜN HESAPLANMASI " hanesininin "</t>
    </r>
    <r>
      <rPr>
        <i/>
        <sz val="9"/>
        <color rgb="FF0000FF"/>
        <rFont val="Comic Sans MS"/>
        <family val="4"/>
        <charset val="162"/>
      </rPr>
      <t>I.ÖĞRETİM  (NORMAL)</t>
    </r>
    <r>
      <rPr>
        <sz val="9"/>
        <rFont val="Comic Sans MS"/>
        <family val="4"/>
        <charset val="162"/>
      </rPr>
      <t xml:space="preserve">" alanına yazınız. Dersin verildiği birim adını birden fazla </t>
    </r>
    <r>
      <rPr>
        <b/>
        <i/>
        <u/>
        <sz val="9"/>
        <color rgb="FFFF0000"/>
        <rFont val="Comic Sans MS"/>
        <family val="4"/>
        <charset val="162"/>
      </rPr>
      <t>yazmayınız</t>
    </r>
    <r>
      <rPr>
        <sz val="9"/>
        <rFont val="Comic Sans MS"/>
        <family val="4"/>
        <charset val="162"/>
      </rPr>
      <t>.</t>
    </r>
  </si>
  <si>
    <t>Ücretli Saat Toplam</t>
  </si>
  <si>
    <r>
      <rPr>
        <b/>
        <sz val="9"/>
        <color rgb="FF0000FF"/>
        <rFont val="Comic Sans MS"/>
        <family val="4"/>
        <charset val="162"/>
      </rPr>
      <t>6)</t>
    </r>
    <r>
      <rPr>
        <sz val="9"/>
        <rFont val="Comic Sans MS"/>
        <family val="4"/>
        <charset val="162"/>
      </rPr>
      <t xml:space="preserve"> </t>
    </r>
    <r>
      <rPr>
        <b/>
        <sz val="9"/>
        <color rgb="FF0000FF"/>
        <rFont val="Comic Sans MS"/>
        <family val="4"/>
        <charset val="162"/>
      </rPr>
      <t xml:space="preserve">ARA SINAV YÜKÜ: </t>
    </r>
    <r>
      <rPr>
        <sz val="9"/>
        <rFont val="Comic Sans MS"/>
        <family val="4"/>
        <charset val="162"/>
      </rPr>
      <t>Dersin verildiği birim, öğrenci sayısı ve sol tarafındaki ilgili dersin hizasına denk gelen hücrede "</t>
    </r>
    <r>
      <rPr>
        <b/>
        <sz val="9"/>
        <color rgb="FF0000FF"/>
        <rFont val="Comic Sans MS"/>
        <family val="4"/>
        <charset val="162"/>
      </rPr>
      <t>ARA SINAV</t>
    </r>
    <r>
      <rPr>
        <sz val="9"/>
        <rFont val="Comic Sans MS"/>
        <family val="4"/>
        <charset val="162"/>
      </rPr>
      <t>" ibaresi seçildiğinde, öğrenci sayısına göre de (</t>
    </r>
    <r>
      <rPr>
        <b/>
        <sz val="9"/>
        <color rgb="FFFF0000"/>
        <rFont val="Comic Sans MS"/>
        <family val="4"/>
        <charset val="162"/>
      </rPr>
      <t>en fazla 5 saat</t>
    </r>
    <r>
      <rPr>
        <sz val="9"/>
        <rFont val="Comic Sans MS"/>
        <family val="4"/>
        <charset val="162"/>
      </rPr>
      <t>) Ara Sınav Yükü otomatik yazacaktır. Otomatik oluşan Ara Sınav saati, ilgili sınav tarihleri arasında [</t>
    </r>
    <r>
      <rPr>
        <i/>
        <sz val="9"/>
        <color rgb="FFFF0000"/>
        <rFont val="Comic Sans MS"/>
        <family val="4"/>
        <charset val="162"/>
      </rPr>
      <t>GÜNDÜZ (Saat Ekle)</t>
    </r>
    <r>
      <rPr>
        <sz val="9"/>
        <rFont val="Comic Sans MS"/>
        <family val="4"/>
        <charset val="162"/>
      </rPr>
      <t>] sayfasına manuel girilmeli ya ada maaş karşılığı düşülmelidir.</t>
    </r>
  </si>
  <si>
    <r>
      <rPr>
        <b/>
        <sz val="9"/>
        <color rgb="FF0000FF"/>
        <rFont val="Comic Sans MS"/>
        <family val="4"/>
        <charset val="162"/>
      </rPr>
      <t xml:space="preserve">9) DERS SAATİ DÜŞÜLMESİ:
   </t>
    </r>
    <r>
      <rPr>
        <b/>
        <sz val="9"/>
        <color rgb="FFFF0000"/>
        <rFont val="Comic Sans MS"/>
        <family val="4"/>
        <charset val="162"/>
      </rPr>
      <t>a)</t>
    </r>
    <r>
      <rPr>
        <b/>
        <sz val="9"/>
        <rFont val="Comic Sans MS"/>
        <family val="4"/>
        <charset val="162"/>
      </rPr>
      <t xml:space="preserve"> </t>
    </r>
    <r>
      <rPr>
        <sz val="9"/>
        <rFont val="Comic Sans MS"/>
        <family val="4"/>
        <charset val="162"/>
      </rPr>
      <t>"</t>
    </r>
    <r>
      <rPr>
        <i/>
        <sz val="9"/>
        <color rgb="FFFF00FF"/>
        <rFont val="Comic Sans MS"/>
        <family val="4"/>
        <charset val="162"/>
      </rPr>
      <t>BİLGİ GİR</t>
    </r>
    <r>
      <rPr>
        <sz val="9"/>
        <rFont val="Comic Sans MS"/>
        <family val="4"/>
        <charset val="162"/>
      </rPr>
      <t>" sayfasında, tatilden veya izinden dolayı tam gün ders yapılamayan ilgili günün üstüne  "</t>
    </r>
    <r>
      <rPr>
        <b/>
        <sz val="9"/>
        <color rgb="FFFF0000"/>
        <rFont val="Comic Sans MS"/>
        <family val="4"/>
        <charset val="162"/>
      </rPr>
      <t>X</t>
    </r>
    <r>
      <rPr>
        <sz val="9"/>
        <rFont val="Comic Sans MS"/>
        <family val="4"/>
        <charset val="162"/>
      </rPr>
      <t>" işareti konulduğunda, eğer o gün zorunlu ders saati var ise üst kısımda uyarı verecektir. Uyarıya istinaden belirtilen zorunlu ders saat düşümünü "</t>
    </r>
    <r>
      <rPr>
        <i/>
        <sz val="9"/>
        <color rgb="FFFF00FF"/>
        <rFont val="Comic Sans MS"/>
        <family val="4"/>
        <charset val="162"/>
      </rPr>
      <t>Gündüz Düşüm</t>
    </r>
    <r>
      <rPr>
        <sz val="9"/>
        <rFont val="Comic Sans MS"/>
        <family val="4"/>
        <charset val="162"/>
      </rPr>
      <t>" ya da "</t>
    </r>
    <r>
      <rPr>
        <i/>
        <sz val="9"/>
        <color rgb="FFFF00FF"/>
        <rFont val="Comic Sans MS"/>
        <family val="4"/>
        <charset val="162"/>
      </rPr>
      <t>Gece Düşüm</t>
    </r>
    <r>
      <rPr>
        <sz val="9"/>
        <rFont val="Comic Sans MS"/>
        <family val="4"/>
        <charset val="162"/>
      </rPr>
      <t xml:space="preserve">" sayfalarından istediğiniz birinde yapınız. Düşüm yapılabilecek saatin sağ tarafı </t>
    </r>
    <r>
      <rPr>
        <b/>
        <sz val="9"/>
        <color rgb="FF00B050"/>
        <rFont val="Comic Sans MS"/>
        <family val="4"/>
        <charset val="162"/>
      </rPr>
      <t>yeşil</t>
    </r>
    <r>
      <rPr>
        <sz val="9"/>
        <rFont val="Comic Sans MS"/>
        <family val="4"/>
        <charset val="162"/>
      </rPr>
      <t xml:space="preserve"> renk olur. Başka türlü saat düşümü yapılmaz.
   </t>
    </r>
    <r>
      <rPr>
        <b/>
        <sz val="9"/>
        <color rgb="FFFF0000"/>
        <rFont val="Comic Sans MS"/>
        <family val="4"/>
        <charset val="162"/>
      </rPr>
      <t>b)</t>
    </r>
    <r>
      <rPr>
        <sz val="9"/>
        <rFont val="Comic Sans MS"/>
        <family val="4"/>
        <charset val="162"/>
      </rPr>
      <t xml:space="preserve"> Yine; aynı alanlara "</t>
    </r>
    <r>
      <rPr>
        <b/>
        <sz val="9"/>
        <color rgb="FFFF0000"/>
        <rFont val="Comic Sans MS"/>
        <family val="4"/>
        <charset val="162"/>
      </rPr>
      <t>X</t>
    </r>
    <r>
      <rPr>
        <sz val="9"/>
        <rFont val="Comic Sans MS"/>
        <family val="4"/>
        <charset val="162"/>
      </rPr>
      <t>" işareti konulduğunda, geri kalan günlerdeki ders saatleri sadece maaş karşılığına ancak yetiyorsa ya da daha az ise (</t>
    </r>
    <r>
      <rPr>
        <b/>
        <i/>
        <sz val="9"/>
        <color rgb="FFFF0000"/>
        <rFont val="Comic Sans MS"/>
        <family val="4"/>
        <charset val="162"/>
      </rPr>
      <t>DAĞITILAMAYAN FAZLA OLAN DERSLERİ DİKKATE ALINIZ</t>
    </r>
    <r>
      <rPr>
        <sz val="9"/>
        <rFont val="Comic Sans MS"/>
        <family val="4"/>
        <charset val="162"/>
      </rPr>
      <t>) , ek ders ücretinin ödenmeyeceğine dair uyarıya istinaden geri kalan ders saatleri düşülmelidir. Bu işlem ister aynı yerden "</t>
    </r>
    <r>
      <rPr>
        <b/>
        <sz val="9"/>
        <color rgb="FFFF0000"/>
        <rFont val="Comic Sans MS"/>
        <family val="4"/>
        <charset val="162"/>
      </rPr>
      <t>X</t>
    </r>
    <r>
      <rPr>
        <sz val="9"/>
        <rFont val="Comic Sans MS"/>
        <family val="4"/>
        <charset val="162"/>
      </rPr>
      <t xml:space="preserve">" işareti konarak,  istenirse Gündüz / Gece düşüm sayfalarından yapılarak gerçekleştirilir.
   </t>
    </r>
    <r>
      <rPr>
        <b/>
        <sz val="9"/>
        <color rgb="FFFF0000"/>
        <rFont val="Comic Sans MS"/>
        <family val="4"/>
        <charset val="162"/>
      </rPr>
      <t>c)</t>
    </r>
    <r>
      <rPr>
        <sz val="9"/>
        <rFont val="Comic Sans MS"/>
        <family val="4"/>
        <charset val="162"/>
      </rPr>
      <t xml:space="preserve"> Herhangi bir sebepten dolayı ders saati kesileceği zaman "</t>
    </r>
    <r>
      <rPr>
        <i/>
        <sz val="9"/>
        <color rgb="FFFF00FF"/>
        <rFont val="Comic Sans MS"/>
        <family val="4"/>
        <charset val="162"/>
      </rPr>
      <t>Gündüz Düşüm</t>
    </r>
    <r>
      <rPr>
        <sz val="9"/>
        <rFont val="Comic Sans MS"/>
        <family val="4"/>
        <charset val="162"/>
      </rPr>
      <t>" ya da "</t>
    </r>
    <r>
      <rPr>
        <i/>
        <sz val="9"/>
        <color rgb="FFFF00FF"/>
        <rFont val="Comic Sans MS"/>
        <family val="4"/>
        <charset val="162"/>
      </rPr>
      <t>Gece Düşüm</t>
    </r>
    <r>
      <rPr>
        <sz val="9"/>
        <rFont val="Comic Sans MS"/>
        <family val="4"/>
        <charset val="162"/>
      </rPr>
      <t>" sayfalarından yapılır. [Düşülecek saatlerin sağındaki "</t>
    </r>
    <r>
      <rPr>
        <b/>
        <sz val="9"/>
        <color rgb="FFFF00FF"/>
        <rFont val="Comic Sans MS"/>
        <family val="4"/>
        <charset val="162"/>
      </rPr>
      <t>X</t>
    </r>
    <r>
      <rPr>
        <sz val="9"/>
        <rFont val="Comic Sans MS"/>
        <family val="4"/>
        <charset val="162"/>
      </rPr>
      <t>" işaretini seçiniz.]</t>
    </r>
  </si>
  <si>
    <t>Saat Giriniz</t>
  </si>
  <si>
    <r>
      <t>TARİHLERİN ÜST KISMINDA "</t>
    </r>
    <r>
      <rPr>
        <sz val="8"/>
        <color rgb="FFFF0000"/>
        <rFont val="Calibri"/>
        <family val="2"/>
        <charset val="162"/>
      </rPr>
      <t>X</t>
    </r>
    <r>
      <rPr>
        <sz val="8"/>
        <rFont val="Calibri"/>
        <family val="2"/>
        <charset val="162"/>
        <scheme val="minor"/>
      </rPr>
      <t>" İŞARETİ</t>
    </r>
  </si>
  <si>
    <r>
      <rPr>
        <u/>
        <sz val="10"/>
        <color rgb="FFFFFF00"/>
        <rFont val="Arial Tur"/>
        <charset val="162"/>
      </rPr>
      <t xml:space="preserve">GÜNDÜZ SAAT EKLEME : </t>
    </r>
    <r>
      <rPr>
        <sz val="10"/>
        <color theme="0"/>
        <rFont val="Arial Tur"/>
        <family val="2"/>
        <charset val="162"/>
      </rPr>
      <t xml:space="preserve">
Herhangi bir sebepten saat ekleme işlemi bu sayfadan veya [GECE (Saat Ekle)] sayfasından yapılmaktadır. "Dersin Verildiği Birim" yazılı olanlara saat ekleme işlemi yapılabilir. Saatlerin sağ yanındaki yeşil hücreye eklenecek saat yazılır.</t>
    </r>
  </si>
  <si>
    <r>
      <rPr>
        <u/>
        <sz val="10"/>
        <color rgb="FFFFFF00"/>
        <rFont val="Arial Tur"/>
        <charset val="162"/>
      </rPr>
      <t xml:space="preserve">GECE SAAT EKLEME : </t>
    </r>
    <r>
      <rPr>
        <sz val="10"/>
        <color theme="0"/>
        <rFont val="Arial Tur"/>
        <family val="2"/>
        <charset val="162"/>
      </rPr>
      <t xml:space="preserve">
Herhangi bir sebepten saat ekleme işlemi bu sayfadan veya [GÜNDÜZ (Saat Ekle)] sayfasından yapılmaktadır. "Dersin Verildiği Birim" yazılı olanlara saat ekleme işlemi yapılabilir. Saatlerin sağ yanındaki yeşil hücreye eklenecek saat yazılır.</t>
    </r>
  </si>
  <si>
    <t>EĞİTİM BİRİMİ / GÜNLER</t>
  </si>
  <si>
    <r>
      <rPr>
        <b/>
        <sz val="18"/>
        <color rgb="FFFFCCFF"/>
        <rFont val="Times New Roman"/>
        <family val="1"/>
        <charset val="162"/>
      </rPr>
      <t>(II.Öğretim)</t>
    </r>
    <r>
      <rPr>
        <b/>
        <sz val="18"/>
        <color theme="0"/>
        <rFont val="Times New Roman"/>
        <family val="1"/>
        <charset val="162"/>
      </rPr>
      <t xml:space="preserve"> GECE DERSLERİ DÜŞÜM SAYFASI</t>
    </r>
  </si>
  <si>
    <r>
      <rPr>
        <b/>
        <sz val="18"/>
        <color rgb="FFFFCCFF"/>
        <rFont val="Times New Roman"/>
        <family val="1"/>
        <charset val="162"/>
      </rPr>
      <t>(I.Öğretim)</t>
    </r>
    <r>
      <rPr>
        <b/>
        <sz val="18"/>
        <color theme="0"/>
        <rFont val="Times New Roman"/>
        <family val="1"/>
        <charset val="162"/>
      </rPr>
      <t xml:space="preserve"> GÜNDÜZ DERS SAATİ </t>
    </r>
    <r>
      <rPr>
        <b/>
        <sz val="18"/>
        <color rgb="FFFFFF00"/>
        <rFont val="Times New Roman"/>
        <family val="1"/>
        <charset val="162"/>
      </rPr>
      <t>DÜŞÜM</t>
    </r>
    <r>
      <rPr>
        <b/>
        <sz val="18"/>
        <color theme="0"/>
        <rFont val="Times New Roman"/>
        <family val="1"/>
        <charset val="162"/>
      </rPr>
      <t xml:space="preserve"> SAYFASI</t>
    </r>
  </si>
  <si>
    <r>
      <rPr>
        <b/>
        <sz val="9"/>
        <color rgb="FF0000FF"/>
        <rFont val="Comic Sans MS"/>
        <family val="4"/>
        <charset val="162"/>
      </rPr>
      <t>15)</t>
    </r>
    <r>
      <rPr>
        <sz val="9"/>
        <rFont val="Comic Sans MS"/>
        <family val="4"/>
        <charset val="162"/>
      </rPr>
      <t xml:space="preserve"> </t>
    </r>
    <r>
      <rPr>
        <b/>
        <sz val="9"/>
        <color rgb="FF0000FF"/>
        <rFont val="Comic Sans MS"/>
        <family val="4"/>
        <charset val="162"/>
      </rPr>
      <t xml:space="preserve">ÖDEV, PROJE vb </t>
    </r>
    <r>
      <rPr>
        <sz val="9"/>
        <rFont val="Comic Sans MS"/>
        <family val="4"/>
        <charset val="162"/>
      </rPr>
      <t>:Bitirme ödevi, bitirme projesi, diploma projesi, proje ve staj raporu değerlendirme ve benzeri eğitim, öğretim faaliyetlerini yönetenlere, öğrenci sayısına bakılmaksızın en faza 2 saat yük verilir. 
Görevlerin en fazla 2 saati "</t>
    </r>
    <r>
      <rPr>
        <sz val="9"/>
        <color rgb="FFFF0000"/>
        <rFont val="Comic Sans MS"/>
        <family val="4"/>
        <charset val="162"/>
      </rPr>
      <t>ÖDEV, PROJE vb</t>
    </r>
    <r>
      <rPr>
        <sz val="9"/>
        <rFont val="Comic Sans MS"/>
        <family val="4"/>
        <charset val="162"/>
      </rPr>
      <t>" alanında gösterilir ve hesaplama işlemine katılır.</t>
    </r>
  </si>
  <si>
    <r>
      <rPr>
        <b/>
        <sz val="9"/>
        <color rgb="FF0000FF"/>
        <rFont val="Comic Sans MS"/>
        <family val="4"/>
        <charset val="162"/>
      </rPr>
      <t>14)</t>
    </r>
    <r>
      <rPr>
        <sz val="9"/>
        <rFont val="Comic Sans MS"/>
        <family val="4"/>
        <charset val="162"/>
      </rPr>
      <t xml:space="preserve"> </t>
    </r>
    <r>
      <rPr>
        <b/>
        <sz val="9"/>
        <color rgb="FF0000FF"/>
        <rFont val="Comic Sans MS"/>
        <family val="4"/>
        <charset val="162"/>
      </rPr>
      <t xml:space="preserve">DANIŞMANLIK GÖREVİ </t>
    </r>
    <r>
      <rPr>
        <sz val="9"/>
        <rFont val="Comic Sans MS"/>
        <family val="4"/>
        <charset val="162"/>
      </rPr>
      <t>: "</t>
    </r>
    <r>
      <rPr>
        <sz val="9"/>
        <color rgb="FFFF0000"/>
        <rFont val="Comic Sans MS"/>
        <family val="4"/>
        <charset val="162"/>
      </rPr>
      <t>Dokt.Tez.Yön.</t>
    </r>
    <r>
      <rPr>
        <sz val="9"/>
        <rFont val="Comic Sans MS"/>
        <family val="4"/>
        <charset val="162"/>
      </rPr>
      <t>" ile "</t>
    </r>
    <r>
      <rPr>
        <sz val="9"/>
        <color rgb="FFFF0000"/>
        <rFont val="Comic Sans MS"/>
        <family val="4"/>
        <charset val="162"/>
      </rPr>
      <t>Y.Lis.Tez.Y.</t>
    </r>
    <r>
      <rPr>
        <sz val="9"/>
        <rFont val="Comic Sans MS"/>
        <family val="4"/>
        <charset val="162"/>
      </rPr>
      <t>" görevleri için azami ders yükü 10 saati geçemez. Görevlerdeki saatlerin 10 saate kadar olanı "</t>
    </r>
    <r>
      <rPr>
        <b/>
        <sz val="9"/>
        <color rgb="FFFF0000"/>
        <rFont val="Comic Sans MS"/>
        <family val="4"/>
        <charset val="162"/>
      </rPr>
      <t>DANIŞMANLIK</t>
    </r>
    <r>
      <rPr>
        <sz val="9"/>
        <rFont val="Comic Sans MS"/>
        <family val="4"/>
        <charset val="162"/>
      </rPr>
      <t>" alanında gösterilir ve hesaplama işlemine katılır.</t>
    </r>
  </si>
  <si>
    <t>BAŞLAMA TARİHİ</t>
  </si>
  <si>
    <t>BİTİŞ TARİHİ</t>
  </si>
  <si>
    <t>DAĞITIMI YAPILMAMIŞ SAATİ DİKKATE ALMAK</t>
  </si>
  <si>
    <t>Bölüm Başkanı (Tedviren)</t>
  </si>
  <si>
    <t>2024</t>
  </si>
  <si>
    <t>AYLIK EKDERS BİLDİRİM FORMU</t>
  </si>
  <si>
    <t>FEN EDEBİYAT FAK.</t>
  </si>
  <si>
    <t>Versiyon : 7.1.0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</si>
</sst>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d\ mmmm"/>
    <numFmt numFmtId="165" formatCode="dd/mm/yyyy;@"/>
    <numFmt numFmtId="166" formatCode="[$-F800]dddd\,\ mmmm\ dd\,\ yyyy"/>
    <numFmt numFmtId="167" formatCode="0;[Red]0"/>
    <numFmt numFmtId="168" formatCode="[$-41F]d\ mmmm\ yyyy;@"/>
    <numFmt numFmtId="169" formatCode="@* &quot;:&quot;"/>
  </numFmts>
  <fonts count="376">
    <font>
      <sz val="10"/>
      <name val="Arial Tur"/>
      <charset val="162"/>
    </font>
    <font>
      <sz val="8"/>
      <name val="Arial Tur"/>
      <family val="2"/>
      <charset val="162"/>
    </font>
    <font>
      <sz val="7"/>
      <name val="Arial Tur"/>
      <family val="2"/>
      <charset val="162"/>
    </font>
    <font>
      <sz val="6"/>
      <name val="Arial Tur"/>
      <family val="2"/>
      <charset val="162"/>
    </font>
    <font>
      <sz val="9"/>
      <name val="Arial Tur"/>
      <family val="2"/>
      <charset val="162"/>
    </font>
    <font>
      <u/>
      <sz val="8"/>
      <name val="Arial Tur"/>
      <family val="2"/>
      <charset val="162"/>
    </font>
    <font>
      <sz val="8"/>
      <color indexed="8"/>
      <name val="Arial Tur"/>
      <family val="2"/>
      <charset val="162"/>
    </font>
    <font>
      <sz val="8"/>
      <color indexed="10"/>
      <name val="Arial Tur"/>
      <family val="2"/>
      <charset val="162"/>
    </font>
    <font>
      <b/>
      <sz val="8"/>
      <color indexed="10"/>
      <name val="Arial Tur"/>
      <family val="2"/>
      <charset val="162"/>
    </font>
    <font>
      <i/>
      <sz val="8"/>
      <color indexed="10"/>
      <name val="Arial Tur"/>
      <family val="2"/>
      <charset val="162"/>
    </font>
    <font>
      <sz val="10"/>
      <name val="Arial Tur"/>
      <family val="2"/>
      <charset val="162"/>
    </font>
    <font>
      <sz val="8"/>
      <color indexed="56"/>
      <name val="Arial Tur"/>
      <family val="2"/>
      <charset val="162"/>
    </font>
    <font>
      <sz val="8"/>
      <color indexed="12"/>
      <name val="Arial Tur"/>
      <family val="2"/>
      <charset val="162"/>
    </font>
    <font>
      <sz val="6"/>
      <color indexed="10"/>
      <name val="Arial Tur"/>
      <family val="2"/>
      <charset val="162"/>
    </font>
    <font>
      <sz val="6"/>
      <color indexed="8"/>
      <name val="Arial Tur"/>
      <family val="2"/>
      <charset val="162"/>
    </font>
    <font>
      <b/>
      <i/>
      <u/>
      <sz val="10"/>
      <color indexed="10"/>
      <name val="Arial Tur"/>
      <family val="2"/>
      <charset val="162"/>
    </font>
    <font>
      <sz val="10"/>
      <color indexed="10"/>
      <name val="Arial Tur"/>
      <family val="2"/>
      <charset val="162"/>
    </font>
    <font>
      <b/>
      <sz val="10"/>
      <color indexed="10"/>
      <name val="Arial Tur"/>
      <family val="2"/>
      <charset val="162"/>
    </font>
    <font>
      <sz val="9"/>
      <color indexed="8"/>
      <name val="Arial Tur"/>
      <family val="2"/>
      <charset val="162"/>
    </font>
    <font>
      <sz val="7"/>
      <color indexed="10"/>
      <name val="Arial Tur"/>
      <family val="2"/>
      <charset val="162"/>
    </font>
    <font>
      <b/>
      <sz val="8"/>
      <name val="Arial Tur"/>
      <family val="2"/>
      <charset val="162"/>
    </font>
    <font>
      <sz val="10"/>
      <color indexed="56"/>
      <name val="Arial Tur"/>
      <family val="2"/>
      <charset val="162"/>
    </font>
    <font>
      <sz val="6"/>
      <color indexed="56"/>
      <name val="Arial Tur"/>
      <family val="2"/>
      <charset val="162"/>
    </font>
    <font>
      <sz val="7"/>
      <color indexed="56"/>
      <name val="Arial Tur"/>
      <family val="2"/>
      <charset val="162"/>
    </font>
    <font>
      <b/>
      <sz val="10"/>
      <color indexed="56"/>
      <name val="Arial Tur"/>
      <family val="2"/>
      <charset val="162"/>
    </font>
    <font>
      <b/>
      <sz val="8"/>
      <color indexed="56"/>
      <name val="Arial Tur"/>
      <family val="2"/>
      <charset val="162"/>
    </font>
    <font>
      <b/>
      <sz val="5"/>
      <color indexed="56"/>
      <name val="Tahoma"/>
      <family val="2"/>
    </font>
    <font>
      <b/>
      <sz val="10"/>
      <name val="Arial Tur"/>
      <family val="2"/>
      <charset val="162"/>
    </font>
    <font>
      <b/>
      <sz val="6"/>
      <name val="Arial Tur"/>
      <family val="2"/>
      <charset val="162"/>
    </font>
    <font>
      <b/>
      <sz val="8"/>
      <color indexed="12"/>
      <name val="Arial Tur"/>
      <family val="2"/>
      <charset val="162"/>
    </font>
    <font>
      <b/>
      <sz val="7"/>
      <name val="Arial Tur"/>
      <family val="2"/>
      <charset val="162"/>
    </font>
    <font>
      <b/>
      <sz val="7"/>
      <color indexed="10"/>
      <name val="Arial Tur"/>
      <family val="2"/>
      <charset val="162"/>
    </font>
    <font>
      <sz val="8"/>
      <color indexed="14"/>
      <name val="Arial Tur"/>
      <family val="2"/>
      <charset val="162"/>
    </font>
    <font>
      <b/>
      <sz val="6"/>
      <color indexed="14"/>
      <name val="Arial Tur"/>
      <family val="2"/>
      <charset val="162"/>
    </font>
    <font>
      <b/>
      <sz val="8"/>
      <color indexed="14"/>
      <name val="Arial Tur"/>
      <family val="2"/>
      <charset val="162"/>
    </font>
    <font>
      <b/>
      <sz val="9"/>
      <color indexed="10"/>
      <name val="Arial Tur"/>
      <family val="2"/>
      <charset val="162"/>
    </font>
    <font>
      <sz val="9"/>
      <color indexed="56"/>
      <name val="Arial Tur"/>
      <family val="2"/>
      <charset val="162"/>
    </font>
    <font>
      <sz val="7"/>
      <color indexed="12"/>
      <name val="Arial Tur"/>
      <family val="2"/>
      <charset val="162"/>
    </font>
    <font>
      <sz val="10"/>
      <color indexed="14"/>
      <name val="Arial Tur"/>
      <family val="2"/>
      <charset val="162"/>
    </font>
    <font>
      <b/>
      <sz val="9"/>
      <name val="Arial Tur"/>
      <family val="2"/>
      <charset val="162"/>
    </font>
    <font>
      <b/>
      <sz val="9"/>
      <color indexed="56"/>
      <name val="Arial Tur"/>
      <family val="2"/>
      <charset val="162"/>
    </font>
    <font>
      <b/>
      <u/>
      <sz val="8"/>
      <name val="Arial Tur"/>
      <family val="2"/>
      <charset val="162"/>
    </font>
    <font>
      <sz val="10"/>
      <color indexed="9"/>
      <name val="Arial Tur"/>
      <family val="2"/>
      <charset val="162"/>
    </font>
    <font>
      <sz val="5"/>
      <name val="Arial Tur"/>
      <family val="2"/>
      <charset val="162"/>
    </font>
    <font>
      <sz val="5"/>
      <color indexed="12"/>
      <name val="Arial Tur"/>
      <family val="2"/>
      <charset val="162"/>
    </font>
    <font>
      <sz val="7"/>
      <color indexed="14"/>
      <name val="Arial Tur"/>
      <family val="2"/>
      <charset val="162"/>
    </font>
    <font>
      <b/>
      <sz val="10"/>
      <color indexed="12"/>
      <name val="Arial Tur"/>
      <family val="2"/>
      <charset val="162"/>
    </font>
    <font>
      <u/>
      <sz val="7"/>
      <color indexed="10"/>
      <name val="Arial Tur"/>
      <family val="2"/>
      <charset val="162"/>
    </font>
    <font>
      <sz val="10"/>
      <color indexed="12"/>
      <name val="Arial Tur"/>
      <family val="2"/>
      <charset val="162"/>
    </font>
    <font>
      <sz val="6"/>
      <color indexed="12"/>
      <name val="Arial Tur"/>
      <family val="2"/>
      <charset val="162"/>
    </font>
    <font>
      <b/>
      <sz val="9"/>
      <color indexed="12"/>
      <name val="Arial Tur"/>
      <family val="2"/>
      <charset val="162"/>
    </font>
    <font>
      <b/>
      <sz val="10"/>
      <color indexed="48"/>
      <name val="Arial Tur"/>
      <family val="2"/>
      <charset val="162"/>
    </font>
    <font>
      <sz val="6"/>
      <name val="Tahoma"/>
      <family val="2"/>
      <charset val="162"/>
    </font>
    <font>
      <sz val="8"/>
      <name val="Tahoma"/>
      <family val="2"/>
      <charset val="162"/>
    </font>
    <font>
      <sz val="10"/>
      <name val="Tahoma"/>
      <family val="2"/>
      <charset val="162"/>
    </font>
    <font>
      <sz val="7"/>
      <name val="Tahoma"/>
      <family val="2"/>
      <charset val="162"/>
    </font>
    <font>
      <sz val="9"/>
      <name val="Tahoma"/>
      <family val="2"/>
      <charset val="162"/>
    </font>
    <font>
      <u/>
      <sz val="8"/>
      <name val="Tahoma"/>
      <family val="2"/>
      <charset val="162"/>
    </font>
    <font>
      <sz val="12"/>
      <name val="Tahoma"/>
      <family val="2"/>
      <charset val="162"/>
    </font>
    <font>
      <sz val="7"/>
      <name val="Tahoma"/>
      <family val="2"/>
    </font>
    <font>
      <b/>
      <i/>
      <sz val="9"/>
      <color indexed="10"/>
      <name val="Arial Tur"/>
      <family val="2"/>
      <charset val="162"/>
    </font>
    <font>
      <b/>
      <i/>
      <sz val="8"/>
      <color indexed="10"/>
      <name val="Arial Tur"/>
      <family val="2"/>
      <charset val="162"/>
    </font>
    <font>
      <sz val="35"/>
      <color indexed="14"/>
      <name val="Arial Narrow"/>
      <family val="2"/>
    </font>
    <font>
      <b/>
      <i/>
      <sz val="8"/>
      <color indexed="9"/>
      <name val="Arial Tur"/>
      <family val="2"/>
      <charset val="162"/>
    </font>
    <font>
      <sz val="8"/>
      <color rgb="FFFF0000"/>
      <name val="Cambria"/>
      <family val="1"/>
      <charset val="162"/>
      <scheme val="major"/>
    </font>
    <font>
      <sz val="8"/>
      <color rgb="FF0000FF"/>
      <name val="Cambria"/>
      <family val="1"/>
      <charset val="162"/>
      <scheme val="major"/>
    </font>
    <font>
      <sz val="8"/>
      <color rgb="FFFF0000"/>
      <name val="Arial Tur"/>
      <family val="2"/>
      <charset val="162"/>
    </font>
    <font>
      <b/>
      <sz val="8"/>
      <color rgb="FFFF0000"/>
      <name val="Arial Tur"/>
      <family val="2"/>
      <charset val="162"/>
    </font>
    <font>
      <sz val="9"/>
      <color indexed="81"/>
      <name val="Tahoma"/>
      <family val="2"/>
      <charset val="162"/>
    </font>
    <font>
      <b/>
      <sz val="9"/>
      <color indexed="81"/>
      <name val="Tahoma"/>
      <family val="2"/>
      <charset val="162"/>
    </font>
    <font>
      <b/>
      <sz val="9"/>
      <color indexed="10"/>
      <name val="Tahoma"/>
      <family val="2"/>
      <charset val="162"/>
    </font>
    <font>
      <sz val="8"/>
      <color rgb="FF0000FF"/>
      <name val="Arial Tur"/>
      <family val="2"/>
      <charset val="162"/>
    </font>
    <font>
      <b/>
      <sz val="8"/>
      <color rgb="FF0000FF"/>
      <name val="Arial Tur"/>
      <family val="2"/>
      <charset val="162"/>
    </font>
    <font>
      <sz val="7"/>
      <color indexed="12"/>
      <name val="Arial Tur"/>
      <charset val="162"/>
    </font>
    <font>
      <sz val="7"/>
      <color rgb="FFFF0000"/>
      <name val="Arial Tur"/>
      <family val="2"/>
      <charset val="162"/>
    </font>
    <font>
      <b/>
      <sz val="6"/>
      <color rgb="FFFF0000"/>
      <name val="Arial Tur"/>
      <family val="2"/>
      <charset val="162"/>
    </font>
    <font>
      <sz val="7"/>
      <color rgb="FF0000FF"/>
      <name val="Arial Tur"/>
      <family val="2"/>
      <charset val="162"/>
    </font>
    <font>
      <b/>
      <sz val="6"/>
      <color rgb="FF0000FF"/>
      <name val="Arial Tur"/>
      <family val="2"/>
      <charset val="162"/>
    </font>
    <font>
      <b/>
      <sz val="7"/>
      <color rgb="FF0000FF"/>
      <name val="Arial Tur"/>
      <family val="2"/>
      <charset val="162"/>
    </font>
    <font>
      <b/>
      <sz val="7"/>
      <color rgb="FFFF0000"/>
      <name val="Arial Tur"/>
      <family val="2"/>
      <charset val="162"/>
    </font>
    <font>
      <sz val="6"/>
      <name val="Cambria"/>
      <family val="1"/>
      <charset val="162"/>
      <scheme val="major"/>
    </font>
    <font>
      <b/>
      <sz val="10"/>
      <color theme="0"/>
      <name val="Cambria"/>
      <family val="1"/>
      <charset val="162"/>
      <scheme val="major"/>
    </font>
    <font>
      <sz val="7"/>
      <color indexed="12"/>
      <name val="Cambria"/>
      <family val="1"/>
      <charset val="162"/>
      <scheme val="major"/>
    </font>
    <font>
      <sz val="6"/>
      <color indexed="12"/>
      <name val="Cambria"/>
      <family val="1"/>
      <charset val="162"/>
      <scheme val="major"/>
    </font>
    <font>
      <b/>
      <sz val="7.2"/>
      <color rgb="FFFF0000"/>
      <name val="Arial Tur"/>
      <charset val="162"/>
    </font>
    <font>
      <sz val="8"/>
      <color rgb="FFFF0000"/>
      <name val="Tahoma"/>
      <family val="2"/>
      <charset val="162"/>
    </font>
    <font>
      <sz val="10"/>
      <color indexed="10"/>
      <name val="Cambria"/>
      <family val="1"/>
      <charset val="162"/>
      <scheme val="major"/>
    </font>
    <font>
      <sz val="8"/>
      <color rgb="FF0000FF"/>
      <name val="Tahoma"/>
      <family val="2"/>
      <charset val="162"/>
    </font>
    <font>
      <b/>
      <sz val="9"/>
      <color rgb="FFFF0000"/>
      <name val="Arial Tur"/>
      <family val="2"/>
      <charset val="162"/>
    </font>
    <font>
      <b/>
      <sz val="9"/>
      <color rgb="FF0000FF"/>
      <name val="Arial Tur"/>
      <charset val="162"/>
    </font>
    <font>
      <b/>
      <sz val="8"/>
      <color rgb="FF0000FF"/>
      <name val="Arial Tur"/>
      <charset val="162"/>
    </font>
    <font>
      <b/>
      <sz val="10"/>
      <color rgb="FF0000FF"/>
      <name val="Arial Tur"/>
      <charset val="162"/>
    </font>
    <font>
      <sz val="5"/>
      <color rgb="FF0000FF"/>
      <name val="Arial Tur"/>
      <family val="2"/>
      <charset val="162"/>
    </font>
    <font>
      <sz val="5"/>
      <color rgb="FFFF0000"/>
      <name val="Arial Tur"/>
      <family val="2"/>
      <charset val="162"/>
    </font>
    <font>
      <b/>
      <sz val="7"/>
      <color rgb="FF0000FF"/>
      <name val="Arial Tur"/>
      <charset val="162"/>
    </font>
    <font>
      <b/>
      <sz val="9"/>
      <color indexed="12"/>
      <name val="Tahoma"/>
      <family val="2"/>
      <charset val="162"/>
    </font>
    <font>
      <sz val="8"/>
      <color indexed="10"/>
      <name val="Arial Tur"/>
      <charset val="162"/>
    </font>
    <font>
      <sz val="8"/>
      <name val="Arial Tur"/>
      <charset val="162"/>
    </font>
    <font>
      <sz val="8"/>
      <color rgb="FFFF0000"/>
      <name val="Arial Tur"/>
      <charset val="162"/>
    </font>
    <font>
      <b/>
      <sz val="8"/>
      <color indexed="14"/>
      <name val="Arial Tur"/>
      <charset val="162"/>
    </font>
    <font>
      <b/>
      <sz val="8"/>
      <color rgb="FFFF0000"/>
      <name val="Arial Tur"/>
      <charset val="162"/>
    </font>
    <font>
      <b/>
      <sz val="7"/>
      <name val="Arial Tur"/>
      <charset val="162"/>
    </font>
    <font>
      <sz val="6"/>
      <color indexed="56"/>
      <name val="Arial Tur"/>
      <charset val="162"/>
    </font>
    <font>
      <b/>
      <sz val="8"/>
      <name val="Tahoma"/>
      <family val="2"/>
      <charset val="162"/>
    </font>
    <font>
      <sz val="10"/>
      <color rgb="FFFF0000"/>
      <name val="Arial Tur"/>
      <charset val="162"/>
    </font>
    <font>
      <b/>
      <sz val="10"/>
      <color rgb="FFFFFF00"/>
      <name val="Cambria"/>
      <family val="1"/>
      <charset val="162"/>
      <scheme val="major"/>
    </font>
    <font>
      <b/>
      <sz val="8"/>
      <color rgb="FFFFFF00"/>
      <name val="Arial Tur"/>
      <charset val="162"/>
    </font>
    <font>
      <b/>
      <sz val="10"/>
      <color rgb="FFFF0000"/>
      <name val="Arial Tur"/>
      <charset val="162"/>
    </font>
    <font>
      <sz val="9"/>
      <color indexed="12"/>
      <name val="Tahoma"/>
      <family val="2"/>
      <charset val="162"/>
    </font>
    <font>
      <b/>
      <sz val="7"/>
      <color indexed="56"/>
      <name val="Arial Tur"/>
      <family val="2"/>
      <charset val="162"/>
    </font>
    <font>
      <sz val="9"/>
      <color rgb="FFFF0000"/>
      <name val="Cambria"/>
      <family val="1"/>
      <charset val="162"/>
      <scheme val="major"/>
    </font>
    <font>
      <b/>
      <sz val="14"/>
      <color theme="0"/>
      <name val="Arial Tur"/>
      <charset val="162"/>
    </font>
    <font>
      <b/>
      <sz val="11"/>
      <color theme="0"/>
      <name val="Arial Tur"/>
      <charset val="162"/>
    </font>
    <font>
      <b/>
      <sz val="8"/>
      <color indexed="10"/>
      <name val="Arial Tur"/>
      <charset val="162"/>
    </font>
    <font>
      <b/>
      <sz val="8"/>
      <color indexed="8"/>
      <name val="Arial Tur"/>
      <charset val="162"/>
    </font>
    <font>
      <b/>
      <sz val="8"/>
      <color indexed="56"/>
      <name val="Arial Tur"/>
      <charset val="162"/>
    </font>
    <font>
      <b/>
      <sz val="8"/>
      <name val="Arial Tur"/>
      <charset val="162"/>
    </font>
    <font>
      <sz val="8"/>
      <name val="Calibri"/>
      <family val="2"/>
      <charset val="162"/>
      <scheme val="minor"/>
    </font>
    <font>
      <sz val="7"/>
      <color rgb="FF0000FF"/>
      <name val="Arial Tur"/>
      <charset val="162"/>
    </font>
    <font>
      <sz val="7"/>
      <name val="Arial Tur"/>
      <charset val="162"/>
    </font>
    <font>
      <b/>
      <sz val="7"/>
      <color theme="1"/>
      <name val="Arial Tur"/>
      <family val="2"/>
      <charset val="162"/>
    </font>
    <font>
      <sz val="10"/>
      <name val="Cambria"/>
      <family val="1"/>
      <charset val="162"/>
      <scheme val="major"/>
    </font>
    <font>
      <i/>
      <sz val="8"/>
      <name val="Arial Tur"/>
      <family val="2"/>
      <charset val="162"/>
    </font>
    <font>
      <b/>
      <sz val="10"/>
      <color rgb="FFFF0000"/>
      <name val="Arial Tur"/>
      <family val="2"/>
      <charset val="162"/>
    </font>
    <font>
      <i/>
      <sz val="7"/>
      <name val="Arial Tur"/>
      <family val="2"/>
      <charset val="162"/>
    </font>
    <font>
      <b/>
      <sz val="9"/>
      <color rgb="FFFF0000"/>
      <name val="Arial Tur"/>
      <charset val="162"/>
    </font>
    <font>
      <b/>
      <i/>
      <sz val="9"/>
      <color indexed="81"/>
      <name val="Tahoma"/>
      <family val="2"/>
      <charset val="162"/>
    </font>
    <font>
      <b/>
      <u/>
      <sz val="12"/>
      <color indexed="81"/>
      <name val="Tahoma"/>
      <family val="2"/>
      <charset val="162"/>
    </font>
    <font>
      <sz val="11"/>
      <name val="Arial Tur"/>
      <charset val="162"/>
    </font>
    <font>
      <b/>
      <sz val="8"/>
      <color rgb="FFFF0000"/>
      <name val="Tahoma"/>
      <family val="2"/>
      <charset val="162"/>
    </font>
    <font>
      <b/>
      <sz val="10"/>
      <color rgb="FFFF0000"/>
      <name val="Calibri"/>
      <family val="2"/>
      <charset val="162"/>
      <scheme val="minor"/>
    </font>
    <font>
      <b/>
      <sz val="11"/>
      <color rgb="FFFF0000"/>
      <name val="Arial Tur"/>
      <charset val="162"/>
    </font>
    <font>
      <b/>
      <sz val="11"/>
      <color theme="1"/>
      <name val="Arial Tur"/>
      <charset val="162"/>
    </font>
    <font>
      <b/>
      <sz val="9"/>
      <color indexed="14"/>
      <name val="Tahoma"/>
      <family val="2"/>
      <charset val="162"/>
    </font>
    <font>
      <b/>
      <sz val="7"/>
      <color rgb="FFFF0000"/>
      <name val="Arial Tur"/>
      <charset val="162"/>
    </font>
    <font>
      <sz val="7"/>
      <color rgb="FFFF0000"/>
      <name val="Cambria"/>
      <family val="1"/>
      <charset val="162"/>
      <scheme val="major"/>
    </font>
    <font>
      <sz val="10"/>
      <color rgb="FFFF0000"/>
      <name val="Arial Tur"/>
      <family val="2"/>
      <charset val="162"/>
    </font>
    <font>
      <b/>
      <sz val="6"/>
      <color rgb="FFFF0000"/>
      <name val="Arial Tur"/>
      <charset val="162"/>
    </font>
    <font>
      <sz val="9"/>
      <color indexed="10"/>
      <name val="Tahoma"/>
      <family val="2"/>
      <charset val="162"/>
    </font>
    <font>
      <sz val="9"/>
      <color indexed="39"/>
      <name val="Tahoma"/>
      <family val="2"/>
      <charset val="162"/>
    </font>
    <font>
      <b/>
      <i/>
      <sz val="9"/>
      <color indexed="10"/>
      <name val="Tahoma"/>
      <family val="2"/>
      <charset val="162"/>
    </font>
    <font>
      <b/>
      <sz val="9"/>
      <color indexed="17"/>
      <name val="Tahoma"/>
      <family val="2"/>
      <charset val="162"/>
    </font>
    <font>
      <sz val="6"/>
      <name val="Arial Tur"/>
      <charset val="162"/>
    </font>
    <font>
      <sz val="5"/>
      <color indexed="10"/>
      <name val="Arial Tur"/>
      <charset val="162"/>
    </font>
    <font>
      <b/>
      <sz val="6"/>
      <color rgb="FF0000FF"/>
      <name val="Arial Tur"/>
      <charset val="162"/>
    </font>
    <font>
      <b/>
      <sz val="10"/>
      <color theme="0"/>
      <name val="Arial Tur"/>
      <family val="2"/>
      <charset val="162"/>
    </font>
    <font>
      <sz val="6"/>
      <color rgb="FF0000FF"/>
      <name val="Arial Tur"/>
      <charset val="162"/>
    </font>
    <font>
      <sz val="6"/>
      <color rgb="FFFF0000"/>
      <name val="Arial Tur"/>
      <charset val="162"/>
    </font>
    <font>
      <sz val="9"/>
      <color indexed="10"/>
      <name val="Arial Tur"/>
      <charset val="162"/>
    </font>
    <font>
      <sz val="12"/>
      <name val="Arial Tur"/>
      <family val="2"/>
      <charset val="162"/>
    </font>
    <font>
      <sz val="16"/>
      <name val="Arial Tur"/>
      <family val="2"/>
      <charset val="162"/>
    </font>
    <font>
      <b/>
      <sz val="10"/>
      <color rgb="FFFF0000"/>
      <name val="Cambria"/>
      <family val="1"/>
      <charset val="162"/>
      <scheme val="major"/>
    </font>
    <font>
      <b/>
      <sz val="10"/>
      <name val="Arial Tur"/>
      <charset val="162"/>
    </font>
    <font>
      <sz val="7"/>
      <name val="Times New Roman"/>
      <family val="1"/>
      <charset val="162"/>
    </font>
    <font>
      <sz val="7"/>
      <color indexed="12"/>
      <name val="Times New Roman"/>
      <family val="1"/>
      <charset val="162"/>
    </font>
    <font>
      <sz val="7"/>
      <color indexed="10"/>
      <name val="Times New Roman"/>
      <family val="1"/>
      <charset val="162"/>
    </font>
    <font>
      <b/>
      <sz val="10"/>
      <color indexed="10"/>
      <name val="Arial Tur"/>
      <charset val="162"/>
    </font>
    <font>
      <b/>
      <sz val="6"/>
      <color rgb="FFFFFF00"/>
      <name val="Arial Tur"/>
      <charset val="162"/>
    </font>
    <font>
      <b/>
      <i/>
      <sz val="7"/>
      <color rgb="FFFF0000"/>
      <name val="Arial Tur"/>
      <charset val="162"/>
    </font>
    <font>
      <sz val="9"/>
      <name val="Times New Roman"/>
      <family val="1"/>
      <charset val="162"/>
    </font>
    <font>
      <b/>
      <sz val="9"/>
      <color rgb="FFFF0000"/>
      <name val="Times New Roman"/>
      <family val="1"/>
      <charset val="162"/>
    </font>
    <font>
      <sz val="9"/>
      <color theme="0"/>
      <name val="Times New Roman"/>
      <family val="1"/>
      <charset val="162"/>
    </font>
    <font>
      <sz val="9"/>
      <color rgb="FFFF0000"/>
      <name val="Times New Roman"/>
      <family val="1"/>
      <charset val="162"/>
    </font>
    <font>
      <b/>
      <sz val="8"/>
      <color theme="0"/>
      <name val="Arial Tur"/>
      <charset val="162"/>
    </font>
    <font>
      <b/>
      <sz val="6"/>
      <color theme="0"/>
      <name val="Arial Tur"/>
      <charset val="162"/>
    </font>
    <font>
      <sz val="5"/>
      <name val="Times New Roman"/>
      <family val="1"/>
      <charset val="162"/>
    </font>
    <font>
      <b/>
      <sz val="14"/>
      <name val="Arial Tur"/>
      <family val="2"/>
      <charset val="162"/>
    </font>
    <font>
      <sz val="10"/>
      <name val="Times New Roman"/>
      <family val="1"/>
      <charset val="162"/>
    </font>
    <font>
      <sz val="6"/>
      <color rgb="FF0000FF"/>
      <name val="Tahoma"/>
      <family val="2"/>
      <charset val="162"/>
    </font>
    <font>
      <sz val="15"/>
      <color indexed="12"/>
      <name val="Arial Tur"/>
      <family val="2"/>
      <charset val="162"/>
    </font>
    <font>
      <b/>
      <sz val="8"/>
      <color rgb="FF0000FF"/>
      <name val="Tahoma"/>
      <family val="2"/>
      <charset val="162"/>
    </font>
    <font>
      <sz val="10"/>
      <color theme="0"/>
      <name val="Arial Tur"/>
      <family val="2"/>
      <charset val="162"/>
    </font>
    <font>
      <sz val="10"/>
      <color theme="0"/>
      <name val="Cambria"/>
      <family val="1"/>
      <charset val="162"/>
      <scheme val="major"/>
    </font>
    <font>
      <b/>
      <sz val="10"/>
      <color indexed="14"/>
      <name val="Arial Tur"/>
      <family val="2"/>
      <charset val="162"/>
    </font>
    <font>
      <b/>
      <sz val="18"/>
      <color theme="0"/>
      <name val="Times New Roman"/>
      <family val="1"/>
      <charset val="162"/>
    </font>
    <font>
      <b/>
      <sz val="15"/>
      <color theme="0"/>
      <name val="Arial Tur"/>
      <family val="2"/>
      <charset val="162"/>
    </font>
    <font>
      <sz val="10"/>
      <color rgb="FF0000FF"/>
      <name val="Arial Tur"/>
      <charset val="162"/>
    </font>
    <font>
      <b/>
      <sz val="12"/>
      <color rgb="FFFF0000"/>
      <name val="Cambria"/>
      <family val="1"/>
      <charset val="162"/>
      <scheme val="major"/>
    </font>
    <font>
      <b/>
      <sz val="9"/>
      <color rgb="FF0000FF"/>
      <name val="Tahoma"/>
      <family val="2"/>
      <charset val="162"/>
    </font>
    <font>
      <sz val="7"/>
      <color indexed="81"/>
      <name val="Tahoma"/>
      <family val="2"/>
      <charset val="162"/>
    </font>
    <font>
      <b/>
      <sz val="7"/>
      <color indexed="81"/>
      <name val="Tahoma"/>
      <family val="2"/>
      <charset val="162"/>
    </font>
    <font>
      <b/>
      <sz val="6"/>
      <color rgb="FF0000FF"/>
      <name val="Tahoma"/>
      <family val="2"/>
      <charset val="162"/>
    </font>
    <font>
      <b/>
      <sz val="8"/>
      <color rgb="FF009900"/>
      <name val="Tahoma"/>
      <family val="2"/>
      <charset val="162"/>
    </font>
    <font>
      <b/>
      <sz val="6"/>
      <color rgb="FFFF0000"/>
      <name val="Tahoma"/>
      <family val="2"/>
      <charset val="162"/>
    </font>
    <font>
      <b/>
      <sz val="6"/>
      <name val="Tahoma"/>
      <family val="2"/>
      <charset val="162"/>
    </font>
    <font>
      <b/>
      <sz val="10"/>
      <color rgb="FF0000FF"/>
      <name val="Arial Tur"/>
      <family val="2"/>
      <charset val="162"/>
    </font>
    <font>
      <b/>
      <sz val="18"/>
      <color rgb="FFFFFF00"/>
      <name val="Times New Roman"/>
      <family val="1"/>
      <charset val="162"/>
    </font>
    <font>
      <sz val="8"/>
      <color rgb="FFC00000"/>
      <name val="Arial Tur"/>
      <family val="2"/>
      <charset val="162"/>
    </font>
    <font>
      <b/>
      <sz val="12"/>
      <color indexed="10"/>
      <name val="Tahoma"/>
      <family val="2"/>
      <charset val="162"/>
    </font>
    <font>
      <b/>
      <sz val="12"/>
      <name val="Arial Tur"/>
      <family val="2"/>
      <charset val="162"/>
    </font>
    <font>
      <sz val="11"/>
      <name val="Tahoma"/>
      <family val="2"/>
      <charset val="162"/>
    </font>
    <font>
      <sz val="1"/>
      <name val="Arial Tur"/>
      <family val="2"/>
      <charset val="162"/>
    </font>
    <font>
      <sz val="1"/>
      <color indexed="14"/>
      <name val="Arial Tur"/>
      <family val="2"/>
      <charset val="162"/>
    </font>
    <font>
      <sz val="1"/>
      <color indexed="56"/>
      <name val="Arial Tur"/>
      <family val="2"/>
      <charset val="162"/>
    </font>
    <font>
      <u/>
      <sz val="1"/>
      <color indexed="10"/>
      <name val="Arial Tur"/>
      <family val="2"/>
      <charset val="162"/>
    </font>
    <font>
      <b/>
      <sz val="1"/>
      <color indexed="12"/>
      <name val="Arial Tur"/>
      <family val="2"/>
      <charset val="162"/>
    </font>
    <font>
      <sz val="1"/>
      <color indexed="12"/>
      <name val="Arial Tur"/>
      <family val="2"/>
      <charset val="162"/>
    </font>
    <font>
      <b/>
      <sz val="1"/>
      <color indexed="56"/>
      <name val="Arial Tur"/>
      <family val="2"/>
      <charset val="162"/>
    </font>
    <font>
      <b/>
      <sz val="1"/>
      <color rgb="FFFF0000"/>
      <name val="Arial Tur"/>
      <family val="2"/>
      <charset val="162"/>
    </font>
    <font>
      <sz val="9"/>
      <color rgb="FF0000FF"/>
      <name val="Tahoma"/>
      <family val="2"/>
      <charset val="162"/>
    </font>
    <font>
      <sz val="10"/>
      <color rgb="FF0000FF"/>
      <name val="Arial Tur"/>
      <family val="2"/>
      <charset val="162"/>
    </font>
    <font>
      <sz val="10"/>
      <color rgb="FF009900"/>
      <name val="Arial Tur"/>
      <family val="2"/>
      <charset val="162"/>
    </font>
    <font>
      <sz val="7"/>
      <color rgb="FF3333FF"/>
      <name val="Cambria"/>
      <family val="1"/>
      <charset val="162"/>
      <scheme val="major"/>
    </font>
    <font>
      <b/>
      <i/>
      <sz val="10"/>
      <color rgb="FFFF0000"/>
      <name val="Arial Tur"/>
      <charset val="162"/>
    </font>
    <font>
      <b/>
      <i/>
      <sz val="8"/>
      <color rgb="FFFF0000"/>
      <name val="Arial Tur"/>
      <charset val="162"/>
    </font>
    <font>
      <b/>
      <u/>
      <sz val="9"/>
      <color indexed="10"/>
      <name val="Tahoma"/>
      <family val="2"/>
      <charset val="162"/>
    </font>
    <font>
      <u/>
      <sz val="9"/>
      <name val="Tahoma"/>
      <family val="2"/>
      <charset val="162"/>
    </font>
    <font>
      <b/>
      <sz val="9"/>
      <color rgb="FF0000FF"/>
      <name val="Arial Tur"/>
      <family val="2"/>
      <charset val="162"/>
    </font>
    <font>
      <i/>
      <sz val="9"/>
      <name val="Arial Tur"/>
      <family val="2"/>
      <charset val="162"/>
    </font>
    <font>
      <sz val="17"/>
      <color theme="0"/>
      <name val="Arial Tur"/>
      <family val="2"/>
      <charset val="162"/>
    </font>
    <font>
      <b/>
      <sz val="9"/>
      <color indexed="39"/>
      <name val="Tahoma"/>
      <family val="2"/>
      <charset val="162"/>
    </font>
    <font>
      <sz val="10"/>
      <color indexed="81"/>
      <name val="Arial Tur"/>
      <charset val="162"/>
    </font>
    <font>
      <b/>
      <sz val="8"/>
      <color rgb="FF3333FF"/>
      <name val="Tahoma"/>
      <family val="2"/>
      <charset val="162"/>
    </font>
    <font>
      <sz val="6"/>
      <color indexed="12"/>
      <name val="Arial Tur"/>
      <charset val="162"/>
    </font>
    <font>
      <sz val="6"/>
      <color rgb="FF009900"/>
      <name val="Arial Tur"/>
      <charset val="162"/>
    </font>
    <font>
      <b/>
      <i/>
      <sz val="9"/>
      <color rgb="FFFF0000"/>
      <name val="Cambria"/>
      <family val="1"/>
      <charset val="162"/>
      <scheme val="major"/>
    </font>
    <font>
      <b/>
      <sz val="8"/>
      <color rgb="FFFF0000"/>
      <name val="Cambria"/>
      <family val="1"/>
      <charset val="162"/>
      <scheme val="major"/>
    </font>
    <font>
      <b/>
      <sz val="5"/>
      <color rgb="FFFF0000"/>
      <name val="Arial Tur"/>
      <charset val="162"/>
    </font>
    <font>
      <b/>
      <sz val="5"/>
      <color rgb="FFFF0000"/>
      <name val="Arial Tur"/>
      <family val="2"/>
      <charset val="162"/>
    </font>
    <font>
      <b/>
      <sz val="8"/>
      <color rgb="FF0000FF"/>
      <name val="Cambria"/>
      <family val="1"/>
      <charset val="162"/>
      <scheme val="major"/>
    </font>
    <font>
      <sz val="11"/>
      <color theme="0"/>
      <name val="Cambria"/>
      <family val="1"/>
      <charset val="162"/>
      <scheme val="major"/>
    </font>
    <font>
      <sz val="10"/>
      <name val="Comic Sans MS"/>
      <family val="4"/>
      <charset val="162"/>
    </font>
    <font>
      <sz val="9"/>
      <name val="Comic Sans MS"/>
      <family val="4"/>
      <charset val="162"/>
    </font>
    <font>
      <b/>
      <sz val="9"/>
      <color rgb="FF0000FF"/>
      <name val="Comic Sans MS"/>
      <family val="4"/>
      <charset val="162"/>
    </font>
    <font>
      <sz val="9"/>
      <color rgb="FFFF0000"/>
      <name val="Comic Sans MS"/>
      <family val="4"/>
      <charset val="162"/>
    </font>
    <font>
      <b/>
      <u/>
      <sz val="9"/>
      <color rgb="FF0000FF"/>
      <name val="Comic Sans MS"/>
      <family val="4"/>
      <charset val="162"/>
    </font>
    <font>
      <i/>
      <sz val="9"/>
      <color rgb="FF0000FF"/>
      <name val="Comic Sans MS"/>
      <family val="4"/>
      <charset val="162"/>
    </font>
    <font>
      <b/>
      <i/>
      <u/>
      <sz val="9"/>
      <color rgb="FF0000FF"/>
      <name val="Comic Sans MS"/>
      <family val="4"/>
      <charset val="162"/>
    </font>
    <font>
      <i/>
      <sz val="9"/>
      <name val="Comic Sans MS"/>
      <family val="4"/>
      <charset val="162"/>
    </font>
    <font>
      <b/>
      <sz val="22"/>
      <color theme="0"/>
      <name val="Comic Sans MS"/>
      <family val="4"/>
      <charset val="162"/>
    </font>
    <font>
      <sz val="20"/>
      <color rgb="FFFF0000"/>
      <name val="Franklin Gothic Demi Cond"/>
      <family val="2"/>
      <charset val="162"/>
    </font>
    <font>
      <sz val="20"/>
      <color rgb="FF009900"/>
      <name val="Franklin Gothic Demi Cond"/>
      <family val="2"/>
      <charset val="162"/>
    </font>
    <font>
      <b/>
      <u/>
      <sz val="11"/>
      <color rgb="FFFFFF00"/>
      <name val="Cambria"/>
      <family val="1"/>
      <charset val="162"/>
      <scheme val="major"/>
    </font>
    <font>
      <b/>
      <sz val="11"/>
      <color rgb="FFFFFF00"/>
      <name val="Cambria"/>
      <family val="1"/>
      <charset val="162"/>
      <scheme val="major"/>
    </font>
    <font>
      <sz val="11"/>
      <color rgb="FFFF99FF"/>
      <name val="Cambria"/>
      <family val="1"/>
      <charset val="162"/>
      <scheme val="major"/>
    </font>
    <font>
      <b/>
      <sz val="9"/>
      <color rgb="FFFF0000"/>
      <name val="Comic Sans MS"/>
      <family val="4"/>
      <charset val="162"/>
    </font>
    <font>
      <b/>
      <sz val="9"/>
      <name val="Comic Sans MS"/>
      <family val="4"/>
      <charset val="162"/>
    </font>
    <font>
      <sz val="10"/>
      <color rgb="FFFF0000"/>
      <name val="Comic Sans MS"/>
      <family val="4"/>
      <charset val="162"/>
    </font>
    <font>
      <b/>
      <sz val="10"/>
      <color rgb="FFFF0000"/>
      <name val="Comic Sans MS"/>
      <family val="4"/>
      <charset val="162"/>
    </font>
    <font>
      <b/>
      <sz val="9"/>
      <color rgb="FF00B050"/>
      <name val="Comic Sans MS"/>
      <family val="4"/>
      <charset val="162"/>
    </font>
    <font>
      <b/>
      <i/>
      <sz val="10"/>
      <name val="Arial Tur"/>
      <charset val="162"/>
    </font>
    <font>
      <b/>
      <sz val="9"/>
      <color indexed="18"/>
      <name val="Tahoma"/>
      <family val="2"/>
      <charset val="162"/>
    </font>
    <font>
      <b/>
      <i/>
      <sz val="10"/>
      <color theme="0"/>
      <name val="Arial Tur"/>
      <charset val="162"/>
    </font>
    <font>
      <sz val="9"/>
      <color rgb="FFFF0000"/>
      <name val="Tahoma"/>
      <family val="2"/>
      <charset val="162"/>
    </font>
    <font>
      <b/>
      <sz val="10"/>
      <color rgb="FF00B0F0"/>
      <name val="Arial Tur"/>
      <family val="2"/>
      <charset val="162"/>
    </font>
    <font>
      <sz val="20"/>
      <color rgb="FF009900"/>
      <name val="Tahoma"/>
      <family val="2"/>
      <charset val="162"/>
    </font>
    <font>
      <sz val="6"/>
      <color rgb="FF0000FF"/>
      <name val="Arial Tur"/>
      <family val="2"/>
      <charset val="162"/>
    </font>
    <font>
      <b/>
      <sz val="6"/>
      <name val="Arial Tur"/>
      <charset val="162"/>
    </font>
    <font>
      <b/>
      <sz val="7"/>
      <color indexed="12"/>
      <name val="Arial Tur"/>
      <charset val="162"/>
    </font>
    <font>
      <b/>
      <sz val="10"/>
      <color indexed="56"/>
      <name val="Arial Tur"/>
      <charset val="162"/>
    </font>
    <font>
      <b/>
      <sz val="9"/>
      <name val="Arial Tur"/>
      <charset val="162"/>
    </font>
    <font>
      <sz val="5"/>
      <color rgb="FF0000FF"/>
      <name val="Tahoma"/>
      <family val="2"/>
      <charset val="162"/>
    </font>
    <font>
      <sz val="5"/>
      <color indexed="12"/>
      <name val="Arial Tur"/>
      <charset val="162"/>
    </font>
    <font>
      <sz val="5"/>
      <color rgb="FFFF0000"/>
      <name val="Arial Tur"/>
      <charset val="162"/>
    </font>
    <font>
      <sz val="5"/>
      <color rgb="FFFF0000"/>
      <name val="Tahoma"/>
      <family val="2"/>
      <charset val="162"/>
    </font>
    <font>
      <sz val="5"/>
      <color rgb="FF009900"/>
      <name val="Tahoma"/>
      <family val="2"/>
      <charset val="162"/>
    </font>
    <font>
      <b/>
      <i/>
      <u/>
      <sz val="9"/>
      <color rgb="FFFF0000"/>
      <name val="Comic Sans MS"/>
      <family val="4"/>
      <charset val="162"/>
    </font>
    <font>
      <sz val="5"/>
      <name val="Tahoma"/>
      <family val="2"/>
      <charset val="162"/>
    </font>
    <font>
      <sz val="5"/>
      <color rgb="FFFF00FF"/>
      <name val="Tahoma"/>
      <family val="2"/>
      <charset val="162"/>
    </font>
    <font>
      <sz val="5"/>
      <color theme="5" tint="-0.249977111117893"/>
      <name val="Tahoma"/>
      <family val="2"/>
      <charset val="162"/>
    </font>
    <font>
      <b/>
      <sz val="8"/>
      <color indexed="12"/>
      <name val="Arial Tur"/>
      <charset val="162"/>
    </font>
    <font>
      <sz val="7"/>
      <color rgb="FFFF0000"/>
      <name val="Tahoma"/>
      <family val="2"/>
      <charset val="162"/>
    </font>
    <font>
      <sz val="7"/>
      <color rgb="FF0000FF"/>
      <name val="Tahoma"/>
      <family val="2"/>
    </font>
    <font>
      <u/>
      <sz val="7"/>
      <color rgb="FF0000FF"/>
      <name val="Arial Tur"/>
      <charset val="162"/>
    </font>
    <font>
      <sz val="8"/>
      <color indexed="81"/>
      <name val="Tahoma"/>
      <family val="2"/>
      <charset val="162"/>
    </font>
    <font>
      <sz val="8"/>
      <color indexed="10"/>
      <name val="Tahoma"/>
      <family val="2"/>
      <charset val="162"/>
    </font>
    <font>
      <i/>
      <sz val="8"/>
      <color indexed="10"/>
      <name val="Tahoma"/>
      <family val="2"/>
      <charset val="162"/>
    </font>
    <font>
      <b/>
      <sz val="8"/>
      <color rgb="FFFF0000"/>
      <name val="Times New Roman"/>
      <family val="1"/>
      <charset val="162"/>
    </font>
    <font>
      <b/>
      <sz val="12"/>
      <color rgb="FFFF0000"/>
      <name val="Arial Tur"/>
      <charset val="162"/>
    </font>
    <font>
      <b/>
      <sz val="10"/>
      <name val="Comic Sans MS"/>
      <family val="4"/>
      <charset val="162"/>
    </font>
    <font>
      <b/>
      <u/>
      <sz val="10"/>
      <color rgb="FFFF0000"/>
      <name val="Comic Sans MS"/>
      <family val="4"/>
      <charset val="162"/>
    </font>
    <font>
      <i/>
      <sz val="8"/>
      <name val="Tahoma"/>
      <family val="2"/>
      <charset val="162"/>
    </font>
    <font>
      <b/>
      <sz val="10"/>
      <color theme="0"/>
      <name val="Arial Tur"/>
      <charset val="162"/>
    </font>
    <font>
      <b/>
      <sz val="12"/>
      <color rgb="FFFF0000"/>
      <name val="Tahoma"/>
      <family val="2"/>
      <charset val="162"/>
    </font>
    <font>
      <b/>
      <sz val="8"/>
      <name val="Cambria"/>
      <family val="1"/>
      <charset val="162"/>
      <scheme val="major"/>
    </font>
    <font>
      <sz val="10"/>
      <color rgb="FFFF0000"/>
      <name val="Calibri"/>
      <family val="2"/>
      <charset val="162"/>
      <scheme val="minor"/>
    </font>
    <font>
      <sz val="10"/>
      <color rgb="FF0000FF"/>
      <name val="Calibri"/>
      <family val="2"/>
      <charset val="162"/>
      <scheme val="minor"/>
    </font>
    <font>
      <sz val="9"/>
      <color indexed="33"/>
      <name val="Tahoma"/>
      <family val="2"/>
      <charset val="162"/>
    </font>
    <font>
      <i/>
      <sz val="9"/>
      <color indexed="14"/>
      <name val="Tahoma"/>
      <family val="2"/>
      <charset val="162"/>
    </font>
    <font>
      <b/>
      <sz val="8"/>
      <color indexed="10"/>
      <name val="Tahoma"/>
      <family val="2"/>
      <charset val="162"/>
    </font>
    <font>
      <b/>
      <sz val="8"/>
      <color indexed="81"/>
      <name val="Tahoma"/>
      <family val="2"/>
      <charset val="162"/>
    </font>
    <font>
      <i/>
      <sz val="8"/>
      <color indexed="14"/>
      <name val="Tahoma"/>
      <family val="2"/>
      <charset val="162"/>
    </font>
    <font>
      <b/>
      <sz val="10"/>
      <color indexed="14"/>
      <name val="Tahoma"/>
      <family val="2"/>
      <charset val="162"/>
    </font>
    <font>
      <i/>
      <sz val="8"/>
      <color indexed="12"/>
      <name val="Tahoma"/>
      <family val="2"/>
      <charset val="162"/>
    </font>
    <font>
      <sz val="7"/>
      <color indexed="81"/>
      <name val="Arial Tur"/>
      <charset val="162"/>
    </font>
    <font>
      <b/>
      <sz val="7"/>
      <color indexed="81"/>
      <name val="Arial Tur"/>
      <charset val="162"/>
    </font>
    <font>
      <i/>
      <sz val="10"/>
      <color indexed="14"/>
      <name val="Arial Tur"/>
      <charset val="162"/>
    </font>
    <font>
      <b/>
      <sz val="8"/>
      <color rgb="FFFF0000"/>
      <name val="Calibri"/>
      <family val="2"/>
      <charset val="162"/>
      <scheme val="minor"/>
    </font>
    <font>
      <sz val="9"/>
      <color indexed="14"/>
      <name val="Tahoma"/>
      <family val="2"/>
      <charset val="162"/>
    </font>
    <font>
      <b/>
      <sz val="10"/>
      <color indexed="14"/>
      <name val="Arial Tur"/>
      <charset val="162"/>
    </font>
    <font>
      <b/>
      <sz val="6.35"/>
      <color rgb="FFFF0000"/>
      <name val="Tahoma"/>
      <family val="2"/>
      <charset val="162"/>
    </font>
    <font>
      <b/>
      <sz val="7.2"/>
      <color rgb="FFFF0000"/>
      <name val="Tahoma"/>
      <family val="2"/>
      <charset val="162"/>
    </font>
    <font>
      <b/>
      <sz val="1"/>
      <color rgb="FFFFFF00"/>
      <name val="Arial Tur"/>
      <charset val="162"/>
    </font>
    <font>
      <sz val="1"/>
      <name val="Arial Tur"/>
      <charset val="162"/>
    </font>
    <font>
      <b/>
      <sz val="5"/>
      <color rgb="FFFF0000"/>
      <name val="Tahoma"/>
      <family val="2"/>
    </font>
    <font>
      <b/>
      <sz val="5"/>
      <name val="Tahoma"/>
      <family val="2"/>
    </font>
    <font>
      <i/>
      <sz val="9"/>
      <color rgb="FFFF0066"/>
      <name val="Comic Sans MS"/>
      <family val="4"/>
      <charset val="162"/>
    </font>
    <font>
      <i/>
      <sz val="9"/>
      <color rgb="FFFF0000"/>
      <name val="Comic Sans MS"/>
      <family val="4"/>
      <charset val="162"/>
    </font>
    <font>
      <sz val="9"/>
      <color rgb="FFFF0000"/>
      <name val="Arial Tur"/>
      <family val="2"/>
      <charset val="162"/>
    </font>
    <font>
      <sz val="9"/>
      <color rgb="FF0000FF"/>
      <name val="Arial Tur"/>
      <family val="2"/>
      <charset val="162"/>
    </font>
    <font>
      <sz val="6"/>
      <color rgb="FFFF0000"/>
      <name val="Arial Tur"/>
      <family val="2"/>
      <charset val="162"/>
    </font>
    <font>
      <b/>
      <sz val="11"/>
      <name val="Times New Roman"/>
      <family val="1"/>
      <charset val="162"/>
    </font>
    <font>
      <b/>
      <sz val="9"/>
      <color indexed="10"/>
      <name val="Arial Tur"/>
      <charset val="162"/>
    </font>
    <font>
      <b/>
      <sz val="14"/>
      <color indexed="14"/>
      <name val="Tahoma"/>
      <family val="2"/>
      <charset val="162"/>
    </font>
    <font>
      <b/>
      <sz val="6"/>
      <color indexed="56"/>
      <name val="Tahoma"/>
      <family val="2"/>
    </font>
    <font>
      <b/>
      <sz val="6"/>
      <color rgb="FFFF0000"/>
      <name val="Tahoma"/>
      <family val="2"/>
    </font>
    <font>
      <sz val="8"/>
      <color indexed="12"/>
      <name val="Calibri"/>
      <family val="2"/>
      <charset val="162"/>
      <scheme val="minor"/>
    </font>
    <font>
      <sz val="8"/>
      <color rgb="FFFF33CC"/>
      <name val="Calibri"/>
      <family val="2"/>
      <charset val="162"/>
      <scheme val="minor"/>
    </font>
    <font>
      <sz val="8"/>
      <color rgb="FFFF0000"/>
      <name val="Calibri"/>
      <family val="2"/>
      <charset val="162"/>
      <scheme val="minor"/>
    </font>
    <font>
      <b/>
      <sz val="10"/>
      <name val="Tahoma"/>
      <family val="2"/>
      <charset val="162"/>
    </font>
    <font>
      <b/>
      <sz val="8"/>
      <color theme="0"/>
      <name val="Cambria"/>
      <family val="1"/>
      <charset val="162"/>
      <scheme val="major"/>
    </font>
    <font>
      <b/>
      <sz val="7"/>
      <name val="Tahoma"/>
      <family val="2"/>
      <charset val="162"/>
    </font>
    <font>
      <b/>
      <sz val="9"/>
      <color indexed="50"/>
      <name val="Tahoma"/>
      <family val="2"/>
      <charset val="162"/>
    </font>
    <font>
      <b/>
      <sz val="9"/>
      <color indexed="14"/>
      <name val="Arial Tur"/>
      <charset val="162"/>
    </font>
    <font>
      <b/>
      <sz val="9"/>
      <color indexed="56"/>
      <name val="Arial Tur"/>
      <charset val="162"/>
    </font>
    <font>
      <b/>
      <sz val="7"/>
      <color rgb="FF0000FF"/>
      <name val="Tahoma"/>
      <family val="2"/>
      <charset val="162"/>
    </font>
    <font>
      <b/>
      <sz val="8"/>
      <color rgb="FFFF0066"/>
      <name val="Arial Tur"/>
      <charset val="162"/>
    </font>
    <font>
      <b/>
      <u/>
      <sz val="8"/>
      <name val="Arial Tur"/>
      <charset val="162"/>
    </font>
    <font>
      <sz val="6"/>
      <color theme="0"/>
      <name val="Calibri"/>
      <family val="2"/>
      <charset val="162"/>
      <scheme val="minor"/>
    </font>
    <font>
      <b/>
      <sz val="6"/>
      <color indexed="12"/>
      <name val="Arial Tur"/>
      <charset val="162"/>
    </font>
    <font>
      <b/>
      <sz val="6"/>
      <color rgb="FFFF0066"/>
      <name val="Arial Tur"/>
      <charset val="162"/>
    </font>
    <font>
      <i/>
      <sz val="9"/>
      <color indexed="81"/>
      <name val="Tahoma"/>
      <family val="2"/>
      <charset val="162"/>
    </font>
    <font>
      <i/>
      <sz val="9"/>
      <color indexed="10"/>
      <name val="Tahoma"/>
      <family val="2"/>
      <charset val="162"/>
    </font>
    <font>
      <b/>
      <sz val="9"/>
      <color indexed="56"/>
      <name val="Calibri"/>
      <family val="2"/>
      <charset val="162"/>
      <scheme val="minor"/>
    </font>
    <font>
      <i/>
      <sz val="12"/>
      <color rgb="FFFF0000"/>
      <name val="Tahoma"/>
      <family val="2"/>
      <charset val="162"/>
    </font>
    <font>
      <sz val="11"/>
      <name val="Calibri"/>
      <family val="2"/>
      <charset val="162"/>
    </font>
    <font>
      <b/>
      <sz val="8"/>
      <color indexed="12"/>
      <name val="Tahoma"/>
      <family val="2"/>
      <charset val="162"/>
    </font>
    <font>
      <b/>
      <sz val="14"/>
      <color indexed="12"/>
      <name val="Tahoma"/>
      <family val="2"/>
      <charset val="162"/>
    </font>
    <font>
      <b/>
      <sz val="8"/>
      <color rgb="FFFF00FF"/>
      <name val="Tahoma"/>
      <family val="2"/>
      <charset val="162"/>
    </font>
    <font>
      <sz val="8"/>
      <color rgb="FFFF00FF"/>
      <name val="Tahoma"/>
      <family val="2"/>
      <charset val="162"/>
    </font>
    <font>
      <sz val="8"/>
      <name val="Cambria"/>
      <family val="1"/>
      <charset val="162"/>
      <scheme val="major"/>
    </font>
    <font>
      <b/>
      <sz val="14"/>
      <color rgb="FF0000FF"/>
      <name val="Cambria"/>
      <family val="1"/>
      <charset val="162"/>
      <scheme val="major"/>
    </font>
    <font>
      <i/>
      <sz val="9"/>
      <color rgb="FFFF00FF"/>
      <name val="Comic Sans MS"/>
      <family val="4"/>
      <charset val="162"/>
    </font>
    <font>
      <b/>
      <sz val="9"/>
      <color rgb="FFFF00FF"/>
      <name val="Comic Sans MS"/>
      <family val="4"/>
      <charset val="162"/>
    </font>
    <font>
      <b/>
      <i/>
      <sz val="9"/>
      <color rgb="FFFF0000"/>
      <name val="Comic Sans MS"/>
      <family val="4"/>
      <charset val="162"/>
    </font>
    <font>
      <b/>
      <u/>
      <sz val="9"/>
      <color indexed="12"/>
      <name val="Tahoma"/>
      <family val="2"/>
      <charset val="162"/>
    </font>
    <font>
      <b/>
      <sz val="10"/>
      <color indexed="12"/>
      <name val="Arial Tur"/>
      <charset val="162"/>
    </font>
    <font>
      <b/>
      <sz val="10"/>
      <color indexed="12"/>
      <name val="Tahoma"/>
      <family val="2"/>
      <charset val="162"/>
    </font>
    <font>
      <b/>
      <sz val="14"/>
      <color indexed="10"/>
      <name val="Tahoma"/>
      <family val="2"/>
      <charset val="162"/>
    </font>
    <font>
      <sz val="1"/>
      <color rgb="FFFF0000"/>
      <name val="Arial Tur"/>
      <charset val="162"/>
    </font>
    <font>
      <b/>
      <sz val="7"/>
      <color rgb="FFFF0000"/>
      <name val="Cambria"/>
      <family val="1"/>
      <charset val="162"/>
      <scheme val="major"/>
    </font>
    <font>
      <b/>
      <i/>
      <sz val="9"/>
      <name val="Arial Tur"/>
      <charset val="162"/>
    </font>
    <font>
      <i/>
      <sz val="6"/>
      <color rgb="FFFF0000"/>
      <name val="Tahoma"/>
      <family val="2"/>
      <charset val="162"/>
    </font>
    <font>
      <sz val="12"/>
      <name val="Arial Tur"/>
      <charset val="162"/>
    </font>
    <font>
      <b/>
      <sz val="5"/>
      <color indexed="10"/>
      <name val="Arial Tur"/>
      <family val="2"/>
      <charset val="162"/>
    </font>
    <font>
      <b/>
      <sz val="9"/>
      <color theme="0"/>
      <name val="Arial Tur"/>
      <family val="2"/>
      <charset val="162"/>
    </font>
    <font>
      <b/>
      <sz val="15"/>
      <color rgb="FFFF0000"/>
      <name val="Calibri"/>
      <family val="2"/>
      <charset val="162"/>
      <scheme val="minor"/>
    </font>
    <font>
      <b/>
      <sz val="18"/>
      <color rgb="FFFF0000"/>
      <name val="Arial Tur"/>
      <family val="2"/>
      <charset val="162"/>
    </font>
    <font>
      <b/>
      <sz val="18"/>
      <color rgb="FFFF0000"/>
      <name val="Arial Tur"/>
      <charset val="162"/>
    </font>
    <font>
      <b/>
      <sz val="14"/>
      <color indexed="81"/>
      <name val="Tahoma"/>
      <family val="2"/>
      <charset val="162"/>
    </font>
    <font>
      <sz val="12"/>
      <color indexed="12"/>
      <name val="Tahoma"/>
      <family val="2"/>
      <charset val="162"/>
    </font>
    <font>
      <b/>
      <sz val="14"/>
      <color indexed="12"/>
      <name val="Arial Tur"/>
      <family val="2"/>
      <charset val="162"/>
    </font>
    <font>
      <sz val="12"/>
      <color indexed="20"/>
      <name val="Tahoma"/>
      <family val="2"/>
      <charset val="162"/>
    </font>
    <font>
      <b/>
      <sz val="12"/>
      <color indexed="14"/>
      <name val="Tahoma"/>
      <family val="2"/>
      <charset val="162"/>
    </font>
    <font>
      <b/>
      <sz val="12"/>
      <name val="Arial Tur"/>
      <charset val="162"/>
    </font>
    <font>
      <b/>
      <sz val="10"/>
      <color rgb="FFFF0000"/>
      <name val="Tahoma"/>
      <family val="2"/>
      <charset val="162"/>
    </font>
    <font>
      <sz val="9"/>
      <color indexed="20"/>
      <name val="Tahoma"/>
      <family val="2"/>
      <charset val="162"/>
    </font>
    <font>
      <sz val="8"/>
      <color rgb="FFFF0000"/>
      <name val="Calibri"/>
      <family val="2"/>
      <charset val="162"/>
    </font>
    <font>
      <sz val="10"/>
      <color theme="0"/>
      <name val="Arial Tur"/>
      <charset val="162"/>
    </font>
    <font>
      <u/>
      <sz val="10"/>
      <color rgb="FFFFFF00"/>
      <name val="Arial Tur"/>
      <charset val="162"/>
    </font>
    <font>
      <b/>
      <sz val="18"/>
      <color rgb="FFFFCCFF"/>
      <name val="Times New Roman"/>
      <family val="1"/>
      <charset val="162"/>
    </font>
    <font>
      <sz val="7"/>
      <name val="Cambria"/>
      <family val="1"/>
      <charset val="162"/>
      <scheme val="major"/>
    </font>
    <font>
      <b/>
      <u/>
      <sz val="10"/>
      <color rgb="FFFF0000"/>
      <name val="Tahoma"/>
      <family val="2"/>
      <charset val="162"/>
    </font>
    <font>
      <b/>
      <sz val="5"/>
      <color rgb="FFFF0000"/>
      <name val="Calibri"/>
      <family val="2"/>
      <charset val="162"/>
      <scheme val="minor"/>
    </font>
    <font>
      <b/>
      <sz val="6"/>
      <color rgb="FFFF0000"/>
      <name val="Calibri"/>
      <family val="2"/>
      <charset val="162"/>
      <scheme val="minor"/>
    </font>
    <font>
      <b/>
      <i/>
      <sz val="8"/>
      <color rgb="FFFF0000"/>
      <name val="Cambria"/>
      <family val="1"/>
      <charset val="162"/>
      <scheme val="major"/>
    </font>
    <font>
      <i/>
      <sz val="7"/>
      <color rgb="FFFF0000"/>
      <name val="Cambria"/>
      <family val="1"/>
      <charset val="162"/>
      <scheme val="major"/>
    </font>
    <font>
      <i/>
      <sz val="7"/>
      <name val="Cambria"/>
      <family val="1"/>
      <charset val="162"/>
      <scheme val="major"/>
    </font>
    <font>
      <b/>
      <i/>
      <sz val="7"/>
      <color rgb="FFFF0000"/>
      <name val="Cambria"/>
      <family val="1"/>
      <charset val="162"/>
      <scheme val="major"/>
    </font>
    <font>
      <b/>
      <sz val="12"/>
      <color rgb="FFFF0000"/>
      <name val="Calibri"/>
      <family val="2"/>
      <charset val="162"/>
      <scheme val="minor"/>
    </font>
    <font>
      <sz val="13"/>
      <name val="Arial Tur"/>
      <family val="2"/>
      <charset val="162"/>
    </font>
    <font>
      <sz val="7"/>
      <color rgb="FFFF00FF"/>
      <name val="Tahoma"/>
      <family val="2"/>
      <charset val="162"/>
    </font>
    <font>
      <b/>
      <sz val="12"/>
      <color theme="0"/>
      <name val="Arial Tur"/>
      <charset val="162"/>
    </font>
    <font>
      <b/>
      <sz val="12"/>
      <color rgb="FF00B050"/>
      <name val="Arial Tur"/>
      <charset val="162"/>
    </font>
    <font>
      <b/>
      <sz val="8"/>
      <color rgb="FF00B050"/>
      <name val="Arial Tur"/>
      <family val="2"/>
      <charset val="162"/>
    </font>
    <font>
      <b/>
      <sz val="8"/>
      <color rgb="FF00B050"/>
      <name val="Tahoma"/>
      <family val="2"/>
      <charset val="162"/>
    </font>
  </fonts>
  <fills count="67">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indexed="45"/>
        <bgColor indexed="64"/>
      </patternFill>
    </fill>
    <fill>
      <patternFill patternType="solid">
        <fgColor rgb="FFCC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CCFFFF"/>
        <bgColor indexed="64"/>
      </patternFill>
    </fill>
    <fill>
      <patternFill patternType="solid">
        <fgColor theme="0"/>
        <bgColor indexed="64"/>
      </patternFill>
    </fill>
    <fill>
      <patternFill patternType="solid">
        <fgColor theme="6" tint="0.59999389629810485"/>
        <bgColor indexed="64"/>
      </patternFill>
    </fill>
    <fill>
      <patternFill patternType="solid">
        <fgColor rgb="FF00FF99"/>
        <bgColor indexed="64"/>
      </patternFill>
    </fill>
    <fill>
      <patternFill patternType="solid">
        <fgColor rgb="FF0000FF"/>
        <bgColor indexed="64"/>
      </patternFill>
    </fill>
    <fill>
      <patternFill patternType="solid">
        <fgColor rgb="FF7030A0"/>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89999084444715716"/>
        <bgColor indexed="64"/>
      </patternFill>
    </fill>
    <fill>
      <patternFill patternType="solid">
        <fgColor theme="4" tint="0.59999389629810485"/>
        <bgColor indexed="64"/>
      </patternFill>
    </fill>
    <fill>
      <patternFill patternType="solid">
        <fgColor rgb="FFFF66FF"/>
        <bgColor indexed="64"/>
      </patternFill>
    </fill>
    <fill>
      <patternFill patternType="solid">
        <fgColor theme="2" tint="-0.499984740745262"/>
        <bgColor indexed="64"/>
      </patternFill>
    </fill>
    <fill>
      <patternFill patternType="solid">
        <fgColor rgb="FF99FF99"/>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rgb="FFC00000"/>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rgb="FF00B0F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rgb="FFFF0000"/>
        <bgColor indexed="64"/>
      </patternFill>
    </fill>
    <fill>
      <patternFill patternType="solid">
        <fgColor rgb="FFFF99FF"/>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99FFCC"/>
        <bgColor indexed="64"/>
      </patternFill>
    </fill>
    <fill>
      <patternFill patternType="solid">
        <fgColor theme="9" tint="0.39997558519241921"/>
        <bgColor indexed="64"/>
      </patternFill>
    </fill>
    <fill>
      <patternFill patternType="solid">
        <fgColor theme="3" tint="-0.249977111117893"/>
        <bgColor indexed="64"/>
      </patternFill>
    </fill>
    <fill>
      <patternFill patternType="solid">
        <fgColor rgb="FFFF33CC"/>
        <bgColor indexed="64"/>
      </patternFill>
    </fill>
    <fill>
      <patternFill patternType="solid">
        <fgColor theme="1" tint="4.9989318521683403E-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3"/>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499984740745262"/>
        <bgColor indexed="64"/>
      </patternFill>
    </fill>
    <fill>
      <patternFill patternType="solid">
        <fgColor theme="3" tint="-0.499984740745262"/>
        <bgColor indexed="64"/>
      </patternFill>
    </fill>
    <fill>
      <patternFill patternType="solid">
        <fgColor rgb="FFFFC000"/>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rgb="FFFF00FF"/>
        <bgColor indexed="64"/>
      </patternFill>
    </fill>
    <fill>
      <patternFill patternType="solid">
        <fgColor rgb="FF009900"/>
        <bgColor indexed="64"/>
      </patternFill>
    </fill>
    <fill>
      <patternFill patternType="solid">
        <fgColor rgb="FF3333FF"/>
        <bgColor indexed="64"/>
      </patternFill>
    </fill>
    <fill>
      <patternFill patternType="solid">
        <fgColor rgb="FFFF9900"/>
        <bgColor indexed="64"/>
      </patternFill>
    </fill>
    <fill>
      <patternFill patternType="solid">
        <fgColor rgb="FF0066FF"/>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rgb="FF00B050"/>
        <bgColor indexed="64"/>
      </patternFill>
    </fill>
    <fill>
      <patternFill patternType="solid">
        <fgColor rgb="FF66CCFF"/>
        <bgColor indexed="64"/>
      </patternFill>
    </fill>
    <fill>
      <patternFill patternType="solid">
        <fgColor rgb="FFCCECFF"/>
        <bgColor indexed="64"/>
      </patternFill>
    </fill>
    <fill>
      <patternFill patternType="solid">
        <fgColor rgb="FF6600CC"/>
        <bgColor indexed="64"/>
      </patternFill>
    </fill>
    <fill>
      <patternFill patternType="solid">
        <fgColor theme="6" tint="-0.249977111117893"/>
        <bgColor indexed="64"/>
      </patternFill>
    </fill>
    <fill>
      <patternFill patternType="solid">
        <fgColor theme="9" tint="-0.499984740745262"/>
        <bgColor indexed="64"/>
      </patternFill>
    </fill>
    <fill>
      <patternFill patternType="solid">
        <fgColor theme="1"/>
        <bgColor indexed="64"/>
      </patternFill>
    </fill>
  </fills>
  <borders count="989">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12"/>
      </left>
      <right style="hair">
        <color indexed="12"/>
      </right>
      <top style="thin">
        <color indexed="12"/>
      </top>
      <bottom style="hair">
        <color indexed="12"/>
      </bottom>
      <diagonal/>
    </border>
    <border>
      <left style="hair">
        <color indexed="12"/>
      </left>
      <right style="hair">
        <color indexed="12"/>
      </right>
      <top style="hair">
        <color indexed="12"/>
      </top>
      <bottom style="hair">
        <color indexed="12"/>
      </bottom>
      <diagonal/>
    </border>
    <border>
      <left style="hair">
        <color indexed="12"/>
      </left>
      <right style="hair">
        <color indexed="12"/>
      </right>
      <top style="hair">
        <color indexed="12"/>
      </top>
      <bottom style="thin">
        <color indexed="12"/>
      </bottom>
      <diagonal/>
    </border>
    <border>
      <left style="hair">
        <color indexed="12"/>
      </left>
      <right style="hair">
        <color indexed="12"/>
      </right>
      <top style="hair">
        <color indexed="12"/>
      </top>
      <bottom/>
      <diagonal/>
    </border>
    <border>
      <left style="hair">
        <color indexed="12"/>
      </left>
      <right style="hair">
        <color indexed="12"/>
      </right>
      <top/>
      <bottom style="hair">
        <color indexed="12"/>
      </bottom>
      <diagonal/>
    </border>
    <border>
      <left style="thin">
        <color indexed="12"/>
      </left>
      <right style="hair">
        <color indexed="12"/>
      </right>
      <top/>
      <bottom style="hair">
        <color indexed="12"/>
      </bottom>
      <diagonal/>
    </border>
    <border>
      <left style="thin">
        <color indexed="12"/>
      </left>
      <right style="hair">
        <color indexed="12"/>
      </right>
      <top style="hair">
        <color indexed="12"/>
      </top>
      <bottom style="hair">
        <color indexed="12"/>
      </bottom>
      <diagonal/>
    </border>
    <border>
      <left style="thin">
        <color indexed="12"/>
      </left>
      <right style="hair">
        <color indexed="12"/>
      </right>
      <top style="hair">
        <color indexed="12"/>
      </top>
      <bottom/>
      <diagonal/>
    </border>
    <border>
      <left style="hair">
        <color indexed="12"/>
      </left>
      <right/>
      <top style="hair">
        <color indexed="12"/>
      </top>
      <bottom style="hair">
        <color indexed="12"/>
      </bottom>
      <diagonal/>
    </border>
    <border>
      <left style="hair">
        <color indexed="12"/>
      </left>
      <right/>
      <top style="hair">
        <color indexed="12"/>
      </top>
      <bottom/>
      <diagonal/>
    </border>
    <border>
      <left style="hair">
        <color indexed="12"/>
      </left>
      <right style="thin">
        <color indexed="12"/>
      </right>
      <top style="hair">
        <color indexed="12"/>
      </top>
      <bottom style="hair">
        <color indexed="12"/>
      </bottom>
      <diagonal/>
    </border>
    <border>
      <left/>
      <right style="hair">
        <color indexed="12"/>
      </right>
      <top style="hair">
        <color indexed="12"/>
      </top>
      <bottom style="hair">
        <color indexed="12"/>
      </bottom>
      <diagonal/>
    </border>
    <border>
      <left style="hair">
        <color indexed="12"/>
      </left>
      <right/>
      <top/>
      <bottom style="hair">
        <color indexed="12"/>
      </bottom>
      <diagonal/>
    </border>
    <border>
      <left/>
      <right style="hair">
        <color indexed="12"/>
      </right>
      <top/>
      <bottom style="hair">
        <color indexed="12"/>
      </bottom>
      <diagonal/>
    </border>
    <border>
      <left style="hair">
        <color indexed="12"/>
      </left>
      <right style="thin">
        <color indexed="12"/>
      </right>
      <top/>
      <bottom style="hair">
        <color indexed="12"/>
      </bottom>
      <diagonal/>
    </border>
    <border>
      <left style="hair">
        <color indexed="12"/>
      </left>
      <right style="thin">
        <color indexed="12"/>
      </right>
      <top style="hair">
        <color indexed="12"/>
      </top>
      <bottom/>
      <diagonal/>
    </border>
    <border>
      <left style="hair">
        <color indexed="12"/>
      </left>
      <right style="hair">
        <color indexed="12"/>
      </right>
      <top style="thin">
        <color indexed="14"/>
      </top>
      <bottom style="hair">
        <color indexed="12"/>
      </bottom>
      <diagonal/>
    </border>
    <border>
      <left/>
      <right style="hair">
        <color indexed="12"/>
      </right>
      <top style="hair">
        <color indexed="12"/>
      </top>
      <bottom/>
      <diagonal/>
    </border>
    <border>
      <left style="hair">
        <color indexed="12"/>
      </left>
      <right style="hair">
        <color indexed="12"/>
      </right>
      <top/>
      <bottom style="thin">
        <color indexed="12"/>
      </bottom>
      <diagonal/>
    </border>
    <border>
      <left style="thin">
        <color indexed="12"/>
      </left>
      <right style="thin">
        <color indexed="12"/>
      </right>
      <top style="thin">
        <color indexed="12"/>
      </top>
      <bottom style="hair">
        <color indexed="12"/>
      </bottom>
      <diagonal/>
    </border>
    <border>
      <left style="thin">
        <color indexed="12"/>
      </left>
      <right style="thin">
        <color indexed="12"/>
      </right>
      <top style="hair">
        <color indexed="12"/>
      </top>
      <bottom style="hair">
        <color indexed="12"/>
      </bottom>
      <diagonal/>
    </border>
    <border>
      <left style="thin">
        <color indexed="12"/>
      </left>
      <right style="thin">
        <color indexed="12"/>
      </right>
      <top style="hair">
        <color indexed="12"/>
      </top>
      <bottom style="thin">
        <color indexed="12"/>
      </bottom>
      <diagonal/>
    </border>
    <border>
      <left style="thin">
        <color indexed="12"/>
      </left>
      <right style="thin">
        <color indexed="12"/>
      </right>
      <top/>
      <bottom style="hair">
        <color indexed="12"/>
      </bottom>
      <diagonal/>
    </border>
    <border>
      <left style="thin">
        <color indexed="12"/>
      </left>
      <right style="thin">
        <color indexed="12"/>
      </right>
      <top style="hair">
        <color indexed="12"/>
      </top>
      <bottom/>
      <diagonal/>
    </border>
    <border>
      <left style="hair">
        <color indexed="12"/>
      </left>
      <right/>
      <top style="hair">
        <color indexed="12"/>
      </top>
      <bottom style="thin">
        <color indexed="12"/>
      </bottom>
      <diagonal/>
    </border>
    <border>
      <left/>
      <right style="hair">
        <color indexed="12"/>
      </right>
      <top style="thin">
        <color indexed="12"/>
      </top>
      <bottom style="hair">
        <color indexed="12"/>
      </bottom>
      <diagonal/>
    </border>
    <border>
      <left/>
      <right style="hair">
        <color indexed="12"/>
      </right>
      <top/>
      <bottom/>
      <diagonal/>
    </border>
    <border>
      <left style="hair">
        <color indexed="12"/>
      </left>
      <right style="hair">
        <color indexed="12"/>
      </right>
      <top/>
      <bottom/>
      <diagonal/>
    </border>
    <border>
      <left style="hair">
        <color indexed="12"/>
      </left>
      <right/>
      <top/>
      <bottom/>
      <diagonal/>
    </border>
    <border>
      <left/>
      <right style="hair">
        <color indexed="12"/>
      </right>
      <top style="hair">
        <color indexed="12"/>
      </top>
      <bottom style="thin">
        <color indexed="12"/>
      </bottom>
      <diagonal/>
    </border>
    <border>
      <left/>
      <right style="hair">
        <color indexed="12"/>
      </right>
      <top/>
      <bottom style="thin">
        <color indexed="12"/>
      </bottom>
      <diagonal/>
    </border>
    <border>
      <left style="hair">
        <color indexed="12"/>
      </left>
      <right/>
      <top style="thin">
        <color indexed="12"/>
      </top>
      <bottom style="hair">
        <color indexed="12"/>
      </bottom>
      <diagonal/>
    </border>
    <border>
      <left style="hair">
        <color indexed="12"/>
      </left>
      <right/>
      <top/>
      <bottom style="thin">
        <color indexed="12"/>
      </bottom>
      <diagonal/>
    </border>
    <border>
      <left style="thin">
        <color indexed="12"/>
      </left>
      <right style="hair">
        <color indexed="12"/>
      </right>
      <top style="hair">
        <color indexed="12"/>
      </top>
      <bottom style="thin">
        <color indexed="12"/>
      </bottom>
      <diagonal/>
    </border>
    <border>
      <left style="hair">
        <color indexed="12"/>
      </left>
      <right style="thin">
        <color indexed="12"/>
      </right>
      <top style="hair">
        <color indexed="12"/>
      </top>
      <bottom style="thin">
        <color indexed="12"/>
      </bottom>
      <diagonal/>
    </border>
    <border>
      <left style="thin">
        <color indexed="12"/>
      </left>
      <right style="hair">
        <color indexed="12"/>
      </right>
      <top style="thin">
        <color indexed="12"/>
      </top>
      <bottom style="hair">
        <color indexed="12"/>
      </bottom>
      <diagonal/>
    </border>
    <border>
      <left style="hair">
        <color indexed="12"/>
      </left>
      <right style="thin">
        <color indexed="12"/>
      </right>
      <top style="thin">
        <color indexed="12"/>
      </top>
      <bottom style="hair">
        <color indexed="12"/>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12"/>
      </top>
      <bottom/>
      <diagonal/>
    </border>
    <border>
      <left style="thin">
        <color indexed="12"/>
      </left>
      <right/>
      <top style="hair">
        <color indexed="12"/>
      </top>
      <bottom style="hair">
        <color indexed="12"/>
      </bottom>
      <diagonal/>
    </border>
    <border>
      <left/>
      <right/>
      <top style="hair">
        <color indexed="12"/>
      </top>
      <bottom style="hair">
        <color indexed="12"/>
      </bottom>
      <diagonal/>
    </border>
    <border>
      <left style="thin">
        <color indexed="12"/>
      </left>
      <right/>
      <top style="hair">
        <color indexed="12"/>
      </top>
      <bottom style="thin">
        <color indexed="12"/>
      </bottom>
      <diagonal/>
    </border>
    <border>
      <left/>
      <right/>
      <top style="hair">
        <color indexed="12"/>
      </top>
      <bottom style="thin">
        <color indexed="12"/>
      </bottom>
      <diagonal/>
    </border>
    <border>
      <left style="thin">
        <color indexed="64"/>
      </left>
      <right style="medium">
        <color indexed="64"/>
      </right>
      <top/>
      <bottom style="thin">
        <color indexed="64"/>
      </bottom>
      <diagonal/>
    </border>
    <border>
      <left/>
      <right/>
      <top style="medium">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top style="hair">
        <color indexed="64"/>
      </top>
      <bottom style="thin">
        <color indexed="64"/>
      </bottom>
      <diagonal/>
    </border>
    <border>
      <left style="thin">
        <color indexed="64"/>
      </left>
      <right/>
      <top/>
      <bottom style="hair">
        <color indexed="64"/>
      </bottom>
      <diagonal/>
    </border>
    <border>
      <left style="hair">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12"/>
      </right>
      <top/>
      <bottom style="thin">
        <color indexed="12"/>
      </bottom>
      <diagonal/>
    </border>
    <border>
      <left style="medium">
        <color indexed="64"/>
      </left>
      <right style="medium">
        <color indexed="64"/>
      </right>
      <top/>
      <bottom style="medium">
        <color indexed="64"/>
      </bottom>
      <diagonal/>
    </border>
    <border>
      <left/>
      <right/>
      <top style="thin">
        <color indexed="12"/>
      </top>
      <bottom style="hair">
        <color indexed="12"/>
      </bottom>
      <diagonal/>
    </border>
    <border>
      <left/>
      <right style="thin">
        <color indexed="12"/>
      </right>
      <top style="hair">
        <color indexed="12"/>
      </top>
      <bottom style="hair">
        <color indexed="12"/>
      </bottom>
      <diagonal/>
    </border>
    <border>
      <left/>
      <right style="thin">
        <color indexed="12"/>
      </right>
      <top style="hair">
        <color indexed="12"/>
      </top>
      <bottom style="thin">
        <color indexed="12"/>
      </bottom>
      <diagonal/>
    </border>
    <border>
      <left style="hair">
        <color indexed="12"/>
      </left>
      <right style="hair">
        <color indexed="12"/>
      </right>
      <top style="thin">
        <color indexed="12"/>
      </top>
      <bottom/>
      <diagonal/>
    </border>
    <border>
      <left style="thin">
        <color indexed="12"/>
      </left>
      <right/>
      <top/>
      <bottom style="hair">
        <color indexed="12"/>
      </bottom>
      <diagonal/>
    </border>
    <border>
      <left/>
      <right style="thin">
        <color indexed="12"/>
      </right>
      <top/>
      <bottom style="hair">
        <color indexed="12"/>
      </bottom>
      <diagonal/>
    </border>
    <border>
      <left/>
      <right/>
      <top/>
      <bottom style="medium">
        <color indexed="64"/>
      </bottom>
      <diagonal/>
    </border>
    <border>
      <left style="thin">
        <color indexed="12"/>
      </left>
      <right/>
      <top style="thin">
        <color indexed="12"/>
      </top>
      <bottom style="hair">
        <color indexed="12"/>
      </bottom>
      <diagonal/>
    </border>
    <border>
      <left/>
      <right style="thin">
        <color indexed="12"/>
      </right>
      <top/>
      <bottom/>
      <diagonal/>
    </border>
    <border>
      <left style="thin">
        <color indexed="12"/>
      </left>
      <right/>
      <top style="hair">
        <color indexed="12"/>
      </top>
      <bottom/>
      <diagonal/>
    </border>
    <border>
      <left/>
      <right style="thin">
        <color indexed="12"/>
      </right>
      <top style="hair">
        <color indexed="12"/>
      </top>
      <bottom/>
      <diagonal/>
    </border>
    <border>
      <left/>
      <right/>
      <top style="hair">
        <color indexed="12"/>
      </top>
      <bottom/>
      <diagonal/>
    </border>
    <border>
      <left/>
      <right/>
      <top/>
      <bottom style="thin">
        <color indexed="12"/>
      </bottom>
      <diagonal/>
    </border>
    <border>
      <left/>
      <right/>
      <top/>
      <bottom style="hair">
        <color indexed="12"/>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hair">
        <color indexed="12"/>
      </left>
      <right style="hair">
        <color indexed="12"/>
      </right>
      <top style="hair">
        <color indexed="12"/>
      </top>
      <bottom style="thin">
        <color theme="3" tint="0.39994506668294322"/>
      </bottom>
      <diagonal/>
    </border>
    <border>
      <left style="dashed">
        <color theme="6" tint="-0.499984740745262"/>
      </left>
      <right/>
      <top/>
      <bottom style="dashed">
        <color theme="6" tint="-0.499984740745262"/>
      </bottom>
      <diagonal/>
    </border>
    <border>
      <left/>
      <right style="dashed">
        <color theme="6" tint="-0.499984740745262"/>
      </right>
      <top/>
      <bottom style="dashed">
        <color theme="6" tint="-0.499984740745262"/>
      </bottom>
      <diagonal/>
    </border>
    <border>
      <left style="thin">
        <color theme="6" tint="-0.499984740745262"/>
      </left>
      <right/>
      <top/>
      <bottom style="dashed">
        <color theme="6" tint="-0.499984740745262"/>
      </bottom>
      <diagonal/>
    </border>
    <border>
      <left style="thin">
        <color theme="6" tint="-0.499984740745262"/>
      </left>
      <right style="thin">
        <color theme="6" tint="-0.499984740745262"/>
      </right>
      <top/>
      <bottom style="dashed">
        <color theme="6" tint="-0.499984740745262"/>
      </bottom>
      <diagonal/>
    </border>
    <border>
      <left style="dashed">
        <color theme="6" tint="-0.499984740745262"/>
      </left>
      <right/>
      <top style="dashed">
        <color theme="6" tint="-0.499984740745262"/>
      </top>
      <bottom/>
      <diagonal/>
    </border>
    <border>
      <left style="thin">
        <color theme="6" tint="-0.499984740745262"/>
      </left>
      <right/>
      <top style="dashed">
        <color theme="6" tint="-0.499984740745262"/>
      </top>
      <bottom/>
      <diagonal/>
    </border>
    <border>
      <left style="thin">
        <color theme="6" tint="-0.499984740745262"/>
      </left>
      <right style="thin">
        <color theme="6" tint="-0.499984740745262"/>
      </right>
      <top style="dashed">
        <color theme="6" tint="-0.499984740745262"/>
      </top>
      <bottom/>
      <diagonal/>
    </border>
    <border>
      <left/>
      <right style="dashed">
        <color theme="6" tint="-0.499984740745262"/>
      </right>
      <top style="dashed">
        <color theme="6" tint="-0.499984740745262"/>
      </top>
      <bottom/>
      <diagonal/>
    </border>
    <border>
      <left/>
      <right/>
      <top/>
      <bottom style="dashed">
        <color theme="6" tint="-0.499984740745262"/>
      </bottom>
      <diagonal/>
    </border>
    <border>
      <left/>
      <right/>
      <top style="dashed">
        <color theme="6" tint="-0.499984740745262"/>
      </top>
      <bottom/>
      <diagonal/>
    </border>
    <border>
      <left style="dashed">
        <color theme="6" tint="-0.499984740745262"/>
      </left>
      <right/>
      <top style="dashed">
        <color theme="6" tint="-0.499984740745262"/>
      </top>
      <bottom style="thin">
        <color rgb="FF86047D"/>
      </bottom>
      <diagonal/>
    </border>
    <border>
      <left style="thin">
        <color theme="6" tint="-0.499984740745262"/>
      </left>
      <right style="thin">
        <color theme="6" tint="-0.499984740745262"/>
      </right>
      <top style="dashed">
        <color theme="6" tint="-0.499984740745262"/>
      </top>
      <bottom style="thin">
        <color rgb="FF86047D"/>
      </bottom>
      <diagonal/>
    </border>
    <border>
      <left/>
      <right/>
      <top style="dashed">
        <color theme="6" tint="-0.499984740745262"/>
      </top>
      <bottom style="thin">
        <color rgb="FF86047D"/>
      </bottom>
      <diagonal/>
    </border>
    <border>
      <left/>
      <right style="dashed">
        <color theme="6" tint="-0.499984740745262"/>
      </right>
      <top style="dashed">
        <color theme="6" tint="-0.499984740745262"/>
      </top>
      <bottom style="thin">
        <color rgb="FF86047D"/>
      </bottom>
      <diagonal/>
    </border>
    <border>
      <left style="thin">
        <color theme="6" tint="-0.499984740745262"/>
      </left>
      <right/>
      <top style="dashed">
        <color theme="6" tint="-0.499984740745262"/>
      </top>
      <bottom style="thin">
        <color rgb="FF86047D"/>
      </bottom>
      <diagonal/>
    </border>
    <border>
      <left style="dashed">
        <color theme="6" tint="-0.499984740745262"/>
      </left>
      <right/>
      <top style="thin">
        <color rgb="FF86047D"/>
      </top>
      <bottom style="dashed">
        <color theme="6" tint="-0.499984740745262"/>
      </bottom>
      <diagonal/>
    </border>
    <border>
      <left style="thin">
        <color theme="6" tint="-0.499984740745262"/>
      </left>
      <right style="thin">
        <color theme="6" tint="-0.499984740745262"/>
      </right>
      <top style="thin">
        <color rgb="FF86047D"/>
      </top>
      <bottom style="dashed">
        <color theme="6" tint="-0.499984740745262"/>
      </bottom>
      <diagonal/>
    </border>
    <border>
      <left/>
      <right/>
      <top style="thin">
        <color rgb="FF86047D"/>
      </top>
      <bottom style="dashed">
        <color theme="6" tint="-0.499984740745262"/>
      </bottom>
      <diagonal/>
    </border>
    <border>
      <left/>
      <right style="dashed">
        <color theme="6" tint="-0.499984740745262"/>
      </right>
      <top style="thin">
        <color rgb="FF86047D"/>
      </top>
      <bottom style="dashed">
        <color theme="6" tint="-0.499984740745262"/>
      </bottom>
      <diagonal/>
    </border>
    <border>
      <left style="thin">
        <color theme="6" tint="-0.499984740745262"/>
      </left>
      <right/>
      <top style="thin">
        <color rgb="FF86047D"/>
      </top>
      <bottom style="dashed">
        <color theme="6" tint="-0.499984740745262"/>
      </bottom>
      <diagonal/>
    </border>
    <border>
      <left style="thin">
        <color theme="6" tint="-0.499984740745262"/>
      </left>
      <right style="thin">
        <color theme="6" tint="-0.499984740745262"/>
      </right>
      <top style="thin">
        <color rgb="FF86047D"/>
      </top>
      <bottom style="hair">
        <color theme="6" tint="-0.499984740745262"/>
      </bottom>
      <diagonal/>
    </border>
    <border>
      <left style="thin">
        <color theme="6" tint="-0.499984740745262"/>
      </left>
      <right style="thin">
        <color theme="6" tint="-0.499984740745262"/>
      </right>
      <top style="hair">
        <color theme="6" tint="-0.499984740745262"/>
      </top>
      <bottom style="thin">
        <color rgb="FF86047D"/>
      </bottom>
      <diagonal/>
    </border>
    <border>
      <left/>
      <right/>
      <top/>
      <bottom style="dashed">
        <color indexed="12"/>
      </bottom>
      <diagonal/>
    </border>
    <border>
      <left style="thin">
        <color indexed="12"/>
      </left>
      <right/>
      <top/>
      <bottom style="dashed">
        <color indexed="12"/>
      </bottom>
      <diagonal/>
    </border>
    <border>
      <left style="thin">
        <color indexed="12"/>
      </left>
      <right style="hair">
        <color indexed="12"/>
      </right>
      <top/>
      <bottom style="dashed">
        <color indexed="12"/>
      </bottom>
      <diagonal/>
    </border>
    <border>
      <left style="hair">
        <color indexed="12"/>
      </left>
      <right style="hair">
        <color indexed="12"/>
      </right>
      <top/>
      <bottom style="dashed">
        <color indexed="12"/>
      </bottom>
      <diagonal/>
    </border>
    <border>
      <left style="hair">
        <color indexed="12"/>
      </left>
      <right/>
      <top/>
      <bottom style="dashed">
        <color indexed="12"/>
      </bottom>
      <diagonal/>
    </border>
    <border>
      <left/>
      <right style="hair">
        <color indexed="12"/>
      </right>
      <top/>
      <bottom style="dashed">
        <color indexed="12"/>
      </bottom>
      <diagonal/>
    </border>
    <border>
      <left style="hair">
        <color indexed="12"/>
      </left>
      <right/>
      <top/>
      <bottom style="thin">
        <color indexed="64"/>
      </bottom>
      <diagonal/>
    </border>
    <border>
      <left/>
      <right style="thin">
        <color indexed="12"/>
      </right>
      <top style="thin">
        <color indexed="12"/>
      </top>
      <bottom style="hair">
        <color indexed="12"/>
      </bottom>
      <diagonal/>
    </border>
    <border>
      <left style="thin">
        <color indexed="64"/>
      </left>
      <right style="hair">
        <color indexed="64"/>
      </right>
      <top style="thin">
        <color rgb="FF0000FF"/>
      </top>
      <bottom style="thin">
        <color rgb="FF0000FF"/>
      </bottom>
      <diagonal/>
    </border>
    <border>
      <left style="hair">
        <color indexed="64"/>
      </left>
      <right style="hair">
        <color indexed="64"/>
      </right>
      <top style="thin">
        <color rgb="FF0000FF"/>
      </top>
      <bottom style="thin">
        <color rgb="FF0000FF"/>
      </bottom>
      <diagonal/>
    </border>
    <border>
      <left style="hair">
        <color indexed="64"/>
      </left>
      <right style="thin">
        <color indexed="64"/>
      </right>
      <top style="thin">
        <color rgb="FF0000FF"/>
      </top>
      <bottom style="thin">
        <color rgb="FF0000FF"/>
      </bottom>
      <diagonal/>
    </border>
    <border>
      <left style="thin">
        <color rgb="FF0000FF"/>
      </left>
      <right style="hair">
        <color indexed="12"/>
      </right>
      <top style="thin">
        <color indexed="64"/>
      </top>
      <bottom style="thin">
        <color indexed="64"/>
      </bottom>
      <diagonal/>
    </border>
    <border>
      <left style="thin">
        <color rgb="FF0000FF"/>
      </left>
      <right style="hair">
        <color indexed="12"/>
      </right>
      <top style="thin">
        <color indexed="12"/>
      </top>
      <bottom style="hair">
        <color indexed="12"/>
      </bottom>
      <diagonal/>
    </border>
    <border>
      <left style="thin">
        <color rgb="FF0000FF"/>
      </left>
      <right style="hair">
        <color indexed="12"/>
      </right>
      <top/>
      <bottom style="hair">
        <color indexed="12"/>
      </bottom>
      <diagonal/>
    </border>
    <border>
      <left style="thin">
        <color rgb="FF0000FF"/>
      </left>
      <right style="hair">
        <color indexed="12"/>
      </right>
      <top style="hair">
        <color indexed="12"/>
      </top>
      <bottom style="hair">
        <color indexed="12"/>
      </bottom>
      <diagonal/>
    </border>
    <border>
      <left style="thin">
        <color rgb="FF0000FF"/>
      </left>
      <right/>
      <top/>
      <bottom/>
      <diagonal/>
    </border>
    <border>
      <left style="thin">
        <color rgb="FF0000FF"/>
      </left>
      <right style="hair">
        <color indexed="12"/>
      </right>
      <top/>
      <bottom style="dashed">
        <color indexed="12"/>
      </bottom>
      <diagonal/>
    </border>
    <border>
      <left style="thin">
        <color rgb="FF0000FF"/>
      </left>
      <right style="hair">
        <color rgb="FF0000FF"/>
      </right>
      <top style="thin">
        <color indexed="64"/>
      </top>
      <bottom style="thin">
        <color indexed="64"/>
      </bottom>
      <diagonal/>
    </border>
    <border>
      <left style="hair">
        <color rgb="FF0000FF"/>
      </left>
      <right/>
      <top style="thin">
        <color indexed="64"/>
      </top>
      <bottom style="thin">
        <color indexed="64"/>
      </bottom>
      <diagonal/>
    </border>
    <border>
      <left/>
      <right style="hair">
        <color indexed="12"/>
      </right>
      <top/>
      <bottom style="thin">
        <color indexed="64"/>
      </bottom>
      <diagonal/>
    </border>
    <border>
      <left/>
      <right style="hair">
        <color rgb="FF0000FF"/>
      </right>
      <top style="thin">
        <color indexed="64"/>
      </top>
      <bottom style="thin">
        <color indexed="64"/>
      </bottom>
      <diagonal/>
    </border>
    <border>
      <left style="hair">
        <color indexed="12"/>
      </left>
      <right style="thin">
        <color rgb="FF0000FF"/>
      </right>
      <top style="thin">
        <color indexed="64"/>
      </top>
      <bottom style="thin">
        <color indexed="64"/>
      </bottom>
      <diagonal/>
    </border>
    <border>
      <left style="hair">
        <color rgb="FF0000FF"/>
      </left>
      <right style="thin">
        <color rgb="FF0000FF"/>
      </right>
      <top style="thin">
        <color indexed="64"/>
      </top>
      <bottom style="thin">
        <color indexed="64"/>
      </bottom>
      <diagonal/>
    </border>
    <border>
      <left style="hair">
        <color indexed="12"/>
      </left>
      <right style="thin">
        <color rgb="FF0000FF"/>
      </right>
      <top style="thin">
        <color indexed="12"/>
      </top>
      <bottom style="hair">
        <color indexed="12"/>
      </bottom>
      <diagonal/>
    </border>
    <border>
      <left style="hair">
        <color indexed="12"/>
      </left>
      <right style="thin">
        <color rgb="FF0000FF"/>
      </right>
      <top/>
      <bottom style="hair">
        <color indexed="12"/>
      </bottom>
      <diagonal/>
    </border>
    <border>
      <left style="hair">
        <color indexed="12"/>
      </left>
      <right style="thin">
        <color rgb="FF0000FF"/>
      </right>
      <top style="hair">
        <color indexed="12"/>
      </top>
      <bottom style="hair">
        <color indexed="12"/>
      </bottom>
      <diagonal/>
    </border>
    <border>
      <left style="hair">
        <color indexed="12"/>
      </left>
      <right style="thin">
        <color rgb="FF0000FF"/>
      </right>
      <top/>
      <bottom style="dashed">
        <color indexed="12"/>
      </bottom>
      <diagonal/>
    </border>
    <border>
      <left style="hair">
        <color indexed="12"/>
      </left>
      <right/>
      <top style="thin">
        <color indexed="64"/>
      </top>
      <bottom style="thin">
        <color indexed="64"/>
      </bottom>
      <diagonal/>
    </border>
    <border>
      <left style="medium">
        <color indexed="64"/>
      </left>
      <right style="thin">
        <color theme="6" tint="-0.499984740745262"/>
      </right>
      <top style="thin">
        <color rgb="FF86047D"/>
      </top>
      <bottom style="hair">
        <color theme="6" tint="-0.499984740745262"/>
      </bottom>
      <diagonal/>
    </border>
    <border>
      <left style="thin">
        <color theme="6" tint="-0.499984740745262"/>
      </left>
      <right style="medium">
        <color indexed="64"/>
      </right>
      <top style="thin">
        <color rgb="FF86047D"/>
      </top>
      <bottom style="hair">
        <color theme="6" tint="-0.499984740745262"/>
      </bottom>
      <diagonal/>
    </border>
    <border>
      <left style="medium">
        <color indexed="64"/>
      </left>
      <right style="thin">
        <color theme="6" tint="-0.499984740745262"/>
      </right>
      <top style="hair">
        <color theme="6" tint="-0.499984740745262"/>
      </top>
      <bottom style="thin">
        <color rgb="FF86047D"/>
      </bottom>
      <diagonal/>
    </border>
    <border>
      <left style="thin">
        <color theme="6" tint="-0.499984740745262"/>
      </left>
      <right style="medium">
        <color indexed="64"/>
      </right>
      <top style="hair">
        <color theme="6" tint="-0.499984740745262"/>
      </top>
      <bottom style="thin">
        <color rgb="FF86047D"/>
      </bottom>
      <diagonal/>
    </border>
    <border>
      <left style="medium">
        <color indexed="64"/>
      </left>
      <right style="thin">
        <color theme="6" tint="-0.499984740745262"/>
      </right>
      <top style="hair">
        <color theme="6" tint="-0.499984740745262"/>
      </top>
      <bottom style="medium">
        <color indexed="64"/>
      </bottom>
      <diagonal/>
    </border>
    <border>
      <left style="thin">
        <color theme="6" tint="-0.499984740745262"/>
      </left>
      <right style="thin">
        <color theme="6" tint="-0.499984740745262"/>
      </right>
      <top style="hair">
        <color theme="6" tint="-0.499984740745262"/>
      </top>
      <bottom style="medium">
        <color indexed="64"/>
      </bottom>
      <diagonal/>
    </border>
    <border>
      <left style="thin">
        <color theme="6" tint="-0.499984740745262"/>
      </left>
      <right style="medium">
        <color indexed="64"/>
      </right>
      <top style="hair">
        <color theme="6" tint="-0.499984740745262"/>
      </top>
      <bottom style="medium">
        <color indexed="64"/>
      </bottom>
      <diagonal/>
    </border>
    <border>
      <left style="thin">
        <color theme="6" tint="-0.499984740745262"/>
      </left>
      <right/>
      <top style="thin">
        <color rgb="FF86047D"/>
      </top>
      <bottom style="hair">
        <color theme="6" tint="-0.499984740745262"/>
      </bottom>
      <diagonal/>
    </border>
    <border>
      <left style="thin">
        <color theme="6" tint="-0.499984740745262"/>
      </left>
      <right/>
      <top style="hair">
        <color theme="6" tint="-0.499984740745262"/>
      </top>
      <bottom style="thin">
        <color rgb="FF86047D"/>
      </bottom>
      <diagonal/>
    </border>
    <border>
      <left style="thin">
        <color theme="6" tint="-0.499984740745262"/>
      </left>
      <right/>
      <top style="hair">
        <color theme="6" tint="-0.499984740745262"/>
      </top>
      <bottom style="medium">
        <color indexed="64"/>
      </bottom>
      <diagonal/>
    </border>
    <border>
      <left/>
      <right style="thin">
        <color theme="6" tint="-0.499984740745262"/>
      </right>
      <top style="thin">
        <color rgb="FF86047D"/>
      </top>
      <bottom style="hair">
        <color theme="6" tint="-0.499984740745262"/>
      </bottom>
      <diagonal/>
    </border>
    <border>
      <left/>
      <right style="thin">
        <color theme="6" tint="-0.499984740745262"/>
      </right>
      <top style="hair">
        <color theme="6" tint="-0.499984740745262"/>
      </top>
      <bottom style="thin">
        <color rgb="FF86047D"/>
      </bottom>
      <diagonal/>
    </border>
    <border>
      <left/>
      <right style="thin">
        <color theme="6" tint="-0.499984740745262"/>
      </right>
      <top style="hair">
        <color theme="6" tint="-0.499984740745262"/>
      </top>
      <bottom style="medium">
        <color indexed="64"/>
      </bottom>
      <diagonal/>
    </border>
    <border>
      <left style="medium">
        <color indexed="64"/>
      </left>
      <right/>
      <top/>
      <bottom style="dashed">
        <color theme="6" tint="-0.499984740745262"/>
      </bottom>
      <diagonal/>
    </border>
    <border>
      <left style="thin">
        <color theme="6" tint="-0.499984740745262"/>
      </left>
      <right style="medium">
        <color indexed="64"/>
      </right>
      <top/>
      <bottom style="dashed">
        <color theme="6" tint="-0.499984740745262"/>
      </bottom>
      <diagonal/>
    </border>
    <border>
      <left style="medium">
        <color indexed="64"/>
      </left>
      <right/>
      <top style="dashed">
        <color theme="6" tint="-0.499984740745262"/>
      </top>
      <bottom style="thin">
        <color rgb="FF86047D"/>
      </bottom>
      <diagonal/>
    </border>
    <border>
      <left style="thin">
        <color theme="6" tint="-0.499984740745262"/>
      </left>
      <right style="medium">
        <color indexed="64"/>
      </right>
      <top style="dashed">
        <color theme="6" tint="-0.499984740745262"/>
      </top>
      <bottom style="thin">
        <color rgb="FF86047D"/>
      </bottom>
      <diagonal/>
    </border>
    <border>
      <left style="medium">
        <color indexed="64"/>
      </left>
      <right/>
      <top style="thin">
        <color rgb="FF86047D"/>
      </top>
      <bottom style="dashed">
        <color theme="6" tint="-0.499984740745262"/>
      </bottom>
      <diagonal/>
    </border>
    <border>
      <left style="thin">
        <color theme="6" tint="-0.499984740745262"/>
      </left>
      <right style="medium">
        <color indexed="64"/>
      </right>
      <top style="thin">
        <color rgb="FF86047D"/>
      </top>
      <bottom style="dashed">
        <color theme="6" tint="-0.499984740745262"/>
      </bottom>
      <diagonal/>
    </border>
    <border>
      <left style="medium">
        <color indexed="64"/>
      </left>
      <right/>
      <top style="dashed">
        <color theme="6" tint="-0.499984740745262"/>
      </top>
      <bottom/>
      <diagonal/>
    </border>
    <border>
      <left style="thin">
        <color theme="6" tint="-0.499984740745262"/>
      </left>
      <right style="medium">
        <color indexed="64"/>
      </right>
      <top style="dashed">
        <color theme="6" tint="-0.499984740745262"/>
      </top>
      <bottom/>
      <diagonal/>
    </border>
    <border>
      <left style="thin">
        <color theme="6" tint="-0.499984740745262"/>
      </left>
      <right style="medium">
        <color indexed="64"/>
      </right>
      <top style="dashed">
        <color theme="6" tint="-0.499984740745262"/>
      </top>
      <bottom style="medium">
        <color indexed="64"/>
      </bottom>
      <diagonal/>
    </border>
    <border>
      <left style="medium">
        <color indexed="64"/>
      </left>
      <right style="dashed">
        <color theme="6" tint="-0.499984740745262"/>
      </right>
      <top/>
      <bottom style="dashed">
        <color theme="6" tint="-0.499984740745262"/>
      </bottom>
      <diagonal/>
    </border>
    <border>
      <left style="medium">
        <color indexed="64"/>
      </left>
      <right style="dashed">
        <color theme="6" tint="-0.499984740745262"/>
      </right>
      <top style="dashed">
        <color theme="6" tint="-0.499984740745262"/>
      </top>
      <bottom style="thin">
        <color rgb="FF86047D"/>
      </bottom>
      <diagonal/>
    </border>
    <border>
      <left style="medium">
        <color indexed="64"/>
      </left>
      <right style="dashed">
        <color theme="6" tint="-0.499984740745262"/>
      </right>
      <top style="thin">
        <color rgb="FF86047D"/>
      </top>
      <bottom style="dashed">
        <color theme="6" tint="-0.499984740745262"/>
      </bottom>
      <diagonal/>
    </border>
    <border>
      <left style="medium">
        <color indexed="64"/>
      </left>
      <right style="dashed">
        <color theme="6" tint="-0.499984740745262"/>
      </right>
      <top style="dashed">
        <color theme="6" tint="-0.499984740745262"/>
      </top>
      <bottom/>
      <diagonal/>
    </border>
    <border>
      <left style="medium">
        <color indexed="64"/>
      </left>
      <right style="dashed">
        <color theme="6" tint="-0.499984740745262"/>
      </right>
      <top style="dashed">
        <color theme="6" tint="-0.499984740745262"/>
      </top>
      <bottom style="medium">
        <color indexed="64"/>
      </bottom>
      <diagonal/>
    </border>
    <border>
      <left style="thin">
        <color theme="6" tint="-0.499984740745262"/>
      </left>
      <right style="thin">
        <color theme="6" tint="-0.499984740745262"/>
      </right>
      <top/>
      <bottom style="thin">
        <color rgb="FF86047D"/>
      </bottom>
      <diagonal/>
    </border>
    <border>
      <left style="thin">
        <color theme="6" tint="-0.499984740745262"/>
      </left>
      <right/>
      <top/>
      <bottom style="thin">
        <color rgb="FF86047D"/>
      </bottom>
      <diagonal/>
    </border>
    <border>
      <left/>
      <right style="thin">
        <color theme="6" tint="-0.499984740745262"/>
      </right>
      <top/>
      <bottom style="thin">
        <color rgb="FF86047D"/>
      </bottom>
      <diagonal/>
    </border>
    <border>
      <left style="medium">
        <color indexed="64"/>
      </left>
      <right style="thin">
        <color theme="6" tint="-0.499984740745262"/>
      </right>
      <top style="medium">
        <color indexed="64"/>
      </top>
      <bottom style="medium">
        <color indexed="64"/>
      </bottom>
      <diagonal/>
    </border>
    <border>
      <left style="thin">
        <color theme="6" tint="-0.499984740745262"/>
      </left>
      <right style="thin">
        <color theme="6" tint="-0.499984740745262"/>
      </right>
      <top style="medium">
        <color indexed="64"/>
      </top>
      <bottom style="medium">
        <color indexed="64"/>
      </bottom>
      <diagonal/>
    </border>
    <border>
      <left style="thin">
        <color theme="6" tint="-0.499984740745262"/>
      </left>
      <right/>
      <top style="medium">
        <color indexed="64"/>
      </top>
      <bottom style="medium">
        <color indexed="64"/>
      </bottom>
      <diagonal/>
    </border>
    <border>
      <left style="thin">
        <color theme="6" tint="-0.499984740745262"/>
      </left>
      <right style="medium">
        <color indexed="64"/>
      </right>
      <top style="medium">
        <color indexed="64"/>
      </top>
      <bottom style="medium">
        <color indexed="64"/>
      </bottom>
      <diagonal/>
    </border>
    <border>
      <left/>
      <right style="thin">
        <color theme="6" tint="-0.499984740745262"/>
      </right>
      <top style="medium">
        <color indexed="64"/>
      </top>
      <bottom style="medium">
        <color indexed="64"/>
      </bottom>
      <diagonal/>
    </border>
    <border>
      <left style="medium">
        <color indexed="64"/>
      </left>
      <right style="dashed">
        <color theme="6" tint="-0.499984740745262"/>
      </right>
      <top style="medium">
        <color indexed="64"/>
      </top>
      <bottom style="medium">
        <color indexed="64"/>
      </bottom>
      <diagonal/>
    </border>
    <border>
      <left style="dashed">
        <color theme="6" tint="-0.499984740745262"/>
      </left>
      <right style="dashed">
        <color theme="6" tint="-0.499984740745262"/>
      </right>
      <top style="medium">
        <color indexed="64"/>
      </top>
      <bottom style="medium">
        <color indexed="64"/>
      </bottom>
      <diagonal/>
    </border>
    <border>
      <left style="dashed">
        <color theme="6" tint="-0.499984740745262"/>
      </left>
      <right style="medium">
        <color indexed="64"/>
      </right>
      <top style="medium">
        <color indexed="64"/>
      </top>
      <bottom style="medium">
        <color indexed="64"/>
      </bottom>
      <diagonal/>
    </border>
    <border>
      <left style="thin">
        <color rgb="FF0000FF"/>
      </left>
      <right style="hair">
        <color rgb="FF0000FF"/>
      </right>
      <top style="thin">
        <color rgb="FF0000FF"/>
      </top>
      <bottom style="thin">
        <color rgb="FF0000FF"/>
      </bottom>
      <diagonal/>
    </border>
    <border>
      <left style="medium">
        <color indexed="64"/>
      </left>
      <right/>
      <top/>
      <bottom/>
      <diagonal/>
    </border>
    <border>
      <left/>
      <right style="hair">
        <color indexed="12"/>
      </right>
      <top style="dashed">
        <color indexed="12"/>
      </top>
      <bottom style="hair">
        <color indexed="12"/>
      </bottom>
      <diagonal/>
    </border>
    <border>
      <left style="hair">
        <color indexed="12"/>
      </left>
      <right style="hair">
        <color indexed="12"/>
      </right>
      <top style="dashed">
        <color indexed="12"/>
      </top>
      <bottom style="hair">
        <color indexed="12"/>
      </bottom>
      <diagonal/>
    </border>
    <border>
      <left style="hair">
        <color indexed="12"/>
      </left>
      <right/>
      <top style="dashed">
        <color indexed="12"/>
      </top>
      <bottom style="hair">
        <color indexed="12"/>
      </bottom>
      <diagonal/>
    </border>
    <border>
      <left style="thin">
        <color indexed="12"/>
      </left>
      <right style="hair">
        <color indexed="12"/>
      </right>
      <top style="dashed">
        <color indexed="12"/>
      </top>
      <bottom style="hair">
        <color indexed="12"/>
      </bottom>
      <diagonal/>
    </border>
    <border>
      <left style="hair">
        <color indexed="12"/>
      </left>
      <right style="thin">
        <color indexed="12"/>
      </right>
      <top style="dashed">
        <color indexed="12"/>
      </top>
      <bottom style="hair">
        <color indexed="12"/>
      </bottom>
      <diagonal/>
    </border>
    <border>
      <left style="thin">
        <color indexed="12"/>
      </left>
      <right/>
      <top style="dashed">
        <color indexed="12"/>
      </top>
      <bottom style="hair">
        <color indexed="12"/>
      </bottom>
      <diagonal/>
    </border>
    <border>
      <left/>
      <right/>
      <top style="dashed">
        <color indexed="12"/>
      </top>
      <bottom style="hair">
        <color indexed="12"/>
      </bottom>
      <diagonal/>
    </border>
    <border>
      <left style="thin">
        <color rgb="FF0000FF"/>
      </left>
      <right style="hair">
        <color indexed="12"/>
      </right>
      <top style="dashed">
        <color indexed="12"/>
      </top>
      <bottom style="hair">
        <color indexed="12"/>
      </bottom>
      <diagonal/>
    </border>
    <border>
      <left style="hair">
        <color indexed="12"/>
      </left>
      <right style="thin">
        <color rgb="FF0000FF"/>
      </right>
      <top style="dashed">
        <color indexed="12"/>
      </top>
      <bottom style="hair">
        <color indexed="12"/>
      </bottom>
      <diagonal/>
    </border>
    <border>
      <left/>
      <right style="thin">
        <color rgb="FF0000FF"/>
      </right>
      <top style="thin">
        <color indexed="64"/>
      </top>
      <bottom style="thin">
        <color indexed="64"/>
      </bottom>
      <diagonal/>
    </border>
    <border>
      <left style="thin">
        <color rgb="FF0000FF"/>
      </left>
      <right style="thin">
        <color rgb="FF0000FF"/>
      </right>
      <top/>
      <bottom style="thin">
        <color rgb="FF0000FF"/>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indexed="64"/>
      </left>
      <right style="hair">
        <color indexed="64"/>
      </right>
      <top style="thin">
        <color indexed="12"/>
      </top>
      <bottom/>
      <diagonal/>
    </border>
    <border>
      <left style="hair">
        <color indexed="64"/>
      </left>
      <right style="hair">
        <color indexed="64"/>
      </right>
      <top style="thin">
        <color indexed="12"/>
      </top>
      <bottom/>
      <diagonal/>
    </border>
    <border>
      <left style="medium">
        <color indexed="64"/>
      </left>
      <right/>
      <top/>
      <bottom style="thin">
        <color rgb="FF0000FF"/>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rgb="FF0000FF"/>
      </top>
      <bottom style="thin">
        <color rgb="FF0000FF"/>
      </bottom>
      <diagonal/>
    </border>
    <border>
      <left style="thin">
        <color theme="6" tint="-0.499984740745262"/>
      </left>
      <right style="medium">
        <color indexed="64"/>
      </right>
      <top style="medium">
        <color indexed="64"/>
      </top>
      <bottom style="thin">
        <color rgb="FF86047D"/>
      </bottom>
      <diagonal/>
    </border>
    <border>
      <left style="thin">
        <color theme="8" tint="-0.24994659260841701"/>
      </left>
      <right style="thin">
        <color indexed="64"/>
      </right>
      <top style="thin">
        <color indexed="64"/>
      </top>
      <bottom style="medium">
        <color indexed="64"/>
      </bottom>
      <diagonal/>
    </border>
    <border>
      <left style="thin">
        <color theme="8" tint="-0.24994659260841701"/>
      </left>
      <right style="thin">
        <color indexed="64"/>
      </right>
      <top style="medium">
        <color indexed="64"/>
      </top>
      <bottom style="thin">
        <color indexed="64"/>
      </bottom>
      <diagonal/>
    </border>
    <border>
      <left style="thin">
        <color theme="8" tint="-0.24994659260841701"/>
      </left>
      <right style="thin">
        <color indexed="64"/>
      </right>
      <top/>
      <bottom style="thin">
        <color indexed="64"/>
      </bottom>
      <diagonal/>
    </border>
    <border>
      <left style="thin">
        <color theme="8" tint="-0.24994659260841701"/>
      </left>
      <right style="thin">
        <color indexed="64"/>
      </right>
      <top style="thin">
        <color indexed="64"/>
      </top>
      <bottom/>
      <diagonal/>
    </border>
    <border>
      <left style="medium">
        <color indexed="64"/>
      </left>
      <right/>
      <top/>
      <bottom style="thin">
        <color theme="3" tint="0.39994506668294322"/>
      </bottom>
      <diagonal/>
    </border>
    <border>
      <left style="hair">
        <color indexed="12"/>
      </left>
      <right style="medium">
        <color indexed="64"/>
      </right>
      <top style="hair">
        <color indexed="12"/>
      </top>
      <bottom style="thin">
        <color theme="3" tint="0.39994506668294322"/>
      </bottom>
      <diagonal/>
    </border>
    <border>
      <left style="hair">
        <color indexed="12"/>
      </left>
      <right style="medium">
        <color indexed="64"/>
      </right>
      <top/>
      <bottom style="hair">
        <color indexed="12"/>
      </bottom>
      <diagonal/>
    </border>
    <border>
      <left style="medium">
        <color indexed="64"/>
      </left>
      <right/>
      <top/>
      <bottom style="thin">
        <color indexed="14"/>
      </bottom>
      <diagonal/>
    </border>
    <border>
      <left style="hair">
        <color indexed="12"/>
      </left>
      <right style="medium">
        <color indexed="64"/>
      </right>
      <top style="hair">
        <color indexed="12"/>
      </top>
      <bottom/>
      <diagonal/>
    </border>
    <border>
      <left style="medium">
        <color indexed="64"/>
      </left>
      <right/>
      <top style="thin">
        <color indexed="14"/>
      </top>
      <bottom/>
      <diagonal/>
    </border>
    <border>
      <left style="hair">
        <color indexed="12"/>
      </left>
      <right style="medium">
        <color indexed="64"/>
      </right>
      <top style="thin">
        <color indexed="14"/>
      </top>
      <bottom style="hair">
        <color indexed="12"/>
      </bottom>
      <diagonal/>
    </border>
    <border>
      <left style="medium">
        <color indexed="64"/>
      </left>
      <right/>
      <top/>
      <bottom style="thin">
        <color indexed="12"/>
      </bottom>
      <diagonal/>
    </border>
    <border>
      <left style="medium">
        <color indexed="64"/>
      </left>
      <right/>
      <top style="thin">
        <color indexed="12"/>
      </top>
      <bottom/>
      <diagonal/>
    </border>
    <border>
      <left style="hair">
        <color indexed="12"/>
      </left>
      <right style="medium">
        <color indexed="64"/>
      </right>
      <top style="thin">
        <color indexed="12"/>
      </top>
      <bottom style="hair">
        <color indexed="12"/>
      </bottom>
      <diagonal/>
    </border>
    <border>
      <left style="hair">
        <color indexed="12"/>
      </left>
      <right style="hair">
        <color indexed="12"/>
      </right>
      <top style="hair">
        <color indexed="12"/>
      </top>
      <bottom style="medium">
        <color indexed="64"/>
      </bottom>
      <diagonal/>
    </border>
    <border>
      <left style="hair">
        <color indexed="12"/>
      </left>
      <right style="medium">
        <color indexed="64"/>
      </right>
      <top style="hair">
        <color indexed="12"/>
      </top>
      <bottom style="medium">
        <color indexed="64"/>
      </bottom>
      <diagonal/>
    </border>
    <border>
      <left style="medium">
        <color indexed="64"/>
      </left>
      <right style="hair">
        <color indexed="12"/>
      </right>
      <top/>
      <bottom style="thin">
        <color theme="3" tint="0.39994506668294322"/>
      </bottom>
      <diagonal/>
    </border>
    <border>
      <left style="medium">
        <color indexed="64"/>
      </left>
      <right style="hair">
        <color indexed="12"/>
      </right>
      <top/>
      <bottom/>
      <diagonal/>
    </border>
    <border>
      <left style="medium">
        <color indexed="64"/>
      </left>
      <right style="hair">
        <color indexed="12"/>
      </right>
      <top/>
      <bottom style="thin">
        <color indexed="14"/>
      </bottom>
      <diagonal/>
    </border>
    <border>
      <left style="medium">
        <color indexed="64"/>
      </left>
      <right style="hair">
        <color indexed="12"/>
      </right>
      <top style="thin">
        <color indexed="14"/>
      </top>
      <bottom/>
      <diagonal/>
    </border>
    <border>
      <left style="medium">
        <color indexed="64"/>
      </left>
      <right style="hair">
        <color indexed="12"/>
      </right>
      <top/>
      <bottom style="thin">
        <color indexed="12"/>
      </bottom>
      <diagonal/>
    </border>
    <border>
      <left style="medium">
        <color indexed="64"/>
      </left>
      <right style="hair">
        <color indexed="12"/>
      </right>
      <top style="thin">
        <color indexed="12"/>
      </top>
      <bottom/>
      <diagonal/>
    </border>
    <border>
      <left style="medium">
        <color indexed="64"/>
      </left>
      <right style="hair">
        <color indexed="12"/>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12"/>
      </left>
      <right style="hair">
        <color indexed="12"/>
      </right>
      <top style="medium">
        <color indexed="64"/>
      </top>
      <bottom style="medium">
        <color indexed="64"/>
      </bottom>
      <diagonal/>
    </border>
    <border>
      <left style="hair">
        <color indexed="12"/>
      </left>
      <right style="medium">
        <color indexed="64"/>
      </right>
      <top style="medium">
        <color indexed="64"/>
      </top>
      <bottom style="medium">
        <color indexed="64"/>
      </bottom>
      <diagonal/>
    </border>
    <border>
      <left style="thin">
        <color indexed="64"/>
      </left>
      <right/>
      <top style="hair">
        <color indexed="12"/>
      </top>
      <bottom style="thin">
        <color theme="3" tint="0.39994506668294322"/>
      </bottom>
      <diagonal/>
    </border>
    <border>
      <left style="thin">
        <color indexed="64"/>
      </left>
      <right/>
      <top/>
      <bottom style="hair">
        <color indexed="12"/>
      </bottom>
      <diagonal/>
    </border>
    <border>
      <left style="thin">
        <color indexed="64"/>
      </left>
      <right/>
      <top style="hair">
        <color indexed="12"/>
      </top>
      <bottom/>
      <diagonal/>
    </border>
    <border>
      <left style="thin">
        <color indexed="64"/>
      </left>
      <right/>
      <top style="thin">
        <color indexed="14"/>
      </top>
      <bottom style="hair">
        <color indexed="12"/>
      </bottom>
      <diagonal/>
    </border>
    <border>
      <left style="thin">
        <color indexed="64"/>
      </left>
      <right/>
      <top style="thin">
        <color indexed="12"/>
      </top>
      <bottom style="hair">
        <color indexed="12"/>
      </bottom>
      <diagonal/>
    </border>
    <border>
      <left style="thin">
        <color indexed="64"/>
      </left>
      <right/>
      <top style="hair">
        <color indexed="12"/>
      </top>
      <bottom style="medium">
        <color indexed="64"/>
      </bottom>
      <diagonal/>
    </border>
    <border>
      <left style="medium">
        <color indexed="64"/>
      </left>
      <right style="hair">
        <color indexed="12"/>
      </right>
      <top style="medium">
        <color indexed="64"/>
      </top>
      <bottom/>
      <diagonal/>
    </border>
    <border>
      <left style="medium">
        <color indexed="64"/>
      </left>
      <right style="hair">
        <color indexed="12"/>
      </right>
      <top style="hair">
        <color indexed="12"/>
      </top>
      <bottom style="thin">
        <color theme="3" tint="0.39994506668294322"/>
      </bottom>
      <diagonal/>
    </border>
    <border>
      <left style="medium">
        <color indexed="64"/>
      </left>
      <right style="hair">
        <color indexed="12"/>
      </right>
      <top/>
      <bottom style="hair">
        <color indexed="12"/>
      </bottom>
      <diagonal/>
    </border>
    <border>
      <left style="medium">
        <color indexed="64"/>
      </left>
      <right style="hair">
        <color indexed="12"/>
      </right>
      <top style="hair">
        <color indexed="12"/>
      </top>
      <bottom/>
      <diagonal/>
    </border>
    <border>
      <left style="medium">
        <color indexed="64"/>
      </left>
      <right style="hair">
        <color indexed="12"/>
      </right>
      <top style="thin">
        <color indexed="14"/>
      </top>
      <bottom style="hair">
        <color indexed="12"/>
      </bottom>
      <diagonal/>
    </border>
    <border>
      <left style="medium">
        <color indexed="64"/>
      </left>
      <right style="hair">
        <color indexed="12"/>
      </right>
      <top style="thin">
        <color indexed="12"/>
      </top>
      <bottom style="hair">
        <color indexed="12"/>
      </bottom>
      <diagonal/>
    </border>
    <border>
      <left style="medium">
        <color indexed="64"/>
      </left>
      <right style="hair">
        <color indexed="12"/>
      </right>
      <top style="hair">
        <color indexed="12"/>
      </top>
      <bottom style="medium">
        <color indexed="64"/>
      </bottom>
      <diagonal/>
    </border>
    <border>
      <left style="hair">
        <color indexed="12"/>
      </left>
      <right/>
      <top style="hair">
        <color indexed="12"/>
      </top>
      <bottom style="thin">
        <color theme="3" tint="0.39994506668294322"/>
      </bottom>
      <diagonal/>
    </border>
    <border>
      <left style="hair">
        <color indexed="12"/>
      </left>
      <right/>
      <top style="thin">
        <color indexed="14"/>
      </top>
      <bottom style="hair">
        <color indexed="12"/>
      </bottom>
      <diagonal/>
    </border>
    <border>
      <left style="hair">
        <color indexed="12"/>
      </left>
      <right/>
      <top style="hair">
        <color indexed="12"/>
      </top>
      <bottom style="medium">
        <color indexed="64"/>
      </bottom>
      <diagonal/>
    </border>
    <border>
      <left/>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12"/>
      </right>
      <top style="medium">
        <color indexed="64"/>
      </top>
      <bottom style="medium">
        <color indexed="64"/>
      </bottom>
      <diagonal/>
    </border>
    <border>
      <left style="hair">
        <color indexed="12"/>
      </left>
      <right/>
      <top style="medium">
        <color indexed="64"/>
      </top>
      <bottom style="hair">
        <color indexed="12"/>
      </bottom>
      <diagonal/>
    </border>
    <border>
      <left style="medium">
        <color indexed="64"/>
      </left>
      <right style="hair">
        <color indexed="12"/>
      </right>
      <top style="medium">
        <color indexed="64"/>
      </top>
      <bottom style="hair">
        <color indexed="12"/>
      </bottom>
      <diagonal/>
    </border>
    <border>
      <left style="hair">
        <color indexed="12"/>
      </left>
      <right style="hair">
        <color indexed="12"/>
      </right>
      <top style="medium">
        <color indexed="64"/>
      </top>
      <bottom style="hair">
        <color indexed="12"/>
      </bottom>
      <diagonal/>
    </border>
    <border>
      <left style="hair">
        <color indexed="12"/>
      </left>
      <right style="medium">
        <color indexed="64"/>
      </right>
      <top style="medium">
        <color indexed="64"/>
      </top>
      <bottom style="hair">
        <color indexed="12"/>
      </bottom>
      <diagonal/>
    </border>
    <border>
      <left style="thin">
        <color indexed="64"/>
      </left>
      <right/>
      <top style="medium">
        <color indexed="64"/>
      </top>
      <bottom style="hair">
        <color indexed="12"/>
      </bottom>
      <diagonal/>
    </border>
    <border>
      <left style="thin">
        <color rgb="FF0000FF"/>
      </left>
      <right style="hair">
        <color indexed="12"/>
      </right>
      <top style="hair">
        <color indexed="12"/>
      </top>
      <bottom style="thin">
        <color indexed="12"/>
      </bottom>
      <diagonal/>
    </border>
    <border>
      <left style="hair">
        <color indexed="12"/>
      </left>
      <right style="thin">
        <color rgb="FF0000FF"/>
      </right>
      <top style="hair">
        <color indexed="12"/>
      </top>
      <bottom style="thin">
        <color indexed="12"/>
      </bottom>
      <diagonal/>
    </border>
    <border>
      <left style="thin">
        <color rgb="FF0000FF"/>
      </left>
      <right style="hair">
        <color rgb="FF0000FF"/>
      </right>
      <top style="thin">
        <color indexed="12"/>
      </top>
      <bottom style="thin">
        <color indexed="12"/>
      </bottom>
      <diagonal/>
    </border>
    <border>
      <left style="thin">
        <color indexed="12"/>
      </left>
      <right style="hair">
        <color indexed="12"/>
      </right>
      <top style="hair">
        <color indexed="12"/>
      </top>
      <bottom style="medium">
        <color indexed="64"/>
      </bottom>
      <diagonal/>
    </border>
    <border>
      <left style="thin">
        <color indexed="12"/>
      </left>
      <right style="thin">
        <color indexed="12"/>
      </right>
      <top style="hair">
        <color indexed="12"/>
      </top>
      <bottom style="medium">
        <color indexed="64"/>
      </bottom>
      <diagonal/>
    </border>
    <border>
      <left/>
      <right style="hair">
        <color indexed="12"/>
      </right>
      <top style="hair">
        <color indexed="12"/>
      </top>
      <bottom style="medium">
        <color indexed="64"/>
      </bottom>
      <diagonal/>
    </border>
    <border>
      <left style="medium">
        <color indexed="64"/>
      </left>
      <right style="thin">
        <color theme="6" tint="-0.499984740745262"/>
      </right>
      <top style="hair">
        <color theme="6" tint="-0.499984740745262"/>
      </top>
      <bottom/>
      <diagonal/>
    </border>
    <border>
      <left style="thin">
        <color theme="6" tint="-0.499984740745262"/>
      </left>
      <right style="thin">
        <color theme="6" tint="-0.499984740745262"/>
      </right>
      <top style="hair">
        <color theme="6" tint="-0.499984740745262"/>
      </top>
      <bottom/>
      <diagonal/>
    </border>
    <border>
      <left style="thin">
        <color theme="6" tint="-0.499984740745262"/>
      </left>
      <right/>
      <top style="hair">
        <color theme="6" tint="-0.499984740745262"/>
      </top>
      <bottom/>
      <diagonal/>
    </border>
    <border>
      <left style="thin">
        <color theme="6" tint="-0.499984740745262"/>
      </left>
      <right style="medium">
        <color indexed="64"/>
      </right>
      <top style="hair">
        <color theme="6" tint="-0.499984740745262"/>
      </top>
      <bottom/>
      <diagonal/>
    </border>
    <border>
      <left/>
      <right style="thin">
        <color theme="6" tint="-0.499984740745262"/>
      </right>
      <top style="hair">
        <color theme="6" tint="-0.499984740745262"/>
      </top>
      <bottom/>
      <diagonal/>
    </border>
    <border>
      <left style="medium">
        <color indexed="64"/>
      </left>
      <right style="dashed">
        <color theme="6" tint="-0.499984740745262"/>
      </right>
      <top style="medium">
        <color indexed="64"/>
      </top>
      <bottom style="dashed">
        <color theme="6" tint="-0.499984740745262"/>
      </bottom>
      <diagonal/>
    </border>
    <border>
      <left style="thin">
        <color theme="6" tint="-0.499984740745262"/>
      </left>
      <right style="medium">
        <color indexed="64"/>
      </right>
      <top style="medium">
        <color indexed="64"/>
      </top>
      <bottom style="dashed">
        <color theme="6" tint="-0.499984740745262"/>
      </bottom>
      <diagonal/>
    </border>
    <border>
      <left style="medium">
        <color indexed="64"/>
      </left>
      <right style="thin">
        <color theme="6" tint="-0.499984740745262"/>
      </right>
      <top style="medium">
        <color indexed="64"/>
      </top>
      <bottom style="hair">
        <color theme="6" tint="-0.499984740745262"/>
      </bottom>
      <diagonal/>
    </border>
    <border>
      <left style="thin">
        <color theme="6" tint="-0.499984740745262"/>
      </left>
      <right style="thin">
        <color theme="6" tint="-0.499984740745262"/>
      </right>
      <top style="medium">
        <color indexed="64"/>
      </top>
      <bottom style="hair">
        <color theme="6" tint="-0.499984740745262"/>
      </bottom>
      <diagonal/>
    </border>
    <border>
      <left style="thin">
        <color theme="6" tint="-0.499984740745262"/>
      </left>
      <right/>
      <top style="medium">
        <color indexed="64"/>
      </top>
      <bottom style="hair">
        <color theme="6" tint="-0.499984740745262"/>
      </bottom>
      <diagonal/>
    </border>
    <border>
      <left style="thin">
        <color theme="6" tint="-0.499984740745262"/>
      </left>
      <right style="medium">
        <color indexed="64"/>
      </right>
      <top style="medium">
        <color indexed="64"/>
      </top>
      <bottom style="hair">
        <color theme="6" tint="-0.499984740745262"/>
      </bottom>
      <diagonal/>
    </border>
    <border>
      <left/>
      <right style="thin">
        <color theme="6" tint="-0.499984740745262"/>
      </right>
      <top style="medium">
        <color indexed="64"/>
      </top>
      <bottom style="hair">
        <color theme="6" tint="-0.499984740745262"/>
      </bottom>
      <diagonal/>
    </border>
    <border>
      <left/>
      <right style="thin">
        <color rgb="FF0000FF"/>
      </right>
      <top/>
      <bottom style="thin">
        <color indexed="12"/>
      </bottom>
      <diagonal/>
    </border>
    <border>
      <left/>
      <right style="thin">
        <color rgb="FF0000FF"/>
      </right>
      <top style="hair">
        <color indexed="12"/>
      </top>
      <bottom style="hair">
        <color indexed="12"/>
      </bottom>
      <diagonal/>
    </border>
    <border>
      <left/>
      <right style="thin">
        <color rgb="FF0000FF"/>
      </right>
      <top style="hair">
        <color indexed="12"/>
      </top>
      <bottom style="thin">
        <color indexed="12"/>
      </bottom>
      <diagonal/>
    </border>
    <border>
      <left style="thin">
        <color indexed="12"/>
      </left>
      <right/>
      <top style="hair">
        <color indexed="12"/>
      </top>
      <bottom style="medium">
        <color indexed="64"/>
      </bottom>
      <diagonal/>
    </border>
    <border>
      <left/>
      <right/>
      <top style="hair">
        <color indexed="12"/>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theme="6" tint="-0.499984740745262"/>
      </left>
      <right style="thin">
        <color theme="6" tint="-0.499984740745262"/>
      </right>
      <top style="medium">
        <color indexed="64"/>
      </top>
      <bottom style="thin">
        <color rgb="FF86047D"/>
      </bottom>
      <diagonal/>
    </border>
    <border>
      <left style="medium">
        <color theme="6" tint="-0.499984740745262"/>
      </left>
      <right style="thin">
        <color theme="6" tint="-0.499984740745262"/>
      </right>
      <top style="thin">
        <color rgb="FF86047D"/>
      </top>
      <bottom style="hair">
        <color theme="6" tint="-0.499984740745262"/>
      </bottom>
      <diagonal/>
    </border>
    <border>
      <left style="medium">
        <color theme="6" tint="-0.499984740745262"/>
      </left>
      <right style="thin">
        <color theme="6" tint="-0.499984740745262"/>
      </right>
      <top style="hair">
        <color theme="6" tint="-0.499984740745262"/>
      </top>
      <bottom style="thin">
        <color rgb="FF86047D"/>
      </bottom>
      <diagonal/>
    </border>
    <border>
      <left style="medium">
        <color theme="6" tint="-0.499984740745262"/>
      </left>
      <right style="thin">
        <color theme="6" tint="-0.499984740745262"/>
      </right>
      <top style="hair">
        <color theme="6" tint="-0.499984740745262"/>
      </top>
      <bottom/>
      <diagonal/>
    </border>
    <border>
      <left style="medium">
        <color theme="6" tint="-0.499984740745262"/>
      </left>
      <right style="thin">
        <color theme="6" tint="-0.499984740745262"/>
      </right>
      <top style="medium">
        <color indexed="64"/>
      </top>
      <bottom style="hair">
        <color theme="6" tint="-0.499984740745262"/>
      </bottom>
      <diagonal/>
    </border>
    <border>
      <left style="medium">
        <color theme="6" tint="-0.499984740745262"/>
      </left>
      <right style="thin">
        <color theme="6" tint="-0.499984740745262"/>
      </right>
      <top style="hair">
        <color theme="6" tint="-0.499984740745262"/>
      </top>
      <bottom style="medium">
        <color indexed="64"/>
      </bottom>
      <diagonal/>
    </border>
    <border>
      <left style="medium">
        <color indexed="64"/>
      </left>
      <right style="hair">
        <color auto="1"/>
      </right>
      <top style="dashDotDot">
        <color indexed="64"/>
      </top>
      <bottom style="dashDotDot">
        <color indexed="64"/>
      </bottom>
      <diagonal/>
    </border>
    <border>
      <left style="hair">
        <color auto="1"/>
      </left>
      <right/>
      <top style="dashDotDot">
        <color indexed="64"/>
      </top>
      <bottom style="dashDotDot">
        <color indexed="64"/>
      </bottom>
      <diagonal/>
    </border>
    <border>
      <left/>
      <right/>
      <top style="dashDotDot">
        <color indexed="64"/>
      </top>
      <bottom style="dashDotDot">
        <color indexed="64"/>
      </bottom>
      <diagonal/>
    </border>
    <border>
      <left style="medium">
        <color indexed="64"/>
      </left>
      <right style="hair">
        <color auto="1"/>
      </right>
      <top style="dashDotDot">
        <color indexed="64"/>
      </top>
      <bottom style="medium">
        <color indexed="64"/>
      </bottom>
      <diagonal/>
    </border>
    <border>
      <left style="hair">
        <color auto="1"/>
      </left>
      <right/>
      <top style="dashDotDot">
        <color indexed="64"/>
      </top>
      <bottom style="medium">
        <color indexed="64"/>
      </bottom>
      <diagonal/>
    </border>
    <border>
      <left/>
      <right/>
      <top style="dashDotDot">
        <color indexed="64"/>
      </top>
      <bottom style="medium">
        <color indexed="64"/>
      </bottom>
      <diagonal/>
    </border>
    <border>
      <left style="thick">
        <color theme="8" tint="-0.499984740745262"/>
      </left>
      <right/>
      <top style="thick">
        <color theme="8" tint="-0.499984740745262"/>
      </top>
      <bottom style="dashDotDot">
        <color indexed="64"/>
      </bottom>
      <diagonal/>
    </border>
    <border>
      <left/>
      <right style="thick">
        <color theme="8" tint="-0.499984740745262"/>
      </right>
      <top style="thick">
        <color theme="8" tint="-0.499984740745262"/>
      </top>
      <bottom style="dashDotDot">
        <color indexed="64"/>
      </bottom>
      <diagonal/>
    </border>
    <border>
      <left/>
      <right style="thick">
        <color theme="8" tint="-0.499984740745262"/>
      </right>
      <top style="dashDotDot">
        <color indexed="64"/>
      </top>
      <bottom style="dashDotDot">
        <color indexed="64"/>
      </bottom>
      <diagonal/>
    </border>
    <border>
      <left/>
      <right style="thick">
        <color theme="8" tint="-0.499984740745262"/>
      </right>
      <top style="dashDotDot">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thick">
        <color theme="8" tint="-0.499984740745262"/>
      </bottom>
      <diagonal/>
    </border>
    <border>
      <left/>
      <right style="thin">
        <color rgb="FF0000FF"/>
      </right>
      <top style="thin">
        <color indexed="12"/>
      </top>
      <bottom style="hair">
        <color indexed="12"/>
      </bottom>
      <diagonal/>
    </border>
    <border>
      <left style="thin">
        <color rgb="FF0000FF"/>
      </left>
      <right style="hair">
        <color indexed="12"/>
      </right>
      <top/>
      <bottom/>
      <diagonal/>
    </border>
    <border>
      <left style="hair">
        <color indexed="12"/>
      </left>
      <right style="thin">
        <color rgb="FF0000FF"/>
      </right>
      <top/>
      <bottom/>
      <diagonal/>
    </border>
    <border>
      <left/>
      <right style="thick">
        <color theme="8" tint="-0.499984740745262"/>
      </right>
      <top style="thick">
        <color theme="8" tint="-0.499984740745262"/>
      </top>
      <bottom style="hair">
        <color indexed="12"/>
      </bottom>
      <diagonal/>
    </border>
    <border>
      <left style="thick">
        <color theme="8" tint="-0.499984740745262"/>
      </left>
      <right style="hair">
        <color theme="8" tint="-0.499984740745262"/>
      </right>
      <top style="thick">
        <color theme="8" tint="-0.499984740745262"/>
      </top>
      <bottom style="hair">
        <color indexed="12"/>
      </bottom>
      <diagonal/>
    </border>
    <border>
      <left style="medium">
        <color indexed="64"/>
      </left>
      <right/>
      <top style="thin">
        <color indexed="64"/>
      </top>
      <bottom/>
      <diagonal/>
    </border>
    <border>
      <left style="thick">
        <color theme="8" tint="-0.499984740745262"/>
      </left>
      <right/>
      <top/>
      <bottom style="thin">
        <color indexed="12"/>
      </bottom>
      <diagonal/>
    </border>
    <border>
      <left style="thick">
        <color theme="8" tint="-0.499984740745262"/>
      </left>
      <right/>
      <top/>
      <bottom style="thick">
        <color theme="8" tint="-0.499984740745262"/>
      </bottom>
      <diagonal/>
    </border>
    <border>
      <left style="medium">
        <color indexed="64"/>
      </left>
      <right style="hair">
        <color indexed="64"/>
      </right>
      <top/>
      <bottom style="hair">
        <color indexed="12"/>
      </bottom>
      <diagonal/>
    </border>
    <border>
      <left style="hair">
        <color indexed="64"/>
      </left>
      <right style="hair">
        <color indexed="64"/>
      </right>
      <top/>
      <bottom style="hair">
        <color indexed="12"/>
      </bottom>
      <diagonal/>
    </border>
    <border>
      <left style="hair">
        <color indexed="64"/>
      </left>
      <right style="medium">
        <color indexed="64"/>
      </right>
      <top/>
      <bottom style="hair">
        <color indexed="12"/>
      </bottom>
      <diagonal/>
    </border>
    <border>
      <left style="medium">
        <color indexed="64"/>
      </left>
      <right style="hair">
        <color indexed="64"/>
      </right>
      <top style="hair">
        <color indexed="12"/>
      </top>
      <bottom style="thin">
        <color theme="3" tint="0.39994506668294322"/>
      </bottom>
      <diagonal/>
    </border>
    <border>
      <left style="hair">
        <color indexed="64"/>
      </left>
      <right style="hair">
        <color indexed="64"/>
      </right>
      <top style="hair">
        <color indexed="12"/>
      </top>
      <bottom style="thin">
        <color theme="3" tint="0.39994506668294322"/>
      </bottom>
      <diagonal/>
    </border>
    <border>
      <left style="hair">
        <color indexed="64"/>
      </left>
      <right style="medium">
        <color indexed="64"/>
      </right>
      <top style="hair">
        <color indexed="12"/>
      </top>
      <bottom style="thin">
        <color theme="3" tint="0.39994506668294322"/>
      </bottom>
      <diagonal/>
    </border>
    <border>
      <left style="medium">
        <color indexed="64"/>
      </left>
      <right style="hair">
        <color indexed="64"/>
      </right>
      <top style="hair">
        <color indexed="12"/>
      </top>
      <bottom/>
      <diagonal/>
    </border>
    <border>
      <left style="hair">
        <color indexed="64"/>
      </left>
      <right style="hair">
        <color indexed="64"/>
      </right>
      <top style="hair">
        <color indexed="12"/>
      </top>
      <bottom/>
      <diagonal/>
    </border>
    <border>
      <left style="hair">
        <color indexed="64"/>
      </left>
      <right style="medium">
        <color indexed="64"/>
      </right>
      <top style="hair">
        <color indexed="12"/>
      </top>
      <bottom/>
      <diagonal/>
    </border>
    <border>
      <left style="medium">
        <color indexed="64"/>
      </left>
      <right style="hair">
        <color indexed="64"/>
      </right>
      <top style="thin">
        <color indexed="14"/>
      </top>
      <bottom style="hair">
        <color indexed="12"/>
      </bottom>
      <diagonal/>
    </border>
    <border>
      <left style="hair">
        <color indexed="64"/>
      </left>
      <right style="hair">
        <color indexed="64"/>
      </right>
      <top style="thin">
        <color indexed="14"/>
      </top>
      <bottom style="hair">
        <color indexed="12"/>
      </bottom>
      <diagonal/>
    </border>
    <border>
      <left style="hair">
        <color indexed="64"/>
      </left>
      <right style="medium">
        <color indexed="64"/>
      </right>
      <top style="thin">
        <color indexed="14"/>
      </top>
      <bottom style="hair">
        <color indexed="12"/>
      </bottom>
      <diagonal/>
    </border>
    <border>
      <left style="medium">
        <color indexed="64"/>
      </left>
      <right style="hair">
        <color indexed="64"/>
      </right>
      <top style="thin">
        <color indexed="12"/>
      </top>
      <bottom style="hair">
        <color indexed="12"/>
      </bottom>
      <diagonal/>
    </border>
    <border>
      <left style="hair">
        <color indexed="64"/>
      </left>
      <right style="hair">
        <color indexed="64"/>
      </right>
      <top style="thin">
        <color indexed="12"/>
      </top>
      <bottom style="hair">
        <color indexed="12"/>
      </bottom>
      <diagonal/>
    </border>
    <border>
      <left style="hair">
        <color indexed="64"/>
      </left>
      <right style="medium">
        <color indexed="64"/>
      </right>
      <top style="thin">
        <color indexed="12"/>
      </top>
      <bottom style="hair">
        <color indexed="12"/>
      </bottom>
      <diagonal/>
    </border>
    <border>
      <left style="medium">
        <color indexed="64"/>
      </left>
      <right style="hair">
        <color indexed="64"/>
      </right>
      <top style="medium">
        <color indexed="64"/>
      </top>
      <bottom style="hair">
        <color indexed="12"/>
      </bottom>
      <diagonal/>
    </border>
    <border>
      <left style="hair">
        <color indexed="64"/>
      </left>
      <right style="hair">
        <color indexed="64"/>
      </right>
      <top style="medium">
        <color indexed="64"/>
      </top>
      <bottom style="hair">
        <color indexed="12"/>
      </bottom>
      <diagonal/>
    </border>
    <border>
      <left style="hair">
        <color indexed="64"/>
      </left>
      <right style="medium">
        <color indexed="64"/>
      </right>
      <top style="medium">
        <color indexed="64"/>
      </top>
      <bottom style="hair">
        <color indexed="12"/>
      </bottom>
      <diagonal/>
    </border>
    <border>
      <left style="medium">
        <color indexed="64"/>
      </left>
      <right style="hair">
        <color indexed="64"/>
      </right>
      <top style="hair">
        <color indexed="12"/>
      </top>
      <bottom style="medium">
        <color indexed="64"/>
      </bottom>
      <diagonal/>
    </border>
    <border>
      <left style="hair">
        <color indexed="64"/>
      </left>
      <right style="hair">
        <color indexed="64"/>
      </right>
      <top style="hair">
        <color indexed="12"/>
      </top>
      <bottom style="medium">
        <color indexed="64"/>
      </bottom>
      <diagonal/>
    </border>
    <border>
      <left style="hair">
        <color indexed="64"/>
      </left>
      <right style="medium">
        <color indexed="64"/>
      </right>
      <top style="hair">
        <color indexed="12"/>
      </top>
      <bottom style="medium">
        <color indexed="64"/>
      </bottom>
      <diagonal/>
    </border>
    <border>
      <left/>
      <right style="thin">
        <color indexed="64"/>
      </right>
      <top/>
      <bottom style="hair">
        <color indexed="12"/>
      </bottom>
      <diagonal/>
    </border>
    <border>
      <left style="thin">
        <color indexed="12"/>
      </left>
      <right/>
      <top style="medium">
        <color indexed="64"/>
      </top>
      <bottom style="hair">
        <color indexed="12"/>
      </bottom>
      <diagonal/>
    </border>
    <border>
      <left/>
      <right/>
      <top style="medium">
        <color indexed="64"/>
      </top>
      <bottom style="hair">
        <color indexed="12"/>
      </bottom>
      <diagonal/>
    </border>
    <border>
      <left style="thin">
        <color indexed="12"/>
      </left>
      <right style="thin">
        <color indexed="12"/>
      </right>
      <top style="medium">
        <color indexed="64"/>
      </top>
      <bottom style="hair">
        <color indexed="12"/>
      </bottom>
      <diagonal/>
    </border>
    <border>
      <left/>
      <right style="hair">
        <color indexed="12"/>
      </right>
      <top style="medium">
        <color indexed="64"/>
      </top>
      <bottom style="hair">
        <color indexed="12"/>
      </bottom>
      <diagonal/>
    </border>
    <border>
      <left/>
      <right style="medium">
        <color indexed="64"/>
      </right>
      <top style="medium">
        <color indexed="64"/>
      </top>
      <bottom style="hair">
        <color indexed="12"/>
      </bottom>
      <diagonal/>
    </border>
    <border>
      <left/>
      <right style="medium">
        <color indexed="64"/>
      </right>
      <top style="hair">
        <color indexed="12"/>
      </top>
      <bottom style="hair">
        <color indexed="12"/>
      </bottom>
      <diagonal/>
    </border>
    <border>
      <left/>
      <right style="medium">
        <color indexed="64"/>
      </right>
      <top style="hair">
        <color indexed="12"/>
      </top>
      <bottom style="medium">
        <color indexed="64"/>
      </bottom>
      <diagonal/>
    </border>
    <border>
      <left/>
      <right style="thin">
        <color indexed="12"/>
      </right>
      <top style="medium">
        <color indexed="64"/>
      </top>
      <bottom style="hair">
        <color indexed="12"/>
      </bottom>
      <diagonal/>
    </border>
    <border>
      <left style="thin">
        <color indexed="12"/>
      </left>
      <right/>
      <top style="hair">
        <color indexed="12"/>
      </top>
      <bottom style="medium">
        <color indexed="12"/>
      </bottom>
      <diagonal/>
    </border>
    <border>
      <left/>
      <right/>
      <top style="hair">
        <color indexed="12"/>
      </top>
      <bottom style="medium">
        <color indexed="12"/>
      </bottom>
      <diagonal/>
    </border>
    <border>
      <left/>
      <right style="thin">
        <color indexed="12"/>
      </right>
      <top style="hair">
        <color indexed="12"/>
      </top>
      <bottom style="medium">
        <color indexed="12"/>
      </bottom>
      <diagonal/>
    </border>
    <border>
      <left style="thin">
        <color rgb="FF0000FF"/>
      </left>
      <right/>
      <top/>
      <bottom style="thin">
        <color indexed="1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thick">
        <color theme="8" tint="-0.499984740745262"/>
      </left>
      <right/>
      <top style="thick">
        <color theme="8" tint="-0.499984740745262"/>
      </top>
      <bottom/>
      <diagonal/>
    </border>
    <border>
      <left style="thick">
        <color theme="8" tint="-0.499984740745262"/>
      </left>
      <right/>
      <top style="thick">
        <color theme="8" tint="-0.499984740745262"/>
      </top>
      <bottom style="hair">
        <color indexed="12"/>
      </bottom>
      <diagonal/>
    </border>
    <border>
      <left style="thick">
        <color theme="8" tint="-0.499984740745262"/>
      </left>
      <right style="thick">
        <color theme="8" tint="-0.499984740745262"/>
      </right>
      <top style="thick">
        <color theme="8" tint="-0.499984740745262"/>
      </top>
      <bottom/>
      <diagonal/>
    </border>
    <border>
      <left style="thick">
        <color theme="8" tint="-0.499984740745262"/>
      </left>
      <right style="thick">
        <color theme="8" tint="-0.499984740745262"/>
      </right>
      <top/>
      <bottom style="thin">
        <color indexed="12"/>
      </bottom>
      <diagonal/>
    </border>
    <border>
      <left style="thick">
        <color theme="8" tint="-0.499984740745262"/>
      </left>
      <right style="thick">
        <color theme="8" tint="-0.499984740745262"/>
      </right>
      <top/>
      <bottom style="thick">
        <color theme="8" tint="-0.499984740745262"/>
      </bottom>
      <diagonal/>
    </border>
    <border>
      <left style="thick">
        <color theme="8" tint="-0.499984740745262"/>
      </left>
      <right style="thick">
        <color theme="8" tint="-0.499984740745262"/>
      </right>
      <top style="thin">
        <color indexed="12"/>
      </top>
      <bottom style="hair">
        <color theme="8" tint="-0.499984740745262"/>
      </bottom>
      <diagonal/>
    </border>
    <border>
      <left style="thick">
        <color theme="8" tint="-0.499984740745262"/>
      </left>
      <right style="hair">
        <color theme="8" tint="-0.499984740745262"/>
      </right>
      <top style="thin">
        <color indexed="12"/>
      </top>
      <bottom style="hair">
        <color theme="8" tint="-0.499984740745262"/>
      </bottom>
      <diagonal/>
    </border>
    <border>
      <left/>
      <right style="hair">
        <color indexed="12"/>
      </right>
      <top style="thin">
        <color indexed="12"/>
      </top>
      <bottom style="hair">
        <color theme="8" tint="-0.499984740745262"/>
      </bottom>
      <diagonal/>
    </border>
    <border>
      <left style="thick">
        <color theme="8" tint="-0.499984740745262"/>
      </left>
      <right style="thick">
        <color theme="8" tint="-0.499984740745262"/>
      </right>
      <top style="hair">
        <color theme="8" tint="-0.499984740745262"/>
      </top>
      <bottom style="thick">
        <color theme="8" tint="-0.499984740745262"/>
      </bottom>
      <diagonal/>
    </border>
    <border>
      <left style="thick">
        <color theme="8" tint="-0.499984740745262"/>
      </left>
      <right style="hair">
        <color theme="8" tint="-0.499984740745262"/>
      </right>
      <top style="hair">
        <color theme="8" tint="-0.499984740745262"/>
      </top>
      <bottom style="thick">
        <color theme="8" tint="-0.499984740745262"/>
      </bottom>
      <diagonal/>
    </border>
    <border>
      <left/>
      <right style="hair">
        <color indexed="12"/>
      </right>
      <top style="hair">
        <color theme="8" tint="-0.499984740745262"/>
      </top>
      <bottom style="thin">
        <color indexed="12"/>
      </bottom>
      <diagonal/>
    </border>
    <border>
      <left style="thick">
        <color theme="8" tint="-0.499984740745262"/>
      </left>
      <right style="hair">
        <color theme="8" tint="-0.499984740745262"/>
      </right>
      <top style="hair">
        <color theme="8" tint="-0.499984740745262"/>
      </top>
      <bottom style="thin">
        <color indexed="12"/>
      </bottom>
      <diagonal/>
    </border>
    <border>
      <left style="thick">
        <color theme="8" tint="-0.499984740745262"/>
      </left>
      <right style="thick">
        <color theme="8" tint="-0.499984740745262"/>
      </right>
      <top style="hair">
        <color theme="8" tint="-0.499984740745262"/>
      </top>
      <bottom style="thin">
        <color indexed="12"/>
      </bottom>
      <diagonal/>
    </border>
    <border>
      <left/>
      <right/>
      <top style="thick">
        <color theme="8" tint="-0.499984740745262"/>
      </top>
      <bottom/>
      <diagonal/>
    </border>
    <border>
      <left/>
      <right/>
      <top style="thick">
        <color theme="8" tint="-0.499984740745262"/>
      </top>
      <bottom style="hair">
        <color indexed="12"/>
      </bottom>
      <diagonal/>
    </border>
    <border>
      <left/>
      <right style="hair">
        <color indexed="12"/>
      </right>
      <top style="hair">
        <color theme="8" tint="-0.499984740745262"/>
      </top>
      <bottom style="thick">
        <color theme="8" tint="-0.499984740745262"/>
      </bottom>
      <diagonal/>
    </border>
    <border>
      <left style="hair">
        <color indexed="12"/>
      </left>
      <right style="thick">
        <color theme="8" tint="-0.499984740745262"/>
      </right>
      <top style="hair">
        <color theme="8" tint="-0.499984740745262"/>
      </top>
      <bottom style="thick">
        <color theme="8" tint="-0.499984740745262"/>
      </bottom>
      <diagonal/>
    </border>
    <border>
      <left style="thick">
        <color theme="8" tint="-0.499984740745262"/>
      </left>
      <right/>
      <top style="hair">
        <color indexed="12"/>
      </top>
      <bottom style="thick">
        <color theme="8" tint="-0.499984740745262"/>
      </bottom>
      <diagonal/>
    </border>
    <border>
      <left style="thick">
        <color theme="8" tint="-0.499984740745262"/>
      </left>
      <right/>
      <top style="thin">
        <color indexed="12"/>
      </top>
      <bottom style="hair">
        <color theme="8" tint="-0.499984740745262"/>
      </bottom>
      <diagonal/>
    </border>
    <border>
      <left style="thick">
        <color theme="8" tint="-0.499984740745262"/>
      </left>
      <right/>
      <top style="hair">
        <color theme="8" tint="-0.499984740745262"/>
      </top>
      <bottom style="thin">
        <color indexed="12"/>
      </bottom>
      <diagonal/>
    </border>
    <border>
      <left/>
      <right style="thick">
        <color theme="8" tint="-0.499984740745262"/>
      </right>
      <top style="hair">
        <color indexed="12"/>
      </top>
      <bottom style="thick">
        <color theme="8" tint="-0.499984740745262"/>
      </bottom>
      <diagonal/>
    </border>
    <border>
      <left style="thick">
        <color theme="8" tint="-0.499984740745262"/>
      </left>
      <right style="hair">
        <color theme="8" tint="-0.499984740745262"/>
      </right>
      <top style="medium">
        <color indexed="64"/>
      </top>
      <bottom style="medium">
        <color indexed="64"/>
      </bottom>
      <diagonal/>
    </border>
    <border>
      <left style="hair">
        <color theme="8" tint="-0.499984740745262"/>
      </left>
      <right style="thin">
        <color theme="8" tint="-0.499984740745262"/>
      </right>
      <top style="medium">
        <color indexed="64"/>
      </top>
      <bottom style="medium">
        <color indexed="64"/>
      </bottom>
      <diagonal/>
    </border>
    <border>
      <left style="thick">
        <color theme="8" tint="-0.499984740745262"/>
      </left>
      <right style="hair">
        <color theme="8" tint="-0.499984740745262"/>
      </right>
      <top style="medium">
        <color indexed="64"/>
      </top>
      <bottom style="thin">
        <color indexed="64"/>
      </bottom>
      <diagonal/>
    </border>
    <border>
      <left style="hair">
        <color theme="8" tint="-0.499984740745262"/>
      </left>
      <right style="thin">
        <color theme="8" tint="-0.499984740745262"/>
      </right>
      <top style="medium">
        <color indexed="64"/>
      </top>
      <bottom style="thin">
        <color indexed="64"/>
      </bottom>
      <diagonal/>
    </border>
    <border>
      <left style="thick">
        <color theme="8" tint="-0.499984740745262"/>
      </left>
      <right style="hair">
        <color theme="8" tint="-0.499984740745262"/>
      </right>
      <top style="thin">
        <color indexed="64"/>
      </top>
      <bottom style="medium">
        <color indexed="64"/>
      </bottom>
      <diagonal/>
    </border>
    <border>
      <left style="hair">
        <color theme="8" tint="-0.499984740745262"/>
      </left>
      <right style="thin">
        <color theme="8" tint="-0.499984740745262"/>
      </right>
      <top style="thin">
        <color indexed="64"/>
      </top>
      <bottom style="medium">
        <color indexed="64"/>
      </bottom>
      <diagonal/>
    </border>
    <border>
      <left style="hair">
        <color theme="8" tint="-0.499984740745262"/>
      </left>
      <right style="thin">
        <color theme="8" tint="-0.499984740745262"/>
      </right>
      <top style="thick">
        <color theme="8" tint="-0.499984740745262"/>
      </top>
      <bottom style="hair">
        <color indexed="12"/>
      </bottom>
      <diagonal/>
    </border>
    <border>
      <left style="hair">
        <color theme="8" tint="-0.499984740745262"/>
      </left>
      <right style="thin">
        <color theme="8" tint="-0.499984740745262"/>
      </right>
      <top style="thin">
        <color indexed="12"/>
      </top>
      <bottom style="hair">
        <color theme="8" tint="-0.499984740745262"/>
      </bottom>
      <diagonal/>
    </border>
    <border>
      <left style="hair">
        <color theme="8" tint="-0.499984740745262"/>
      </left>
      <right style="thin">
        <color theme="8" tint="-0.499984740745262"/>
      </right>
      <top style="hair">
        <color theme="8" tint="-0.499984740745262"/>
      </top>
      <bottom style="thin">
        <color indexed="12"/>
      </bottom>
      <diagonal/>
    </border>
    <border>
      <left style="hair">
        <color theme="8" tint="-0.499984740745262"/>
      </left>
      <right style="thin">
        <color theme="8" tint="-0.499984740745262"/>
      </right>
      <top style="hair">
        <color theme="8" tint="-0.499984740745262"/>
      </top>
      <bottom style="thick">
        <color theme="8" tint="-0.499984740745262"/>
      </bottom>
      <diagonal/>
    </border>
    <border>
      <left style="thin">
        <color theme="8" tint="-0.499984740745262"/>
      </left>
      <right style="hair">
        <color theme="8" tint="-0.499984740745262"/>
      </right>
      <top style="medium">
        <color indexed="64"/>
      </top>
      <bottom style="medium">
        <color indexed="64"/>
      </bottom>
      <diagonal/>
    </border>
    <border>
      <left style="thin">
        <color theme="8" tint="-0.499984740745262"/>
      </left>
      <right style="hair">
        <color theme="8" tint="-0.499984740745262"/>
      </right>
      <top style="medium">
        <color indexed="64"/>
      </top>
      <bottom style="thin">
        <color indexed="64"/>
      </bottom>
      <diagonal/>
    </border>
    <border>
      <left style="thin">
        <color theme="8" tint="-0.499984740745262"/>
      </left>
      <right style="hair">
        <color theme="8" tint="-0.499984740745262"/>
      </right>
      <top style="thin">
        <color indexed="64"/>
      </top>
      <bottom style="medium">
        <color indexed="64"/>
      </bottom>
      <diagonal/>
    </border>
    <border>
      <left style="thin">
        <color theme="8" tint="-0.499984740745262"/>
      </left>
      <right style="hair">
        <color theme="8" tint="-0.499984740745262"/>
      </right>
      <top style="thick">
        <color theme="8" tint="-0.499984740745262"/>
      </top>
      <bottom style="hair">
        <color indexed="12"/>
      </bottom>
      <diagonal/>
    </border>
    <border>
      <left style="thin">
        <color theme="8" tint="-0.499984740745262"/>
      </left>
      <right style="hair">
        <color theme="8" tint="-0.499984740745262"/>
      </right>
      <top style="thin">
        <color indexed="12"/>
      </top>
      <bottom style="hair">
        <color theme="8" tint="-0.499984740745262"/>
      </bottom>
      <diagonal/>
    </border>
    <border>
      <left style="thin">
        <color theme="8" tint="-0.499984740745262"/>
      </left>
      <right style="hair">
        <color theme="8" tint="-0.499984740745262"/>
      </right>
      <top style="hair">
        <color theme="8" tint="-0.499984740745262"/>
      </top>
      <bottom style="thin">
        <color indexed="12"/>
      </bottom>
      <diagonal/>
    </border>
    <border>
      <left style="thin">
        <color theme="8" tint="-0.499984740745262"/>
      </left>
      <right style="hair">
        <color theme="8" tint="-0.499984740745262"/>
      </right>
      <top style="hair">
        <color theme="8" tint="-0.499984740745262"/>
      </top>
      <bottom style="thick">
        <color theme="8" tint="-0.499984740745262"/>
      </bottom>
      <diagonal/>
    </border>
    <border>
      <left style="thick">
        <color theme="8" tint="-0.499984740745262"/>
      </left>
      <right style="hair">
        <color theme="8" tint="-0.499984740745262"/>
      </right>
      <top style="dashDotDot">
        <color indexed="64"/>
      </top>
      <bottom style="dashDotDot">
        <color indexed="64"/>
      </bottom>
      <diagonal/>
    </border>
    <border>
      <left style="hair">
        <color theme="8" tint="-0.499984740745262"/>
      </left>
      <right style="thin">
        <color theme="8" tint="-0.499984740745262"/>
      </right>
      <top style="dashDotDot">
        <color indexed="64"/>
      </top>
      <bottom style="dashDotDot">
        <color indexed="64"/>
      </bottom>
      <diagonal/>
    </border>
    <border>
      <left style="thick">
        <color theme="8" tint="-0.499984740745262"/>
      </left>
      <right style="hair">
        <color theme="8" tint="-0.499984740745262"/>
      </right>
      <top style="dashDotDot">
        <color indexed="64"/>
      </top>
      <bottom style="medium">
        <color indexed="64"/>
      </bottom>
      <diagonal/>
    </border>
    <border>
      <left style="hair">
        <color theme="8" tint="-0.499984740745262"/>
      </left>
      <right style="thin">
        <color theme="8" tint="-0.499984740745262"/>
      </right>
      <top style="dashDotDot">
        <color indexed="64"/>
      </top>
      <bottom style="medium">
        <color indexed="64"/>
      </bottom>
      <diagonal/>
    </border>
    <border>
      <left style="thin">
        <color theme="8" tint="-0.499984740745262"/>
      </left>
      <right style="hair">
        <color theme="8" tint="-0.499984740745262"/>
      </right>
      <top style="dashDotDot">
        <color indexed="64"/>
      </top>
      <bottom style="dashDotDot">
        <color indexed="64"/>
      </bottom>
      <diagonal/>
    </border>
    <border>
      <left style="thin">
        <color theme="8" tint="-0.499984740745262"/>
      </left>
      <right style="hair">
        <color theme="8" tint="-0.499984740745262"/>
      </right>
      <top style="dashDotDot">
        <color indexed="64"/>
      </top>
      <bottom style="medium">
        <color indexed="64"/>
      </bottom>
      <diagonal/>
    </border>
    <border>
      <left style="thick">
        <color theme="8" tint="-0.499984740745262"/>
      </left>
      <right style="thick">
        <color theme="8" tint="-0.499984740745262"/>
      </right>
      <top style="medium">
        <color indexed="64"/>
      </top>
      <bottom style="thin">
        <color indexed="64"/>
      </bottom>
      <diagonal/>
    </border>
    <border>
      <left style="thick">
        <color theme="8" tint="-0.499984740745262"/>
      </left>
      <right style="thick">
        <color theme="8" tint="-0.499984740745262"/>
      </right>
      <top style="thin">
        <color indexed="64"/>
      </top>
      <bottom style="thick">
        <color theme="8" tint="-0.499984740745262"/>
      </bottom>
      <diagonal/>
    </border>
    <border>
      <left/>
      <right style="thick">
        <color theme="8" tint="-0.499984740745262"/>
      </right>
      <top/>
      <bottom style="thick">
        <color theme="8" tint="-0.499984740745262"/>
      </bottom>
      <diagonal/>
    </border>
    <border>
      <left/>
      <right style="thick">
        <color theme="8" tint="-0.499984740745262"/>
      </right>
      <top style="thick">
        <color theme="8" tint="-0.499984740745262"/>
      </top>
      <bottom/>
      <diagonal/>
    </border>
    <border>
      <left/>
      <right style="thick">
        <color theme="8" tint="-0.499984740745262"/>
      </right>
      <top/>
      <bottom style="thin">
        <color indexed="12"/>
      </bottom>
      <diagonal/>
    </border>
    <border>
      <left style="thin">
        <color theme="8" tint="-0.499984740745262"/>
      </left>
      <right/>
      <top style="thick">
        <color theme="8" tint="-0.499984740745262"/>
      </top>
      <bottom style="dashDotDot">
        <color indexed="64"/>
      </bottom>
      <diagonal/>
    </border>
    <border>
      <left/>
      <right style="thin">
        <color theme="8" tint="-0.499984740745262"/>
      </right>
      <top style="thick">
        <color theme="8" tint="-0.499984740745262"/>
      </top>
      <bottom style="dashDotDot">
        <color indexed="64"/>
      </bottom>
      <diagonal/>
    </border>
    <border>
      <left style="thin">
        <color theme="8" tint="-0.499984740745262"/>
      </left>
      <right/>
      <top style="dashDotDot">
        <color indexed="64"/>
      </top>
      <bottom style="medium">
        <color indexed="64"/>
      </bottom>
      <diagonal/>
    </border>
    <border>
      <left/>
      <right style="thin">
        <color theme="8" tint="-0.499984740745262"/>
      </right>
      <top style="dashDotDot">
        <color indexed="64"/>
      </top>
      <bottom style="medium">
        <color indexed="64"/>
      </bottom>
      <diagonal/>
    </border>
    <border>
      <left style="thick">
        <color theme="8" tint="-0.499984740745262"/>
      </left>
      <right style="thick">
        <color theme="8" tint="-0.499984740745262"/>
      </right>
      <top style="thin">
        <color indexed="12"/>
      </top>
      <bottom/>
      <diagonal/>
    </border>
    <border>
      <left style="thick">
        <color theme="8" tint="-0.499984740745262"/>
      </left>
      <right style="thick">
        <color theme="8" tint="-0.499984740745262"/>
      </right>
      <top/>
      <bottom style="hair">
        <color theme="8" tint="-0.499984740745262"/>
      </bottom>
      <diagonal/>
    </border>
    <border>
      <left style="thick">
        <color theme="8" tint="-0.499984740745262"/>
      </left>
      <right style="hair">
        <color theme="8" tint="-0.499984740745262"/>
      </right>
      <top/>
      <bottom style="hair">
        <color theme="8" tint="-0.499984740745262"/>
      </bottom>
      <diagonal/>
    </border>
    <border>
      <left style="hair">
        <color theme="8" tint="-0.499984740745262"/>
      </left>
      <right style="thin">
        <color theme="8" tint="-0.499984740745262"/>
      </right>
      <top/>
      <bottom style="hair">
        <color theme="8" tint="-0.499984740745262"/>
      </bottom>
      <diagonal/>
    </border>
    <border>
      <left style="thin">
        <color theme="8" tint="-0.499984740745262"/>
      </left>
      <right style="hair">
        <color theme="8" tint="-0.499984740745262"/>
      </right>
      <top/>
      <bottom style="hair">
        <color theme="8" tint="-0.499984740745262"/>
      </bottom>
      <diagonal/>
    </border>
    <border>
      <left/>
      <right style="hair">
        <color indexed="12"/>
      </right>
      <top/>
      <bottom style="hair">
        <color theme="8" tint="-0.499984740745262"/>
      </bottom>
      <diagonal/>
    </border>
    <border>
      <left style="thick">
        <color theme="8" tint="-0.499984740745262"/>
      </left>
      <right/>
      <top style="hair">
        <color theme="8" tint="-0.499984740745262"/>
      </top>
      <bottom style="thin">
        <color rgb="FF0000FF"/>
      </bottom>
      <diagonal/>
    </border>
    <border>
      <left style="thick">
        <color theme="8" tint="-0.499984740745262"/>
      </left>
      <right style="hair">
        <color theme="8" tint="-0.499984740745262"/>
      </right>
      <top style="hair">
        <color theme="8" tint="-0.499984740745262"/>
      </top>
      <bottom style="thin">
        <color rgb="FF0000FF"/>
      </bottom>
      <diagonal/>
    </border>
    <border>
      <left style="hair">
        <color theme="8" tint="-0.499984740745262"/>
      </left>
      <right style="thin">
        <color theme="8" tint="-0.499984740745262"/>
      </right>
      <top style="hair">
        <color theme="8" tint="-0.499984740745262"/>
      </top>
      <bottom style="thin">
        <color rgb="FF0000FF"/>
      </bottom>
      <diagonal/>
    </border>
    <border>
      <left style="thin">
        <color theme="8" tint="-0.499984740745262"/>
      </left>
      <right style="hair">
        <color theme="8" tint="-0.499984740745262"/>
      </right>
      <top style="hair">
        <color theme="8" tint="-0.499984740745262"/>
      </top>
      <bottom style="thin">
        <color rgb="FF0000FF"/>
      </bottom>
      <diagonal/>
    </border>
    <border>
      <left/>
      <right style="hair">
        <color indexed="12"/>
      </right>
      <top style="hair">
        <color theme="8" tint="-0.499984740745262"/>
      </top>
      <bottom style="thin">
        <color rgb="FF0000FF"/>
      </bottom>
      <diagonal/>
    </border>
    <border>
      <left style="thick">
        <color theme="8" tint="-0.499984740745262"/>
      </left>
      <right style="thick">
        <color theme="8" tint="-0.499984740745262"/>
      </right>
      <top style="hair">
        <color theme="8" tint="-0.499984740745262"/>
      </top>
      <bottom style="thin">
        <color rgb="FF0000FF"/>
      </bottom>
      <diagonal/>
    </border>
    <border>
      <left style="thick">
        <color theme="8" tint="-0.499984740745262"/>
      </left>
      <right style="thick">
        <color theme="8" tint="-0.499984740745262"/>
      </right>
      <top style="thick">
        <color theme="8" tint="-0.499984740745262"/>
      </top>
      <bottom style="hair">
        <color theme="8" tint="-0.499984740745262"/>
      </bottom>
      <diagonal/>
    </border>
    <border>
      <left style="thick">
        <color theme="8" tint="-0.499984740745262"/>
      </left>
      <right style="hair">
        <color theme="8" tint="-0.499984740745262"/>
      </right>
      <top style="thick">
        <color theme="8" tint="-0.499984740745262"/>
      </top>
      <bottom style="hair">
        <color theme="8" tint="-0.499984740745262"/>
      </bottom>
      <diagonal/>
    </border>
    <border>
      <left style="hair">
        <color theme="8" tint="-0.499984740745262"/>
      </left>
      <right style="thin">
        <color theme="8" tint="-0.499984740745262"/>
      </right>
      <top style="thick">
        <color theme="8" tint="-0.499984740745262"/>
      </top>
      <bottom style="hair">
        <color theme="8" tint="-0.499984740745262"/>
      </bottom>
      <diagonal/>
    </border>
    <border>
      <left style="thin">
        <color theme="8" tint="-0.499984740745262"/>
      </left>
      <right style="hair">
        <color theme="8" tint="-0.499984740745262"/>
      </right>
      <top style="thick">
        <color theme="8" tint="-0.499984740745262"/>
      </top>
      <bottom style="hair">
        <color theme="8" tint="-0.499984740745262"/>
      </bottom>
      <diagonal/>
    </border>
    <border>
      <left/>
      <right style="hair">
        <color indexed="12"/>
      </right>
      <top style="thick">
        <color theme="8" tint="-0.499984740745262"/>
      </top>
      <bottom style="hair">
        <color theme="8" tint="-0.499984740745262"/>
      </bottom>
      <diagonal/>
    </border>
    <border>
      <left style="hair">
        <color indexed="12"/>
      </left>
      <right style="thick">
        <color theme="8" tint="-0.499984740745262"/>
      </right>
      <top style="thick">
        <color theme="8" tint="-0.499984740745262"/>
      </top>
      <bottom style="hair">
        <color theme="8" tint="-0.499984740745262"/>
      </bottom>
      <diagonal/>
    </border>
    <border>
      <left style="thin">
        <color theme="8" tint="-0.499984740745262"/>
      </left>
      <right/>
      <top style="hair">
        <color indexed="12"/>
      </top>
      <bottom style="thick">
        <color theme="8" tint="-0.499984740745262"/>
      </bottom>
      <diagonal/>
    </border>
    <border>
      <left/>
      <right style="thin">
        <color theme="8" tint="-0.499984740745262"/>
      </right>
      <top style="hair">
        <color indexed="12"/>
      </top>
      <bottom style="thick">
        <color theme="8" tint="-0.499984740745262"/>
      </bottom>
      <diagonal/>
    </border>
    <border>
      <left style="medium">
        <color indexed="64"/>
      </left>
      <right style="thin">
        <color indexed="64"/>
      </right>
      <top style="medium">
        <color indexed="64"/>
      </top>
      <bottom/>
      <diagonal/>
    </border>
    <border>
      <left/>
      <right style="hair">
        <color indexed="12"/>
      </right>
      <top style="medium">
        <color indexed="64"/>
      </top>
      <bottom/>
      <diagonal/>
    </border>
    <border>
      <left/>
      <right style="hair">
        <color indexed="12"/>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thick">
        <color theme="8" tint="-0.499984740745262"/>
      </left>
      <right/>
      <top/>
      <bottom/>
      <diagonal/>
    </border>
    <border>
      <left/>
      <right style="thick">
        <color theme="8" tint="-0.499984740745262"/>
      </right>
      <top/>
      <bottom/>
      <diagonal/>
    </border>
    <border>
      <left style="thick">
        <color theme="8" tint="-0.499984740745262"/>
      </left>
      <right/>
      <top style="thick">
        <color theme="8" tint="-0.499984740745262"/>
      </top>
      <bottom style="hair">
        <color theme="8" tint="-0.499984740745262"/>
      </bottom>
      <diagonal/>
    </border>
    <border>
      <left style="hair">
        <color theme="8" tint="-0.499984740745262"/>
      </left>
      <right style="thick">
        <color theme="8" tint="-0.499984740745262"/>
      </right>
      <top style="thick">
        <color theme="8" tint="-0.499984740745262"/>
      </top>
      <bottom style="hair">
        <color theme="8" tint="-0.499984740745262"/>
      </bottom>
      <diagonal/>
    </border>
    <border>
      <left style="hair">
        <color theme="8" tint="-0.499984740745262"/>
      </left>
      <right style="thick">
        <color theme="8" tint="-0.499984740745262"/>
      </right>
      <top style="hair">
        <color theme="8" tint="-0.499984740745262"/>
      </top>
      <bottom style="thin">
        <color indexed="12"/>
      </bottom>
      <diagonal/>
    </border>
    <border>
      <left style="hair">
        <color theme="8" tint="-0.499984740745262"/>
      </left>
      <right style="thick">
        <color theme="8" tint="-0.499984740745262"/>
      </right>
      <top style="thin">
        <color indexed="12"/>
      </top>
      <bottom style="hair">
        <color theme="8" tint="-0.499984740745262"/>
      </bottom>
      <diagonal/>
    </border>
    <border>
      <left style="hair">
        <color theme="8" tint="-0.499984740745262"/>
      </left>
      <right style="thick">
        <color theme="8" tint="-0.499984740745262"/>
      </right>
      <top style="hair">
        <color theme="8" tint="-0.499984740745262"/>
      </top>
      <bottom style="thin">
        <color rgb="FF0000FF"/>
      </bottom>
      <diagonal/>
    </border>
    <border>
      <left style="hair">
        <color theme="8" tint="-0.499984740745262"/>
      </left>
      <right style="thick">
        <color theme="8" tint="-0.499984740745262"/>
      </right>
      <top/>
      <bottom style="hair">
        <color theme="8" tint="-0.499984740745262"/>
      </bottom>
      <diagonal/>
    </border>
    <border>
      <left style="hair">
        <color theme="8" tint="-0.499984740745262"/>
      </left>
      <right style="thick">
        <color theme="8" tint="-0.499984740745262"/>
      </right>
      <top style="hair">
        <color theme="8" tint="-0.499984740745262"/>
      </top>
      <bottom style="thick">
        <color theme="8" tint="-0.499984740745262"/>
      </bottom>
      <diagonal/>
    </border>
    <border>
      <left style="medium">
        <color indexed="64"/>
      </left>
      <right style="hair">
        <color auto="1"/>
      </right>
      <top/>
      <bottom style="dashDotDot">
        <color indexed="64"/>
      </bottom>
      <diagonal/>
    </border>
    <border>
      <left style="hair">
        <color auto="1"/>
      </left>
      <right/>
      <top/>
      <bottom style="dashDotDot">
        <color indexed="64"/>
      </bottom>
      <diagonal/>
    </border>
    <border>
      <left style="hair">
        <color indexed="64"/>
      </left>
      <right style="thick">
        <color theme="8" tint="-0.499984740745262"/>
      </right>
      <top style="medium">
        <color indexed="64"/>
      </top>
      <bottom style="medium">
        <color indexed="64"/>
      </bottom>
      <diagonal/>
    </border>
    <border>
      <left style="hair">
        <color indexed="64"/>
      </left>
      <right style="thick">
        <color theme="8" tint="-0.499984740745262"/>
      </right>
      <top style="medium">
        <color indexed="64"/>
      </top>
      <bottom style="thin">
        <color indexed="64"/>
      </bottom>
      <diagonal/>
    </border>
    <border>
      <left style="hair">
        <color indexed="64"/>
      </left>
      <right style="thick">
        <color theme="8" tint="-0.499984740745262"/>
      </right>
      <top style="thin">
        <color indexed="64"/>
      </top>
      <bottom style="thick">
        <color theme="8" tint="-0.499984740745262"/>
      </bottom>
      <diagonal/>
    </border>
    <border>
      <left/>
      <right/>
      <top/>
      <bottom style="thin">
        <color indexed="56"/>
      </bottom>
      <diagonal/>
    </border>
    <border>
      <left/>
      <right style="thin">
        <color rgb="FF0000FF"/>
      </right>
      <top/>
      <bottom/>
      <diagonal/>
    </border>
    <border>
      <left style="thin">
        <color indexed="12"/>
      </left>
      <right style="hair">
        <color indexed="12"/>
      </right>
      <top style="hair">
        <color indexed="12"/>
      </top>
      <bottom style="thin">
        <color indexed="12"/>
      </bottom>
      <diagonal/>
    </border>
    <border>
      <left style="thin">
        <color indexed="12"/>
      </left>
      <right/>
      <top style="hair">
        <color indexed="12"/>
      </top>
      <bottom style="thin">
        <color indexed="12"/>
      </bottom>
      <diagonal/>
    </border>
    <border>
      <left style="thin">
        <color indexed="12"/>
      </left>
      <right/>
      <top/>
      <bottom style="thin">
        <color indexed="12"/>
      </bottom>
      <diagonal/>
    </border>
    <border>
      <left style="thin">
        <color rgb="FF0000FF"/>
      </left>
      <right style="hair">
        <color indexed="12"/>
      </right>
      <top style="thin">
        <color indexed="12"/>
      </top>
      <bottom/>
      <diagonal/>
    </border>
    <border>
      <left style="hair">
        <color indexed="12"/>
      </left>
      <right style="thin">
        <color rgb="FF0000FF"/>
      </right>
      <top style="thin">
        <color indexed="12"/>
      </top>
      <bottom/>
      <diagonal/>
    </border>
    <border>
      <left style="thin">
        <color indexed="64"/>
      </left>
      <right style="hair">
        <color indexed="64"/>
      </right>
      <top style="thin">
        <color indexed="12"/>
      </top>
      <bottom style="thin">
        <color rgb="FF0000FF"/>
      </bottom>
      <diagonal/>
    </border>
    <border>
      <left style="hair">
        <color indexed="64"/>
      </left>
      <right style="hair">
        <color indexed="64"/>
      </right>
      <top style="thin">
        <color indexed="12"/>
      </top>
      <bottom style="thin">
        <color rgb="FF0000FF"/>
      </bottom>
      <diagonal/>
    </border>
    <border>
      <left style="hair">
        <color indexed="64"/>
      </left>
      <right style="thin">
        <color indexed="64"/>
      </right>
      <top style="thin">
        <color indexed="12"/>
      </top>
      <bottom style="thin">
        <color rgb="FF0000FF"/>
      </bottom>
      <diagonal/>
    </border>
    <border>
      <left style="thin">
        <color theme="8" tint="-0.499984740745262"/>
      </left>
      <right/>
      <top style="thick">
        <color theme="8" tint="-0.499984740745262"/>
      </top>
      <bottom style="hair">
        <color indexed="12"/>
      </bottom>
      <diagonal/>
    </border>
    <border>
      <left/>
      <right style="thin">
        <color theme="8" tint="-0.499984740745262"/>
      </right>
      <top style="thick">
        <color theme="8" tint="-0.499984740745262"/>
      </top>
      <bottom style="hair">
        <color indexed="12"/>
      </bottom>
      <diagonal/>
    </border>
    <border>
      <left style="hair">
        <color theme="8" tint="-0.499984740745262"/>
      </left>
      <right style="medium">
        <color rgb="FFFF33CC"/>
      </right>
      <top style="thick">
        <color rgb="FFFF33CC"/>
      </top>
      <bottom style="hair">
        <color theme="8" tint="-0.499984740745262"/>
      </bottom>
      <diagonal/>
    </border>
    <border>
      <left style="medium">
        <color rgb="FFFF33CC"/>
      </left>
      <right style="hair">
        <color theme="8" tint="-0.499984740745262"/>
      </right>
      <top style="thick">
        <color rgb="FFFF33CC"/>
      </top>
      <bottom style="hair">
        <color theme="8" tint="-0.499984740745262"/>
      </bottom>
      <diagonal/>
    </border>
    <border>
      <left style="hair">
        <color theme="8" tint="-0.499984740745262"/>
      </left>
      <right style="medium">
        <color rgb="FFFF33CC"/>
      </right>
      <top style="hair">
        <color theme="8" tint="-0.499984740745262"/>
      </top>
      <bottom style="thick">
        <color rgb="FFFF33CC"/>
      </bottom>
      <diagonal/>
    </border>
    <border>
      <left style="thick">
        <color rgb="FFFF33CC"/>
      </left>
      <right/>
      <top style="thick">
        <color rgb="FFFF33CC"/>
      </top>
      <bottom/>
      <diagonal/>
    </border>
    <border>
      <left style="thick">
        <color rgb="FFFF33CC"/>
      </left>
      <right/>
      <top/>
      <bottom style="thin">
        <color indexed="12"/>
      </bottom>
      <diagonal/>
    </border>
    <border>
      <left style="thick">
        <color rgb="FFFF33CC"/>
      </left>
      <right/>
      <top style="thin">
        <color indexed="12"/>
      </top>
      <bottom/>
      <diagonal/>
    </border>
    <border>
      <left style="thick">
        <color rgb="FFFF33CC"/>
      </left>
      <right/>
      <top/>
      <bottom/>
      <diagonal/>
    </border>
    <border>
      <left style="thick">
        <color rgb="FFFF33CC"/>
      </left>
      <right/>
      <top/>
      <bottom style="thick">
        <color rgb="FFFF33CC"/>
      </bottom>
      <diagonal/>
    </border>
    <border>
      <left/>
      <right style="hair">
        <color theme="8" tint="-0.499984740745262"/>
      </right>
      <top style="thick">
        <color rgb="FFFF33CC"/>
      </top>
      <bottom style="hair">
        <color theme="8" tint="-0.499984740745262"/>
      </bottom>
      <diagonal/>
    </border>
    <border>
      <left/>
      <right style="hair">
        <color theme="8" tint="-0.499984740745262"/>
      </right>
      <top style="hair">
        <color theme="8" tint="-0.499984740745262"/>
      </top>
      <bottom style="thick">
        <color rgb="FFFF33CC"/>
      </bottom>
      <diagonal/>
    </border>
    <border>
      <left style="thick">
        <color rgb="FFFF33CC"/>
      </left>
      <right style="thick">
        <color rgb="FFFF33CC"/>
      </right>
      <top style="thick">
        <color rgb="FFFF33CC"/>
      </top>
      <bottom/>
      <diagonal/>
    </border>
    <border>
      <left style="thick">
        <color rgb="FFFF33CC"/>
      </left>
      <right style="thick">
        <color rgb="FFFF33CC"/>
      </right>
      <top/>
      <bottom/>
      <diagonal/>
    </border>
    <border>
      <left style="thick">
        <color rgb="FFFF33CC"/>
      </left>
      <right style="thick">
        <color rgb="FFFF33CC"/>
      </right>
      <top style="thick">
        <color rgb="FFFF33CC"/>
      </top>
      <bottom style="hair">
        <color theme="8" tint="-0.499984740745262"/>
      </bottom>
      <diagonal/>
    </border>
    <border>
      <left style="thick">
        <color rgb="FFFF33CC"/>
      </left>
      <right style="thick">
        <color rgb="FFFF33CC"/>
      </right>
      <top style="hair">
        <color theme="8" tint="-0.499984740745262"/>
      </top>
      <bottom style="thin">
        <color indexed="12"/>
      </bottom>
      <diagonal/>
    </border>
    <border>
      <left style="thick">
        <color rgb="FFFF33CC"/>
      </left>
      <right style="thick">
        <color rgb="FFFF33CC"/>
      </right>
      <top style="thin">
        <color indexed="12"/>
      </top>
      <bottom style="hair">
        <color theme="8" tint="-0.499984740745262"/>
      </bottom>
      <diagonal/>
    </border>
    <border>
      <left style="thick">
        <color rgb="FFFF33CC"/>
      </left>
      <right style="thick">
        <color rgb="FFFF33CC"/>
      </right>
      <top style="hair">
        <color theme="8" tint="-0.499984740745262"/>
      </top>
      <bottom style="thin">
        <color rgb="FF0000FF"/>
      </bottom>
      <diagonal/>
    </border>
    <border>
      <left style="thick">
        <color rgb="FFFF33CC"/>
      </left>
      <right style="thick">
        <color rgb="FFFF33CC"/>
      </right>
      <top/>
      <bottom style="hair">
        <color theme="8" tint="-0.499984740745262"/>
      </bottom>
      <diagonal/>
    </border>
    <border>
      <left style="thick">
        <color rgb="FFFF33CC"/>
      </left>
      <right style="thick">
        <color rgb="FFFF33CC"/>
      </right>
      <top style="hair">
        <color theme="8" tint="-0.499984740745262"/>
      </top>
      <bottom/>
      <diagonal/>
    </border>
    <border>
      <left style="thick">
        <color rgb="FFFF33CC"/>
      </left>
      <right style="thick">
        <color rgb="FFFF33CC"/>
      </right>
      <top style="hair">
        <color theme="8" tint="-0.499984740745262"/>
      </top>
      <bottom style="thick">
        <color rgb="FFFF33CC"/>
      </bottom>
      <diagonal/>
    </border>
    <border>
      <left/>
      <right/>
      <top style="thick">
        <color rgb="FFFF33CC"/>
      </top>
      <bottom style="hair">
        <color indexed="12"/>
      </bottom>
      <diagonal/>
    </border>
    <border>
      <left/>
      <right style="medium">
        <color rgb="FFFF33CC"/>
      </right>
      <top style="thick">
        <color rgb="FFFF33CC"/>
      </top>
      <bottom style="hair">
        <color indexed="12"/>
      </bottom>
      <diagonal/>
    </border>
    <border>
      <left style="medium">
        <color rgb="FFFF33CC"/>
      </left>
      <right/>
      <top style="thick">
        <color rgb="FFFF33CC"/>
      </top>
      <bottom style="hair">
        <color indexed="12"/>
      </bottom>
      <diagonal/>
    </border>
    <border>
      <left/>
      <right style="thick">
        <color rgb="FFFF33CC"/>
      </right>
      <top style="thick">
        <color rgb="FFFF33CC"/>
      </top>
      <bottom style="hair">
        <color indexed="12"/>
      </bottom>
      <diagonal/>
    </border>
    <border>
      <left style="thick">
        <color rgb="FFFF33CC"/>
      </left>
      <right style="thick">
        <color rgb="FFFF33CC"/>
      </right>
      <top/>
      <bottom style="thick">
        <color rgb="FFFF33CC"/>
      </bottom>
      <diagonal/>
    </border>
    <border>
      <left/>
      <right/>
      <top/>
      <bottom style="thick">
        <color rgb="FFFF33CC"/>
      </bottom>
      <diagonal/>
    </border>
    <border>
      <left/>
      <right style="medium">
        <color rgb="FFFF33CC"/>
      </right>
      <top/>
      <bottom style="thick">
        <color rgb="FFFF33CC"/>
      </bottom>
      <diagonal/>
    </border>
    <border>
      <left/>
      <right style="medium">
        <color rgb="FFFF33CC"/>
      </right>
      <top style="hair">
        <color indexed="12"/>
      </top>
      <bottom/>
      <diagonal/>
    </border>
    <border>
      <left style="medium">
        <color rgb="FFFF33CC"/>
      </left>
      <right/>
      <top style="hair">
        <color indexed="12"/>
      </top>
      <bottom/>
      <diagonal/>
    </border>
    <border>
      <left/>
      <right style="thick">
        <color rgb="FFFF33CC"/>
      </right>
      <top style="hair">
        <color indexed="12"/>
      </top>
      <bottom/>
      <diagonal/>
    </border>
    <border>
      <left/>
      <right/>
      <top style="thick">
        <color rgb="FFFF33CC"/>
      </top>
      <bottom/>
      <diagonal/>
    </border>
    <border>
      <left/>
      <right style="medium">
        <color rgb="FFFF33CC"/>
      </right>
      <top style="thick">
        <color rgb="FFFF33CC"/>
      </top>
      <bottom/>
      <diagonal/>
    </border>
    <border>
      <left/>
      <right style="thick">
        <color rgb="FFFF33CC"/>
      </right>
      <top style="thick">
        <color rgb="FFFF33CC"/>
      </top>
      <bottom/>
      <diagonal/>
    </border>
    <border>
      <left/>
      <right style="thick">
        <color rgb="FFFF33CC"/>
      </right>
      <top/>
      <bottom style="thick">
        <color rgb="FFFF33CC"/>
      </bottom>
      <diagonal/>
    </border>
    <border>
      <left style="hair">
        <color theme="8" tint="-0.499984740745262"/>
      </left>
      <right style="thick">
        <color rgb="FFFF33CC"/>
      </right>
      <top style="thick">
        <color rgb="FFFF33CC"/>
      </top>
      <bottom style="hair">
        <color theme="8" tint="-0.499984740745262"/>
      </bottom>
      <diagonal/>
    </border>
    <border>
      <left style="hair">
        <color theme="8" tint="-0.499984740745262"/>
      </left>
      <right style="thick">
        <color rgb="FFFF33CC"/>
      </right>
      <top style="hair">
        <color theme="8" tint="-0.499984740745262"/>
      </top>
      <bottom style="thick">
        <color rgb="FFFF33CC"/>
      </bottom>
      <diagonal/>
    </border>
    <border>
      <left style="medium">
        <color rgb="FFFF33CC"/>
      </left>
      <right/>
      <top style="thick">
        <color rgb="FFFF33CC"/>
      </top>
      <bottom/>
      <diagonal/>
    </border>
    <border>
      <left style="medium">
        <color rgb="FFFF33CC"/>
      </left>
      <right/>
      <top/>
      <bottom style="thick">
        <color rgb="FFFF33CC"/>
      </bottom>
      <diagonal/>
    </border>
    <border>
      <left style="medium">
        <color rgb="FFFF33CC"/>
      </left>
      <right style="hair">
        <color theme="8" tint="-0.499984740745262"/>
      </right>
      <top style="hair">
        <color theme="8" tint="-0.499984740745262"/>
      </top>
      <bottom style="thick">
        <color rgb="FFFF33CC"/>
      </bottom>
      <diagonal/>
    </border>
    <border>
      <left style="hair">
        <color indexed="64"/>
      </left>
      <right/>
      <top/>
      <bottom/>
      <diagonal/>
    </border>
    <border>
      <left style="thick">
        <color theme="8" tint="-0.499984740745262"/>
      </left>
      <right style="hair">
        <color auto="1"/>
      </right>
      <top style="thick">
        <color theme="8" tint="-0.499984740745262"/>
      </top>
      <bottom style="dashDotDot">
        <color indexed="64"/>
      </bottom>
      <diagonal/>
    </border>
    <border>
      <left style="hair">
        <color auto="1"/>
      </left>
      <right/>
      <top style="thick">
        <color theme="8" tint="-0.499984740745262"/>
      </top>
      <bottom style="dashDotDot">
        <color indexed="64"/>
      </bottom>
      <diagonal/>
    </border>
    <border>
      <left style="thick">
        <color theme="8" tint="-0.499984740745262"/>
      </left>
      <right style="hair">
        <color auto="1"/>
      </right>
      <top style="dashDotDot">
        <color indexed="64"/>
      </top>
      <bottom style="dashDotDot">
        <color indexed="64"/>
      </bottom>
      <diagonal/>
    </border>
    <border>
      <left style="thick">
        <color theme="8" tint="-0.499984740745262"/>
      </left>
      <right style="hair">
        <color auto="1"/>
      </right>
      <top style="dashDotDot">
        <color indexed="64"/>
      </top>
      <bottom style="medium">
        <color indexed="64"/>
      </bottom>
      <diagonal/>
    </border>
    <border>
      <left style="thick">
        <color theme="8" tint="-0.499984740745262"/>
      </left>
      <right/>
      <top style="medium">
        <color indexed="64"/>
      </top>
      <bottom style="medium">
        <color indexed="64"/>
      </bottom>
      <diagonal/>
    </border>
    <border>
      <left style="thick">
        <color theme="8" tint="-0.499984740745262"/>
      </left>
      <right/>
      <top style="medium">
        <color indexed="64"/>
      </top>
      <bottom style="thin">
        <color indexed="64"/>
      </bottom>
      <diagonal/>
    </border>
    <border>
      <left style="thick">
        <color theme="8" tint="-0.499984740745262"/>
      </left>
      <right/>
      <top style="thin">
        <color indexed="64"/>
      </top>
      <bottom style="thick">
        <color theme="8" tint="-0.499984740745262"/>
      </bottom>
      <diagonal/>
    </border>
    <border>
      <left style="thick">
        <color theme="8" tint="-0.499984740745262"/>
      </left>
      <right style="hair">
        <color theme="8" tint="-0.499984740745262"/>
      </right>
      <top style="thin">
        <color indexed="64"/>
      </top>
      <bottom style="thick">
        <color theme="8" tint="-0.499984740745262"/>
      </bottom>
      <diagonal/>
    </border>
    <border>
      <left style="hair">
        <color theme="8" tint="-0.499984740745262"/>
      </left>
      <right style="thin">
        <color theme="8" tint="-0.499984740745262"/>
      </right>
      <top style="thin">
        <color indexed="64"/>
      </top>
      <bottom style="thick">
        <color theme="8" tint="-0.499984740745262"/>
      </bottom>
      <diagonal/>
    </border>
    <border>
      <left style="thin">
        <color theme="8" tint="-0.499984740745262"/>
      </left>
      <right style="hair">
        <color theme="8" tint="-0.499984740745262"/>
      </right>
      <top style="thin">
        <color indexed="64"/>
      </top>
      <bottom style="thick">
        <color theme="8" tint="-0.499984740745262"/>
      </bottom>
      <diagonal/>
    </border>
    <border>
      <left/>
      <right/>
      <top style="thin">
        <color indexed="64"/>
      </top>
      <bottom style="thick">
        <color theme="8" tint="-0.499984740745262"/>
      </bottom>
      <diagonal/>
    </border>
    <border>
      <left style="hair">
        <color indexed="12"/>
      </left>
      <right style="thin">
        <color indexed="12"/>
      </right>
      <top style="thin">
        <color indexed="12"/>
      </top>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style="hair">
        <color indexed="64"/>
      </bottom>
      <diagonal/>
    </border>
    <border>
      <left/>
      <right style="hair">
        <color indexed="64"/>
      </right>
      <top/>
      <bottom style="hair">
        <color indexed="64"/>
      </bottom>
      <diagonal/>
    </border>
    <border>
      <left style="medium">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medium">
        <color indexed="64"/>
      </left>
      <right/>
      <top style="hair">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bottom style="medium">
        <color indexed="64"/>
      </bottom>
      <diagonal/>
    </border>
    <border>
      <left style="medium">
        <color indexed="64"/>
      </left>
      <right/>
      <top/>
      <bottom style="hair">
        <color indexed="64"/>
      </bottom>
      <diagonal/>
    </border>
    <border>
      <left style="thin">
        <color indexed="64"/>
      </left>
      <right style="medium">
        <color indexed="64"/>
      </right>
      <top/>
      <bottom style="hair">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auto="1"/>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hair">
        <color indexed="64"/>
      </top>
      <bottom/>
      <diagonal/>
    </border>
    <border>
      <left style="medium">
        <color indexed="64"/>
      </left>
      <right style="thin">
        <color auto="1"/>
      </right>
      <top style="medium">
        <color indexed="64"/>
      </top>
      <bottom style="medium">
        <color indexed="64"/>
      </bottom>
      <diagonal/>
    </border>
    <border>
      <left style="hair">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hair">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right style="medium">
        <color indexed="64"/>
      </right>
      <top style="thin">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style="thin">
        <color indexed="64"/>
      </left>
      <right style="hair">
        <color indexed="64"/>
      </right>
      <top style="medium">
        <color indexed="64"/>
      </top>
      <bottom style="thin">
        <color indexed="64"/>
      </bottom>
      <diagonal/>
    </border>
    <border>
      <left/>
      <right style="hair">
        <color indexed="64"/>
      </right>
      <top style="hair">
        <color indexed="64"/>
      </top>
      <bottom style="thin">
        <color indexed="64"/>
      </bottom>
      <diagonal/>
    </border>
    <border>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diagonal/>
    </border>
    <border>
      <left style="medium">
        <color indexed="64"/>
      </left>
      <right style="thin">
        <color theme="6" tint="-0.499984740745262"/>
      </right>
      <top/>
      <bottom style="hair">
        <color theme="6" tint="-0.499984740745262"/>
      </bottom>
      <diagonal/>
    </border>
    <border>
      <left style="thin">
        <color theme="6" tint="-0.499984740745262"/>
      </left>
      <right style="thin">
        <color theme="6" tint="-0.499984740745262"/>
      </right>
      <top/>
      <bottom style="hair">
        <color theme="6" tint="-0.499984740745262"/>
      </bottom>
      <diagonal/>
    </border>
    <border>
      <left style="thin">
        <color theme="6" tint="-0.499984740745262"/>
      </left>
      <right style="medium">
        <color indexed="64"/>
      </right>
      <top/>
      <bottom style="hair">
        <color theme="6" tint="-0.499984740745262"/>
      </bottom>
      <diagonal/>
    </border>
    <border>
      <left/>
      <right style="thin">
        <color theme="6" tint="-0.499984740745262"/>
      </right>
      <top/>
      <bottom style="hair">
        <color theme="6" tint="-0.499984740745262"/>
      </bottom>
      <diagonal/>
    </border>
    <border>
      <left style="medium">
        <color indexed="64"/>
      </left>
      <right style="thin">
        <color indexed="64"/>
      </right>
      <top style="medium">
        <color indexed="64"/>
      </top>
      <bottom style="thin">
        <color rgb="FF86047D"/>
      </bottom>
      <diagonal/>
    </border>
    <border>
      <left style="thin">
        <color indexed="64"/>
      </left>
      <right style="thin">
        <color indexed="64"/>
      </right>
      <top style="medium">
        <color indexed="64"/>
      </top>
      <bottom style="thin">
        <color rgb="FF86047D"/>
      </bottom>
      <diagonal/>
    </border>
    <border>
      <left style="thin">
        <color indexed="64"/>
      </left>
      <right style="medium">
        <color theme="6" tint="-0.499984740745262"/>
      </right>
      <top style="medium">
        <color indexed="64"/>
      </top>
      <bottom style="thin">
        <color rgb="FF86047D"/>
      </bottom>
      <diagonal/>
    </border>
    <border>
      <left style="medium">
        <color indexed="64"/>
      </left>
      <right style="thin">
        <color indexed="64"/>
      </right>
      <top style="thin">
        <color indexed="14"/>
      </top>
      <bottom/>
      <diagonal/>
    </border>
    <border>
      <left style="medium">
        <color indexed="64"/>
      </left>
      <right style="thin">
        <color indexed="64"/>
      </right>
      <top/>
      <bottom style="thin">
        <color indexed="12"/>
      </bottom>
      <diagonal/>
    </border>
    <border>
      <left style="medium">
        <color indexed="64"/>
      </left>
      <right style="thin">
        <color indexed="64"/>
      </right>
      <top style="thin">
        <color theme="3" tint="0.39994506668294322"/>
      </top>
      <bottom/>
      <diagonal/>
    </border>
    <border>
      <left style="medium">
        <color indexed="64"/>
      </left>
      <right style="thin">
        <color indexed="64"/>
      </right>
      <top/>
      <bottom style="thin">
        <color indexed="14"/>
      </bottom>
      <diagonal/>
    </border>
    <border>
      <left style="medium">
        <color indexed="64"/>
      </left>
      <right style="thin">
        <color indexed="64"/>
      </right>
      <top/>
      <bottom style="thin">
        <color theme="3" tint="0.39994506668294322"/>
      </bottom>
      <diagonal/>
    </border>
    <border>
      <left style="medium">
        <color indexed="64"/>
      </left>
      <right style="thin">
        <color indexed="64"/>
      </right>
      <top style="thin">
        <color indexed="12"/>
      </top>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double">
        <color indexed="64"/>
      </bottom>
      <diagonal/>
    </border>
    <border>
      <left style="medium">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right style="medium">
        <color indexed="64"/>
      </right>
      <top style="hair">
        <color indexed="64"/>
      </top>
      <bottom style="double">
        <color indexed="64"/>
      </bottom>
      <diagonal/>
    </border>
    <border>
      <left style="thin">
        <color indexed="12"/>
      </left>
      <right style="hair">
        <color indexed="12"/>
      </right>
      <top style="hair">
        <color indexed="12"/>
      </top>
      <bottom style="hair">
        <color indexed="12"/>
      </bottom>
      <diagonal/>
    </border>
    <border>
      <left style="thin">
        <color indexed="12"/>
      </left>
      <right/>
      <top style="hair">
        <color indexed="12"/>
      </top>
      <bottom style="hair">
        <color indexed="12"/>
      </bottom>
      <diagonal/>
    </border>
    <border>
      <left style="thin">
        <color indexed="12"/>
      </left>
      <right style="hair">
        <color indexed="12"/>
      </right>
      <top style="thin">
        <color indexed="12"/>
      </top>
      <bottom style="hair">
        <color indexed="12"/>
      </bottom>
      <diagonal/>
    </border>
    <border>
      <left/>
      <right style="thin">
        <color auto="1"/>
      </right>
      <top/>
      <bottom/>
      <diagonal/>
    </border>
    <border>
      <left style="thin">
        <color indexed="12"/>
      </left>
      <right/>
      <top style="thin">
        <color indexed="12"/>
      </top>
      <bottom style="hair">
        <color indexed="12"/>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style="thin">
        <color theme="8" tint="-0.499984740745262"/>
      </right>
      <top style="medium">
        <color theme="8" tint="-0.499984740745262"/>
      </top>
      <bottom style="medium">
        <color theme="8" tint="-0.499984740745262"/>
      </bottom>
      <diagonal/>
    </border>
    <border>
      <left style="thin">
        <color theme="8" tint="-0.499984740745262"/>
      </left>
      <right style="thin">
        <color theme="8" tint="-0.499984740745262"/>
      </right>
      <top style="medium">
        <color theme="8" tint="-0.499984740745262"/>
      </top>
      <bottom style="medium">
        <color theme="8" tint="-0.499984740745262"/>
      </bottom>
      <diagonal/>
    </border>
    <border>
      <left style="thin">
        <color theme="8" tint="-0.499984740745262"/>
      </left>
      <right/>
      <top style="medium">
        <color theme="8" tint="-0.499984740745262"/>
      </top>
      <bottom style="medium">
        <color theme="8" tint="-0.499984740745262"/>
      </bottom>
      <diagonal/>
    </border>
    <border>
      <left/>
      <right style="thin">
        <color theme="8" tint="-0.499984740745262"/>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style="thick">
        <color theme="8" tint="-0.499984740745262"/>
      </left>
      <right style="thick">
        <color theme="8" tint="-0.499984740745262"/>
      </right>
      <top style="thick">
        <color theme="8" tint="-0.499984740745262"/>
      </top>
      <bottom style="thick">
        <color theme="8" tint="-0.499984740745262"/>
      </bottom>
      <diagonal/>
    </border>
    <border>
      <left style="thick">
        <color theme="8" tint="-0.499984740745262"/>
      </left>
      <right style="thick">
        <color theme="8" tint="-0.499984740745262"/>
      </right>
      <top/>
      <bottom/>
      <diagonal/>
    </border>
    <border>
      <left style="medium">
        <color indexed="64"/>
      </left>
      <right/>
      <top style="double">
        <color indexed="64"/>
      </top>
      <bottom style="hair">
        <color indexed="64"/>
      </bottom>
      <diagonal/>
    </border>
    <border>
      <left style="medium">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right style="medium">
        <color indexed="64"/>
      </right>
      <top style="double">
        <color indexed="64"/>
      </top>
      <bottom style="hair">
        <color indexed="64"/>
      </bottom>
      <diagonal/>
    </border>
    <border>
      <left style="hair">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style="hair">
        <color theme="8" tint="-0.499984740745262"/>
      </left>
      <right style="medium">
        <color rgb="FFFF00FF"/>
      </right>
      <top style="hair">
        <color theme="8" tint="-0.499984740745262"/>
      </top>
      <bottom style="thin">
        <color rgb="FF0000FF"/>
      </bottom>
      <diagonal/>
    </border>
    <border>
      <left/>
      <right style="medium">
        <color rgb="FFFF33CC"/>
      </right>
      <top/>
      <bottom/>
      <diagonal/>
    </border>
    <border>
      <left style="hair">
        <color theme="8" tint="-0.499984740745262"/>
      </left>
      <right style="medium">
        <color rgb="FFFF00FF"/>
      </right>
      <top style="thin">
        <color rgb="FF0000FF"/>
      </top>
      <bottom style="hair">
        <color theme="8" tint="-0.499984740745262"/>
      </bottom>
      <diagonal/>
    </border>
    <border>
      <left style="thick">
        <color rgb="FFFF33CC"/>
      </left>
      <right/>
      <top/>
      <bottom style="hair">
        <color theme="8" tint="-0.499984740745262"/>
      </bottom>
      <diagonal/>
    </border>
    <border>
      <left style="thick">
        <color rgb="FFFF33CC"/>
      </left>
      <right/>
      <top style="hair">
        <color theme="8" tint="-0.499984740745262"/>
      </top>
      <bottom style="thin">
        <color indexed="12"/>
      </bottom>
      <diagonal/>
    </border>
    <border>
      <left style="thick">
        <color rgb="FFFF33CC"/>
      </left>
      <right/>
      <top style="thin">
        <color indexed="12"/>
      </top>
      <bottom style="hair">
        <color theme="8" tint="-0.499984740745262"/>
      </bottom>
      <diagonal/>
    </border>
    <border>
      <left style="thick">
        <color rgb="FFFF33CC"/>
      </left>
      <right/>
      <top style="hair">
        <color theme="8" tint="-0.499984740745262"/>
      </top>
      <bottom style="thin">
        <color rgb="FF0000FF"/>
      </bottom>
      <diagonal/>
    </border>
    <border>
      <left style="thick">
        <color rgb="FFFF33CC"/>
      </left>
      <right/>
      <top style="hair">
        <color theme="8" tint="-0.499984740745262"/>
      </top>
      <bottom/>
      <diagonal/>
    </border>
    <border>
      <left style="medium">
        <color rgb="FFFF33CC"/>
      </left>
      <right/>
      <top/>
      <bottom/>
      <diagonal/>
    </border>
    <border>
      <left/>
      <right style="thick">
        <color rgb="FFFF33CC"/>
      </right>
      <top/>
      <bottom/>
      <diagonal/>
    </border>
    <border>
      <left style="hair">
        <color theme="8" tint="-0.499984740745262"/>
      </left>
      <right style="medium">
        <color rgb="FFFF00FF"/>
      </right>
      <top style="hair">
        <color theme="8" tint="-0.499984740745262"/>
      </top>
      <bottom style="thick">
        <color rgb="FFFF33CC"/>
      </bottom>
      <diagonal/>
    </border>
    <border>
      <left style="medium">
        <color rgb="FFFF00FF"/>
      </left>
      <right style="hair">
        <color theme="8" tint="-0.499984740745262"/>
      </right>
      <top style="thin">
        <color rgb="FF0000FF"/>
      </top>
      <bottom style="hair">
        <color theme="8" tint="-0.499984740745262"/>
      </bottom>
      <diagonal/>
    </border>
    <border>
      <left style="medium">
        <color rgb="FFFF00FF"/>
      </left>
      <right style="hair">
        <color theme="8" tint="-0.499984740745262"/>
      </right>
      <top style="hair">
        <color theme="8" tint="-0.499984740745262"/>
      </top>
      <bottom style="thin">
        <color rgb="FF0000FF"/>
      </bottom>
      <diagonal/>
    </border>
    <border>
      <left style="thick">
        <color rgb="FFFF00FF"/>
      </left>
      <right style="hair">
        <color theme="8" tint="-0.499984740745262"/>
      </right>
      <top style="thick">
        <color rgb="FFFF00FF"/>
      </top>
      <bottom style="hair">
        <color theme="8" tint="-0.499984740745262"/>
      </bottom>
      <diagonal/>
    </border>
    <border>
      <left style="medium">
        <color rgb="FFFF00FF"/>
      </left>
      <right style="hair">
        <color theme="8" tint="-0.499984740745262"/>
      </right>
      <top style="thick">
        <color rgb="FFFF00FF"/>
      </top>
      <bottom style="hair">
        <color theme="8" tint="-0.499984740745262"/>
      </bottom>
      <diagonal/>
    </border>
    <border>
      <left style="hair">
        <color theme="8" tint="-0.499984740745262"/>
      </left>
      <right style="thick">
        <color rgb="FFFF00FF"/>
      </right>
      <top style="thick">
        <color rgb="FFFF00FF"/>
      </top>
      <bottom style="hair">
        <color theme="8" tint="-0.499984740745262"/>
      </bottom>
      <diagonal/>
    </border>
    <border>
      <left style="thick">
        <color rgb="FFFF00FF"/>
      </left>
      <right style="hair">
        <color theme="8" tint="-0.499984740745262"/>
      </right>
      <top style="hair">
        <color theme="8" tint="-0.499984740745262"/>
      </top>
      <bottom style="thin">
        <color rgb="FF0000FF"/>
      </bottom>
      <diagonal/>
    </border>
    <border>
      <left style="hair">
        <color theme="8" tint="-0.499984740745262"/>
      </left>
      <right style="thick">
        <color rgb="FFFF00FF"/>
      </right>
      <top style="hair">
        <color theme="8" tint="-0.499984740745262"/>
      </top>
      <bottom style="thin">
        <color rgb="FF0000FF"/>
      </bottom>
      <diagonal/>
    </border>
    <border>
      <left style="thick">
        <color rgb="FFFF00FF"/>
      </left>
      <right style="hair">
        <color theme="8" tint="-0.499984740745262"/>
      </right>
      <top style="thin">
        <color rgb="FF0000FF"/>
      </top>
      <bottom style="hair">
        <color theme="8" tint="-0.499984740745262"/>
      </bottom>
      <diagonal/>
    </border>
    <border>
      <left style="hair">
        <color theme="8" tint="-0.499984740745262"/>
      </left>
      <right style="thick">
        <color rgb="FFFF00FF"/>
      </right>
      <top style="thin">
        <color rgb="FF0000FF"/>
      </top>
      <bottom style="hair">
        <color theme="8" tint="-0.499984740745262"/>
      </bottom>
      <diagonal/>
    </border>
    <border>
      <left style="thick">
        <color rgb="FFFF00FF"/>
      </left>
      <right style="hair">
        <color theme="8" tint="-0.499984740745262"/>
      </right>
      <top style="hair">
        <color theme="8" tint="-0.499984740745262"/>
      </top>
      <bottom style="thick">
        <color rgb="FFFF33CC"/>
      </bottom>
      <diagonal/>
    </border>
    <border>
      <left style="medium">
        <color rgb="FFFF00FF"/>
      </left>
      <right style="hair">
        <color theme="8" tint="-0.499984740745262"/>
      </right>
      <top style="hair">
        <color theme="8" tint="-0.499984740745262"/>
      </top>
      <bottom style="thick">
        <color rgb="FFFF33CC"/>
      </bottom>
      <diagonal/>
    </border>
    <border>
      <left style="hair">
        <color theme="8" tint="-0.499984740745262"/>
      </left>
      <right style="thick">
        <color rgb="FFFF00FF"/>
      </right>
      <top style="hair">
        <color theme="8" tint="-0.499984740745262"/>
      </top>
      <bottom style="thick">
        <color rgb="FFFF33CC"/>
      </bottom>
      <diagonal/>
    </border>
    <border>
      <left style="hair">
        <color theme="8" tint="-0.499984740745262"/>
      </left>
      <right style="medium">
        <color rgb="FFFF00FF"/>
      </right>
      <top style="thick">
        <color rgb="FFFF00FF"/>
      </top>
      <bottom style="hair">
        <color theme="8" tint="-0.499984740745262"/>
      </bottom>
      <diagonal/>
    </border>
    <border>
      <left style="thick">
        <color theme="8" tint="-0.499984740745262"/>
      </left>
      <right style="hair">
        <color auto="1"/>
      </right>
      <top/>
      <bottom style="dashDotDot">
        <color indexed="64"/>
      </bottom>
      <diagonal/>
    </border>
    <border>
      <left style="medium">
        <color indexed="64"/>
      </left>
      <right style="hair">
        <color indexed="64"/>
      </right>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top style="medium">
        <color indexed="64"/>
      </top>
      <bottom/>
      <diagonal/>
    </border>
    <border>
      <left style="hair">
        <color indexed="64"/>
      </left>
      <right/>
      <top style="medium">
        <color indexed="64"/>
      </top>
      <bottom style="thin">
        <color indexed="64"/>
      </bottom>
      <diagonal/>
    </border>
    <border>
      <left style="hair">
        <color indexed="64"/>
      </left>
      <right/>
      <top/>
      <bottom style="thin">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right/>
      <top/>
      <bottom style="hair">
        <color indexed="64"/>
      </bottom>
      <diagonal/>
    </border>
    <border>
      <left/>
      <right style="medium">
        <color indexed="64"/>
      </right>
      <top/>
      <bottom style="hair">
        <color indexed="64"/>
      </bottom>
      <diagonal/>
    </border>
    <border>
      <left style="thin">
        <color indexed="12"/>
      </left>
      <right style="hair">
        <color indexed="12"/>
      </right>
      <top/>
      <bottom/>
      <diagonal/>
    </border>
    <border>
      <left style="medium">
        <color indexed="64"/>
      </left>
      <right style="hair">
        <color indexed="64"/>
      </right>
      <top/>
      <bottom/>
      <diagonal/>
    </border>
    <border>
      <left style="thin">
        <color indexed="12"/>
      </left>
      <right/>
      <top/>
      <bottom/>
      <diagonal/>
    </border>
    <border>
      <left style="thin">
        <color indexed="12"/>
      </left>
      <right style="thin">
        <color indexed="12"/>
      </right>
      <top style="hair">
        <color indexed="12"/>
      </top>
      <bottom style="medium">
        <color indexed="12"/>
      </bottom>
      <diagonal/>
    </border>
    <border>
      <left style="thin">
        <color indexed="12"/>
      </left>
      <right style="thin">
        <color indexed="12"/>
      </right>
      <top/>
      <bottom/>
      <diagonal/>
    </border>
    <border>
      <left/>
      <right style="hair">
        <color indexed="12"/>
      </right>
      <top style="hair">
        <color indexed="12"/>
      </top>
      <bottom style="medium">
        <color indexed="12"/>
      </bottom>
      <diagonal/>
    </border>
    <border>
      <left style="thin">
        <color indexed="64"/>
      </left>
      <right style="hair">
        <color indexed="64"/>
      </right>
      <top style="thin">
        <color rgb="FF0000FF"/>
      </top>
      <bottom style="medium">
        <color rgb="FF0000FF"/>
      </bottom>
      <diagonal/>
    </border>
    <border>
      <left style="hair">
        <color indexed="64"/>
      </left>
      <right style="hair">
        <color indexed="64"/>
      </right>
      <top style="thin">
        <color rgb="FF0000FF"/>
      </top>
      <bottom style="medium">
        <color rgb="FF0000FF"/>
      </bottom>
      <diagonal/>
    </border>
    <border>
      <left style="hair">
        <color indexed="64"/>
      </left>
      <right style="thin">
        <color indexed="64"/>
      </right>
      <top style="thin">
        <color rgb="FF0000FF"/>
      </top>
      <bottom style="medium">
        <color rgb="FF0000FF"/>
      </bottom>
      <diagonal/>
    </border>
    <border>
      <left style="thin">
        <color indexed="64"/>
      </left>
      <right style="hair">
        <color indexed="64"/>
      </right>
      <top/>
      <bottom style="thin">
        <color indexed="12"/>
      </bottom>
      <diagonal/>
    </border>
    <border>
      <left style="hair">
        <color indexed="64"/>
      </left>
      <right style="hair">
        <color indexed="64"/>
      </right>
      <top/>
      <bottom style="thin">
        <color indexed="12"/>
      </bottom>
      <diagonal/>
    </border>
    <border>
      <left style="hair">
        <color indexed="12"/>
      </left>
      <right style="hair">
        <color indexed="12"/>
      </right>
      <top style="hair">
        <color indexed="12"/>
      </top>
      <bottom style="medium">
        <color indexed="12"/>
      </bottom>
      <diagonal/>
    </border>
    <border>
      <left style="hair">
        <color indexed="12"/>
      </left>
      <right/>
      <top style="hair">
        <color indexed="12"/>
      </top>
      <bottom style="medium">
        <color indexed="12"/>
      </bottom>
      <diagonal/>
    </border>
    <border>
      <left style="thin">
        <color indexed="12"/>
      </left>
      <right style="thin">
        <color indexed="12"/>
      </right>
      <top/>
      <bottom style="medium">
        <color indexed="12"/>
      </bottom>
      <diagonal/>
    </border>
    <border>
      <left style="thin">
        <color rgb="FF0000FF"/>
      </left>
      <right style="hair">
        <color rgb="FF0000FF"/>
      </right>
      <top/>
      <bottom style="thin">
        <color indexed="12"/>
      </bottom>
      <diagonal/>
    </border>
    <border>
      <left style="thin">
        <color indexed="12"/>
      </left>
      <right/>
      <top/>
      <bottom style="medium">
        <color indexed="12"/>
      </bottom>
      <diagonal/>
    </border>
    <border>
      <left/>
      <right/>
      <top/>
      <bottom style="medium">
        <color indexed="12"/>
      </bottom>
      <diagonal/>
    </border>
    <border>
      <left/>
      <right style="thin">
        <color indexed="12"/>
      </right>
      <top/>
      <bottom style="medium">
        <color indexed="12"/>
      </bottom>
      <diagonal/>
    </border>
    <border>
      <left style="medium">
        <color rgb="FF0000FF"/>
      </left>
      <right/>
      <top/>
      <bottom/>
      <diagonal/>
    </border>
    <border>
      <left/>
      <right style="medium">
        <color rgb="FF0000FF"/>
      </right>
      <top/>
      <bottom/>
      <diagonal/>
    </border>
    <border>
      <left style="medium">
        <color indexed="12"/>
      </left>
      <right style="medium">
        <color indexed="12"/>
      </right>
      <top style="medium">
        <color indexed="12"/>
      </top>
      <bottom style="medium">
        <color indexed="12"/>
      </bottom>
      <diagonal/>
    </border>
    <border>
      <left style="hair">
        <color indexed="12"/>
      </left>
      <right style="hair">
        <color indexed="12"/>
      </right>
      <top style="medium">
        <color indexed="12"/>
      </top>
      <bottom style="hair">
        <color indexed="12"/>
      </bottom>
      <diagonal/>
    </border>
    <border>
      <left style="thin">
        <color indexed="12"/>
      </left>
      <right/>
      <top style="medium">
        <color indexed="12"/>
      </top>
      <bottom/>
      <diagonal/>
    </border>
    <border>
      <left/>
      <right/>
      <top style="medium">
        <color indexed="12"/>
      </top>
      <bottom/>
      <diagonal/>
    </border>
    <border>
      <left/>
      <right style="medium">
        <color indexed="12"/>
      </right>
      <top style="medium">
        <color indexed="12"/>
      </top>
      <bottom/>
      <diagonal/>
    </border>
    <border>
      <left style="medium">
        <color indexed="12"/>
      </left>
      <right style="thin">
        <color indexed="12"/>
      </right>
      <top style="hair">
        <color indexed="12"/>
      </top>
      <bottom style="hair">
        <color indexed="12"/>
      </bottom>
      <diagonal/>
    </border>
    <border>
      <left style="hair">
        <color indexed="12"/>
      </left>
      <right style="medium">
        <color indexed="12"/>
      </right>
      <top/>
      <bottom/>
      <diagonal/>
    </border>
    <border>
      <left style="medium">
        <color indexed="12"/>
      </left>
      <right style="thin">
        <color indexed="12"/>
      </right>
      <top style="hair">
        <color indexed="12"/>
      </top>
      <bottom style="thin">
        <color indexed="12"/>
      </bottom>
      <diagonal/>
    </border>
    <border>
      <left style="hair">
        <color indexed="12"/>
      </left>
      <right style="medium">
        <color indexed="12"/>
      </right>
      <top/>
      <bottom style="thin">
        <color indexed="12"/>
      </bottom>
      <diagonal/>
    </border>
    <border>
      <left style="hair">
        <color indexed="12"/>
      </left>
      <right style="medium">
        <color indexed="12"/>
      </right>
      <top style="thin">
        <color indexed="12"/>
      </top>
      <bottom style="hair">
        <color indexed="12"/>
      </bottom>
      <diagonal/>
    </border>
    <border>
      <left style="medium">
        <color indexed="12"/>
      </left>
      <right style="thin">
        <color indexed="12"/>
      </right>
      <top/>
      <bottom style="hair">
        <color indexed="12"/>
      </bottom>
      <diagonal/>
    </border>
    <border>
      <left style="hair">
        <color indexed="12"/>
      </left>
      <right style="medium">
        <color indexed="12"/>
      </right>
      <top/>
      <bottom style="hair">
        <color indexed="12"/>
      </bottom>
      <diagonal/>
    </border>
    <border>
      <left style="hair">
        <color indexed="12"/>
      </left>
      <right style="medium">
        <color indexed="12"/>
      </right>
      <top style="hair">
        <color indexed="12"/>
      </top>
      <bottom style="hair">
        <color indexed="12"/>
      </bottom>
      <diagonal/>
    </border>
    <border>
      <left style="hair">
        <color indexed="12"/>
      </left>
      <right style="medium">
        <color indexed="12"/>
      </right>
      <top style="hair">
        <color indexed="12"/>
      </top>
      <bottom style="thin">
        <color indexed="12"/>
      </bottom>
      <diagonal/>
    </border>
    <border>
      <left style="medium">
        <color indexed="12"/>
      </left>
      <right/>
      <top style="thin">
        <color indexed="12"/>
      </top>
      <bottom style="hair">
        <color indexed="12"/>
      </bottom>
      <diagonal/>
    </border>
    <border>
      <left style="medium">
        <color indexed="12"/>
      </left>
      <right/>
      <top style="hair">
        <color indexed="12"/>
      </top>
      <bottom style="hair">
        <color indexed="12"/>
      </bottom>
      <diagonal/>
    </border>
    <border>
      <left style="medium">
        <color indexed="12"/>
      </left>
      <right/>
      <top style="hair">
        <color indexed="12"/>
      </top>
      <bottom style="thin">
        <color indexed="12"/>
      </bottom>
      <diagonal/>
    </border>
    <border>
      <left style="medium">
        <color indexed="12"/>
      </left>
      <right style="hair">
        <color indexed="12"/>
      </right>
      <top style="thin">
        <color indexed="12"/>
      </top>
      <bottom style="hair">
        <color indexed="12"/>
      </bottom>
      <diagonal/>
    </border>
    <border>
      <left style="medium">
        <color indexed="12"/>
      </left>
      <right style="hair">
        <color indexed="12"/>
      </right>
      <top style="hair">
        <color indexed="12"/>
      </top>
      <bottom style="hair">
        <color indexed="12"/>
      </bottom>
      <diagonal/>
    </border>
    <border>
      <left style="medium">
        <color indexed="12"/>
      </left>
      <right style="hair">
        <color indexed="12"/>
      </right>
      <top style="hair">
        <color indexed="12"/>
      </top>
      <bottom style="thin">
        <color indexed="12"/>
      </bottom>
      <diagonal/>
    </border>
    <border>
      <left style="medium">
        <color indexed="12"/>
      </left>
      <right style="hair">
        <color indexed="12"/>
      </right>
      <top/>
      <bottom/>
      <diagonal/>
    </border>
    <border>
      <left style="hair">
        <color indexed="12"/>
      </left>
      <right style="medium">
        <color indexed="12"/>
      </right>
      <top/>
      <bottom style="dashed">
        <color indexed="12"/>
      </bottom>
      <diagonal/>
    </border>
    <border>
      <left style="medium">
        <color indexed="12"/>
      </left>
      <right style="thin">
        <color indexed="12"/>
      </right>
      <top style="dashed">
        <color indexed="12"/>
      </top>
      <bottom style="hair">
        <color indexed="12"/>
      </bottom>
      <diagonal/>
    </border>
    <border>
      <left style="hair">
        <color indexed="12"/>
      </left>
      <right style="medium">
        <color indexed="12"/>
      </right>
      <top style="dashed">
        <color indexed="12"/>
      </top>
      <bottom style="hair">
        <color indexed="12"/>
      </bottom>
      <diagonal/>
    </border>
    <border>
      <left style="medium">
        <color indexed="12"/>
      </left>
      <right/>
      <top style="thin">
        <color indexed="12"/>
      </top>
      <bottom style="medium">
        <color indexed="12"/>
      </bottom>
      <diagonal/>
    </border>
    <border>
      <left/>
      <right/>
      <top style="thin">
        <color indexed="12"/>
      </top>
      <bottom style="medium">
        <color indexed="12"/>
      </bottom>
      <diagonal/>
    </border>
    <border>
      <left/>
      <right style="hair">
        <color indexed="12"/>
      </right>
      <top/>
      <bottom style="medium">
        <color indexed="12"/>
      </bottom>
      <diagonal/>
    </border>
    <border>
      <left style="hair">
        <color indexed="12"/>
      </left>
      <right style="hair">
        <color indexed="12"/>
      </right>
      <top/>
      <bottom style="medium">
        <color indexed="12"/>
      </bottom>
      <diagonal/>
    </border>
    <border>
      <left style="hair">
        <color indexed="12"/>
      </left>
      <right/>
      <top/>
      <bottom style="medium">
        <color indexed="12"/>
      </bottom>
      <diagonal/>
    </border>
    <border>
      <left style="thin">
        <color indexed="12"/>
      </left>
      <right style="hair">
        <color indexed="12"/>
      </right>
      <top style="thin">
        <color indexed="12"/>
      </top>
      <bottom style="medium">
        <color indexed="12"/>
      </bottom>
      <diagonal/>
    </border>
    <border>
      <left style="thin">
        <color indexed="12"/>
      </left>
      <right/>
      <top style="thin">
        <color indexed="12"/>
      </top>
      <bottom style="medium">
        <color indexed="12"/>
      </bottom>
      <diagonal/>
    </border>
    <border>
      <left style="thin">
        <color rgb="FF0000FF"/>
      </left>
      <right style="hair">
        <color indexed="12"/>
      </right>
      <top/>
      <bottom style="medium">
        <color indexed="12"/>
      </bottom>
      <diagonal/>
    </border>
    <border>
      <left style="hair">
        <color indexed="12"/>
      </left>
      <right style="thin">
        <color rgb="FF0000FF"/>
      </right>
      <top/>
      <bottom style="medium">
        <color indexed="12"/>
      </bottom>
      <diagonal/>
    </border>
    <border>
      <left style="hair">
        <color indexed="12"/>
      </left>
      <right style="medium">
        <color indexed="12"/>
      </right>
      <top/>
      <bottom style="medium">
        <color indexed="12"/>
      </bottom>
      <diagonal/>
    </border>
    <border>
      <left style="medium">
        <color indexed="12"/>
      </left>
      <right style="thin">
        <color indexed="12"/>
      </right>
      <top style="hair">
        <color indexed="12"/>
      </top>
      <bottom style="medium">
        <color indexed="12"/>
      </bottom>
      <diagonal/>
    </border>
    <border>
      <left style="hair">
        <color indexed="12"/>
      </left>
      <right style="thin">
        <color indexed="12"/>
      </right>
      <top style="hair">
        <color indexed="12"/>
      </top>
      <bottom style="medium">
        <color indexed="12"/>
      </bottom>
      <diagonal/>
    </border>
    <border>
      <left/>
      <right/>
      <top style="thin">
        <color indexed="64"/>
      </top>
      <bottom style="medium">
        <color indexed="12"/>
      </bottom>
      <diagonal/>
    </border>
    <border>
      <left style="medium">
        <color indexed="12"/>
      </left>
      <right/>
      <top style="medium">
        <color indexed="12"/>
      </top>
      <bottom/>
      <diagonal/>
    </border>
    <border>
      <left style="medium">
        <color indexed="12"/>
      </left>
      <right/>
      <top/>
      <bottom style="hair">
        <color indexed="12"/>
      </bottom>
      <diagonal/>
    </border>
    <border>
      <left/>
      <right style="medium">
        <color indexed="12"/>
      </right>
      <top/>
      <bottom style="hair">
        <color indexed="12"/>
      </bottom>
      <diagonal/>
    </border>
    <border>
      <left style="medium">
        <color indexed="12"/>
      </left>
      <right style="hair">
        <color indexed="12"/>
      </right>
      <top style="hair">
        <color indexed="12"/>
      </top>
      <bottom/>
      <diagonal/>
    </border>
    <border>
      <left style="hair">
        <color indexed="12"/>
      </left>
      <right style="medium">
        <color indexed="12"/>
      </right>
      <top style="hair">
        <color indexed="12"/>
      </top>
      <bottom/>
      <diagonal/>
    </border>
    <border>
      <left style="medium">
        <color indexed="12"/>
      </left>
      <right style="hair">
        <color indexed="12"/>
      </right>
      <top/>
      <bottom style="medium">
        <color indexed="12"/>
      </bottom>
      <diagonal/>
    </border>
    <border>
      <left style="medium">
        <color indexed="12"/>
      </left>
      <right style="hair">
        <color indexed="12"/>
      </right>
      <top/>
      <bottom style="hair">
        <color indexed="12"/>
      </bottom>
      <diagonal/>
    </border>
    <border>
      <left style="medium">
        <color indexed="12"/>
      </left>
      <right style="hair">
        <color indexed="12"/>
      </right>
      <top/>
      <bottom style="dashed">
        <color indexed="12"/>
      </bottom>
      <diagonal/>
    </border>
    <border>
      <left style="medium">
        <color indexed="12"/>
      </left>
      <right style="hair">
        <color indexed="12"/>
      </right>
      <top style="dashed">
        <color indexed="12"/>
      </top>
      <bottom style="hair">
        <color indexed="12"/>
      </bottom>
      <diagonal/>
    </border>
    <border>
      <left/>
      <right style="hair">
        <color indexed="12"/>
      </right>
      <top style="thin">
        <color indexed="12"/>
      </top>
      <bottom style="medium">
        <color indexed="12"/>
      </bottom>
      <diagonal/>
    </border>
    <border>
      <left/>
      <right style="thin">
        <color indexed="12"/>
      </right>
      <top style="medium">
        <color indexed="12"/>
      </top>
      <bottom/>
      <diagonal/>
    </border>
    <border>
      <left style="medium">
        <color indexed="12"/>
      </left>
      <right style="medium">
        <color indexed="12"/>
      </right>
      <top style="medium">
        <color indexed="12"/>
      </top>
      <bottom style="hair">
        <color indexed="12"/>
      </bottom>
      <diagonal/>
    </border>
    <border>
      <left style="medium">
        <color indexed="12"/>
      </left>
      <right style="medium">
        <color indexed="12"/>
      </right>
      <top style="hair">
        <color indexed="12"/>
      </top>
      <bottom style="hair">
        <color indexed="12"/>
      </bottom>
      <diagonal/>
    </border>
    <border>
      <left style="medium">
        <color indexed="12"/>
      </left>
      <right style="medium">
        <color indexed="12"/>
      </right>
      <top style="hair">
        <color indexed="12"/>
      </top>
      <bottom style="medium">
        <color indexed="12"/>
      </bottom>
      <diagonal/>
    </border>
    <border>
      <left style="medium">
        <color indexed="12"/>
      </left>
      <right style="medium">
        <color indexed="12"/>
      </right>
      <top/>
      <bottom style="hair">
        <color indexed="12"/>
      </bottom>
      <diagonal/>
    </border>
    <border>
      <left style="medium">
        <color indexed="12"/>
      </left>
      <right style="medium">
        <color indexed="12"/>
      </right>
      <top style="hair">
        <color indexed="12"/>
      </top>
      <bottom style="thin">
        <color indexed="12"/>
      </bottom>
      <diagonal/>
    </border>
    <border>
      <left style="medium">
        <color indexed="12"/>
      </left>
      <right style="medium">
        <color indexed="12"/>
      </right>
      <top style="thin">
        <color indexed="12"/>
      </top>
      <bottom style="hair">
        <color indexed="12"/>
      </bottom>
      <diagonal/>
    </border>
    <border>
      <left style="medium">
        <color indexed="12"/>
      </left>
      <right style="medium">
        <color indexed="12"/>
      </right>
      <top/>
      <bottom/>
      <diagonal/>
    </border>
    <border>
      <left style="medium">
        <color indexed="12"/>
      </left>
      <right style="medium">
        <color indexed="12"/>
      </right>
      <top/>
      <bottom style="dashed">
        <color indexed="12"/>
      </bottom>
      <diagonal/>
    </border>
    <border>
      <left style="medium">
        <color indexed="12"/>
      </left>
      <right style="medium">
        <color indexed="12"/>
      </right>
      <top style="dashed">
        <color indexed="12"/>
      </top>
      <bottom style="hair">
        <color indexed="12"/>
      </bottom>
      <diagonal/>
    </border>
    <border>
      <left style="medium">
        <color indexed="12"/>
      </left>
      <right style="medium">
        <color indexed="12"/>
      </right>
      <top/>
      <bottom style="medium">
        <color indexed="12"/>
      </bottom>
      <diagonal/>
    </border>
    <border>
      <left style="medium">
        <color indexed="12"/>
      </left>
      <right/>
      <top style="hair">
        <color indexed="12"/>
      </top>
      <bottom style="medium">
        <color indexed="12"/>
      </bottom>
      <diagonal/>
    </border>
    <border>
      <left style="medium">
        <color indexed="12"/>
      </left>
      <right/>
      <top/>
      <bottom style="thin">
        <color indexed="12"/>
      </bottom>
      <diagonal/>
    </border>
    <border>
      <left style="medium">
        <color indexed="12"/>
      </left>
      <right/>
      <top/>
      <bottom/>
      <diagonal/>
    </border>
    <border>
      <left style="medium">
        <color indexed="12"/>
      </left>
      <right/>
      <top/>
      <bottom style="dashed">
        <color indexed="12"/>
      </bottom>
      <diagonal/>
    </border>
    <border>
      <left style="medium">
        <color indexed="12"/>
      </left>
      <right/>
      <top style="dashed">
        <color indexed="12"/>
      </top>
      <bottom style="hair">
        <color indexed="12"/>
      </bottom>
      <diagonal/>
    </border>
    <border>
      <left style="medium">
        <color indexed="12"/>
      </left>
      <right/>
      <top/>
      <bottom style="medium">
        <color indexed="12"/>
      </bottom>
      <diagonal/>
    </border>
    <border>
      <left/>
      <right style="hair">
        <color indexed="12"/>
      </right>
      <top style="thin">
        <color indexed="64"/>
      </top>
      <bottom style="hair">
        <color indexed="12"/>
      </bottom>
      <diagonal/>
    </border>
    <border>
      <left style="medium">
        <color indexed="12"/>
      </left>
      <right style="hair">
        <color indexed="12"/>
      </right>
      <top style="medium">
        <color indexed="12"/>
      </top>
      <bottom style="hair">
        <color indexed="12"/>
      </bottom>
      <diagonal/>
    </border>
    <border>
      <left style="hair">
        <color indexed="12"/>
      </left>
      <right style="medium">
        <color indexed="12"/>
      </right>
      <top style="medium">
        <color indexed="12"/>
      </top>
      <bottom style="hair">
        <color indexed="12"/>
      </bottom>
      <diagonal/>
    </border>
    <border>
      <left/>
      <right style="medium">
        <color indexed="12"/>
      </right>
      <top style="hair">
        <color indexed="12"/>
      </top>
      <bottom/>
      <diagonal/>
    </border>
    <border>
      <left style="medium">
        <color indexed="12"/>
      </left>
      <right style="hair">
        <color indexed="12"/>
      </right>
      <top style="hair">
        <color indexed="12"/>
      </top>
      <bottom style="medium">
        <color indexed="12"/>
      </bottom>
      <diagonal/>
    </border>
    <border>
      <left/>
      <right style="medium">
        <color indexed="12"/>
      </right>
      <top/>
      <bottom style="medium">
        <color indexed="12"/>
      </bottom>
      <diagonal/>
    </border>
    <border>
      <left/>
      <right style="medium">
        <color indexed="12"/>
      </right>
      <top/>
      <bottom style="dashed">
        <color indexed="12"/>
      </bottom>
      <diagonal/>
    </border>
    <border>
      <left style="medium">
        <color indexed="12"/>
      </left>
      <right style="hair">
        <color indexed="12"/>
      </right>
      <top style="thin">
        <color indexed="12"/>
      </top>
      <bottom style="medium">
        <color indexed="12"/>
      </bottom>
      <diagonal/>
    </border>
    <border>
      <left/>
      <right style="medium">
        <color indexed="12"/>
      </right>
      <top style="thin">
        <color indexed="12"/>
      </top>
      <bottom style="medium">
        <color indexed="12"/>
      </bottom>
      <diagonal/>
    </border>
    <border>
      <left style="hair">
        <color indexed="12"/>
      </left>
      <right/>
      <top style="thin">
        <color indexed="64"/>
      </top>
      <bottom style="hair">
        <color indexed="12"/>
      </bottom>
      <diagonal/>
    </border>
    <border>
      <left/>
      <right style="medium">
        <color indexed="12"/>
      </right>
      <top/>
      <bottom/>
      <diagonal/>
    </border>
    <border>
      <left style="medium">
        <color indexed="12"/>
      </left>
      <right/>
      <top/>
      <bottom style="thin">
        <color indexed="64"/>
      </bottom>
      <diagonal/>
    </border>
    <border>
      <left/>
      <right style="medium">
        <color indexed="12"/>
      </right>
      <top/>
      <bottom style="thin">
        <color indexed="64"/>
      </bottom>
      <diagonal/>
    </border>
    <border>
      <left style="medium">
        <color indexed="12"/>
      </left>
      <right/>
      <top style="thin">
        <color indexed="64"/>
      </top>
      <bottom style="thin">
        <color indexed="64"/>
      </bottom>
      <diagonal/>
    </border>
    <border>
      <left/>
      <right style="medium">
        <color indexed="12"/>
      </right>
      <top style="thin">
        <color indexed="64"/>
      </top>
      <bottom style="thin">
        <color indexed="64"/>
      </bottom>
      <diagonal/>
    </border>
    <border>
      <left style="medium">
        <color indexed="12"/>
      </left>
      <right/>
      <top style="thin">
        <color indexed="64"/>
      </top>
      <bottom style="medium">
        <color indexed="12"/>
      </bottom>
      <diagonal/>
    </border>
    <border>
      <left/>
      <right style="medium">
        <color indexed="12"/>
      </right>
      <top style="thin">
        <color indexed="64"/>
      </top>
      <bottom style="medium">
        <color indexed="12"/>
      </bottom>
      <diagonal/>
    </border>
    <border>
      <left/>
      <right style="medium">
        <color indexed="12"/>
      </right>
      <top style="hair">
        <color indexed="12"/>
      </top>
      <bottom style="hair">
        <color indexed="12"/>
      </bottom>
      <diagonal/>
    </border>
    <border>
      <left/>
      <right style="medium">
        <color indexed="12"/>
      </right>
      <top style="hair">
        <color indexed="12"/>
      </top>
      <bottom style="thin">
        <color indexed="12"/>
      </bottom>
      <diagonal/>
    </border>
    <border>
      <left/>
      <right style="medium">
        <color indexed="12"/>
      </right>
      <top style="thin">
        <color indexed="12"/>
      </top>
      <bottom style="hair">
        <color indexed="12"/>
      </bottom>
      <diagonal/>
    </border>
    <border>
      <left style="medium">
        <color indexed="12"/>
      </left>
      <right/>
      <top style="thin">
        <color indexed="12"/>
      </top>
      <bottom/>
      <diagonal/>
    </border>
    <border>
      <left/>
      <right style="medium">
        <color indexed="12"/>
      </right>
      <top/>
      <bottom style="thin">
        <color indexed="12"/>
      </bottom>
      <diagonal/>
    </border>
    <border>
      <left style="medium">
        <color indexed="12"/>
      </left>
      <right style="medium">
        <color indexed="12"/>
      </right>
      <top style="hair">
        <color indexed="12"/>
      </top>
      <bottom/>
      <diagonal/>
    </border>
    <border>
      <left style="medium">
        <color indexed="12"/>
      </left>
      <right/>
      <top style="hair">
        <color indexed="12"/>
      </top>
      <bottom/>
      <diagonal/>
    </border>
    <border>
      <left style="thin">
        <color rgb="FF0000FF"/>
      </left>
      <right style="hair">
        <color indexed="12"/>
      </right>
      <top style="hair">
        <color indexed="12"/>
      </top>
      <bottom/>
      <diagonal/>
    </border>
    <border>
      <left style="hair">
        <color indexed="12"/>
      </left>
      <right style="thin">
        <color rgb="FF0000FF"/>
      </right>
      <top style="hair">
        <color indexed="12"/>
      </top>
      <bottom/>
      <diagonal/>
    </border>
    <border>
      <left/>
      <right style="medium">
        <color indexed="12"/>
      </right>
      <top style="dashed">
        <color indexed="12"/>
      </top>
      <bottom style="hair">
        <color indexed="12"/>
      </bottom>
      <diagonal/>
    </border>
    <border>
      <left style="hair">
        <color indexed="12"/>
      </left>
      <right/>
      <top style="medium">
        <color indexed="12"/>
      </top>
      <bottom/>
      <diagonal/>
    </border>
    <border>
      <left style="medium">
        <color indexed="12"/>
      </left>
      <right style="medium">
        <color indexed="12"/>
      </right>
      <top style="medium">
        <color indexed="12"/>
      </top>
      <bottom/>
      <diagonal/>
    </border>
    <border>
      <left/>
      <right style="hair">
        <color indexed="12"/>
      </right>
      <top style="medium">
        <color indexed="12"/>
      </top>
      <bottom/>
      <diagonal/>
    </border>
    <border>
      <left style="hair">
        <color indexed="12"/>
      </left>
      <right style="hair">
        <color indexed="12"/>
      </right>
      <top style="medium">
        <color indexed="12"/>
      </top>
      <bottom/>
      <diagonal/>
    </border>
    <border>
      <left style="medium">
        <color indexed="12"/>
      </left>
      <right style="hair">
        <color indexed="12"/>
      </right>
      <top style="medium">
        <color indexed="12"/>
      </top>
      <bottom/>
      <diagonal/>
    </border>
    <border>
      <left style="hair">
        <color indexed="12"/>
      </left>
      <right style="medium">
        <color indexed="12"/>
      </right>
      <top style="medium">
        <color indexed="12"/>
      </top>
      <bottom/>
      <diagonal/>
    </border>
    <border>
      <left style="thin">
        <color indexed="12"/>
      </left>
      <right style="thin">
        <color indexed="12"/>
      </right>
      <top style="medium">
        <color indexed="12"/>
      </top>
      <bottom/>
      <diagonal/>
    </border>
    <border>
      <left style="hair">
        <color indexed="12"/>
      </left>
      <right style="thin">
        <color indexed="12"/>
      </right>
      <top style="medium">
        <color indexed="12"/>
      </top>
      <bottom/>
      <diagonal/>
    </border>
    <border>
      <left style="thin">
        <color rgb="FF0000FF"/>
      </left>
      <right style="hair">
        <color indexed="12"/>
      </right>
      <top style="medium">
        <color indexed="12"/>
      </top>
      <bottom/>
      <diagonal/>
    </border>
    <border>
      <left style="hair">
        <color indexed="12"/>
      </left>
      <right style="thin">
        <color rgb="FF0000FF"/>
      </right>
      <top style="medium">
        <color indexed="12"/>
      </top>
      <bottom/>
      <diagonal/>
    </border>
    <border>
      <left style="thin">
        <color indexed="12"/>
      </left>
      <right style="hair">
        <color indexed="12"/>
      </right>
      <top style="medium">
        <color indexed="12"/>
      </top>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style="hair">
        <color indexed="12"/>
      </left>
      <right style="thin">
        <color indexed="12"/>
      </right>
      <top style="medium">
        <color indexed="12"/>
      </top>
      <bottom style="medium">
        <color indexed="12"/>
      </bottom>
      <diagonal/>
    </border>
    <border>
      <left style="thin">
        <color indexed="12"/>
      </left>
      <right style="hair">
        <color indexed="12"/>
      </right>
      <top style="medium">
        <color indexed="12"/>
      </top>
      <bottom style="medium">
        <color indexed="12"/>
      </bottom>
      <diagonal/>
    </border>
    <border>
      <left style="hair">
        <color indexed="12"/>
      </left>
      <right/>
      <top style="medium">
        <color indexed="12"/>
      </top>
      <bottom style="medium">
        <color indexed="12"/>
      </bottom>
      <diagonal/>
    </border>
    <border>
      <left style="medium">
        <color indexed="12"/>
      </left>
      <right style="hair">
        <color indexed="12"/>
      </right>
      <top style="medium">
        <color indexed="12"/>
      </top>
      <bottom style="medium">
        <color indexed="12"/>
      </bottom>
      <diagonal/>
    </border>
    <border>
      <left style="hair">
        <color indexed="12"/>
      </left>
      <right style="medium">
        <color indexed="12"/>
      </right>
      <top style="medium">
        <color indexed="12"/>
      </top>
      <bottom style="medium">
        <color indexed="12"/>
      </bottom>
      <diagonal/>
    </border>
    <border>
      <left/>
      <right style="hair">
        <color indexed="12"/>
      </right>
      <top style="medium">
        <color indexed="12"/>
      </top>
      <bottom style="medium">
        <color indexed="12"/>
      </bottom>
      <diagonal/>
    </border>
    <border>
      <left style="hair">
        <color indexed="12"/>
      </left>
      <right style="hair">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thin">
        <color rgb="FF0000FF"/>
      </left>
      <right style="hair">
        <color indexed="12"/>
      </right>
      <top style="medium">
        <color indexed="12"/>
      </top>
      <bottom style="medium">
        <color indexed="12"/>
      </bottom>
      <diagonal/>
    </border>
    <border>
      <left style="hair">
        <color indexed="12"/>
      </left>
      <right style="thin">
        <color rgb="FF0000FF"/>
      </right>
      <top style="medium">
        <color indexed="12"/>
      </top>
      <bottom style="medium">
        <color indexed="12"/>
      </bottom>
      <diagonal/>
    </border>
    <border>
      <left style="medium">
        <color indexed="12"/>
      </left>
      <right style="thin">
        <color indexed="12"/>
      </right>
      <top style="medium">
        <color indexed="12"/>
      </top>
      <bottom style="hair">
        <color indexed="12"/>
      </bottom>
      <diagonal/>
    </border>
    <border>
      <left/>
      <right style="hair">
        <color indexed="12"/>
      </right>
      <top style="medium">
        <color indexed="12"/>
      </top>
      <bottom style="hair">
        <color indexed="12"/>
      </bottom>
      <diagonal/>
    </border>
    <border>
      <left style="hair">
        <color indexed="12"/>
      </left>
      <right/>
      <top style="medium">
        <color indexed="12"/>
      </top>
      <bottom style="hair">
        <color indexed="12"/>
      </bottom>
      <diagonal/>
    </border>
    <border>
      <left/>
      <right/>
      <top style="medium">
        <color indexed="12"/>
      </top>
      <bottom style="hair">
        <color indexed="12"/>
      </bottom>
      <diagonal/>
    </border>
    <border>
      <left/>
      <right style="thin">
        <color indexed="64"/>
      </right>
      <top style="thin">
        <color indexed="12"/>
      </top>
      <bottom style="medium">
        <color indexed="12"/>
      </bottom>
      <diagonal/>
    </border>
    <border>
      <left style="thin">
        <color indexed="64"/>
      </left>
      <right/>
      <top style="thin">
        <color indexed="64"/>
      </top>
      <bottom style="medium">
        <color indexed="12"/>
      </bottom>
      <diagonal/>
    </border>
    <border>
      <left/>
      <right style="thin">
        <color indexed="64"/>
      </right>
      <top style="thin">
        <color indexed="64"/>
      </top>
      <bottom style="medium">
        <color indexed="12"/>
      </bottom>
      <diagonal/>
    </border>
    <border>
      <left style="thin">
        <color indexed="64"/>
      </left>
      <right/>
      <top style="thin">
        <color indexed="12"/>
      </top>
      <bottom style="medium">
        <color indexed="12"/>
      </bottom>
      <diagonal/>
    </border>
    <border>
      <left style="medium">
        <color indexed="12"/>
      </left>
      <right style="medium">
        <color indexed="12"/>
      </right>
      <top style="thin">
        <color indexed="12"/>
      </top>
      <bottom style="medium">
        <color indexed="12"/>
      </bottom>
      <diagonal/>
    </border>
    <border>
      <left style="hair">
        <color indexed="12"/>
      </left>
      <right style="hair">
        <color indexed="12"/>
      </right>
      <top style="thin">
        <color indexed="12"/>
      </top>
      <bottom style="medium">
        <color indexed="12"/>
      </bottom>
      <diagonal/>
    </border>
    <border>
      <left style="hair">
        <color indexed="12"/>
      </left>
      <right/>
      <top style="thin">
        <color indexed="12"/>
      </top>
      <bottom style="medium">
        <color indexed="12"/>
      </bottom>
      <diagonal/>
    </border>
    <border>
      <left style="hair">
        <color indexed="12"/>
      </left>
      <right style="medium">
        <color indexed="12"/>
      </right>
      <top style="thin">
        <color indexed="12"/>
      </top>
      <bottom style="medium">
        <color indexed="12"/>
      </bottom>
      <diagonal/>
    </border>
    <border>
      <left style="thin">
        <color rgb="FF0000FF"/>
      </left>
      <right style="hair">
        <color indexed="12"/>
      </right>
      <top style="thin">
        <color indexed="12"/>
      </top>
      <bottom style="medium">
        <color indexed="12"/>
      </bottom>
      <diagonal/>
    </border>
    <border>
      <left style="hair">
        <color indexed="12"/>
      </left>
      <right style="thin">
        <color rgb="FF0000FF"/>
      </right>
      <top style="thin">
        <color indexed="12"/>
      </top>
      <bottom style="medium">
        <color indexed="12"/>
      </bottom>
      <diagonal/>
    </border>
    <border>
      <left style="hair">
        <color indexed="12"/>
      </left>
      <right style="medium">
        <color indexed="12"/>
      </right>
      <top style="thin">
        <color indexed="64"/>
      </top>
      <bottom style="thin">
        <color indexed="64"/>
      </bottom>
      <diagonal/>
    </border>
    <border>
      <left style="medium">
        <color indexed="12"/>
      </left>
      <right style="hair">
        <color rgb="FF0000FF"/>
      </right>
      <top style="thin">
        <color indexed="64"/>
      </top>
      <bottom style="thin">
        <color indexed="64"/>
      </bottom>
      <diagonal/>
    </border>
    <border>
      <left style="hair">
        <color rgb="FF0000FF"/>
      </left>
      <right style="medium">
        <color indexed="12"/>
      </right>
      <top style="thin">
        <color indexed="64"/>
      </top>
      <bottom style="thin">
        <color indexed="64"/>
      </bottom>
      <diagonal/>
    </border>
    <border>
      <left style="thin">
        <color indexed="64"/>
      </left>
      <right/>
      <top style="medium">
        <color indexed="12"/>
      </top>
      <bottom/>
      <diagonal/>
    </border>
    <border>
      <left/>
      <right style="medium">
        <color indexed="12"/>
      </right>
      <top style="thin">
        <color indexed="64"/>
      </top>
      <bottom/>
      <diagonal/>
    </border>
    <border>
      <left style="medium">
        <color indexed="12"/>
      </left>
      <right/>
      <top style="medium">
        <color indexed="64"/>
      </top>
      <bottom style="hair">
        <color indexed="12"/>
      </bottom>
      <diagonal/>
    </border>
    <border>
      <left style="medium">
        <color indexed="12"/>
      </left>
      <right/>
      <top style="hair">
        <color indexed="12"/>
      </top>
      <bottom style="medium">
        <color indexed="64"/>
      </bottom>
      <diagonal/>
    </border>
    <border>
      <left/>
      <right style="thin">
        <color indexed="64"/>
      </right>
      <top style="hair">
        <color indexed="12"/>
      </top>
      <bottom style="medium">
        <color indexed="12"/>
      </bottom>
      <diagonal/>
    </border>
    <border>
      <left style="thin">
        <color indexed="64"/>
      </left>
      <right/>
      <top/>
      <bottom style="medium">
        <color indexed="12"/>
      </bottom>
      <diagonal/>
    </border>
    <border>
      <left style="thin">
        <color indexed="12"/>
      </left>
      <right style="thin">
        <color indexed="12"/>
      </right>
      <top style="medium">
        <color indexed="12"/>
      </top>
      <bottom style="hair">
        <color indexed="12"/>
      </bottom>
      <diagonal/>
    </border>
    <border>
      <left style="thin">
        <color indexed="12"/>
      </left>
      <right/>
      <top style="medium">
        <color indexed="12"/>
      </top>
      <bottom style="hair">
        <color indexed="12"/>
      </bottom>
      <diagonal/>
    </border>
    <border>
      <left style="medium">
        <color rgb="FF0000FF"/>
      </left>
      <right style="thin">
        <color indexed="64"/>
      </right>
      <top style="medium">
        <color rgb="FF0000FF"/>
      </top>
      <bottom style="thin">
        <color indexed="64"/>
      </bottom>
      <diagonal/>
    </border>
    <border>
      <left style="thin">
        <color indexed="64"/>
      </left>
      <right style="thin">
        <color indexed="64"/>
      </right>
      <top style="medium">
        <color rgb="FF0000FF"/>
      </top>
      <bottom style="thin">
        <color indexed="64"/>
      </bottom>
      <diagonal/>
    </border>
    <border>
      <left style="thin">
        <color indexed="64"/>
      </left>
      <right style="medium">
        <color rgb="FF0000FF"/>
      </right>
      <top style="medium">
        <color rgb="FF0000FF"/>
      </top>
      <bottom style="thin">
        <color indexed="64"/>
      </bottom>
      <diagonal/>
    </border>
    <border>
      <left style="medium">
        <color rgb="FF0000FF"/>
      </left>
      <right/>
      <top style="thin">
        <color rgb="FF0000FF"/>
      </top>
      <bottom style="thin">
        <color rgb="FF0000FF"/>
      </bottom>
      <diagonal/>
    </border>
    <border>
      <left/>
      <right style="medium">
        <color rgb="FF0000FF"/>
      </right>
      <top style="thin">
        <color rgb="FF0000FF"/>
      </top>
      <bottom style="thin">
        <color rgb="FF0000FF"/>
      </bottom>
      <diagonal/>
    </border>
    <border>
      <left style="medium">
        <color rgb="FF0000FF"/>
      </left>
      <right style="hair">
        <color indexed="12"/>
      </right>
      <top style="thin">
        <color indexed="12"/>
      </top>
      <bottom/>
      <diagonal/>
    </border>
    <border>
      <left style="medium">
        <color rgb="FFC00000"/>
      </left>
      <right/>
      <top style="medium">
        <color rgb="FFC00000"/>
      </top>
      <bottom/>
      <diagonal/>
    </border>
    <border>
      <left style="thin">
        <color rgb="FF0000FF"/>
      </left>
      <right/>
      <top style="medium">
        <color rgb="FFC00000"/>
      </top>
      <bottom/>
      <diagonal/>
    </border>
    <border>
      <left/>
      <right/>
      <top style="medium">
        <color rgb="FFC00000"/>
      </top>
      <bottom/>
      <diagonal/>
    </border>
    <border>
      <left/>
      <right style="thin">
        <color rgb="FF0000FF"/>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indexed="12"/>
      </bottom>
      <diagonal/>
    </border>
    <border>
      <left/>
      <right style="medium">
        <color rgb="FFC00000"/>
      </right>
      <top/>
      <bottom style="medium">
        <color indexed="12"/>
      </bottom>
      <diagonal/>
    </border>
    <border>
      <left style="medium">
        <color rgb="FFC00000"/>
      </left>
      <right style="thin">
        <color indexed="12"/>
      </right>
      <top/>
      <bottom style="hair">
        <color indexed="12"/>
      </bottom>
      <diagonal/>
    </border>
    <border>
      <left style="thin">
        <color indexed="12"/>
      </left>
      <right style="medium">
        <color rgb="FFC00000"/>
      </right>
      <top/>
      <bottom style="hair">
        <color indexed="12"/>
      </bottom>
      <diagonal/>
    </border>
    <border>
      <left style="medium">
        <color rgb="FFC00000"/>
      </left>
      <right style="thin">
        <color indexed="12"/>
      </right>
      <top style="hair">
        <color indexed="12"/>
      </top>
      <bottom style="hair">
        <color indexed="12"/>
      </bottom>
      <diagonal/>
    </border>
    <border>
      <left style="thin">
        <color indexed="12"/>
      </left>
      <right style="medium">
        <color rgb="FFC00000"/>
      </right>
      <top style="hair">
        <color indexed="12"/>
      </top>
      <bottom style="hair">
        <color indexed="12"/>
      </bottom>
      <diagonal/>
    </border>
    <border>
      <left style="medium">
        <color rgb="FFC00000"/>
      </left>
      <right style="thin">
        <color indexed="12"/>
      </right>
      <top style="hair">
        <color indexed="12"/>
      </top>
      <bottom style="medium">
        <color indexed="12"/>
      </bottom>
      <diagonal/>
    </border>
    <border>
      <left style="thin">
        <color indexed="12"/>
      </left>
      <right style="medium">
        <color rgb="FFC00000"/>
      </right>
      <top style="hair">
        <color indexed="12"/>
      </top>
      <bottom style="medium">
        <color indexed="12"/>
      </bottom>
      <diagonal/>
    </border>
    <border>
      <left style="medium">
        <color rgb="FFC00000"/>
      </left>
      <right style="thin">
        <color indexed="12"/>
      </right>
      <top/>
      <bottom/>
      <diagonal/>
    </border>
    <border>
      <left style="thin">
        <color indexed="64"/>
      </left>
      <right style="medium">
        <color rgb="FFC00000"/>
      </right>
      <top/>
      <bottom style="thin">
        <color rgb="FF0000FF"/>
      </bottom>
      <diagonal/>
    </border>
    <border>
      <left style="medium">
        <color rgb="FFC00000"/>
      </left>
      <right style="thin">
        <color rgb="FF0000FF"/>
      </right>
      <top style="thin">
        <color rgb="FF0000FF"/>
      </top>
      <bottom style="thin">
        <color rgb="FF0000FF"/>
      </bottom>
      <diagonal/>
    </border>
    <border>
      <left style="thin">
        <color indexed="64"/>
      </left>
      <right style="medium">
        <color rgb="FFC00000"/>
      </right>
      <top style="thin">
        <color rgb="FF0000FF"/>
      </top>
      <bottom style="thin">
        <color rgb="FF0000FF"/>
      </bottom>
      <diagonal/>
    </border>
    <border>
      <left style="medium">
        <color rgb="FFC00000"/>
      </left>
      <right style="thin">
        <color rgb="FF0000FF"/>
      </right>
      <top style="thin">
        <color rgb="FF0000FF"/>
      </top>
      <bottom style="medium">
        <color rgb="FF0000FF"/>
      </bottom>
      <diagonal/>
    </border>
    <border>
      <left style="thin">
        <color indexed="64"/>
      </left>
      <right style="medium">
        <color rgb="FFC00000"/>
      </right>
      <top style="thin">
        <color rgb="FF0000FF"/>
      </top>
      <bottom style="medium">
        <color rgb="FF0000FF"/>
      </bottom>
      <diagonal/>
    </border>
    <border>
      <left style="medium">
        <color rgb="FFC00000"/>
      </left>
      <right style="thin">
        <color indexed="12"/>
      </right>
      <top style="hair">
        <color indexed="12"/>
      </top>
      <bottom style="thin">
        <color indexed="12"/>
      </bottom>
      <diagonal/>
    </border>
    <border>
      <left style="thin">
        <color indexed="12"/>
      </left>
      <right style="medium">
        <color rgb="FFC00000"/>
      </right>
      <top style="hair">
        <color indexed="12"/>
      </top>
      <bottom style="thin">
        <color indexed="12"/>
      </bottom>
      <diagonal/>
    </border>
    <border>
      <left style="medium">
        <color rgb="FFC00000"/>
      </left>
      <right style="thin">
        <color indexed="12"/>
      </right>
      <top style="thin">
        <color indexed="12"/>
      </top>
      <bottom style="hair">
        <color indexed="12"/>
      </bottom>
      <diagonal/>
    </border>
    <border>
      <left style="thin">
        <color indexed="12"/>
      </left>
      <right style="medium">
        <color rgb="FFC00000"/>
      </right>
      <top style="thin">
        <color indexed="12"/>
      </top>
      <bottom style="hair">
        <color indexed="12"/>
      </bottom>
      <diagonal/>
    </border>
    <border>
      <left style="medium">
        <color rgb="FFC00000"/>
      </left>
      <right style="thin">
        <color indexed="12"/>
      </right>
      <top/>
      <bottom style="thin">
        <color indexed="12"/>
      </bottom>
      <diagonal/>
    </border>
    <border>
      <left style="thin">
        <color indexed="12"/>
      </left>
      <right style="medium">
        <color rgb="FFC00000"/>
      </right>
      <top style="thin">
        <color rgb="FF0000FF"/>
      </top>
      <bottom style="hair">
        <color indexed="12"/>
      </bottom>
      <diagonal/>
    </border>
    <border>
      <left style="thin">
        <color indexed="12"/>
      </left>
      <right style="medium">
        <color rgb="FFC00000"/>
      </right>
      <top/>
      <bottom style="thin">
        <color indexed="12"/>
      </bottom>
      <diagonal/>
    </border>
    <border>
      <left style="medium">
        <color rgb="FFC00000"/>
      </left>
      <right style="thin">
        <color indexed="12"/>
      </right>
      <top/>
      <bottom style="dashed">
        <color indexed="12"/>
      </bottom>
      <diagonal/>
    </border>
    <border>
      <left style="thin">
        <color indexed="12"/>
      </left>
      <right style="medium">
        <color rgb="FFC00000"/>
      </right>
      <top/>
      <bottom/>
      <diagonal/>
    </border>
    <border>
      <left style="medium">
        <color rgb="FFC00000"/>
      </left>
      <right style="thin">
        <color indexed="12"/>
      </right>
      <top style="dashed">
        <color indexed="12"/>
      </top>
      <bottom style="hair">
        <color indexed="12"/>
      </bottom>
      <diagonal/>
    </border>
    <border>
      <left style="medium">
        <color rgb="FFC00000"/>
      </left>
      <right style="thin">
        <color rgb="FF0000FF"/>
      </right>
      <top/>
      <bottom style="thin">
        <color rgb="FF0000FF"/>
      </bottom>
      <diagonal/>
    </border>
    <border>
      <left style="medium">
        <color rgb="FFC00000"/>
      </left>
      <right style="thin">
        <color rgb="FF0000FF"/>
      </right>
      <top style="thin">
        <color rgb="FF0000FF"/>
      </top>
      <bottom/>
      <diagonal/>
    </border>
    <border>
      <left style="thin">
        <color indexed="64"/>
      </left>
      <right style="medium">
        <color rgb="FFC00000"/>
      </right>
      <top style="thin">
        <color rgb="FF0000FF"/>
      </top>
      <bottom/>
      <diagonal/>
    </border>
    <border>
      <left style="medium">
        <color rgb="FFC00000"/>
      </left>
      <right style="thin">
        <color rgb="FF0000FF"/>
      </right>
      <top/>
      <bottom style="thin">
        <color indexed="12"/>
      </bottom>
      <diagonal/>
    </border>
    <border>
      <left style="thin">
        <color rgb="FF0000FF"/>
      </left>
      <right style="medium">
        <color rgb="FFC00000"/>
      </right>
      <top/>
      <bottom style="thin">
        <color indexed="12"/>
      </bottom>
      <diagonal/>
    </border>
    <border>
      <left style="thin">
        <color rgb="FF0000FF"/>
      </left>
      <right style="medium">
        <color rgb="FFC00000"/>
      </right>
      <top style="thin">
        <color rgb="FF0000FF"/>
      </top>
      <bottom style="thin">
        <color rgb="FF0000FF"/>
      </bottom>
      <diagonal/>
    </border>
    <border>
      <left style="medium">
        <color rgb="FFC00000"/>
      </left>
      <right style="thin">
        <color rgb="FF0000FF"/>
      </right>
      <top style="thin">
        <color indexed="12"/>
      </top>
      <bottom style="thin">
        <color indexed="12"/>
      </bottom>
      <diagonal/>
    </border>
    <border>
      <left style="thin">
        <color rgb="FF0000FF"/>
      </left>
      <right style="medium">
        <color rgb="FFC00000"/>
      </right>
      <top style="thin">
        <color indexed="12"/>
      </top>
      <bottom style="thin">
        <color indexed="12"/>
      </bottom>
      <diagonal/>
    </border>
    <border>
      <left/>
      <right style="medium">
        <color rgb="FFC00000"/>
      </right>
      <top style="medium">
        <color indexed="12"/>
      </top>
      <bottom style="medium">
        <color indexed="12"/>
      </bottom>
      <diagonal/>
    </border>
    <border>
      <left style="medium">
        <color rgb="FFC00000"/>
      </left>
      <right style="thin">
        <color rgb="FF0000FF"/>
      </right>
      <top/>
      <bottom style="medium">
        <color rgb="FFC00000"/>
      </bottom>
      <diagonal/>
    </border>
    <border>
      <left style="thin">
        <color rgb="FF0000FF"/>
      </left>
      <right style="hair">
        <color rgb="FF0000FF"/>
      </right>
      <top/>
      <bottom style="medium">
        <color rgb="FFC00000"/>
      </bottom>
      <diagonal/>
    </border>
    <border>
      <left style="thin">
        <color rgb="FF0000FF"/>
      </left>
      <right style="medium">
        <color rgb="FFC00000"/>
      </right>
      <top/>
      <bottom style="medium">
        <color rgb="FFC00000"/>
      </bottom>
      <diagonal/>
    </border>
    <border>
      <left style="medium">
        <color indexed="12"/>
      </left>
      <right/>
      <top style="medium">
        <color indexed="12"/>
      </top>
      <bottom style="thin">
        <color indexed="12"/>
      </bottom>
      <diagonal/>
    </border>
    <border>
      <left/>
      <right/>
      <top style="medium">
        <color indexed="12"/>
      </top>
      <bottom style="thin">
        <color indexed="12"/>
      </bottom>
      <diagonal/>
    </border>
    <border>
      <left/>
      <right style="medium">
        <color indexed="12"/>
      </right>
      <top style="medium">
        <color indexed="12"/>
      </top>
      <bottom style="thin">
        <color indexed="12"/>
      </bottom>
      <diagonal/>
    </border>
    <border>
      <left style="thin">
        <color indexed="12"/>
      </left>
      <right style="medium">
        <color indexed="12"/>
      </right>
      <top style="thin">
        <color indexed="12"/>
      </top>
      <bottom/>
      <diagonal/>
    </border>
    <border>
      <left style="thin">
        <color indexed="12"/>
      </left>
      <right style="medium">
        <color indexed="12"/>
      </right>
      <top/>
      <bottom/>
      <diagonal/>
    </border>
    <border>
      <left style="thin">
        <color indexed="12"/>
      </left>
      <right style="medium">
        <color indexed="12"/>
      </right>
      <top/>
      <bottom style="medium">
        <color indexed="12"/>
      </bottom>
      <diagonal/>
    </border>
    <border>
      <left style="thin">
        <color indexed="12"/>
      </left>
      <right style="medium">
        <color indexed="12"/>
      </right>
      <top/>
      <bottom style="hair">
        <color indexed="12"/>
      </bottom>
      <diagonal/>
    </border>
    <border>
      <left style="thin">
        <color indexed="12"/>
      </left>
      <right style="medium">
        <color indexed="12"/>
      </right>
      <top style="hair">
        <color indexed="12"/>
      </top>
      <bottom style="hair">
        <color indexed="12"/>
      </bottom>
      <diagonal/>
    </border>
    <border>
      <left style="thin">
        <color indexed="12"/>
      </left>
      <right style="medium">
        <color indexed="12"/>
      </right>
      <top style="hair">
        <color indexed="12"/>
      </top>
      <bottom style="thin">
        <color indexed="12"/>
      </bottom>
      <diagonal/>
    </border>
    <border>
      <left style="thin">
        <color indexed="12"/>
      </left>
      <right style="medium">
        <color indexed="12"/>
      </right>
      <top style="thin">
        <color indexed="12"/>
      </top>
      <bottom style="hair">
        <color indexed="12"/>
      </bottom>
      <diagonal/>
    </border>
    <border>
      <left style="thin">
        <color indexed="12"/>
      </left>
      <right style="medium">
        <color indexed="12"/>
      </right>
      <top style="hair">
        <color indexed="12"/>
      </top>
      <bottom/>
      <diagonal/>
    </border>
    <border>
      <left style="thin">
        <color indexed="12"/>
      </left>
      <right style="medium">
        <color indexed="12"/>
      </right>
      <top style="medium">
        <color indexed="12"/>
      </top>
      <bottom style="medium">
        <color indexed="12"/>
      </bottom>
      <diagonal/>
    </border>
    <border>
      <left style="thin">
        <color indexed="12"/>
      </left>
      <right style="medium">
        <color indexed="12"/>
      </right>
      <top style="dashed">
        <color indexed="12"/>
      </top>
      <bottom style="hair">
        <color indexed="12"/>
      </bottom>
      <diagonal/>
    </border>
    <border>
      <left style="thin">
        <color indexed="12"/>
      </left>
      <right style="medium">
        <color indexed="12"/>
      </right>
      <top style="medium">
        <color indexed="12"/>
      </top>
      <bottom/>
      <diagonal/>
    </border>
    <border>
      <left style="hair">
        <color indexed="12"/>
      </left>
      <right/>
      <top style="thin">
        <color indexed="12"/>
      </top>
      <bottom/>
      <diagonal/>
    </border>
    <border>
      <left style="hair">
        <color indexed="64"/>
      </left>
      <right/>
      <top style="thin">
        <color rgb="FF0000FF"/>
      </top>
      <bottom style="thin">
        <color rgb="FF0000FF"/>
      </bottom>
      <diagonal/>
    </border>
    <border>
      <left style="hair">
        <color indexed="64"/>
      </left>
      <right/>
      <top style="thin">
        <color rgb="FF0000FF"/>
      </top>
      <bottom style="medium">
        <color rgb="FF0000FF"/>
      </bottom>
      <diagonal/>
    </border>
    <border>
      <left style="hair">
        <color indexed="64"/>
      </left>
      <right/>
      <top/>
      <bottom style="thin">
        <color indexed="12"/>
      </bottom>
      <diagonal/>
    </border>
    <border>
      <left style="hair">
        <color indexed="64"/>
      </left>
      <right/>
      <top style="thin">
        <color indexed="12"/>
      </top>
      <bottom/>
      <diagonal/>
    </border>
    <border>
      <left style="hair">
        <color indexed="64"/>
      </left>
      <right/>
      <top style="thin">
        <color indexed="12"/>
      </top>
      <bottom style="thin">
        <color rgb="FF0000FF"/>
      </bottom>
      <diagonal/>
    </border>
    <border>
      <left style="thin">
        <color rgb="FF0000FF"/>
      </left>
      <right style="hair">
        <color indexed="12"/>
      </right>
      <top style="hair">
        <color indexed="12"/>
      </top>
      <bottom style="medium">
        <color indexed="12"/>
      </bottom>
      <diagonal/>
    </border>
    <border>
      <left style="thin">
        <color rgb="FF0000FF"/>
      </left>
      <right style="hair">
        <color indexed="64"/>
      </right>
      <top style="thin">
        <color rgb="FF0000FF"/>
      </top>
      <bottom style="thin">
        <color rgb="FF0000FF"/>
      </bottom>
      <diagonal/>
    </border>
    <border>
      <left style="thin">
        <color rgb="FF0000FF"/>
      </left>
      <right style="hair">
        <color indexed="64"/>
      </right>
      <top style="thin">
        <color rgb="FF0000FF"/>
      </top>
      <bottom style="medium">
        <color rgb="FF0000FF"/>
      </bottom>
      <diagonal/>
    </border>
    <border>
      <left style="thin">
        <color rgb="FF0000FF"/>
      </left>
      <right style="hair">
        <color indexed="12"/>
      </right>
      <top/>
      <bottom style="thin">
        <color indexed="12"/>
      </bottom>
      <diagonal/>
    </border>
    <border>
      <left style="thin">
        <color rgb="FF0000FF"/>
      </left>
      <right style="hair">
        <color indexed="64"/>
      </right>
      <top/>
      <bottom style="thin">
        <color indexed="12"/>
      </bottom>
      <diagonal/>
    </border>
    <border>
      <left style="thin">
        <color rgb="FF0000FF"/>
      </left>
      <right style="hair">
        <color indexed="64"/>
      </right>
      <top style="thin">
        <color indexed="12"/>
      </top>
      <bottom/>
      <diagonal/>
    </border>
    <border>
      <left style="thin">
        <color rgb="FF0000FF"/>
      </left>
      <right style="hair">
        <color indexed="64"/>
      </right>
      <top style="thin">
        <color indexed="12"/>
      </top>
      <bottom style="thin">
        <color rgb="FF0000FF"/>
      </bottom>
      <diagonal/>
    </border>
    <border>
      <left style="medium">
        <color indexed="12"/>
      </left>
      <right style="hair">
        <color indexed="12"/>
      </right>
      <top style="thin">
        <color indexed="12"/>
      </top>
      <bottom/>
      <diagonal/>
    </border>
    <border>
      <left/>
      <right style="medium">
        <color indexed="64"/>
      </right>
      <top style="hair">
        <color indexed="64"/>
      </top>
      <bottom/>
      <diagonal/>
    </border>
    <border>
      <left style="thin">
        <color indexed="64"/>
      </left>
      <right style="dashed">
        <color theme="6" tint="-0.499984740745262"/>
      </right>
      <top/>
      <bottom style="dashed">
        <color theme="6" tint="-0.499984740745262"/>
      </bottom>
      <diagonal/>
    </border>
    <border>
      <left style="thin">
        <color theme="6" tint="-0.499984740745262"/>
      </left>
      <right/>
      <top/>
      <bottom style="hair">
        <color theme="6" tint="-0.499984740745262"/>
      </bottom>
      <diagonal/>
    </border>
    <border>
      <left style="medium">
        <color theme="6" tint="-0.499984740745262"/>
      </left>
      <right style="thin">
        <color theme="6" tint="-0.499984740745262"/>
      </right>
      <top/>
      <bottom style="hair">
        <color theme="6" tint="-0.499984740745262"/>
      </bottom>
      <diagonal/>
    </border>
    <border>
      <left style="medium">
        <color indexed="64"/>
      </left>
      <right style="dashed">
        <color theme="6" tint="-0.499984740745262"/>
      </right>
      <top/>
      <bottom style="medium">
        <color indexed="64"/>
      </bottom>
      <diagonal/>
    </border>
    <border>
      <left style="dashed">
        <color theme="6" tint="-0.499984740745262"/>
      </left>
      <right/>
      <top/>
      <bottom style="medium">
        <color indexed="64"/>
      </bottom>
      <diagonal/>
    </border>
    <border>
      <left style="thin">
        <color theme="6" tint="-0.499984740745262"/>
      </left>
      <right style="thin">
        <color theme="6" tint="-0.499984740745262"/>
      </right>
      <top/>
      <bottom style="medium">
        <color indexed="64"/>
      </bottom>
      <diagonal/>
    </border>
    <border>
      <left/>
      <right style="dashed">
        <color theme="6" tint="-0.499984740745262"/>
      </right>
      <top/>
      <bottom style="medium">
        <color indexed="64"/>
      </bottom>
      <diagonal/>
    </border>
    <border>
      <left style="thin">
        <color theme="6" tint="-0.499984740745262"/>
      </left>
      <right/>
      <top/>
      <bottom style="medium">
        <color indexed="64"/>
      </bottom>
      <diagonal/>
    </border>
    <border>
      <left style="thin">
        <color theme="6" tint="-0.499984740745262"/>
      </left>
      <right style="medium">
        <color indexed="64"/>
      </right>
      <top/>
      <bottom style="medium">
        <color indexed="64"/>
      </bottom>
      <diagonal/>
    </border>
    <border>
      <left style="medium">
        <color indexed="64"/>
      </left>
      <right style="thin">
        <color theme="6" tint="-0.499984740745262"/>
      </right>
      <top/>
      <bottom style="medium">
        <color indexed="64"/>
      </bottom>
      <diagonal/>
    </border>
    <border>
      <left/>
      <right style="thin">
        <color theme="6" tint="-0.499984740745262"/>
      </right>
      <top/>
      <bottom style="medium">
        <color indexed="64"/>
      </bottom>
      <diagonal/>
    </border>
    <border>
      <left style="medium">
        <color theme="6" tint="-0.499984740745262"/>
      </left>
      <right style="thin">
        <color theme="6" tint="-0.499984740745262"/>
      </right>
      <top style="medium">
        <color indexed="64"/>
      </top>
      <bottom style="medium">
        <color indexed="64"/>
      </bottom>
      <diagonal/>
    </border>
    <border>
      <left style="dashed">
        <color theme="6" tint="-0.499984740745262"/>
      </left>
      <right/>
      <top style="medium">
        <color indexed="64"/>
      </top>
      <bottom style="thin">
        <color indexed="64"/>
      </bottom>
      <diagonal/>
    </border>
    <border>
      <left style="thin">
        <color theme="6" tint="-0.499984740745262"/>
      </left>
      <right style="thin">
        <color theme="6" tint="-0.499984740745262"/>
      </right>
      <top style="medium">
        <color indexed="64"/>
      </top>
      <bottom style="thin">
        <color indexed="64"/>
      </bottom>
      <diagonal/>
    </border>
    <border>
      <left/>
      <right style="dashed">
        <color theme="6" tint="-0.499984740745262"/>
      </right>
      <top style="medium">
        <color indexed="64"/>
      </top>
      <bottom style="thin">
        <color indexed="64"/>
      </bottom>
      <diagonal/>
    </border>
    <border>
      <left style="medium">
        <color indexed="64"/>
      </left>
      <right style="thin">
        <color theme="6" tint="-0.499984740745262"/>
      </right>
      <top style="medium">
        <color indexed="64"/>
      </top>
      <bottom style="thin">
        <color indexed="64"/>
      </bottom>
      <diagonal/>
    </border>
    <border>
      <left style="medium">
        <color theme="6" tint="-0.499984740745262"/>
      </left>
      <right style="thin">
        <color theme="6" tint="-0.499984740745262"/>
      </right>
      <top/>
      <bottom style="medium">
        <color indexed="64"/>
      </bottom>
      <diagonal/>
    </border>
    <border>
      <left style="thin">
        <color theme="6" tint="-0.499984740745262"/>
      </left>
      <right/>
      <top style="medium">
        <color indexed="64"/>
      </top>
      <bottom style="thin">
        <color indexed="64"/>
      </bottom>
      <diagonal/>
    </border>
    <border>
      <left style="medium">
        <color theme="6" tint="-0.499984740745262"/>
      </left>
      <right style="thin">
        <color theme="6" tint="-0.499984740745262"/>
      </right>
      <top style="medium">
        <color indexed="64"/>
      </top>
      <bottom style="thin">
        <color indexed="64"/>
      </bottom>
      <diagonal/>
    </border>
    <border>
      <left style="medium">
        <color indexed="12"/>
      </left>
      <right style="thin">
        <color indexed="12"/>
      </right>
      <top style="thin">
        <color indexed="12"/>
      </top>
      <bottom/>
      <diagonal/>
    </border>
    <border>
      <left style="medium">
        <color indexed="12"/>
      </left>
      <right style="thin">
        <color indexed="12"/>
      </right>
      <top/>
      <bottom/>
      <diagonal/>
    </border>
    <border>
      <left style="medium">
        <color indexed="12"/>
      </left>
      <right style="thin">
        <color indexed="12"/>
      </right>
      <top/>
      <bottom style="medium">
        <color indexed="12"/>
      </bottom>
      <diagonal/>
    </border>
    <border>
      <left style="medium">
        <color indexed="12"/>
      </left>
      <right style="thin">
        <color indexed="12"/>
      </right>
      <top style="thin">
        <color indexed="12"/>
      </top>
      <bottom style="hair">
        <color indexed="12"/>
      </bottom>
      <diagonal/>
    </border>
    <border>
      <left style="medium">
        <color indexed="12"/>
      </left>
      <right style="thin">
        <color indexed="12"/>
      </right>
      <top style="hair">
        <color indexed="12"/>
      </top>
      <bottom/>
      <diagonal/>
    </border>
    <border>
      <left style="medium">
        <color indexed="12"/>
      </left>
      <right style="thin">
        <color indexed="12"/>
      </right>
      <top style="medium">
        <color indexed="12"/>
      </top>
      <bottom style="medium">
        <color indexed="12"/>
      </bottom>
      <diagonal/>
    </border>
    <border>
      <left style="medium">
        <color indexed="12"/>
      </left>
      <right style="thin">
        <color indexed="12"/>
      </right>
      <top style="medium">
        <color indexed="12"/>
      </top>
      <bottom/>
      <diagonal/>
    </border>
    <border>
      <left/>
      <right style="hair">
        <color indexed="12"/>
      </right>
      <top/>
      <bottom style="medium">
        <color rgb="FF0000FF"/>
      </bottom>
      <diagonal/>
    </border>
    <border>
      <left style="hair">
        <color indexed="12"/>
      </left>
      <right style="hair">
        <color indexed="12"/>
      </right>
      <top/>
      <bottom style="medium">
        <color rgb="FF0000FF"/>
      </bottom>
      <diagonal/>
    </border>
    <border>
      <left style="hair">
        <color indexed="12"/>
      </left>
      <right style="medium">
        <color rgb="FF0000FF"/>
      </right>
      <top/>
      <bottom style="medium">
        <color rgb="FF0000FF"/>
      </bottom>
      <diagonal/>
    </border>
    <border>
      <left/>
      <right style="hair">
        <color indexed="12"/>
      </right>
      <top style="thin">
        <color rgb="FF0000FF"/>
      </top>
      <bottom style="thin">
        <color rgb="FF0000FF"/>
      </bottom>
      <diagonal/>
    </border>
    <border>
      <left style="hair">
        <color indexed="12"/>
      </left>
      <right style="hair">
        <color indexed="12"/>
      </right>
      <top style="thin">
        <color rgb="FF0000FF"/>
      </top>
      <bottom style="thin">
        <color rgb="FF0000FF"/>
      </bottom>
      <diagonal/>
    </border>
    <border>
      <left style="hair">
        <color indexed="12"/>
      </left>
      <right style="medium">
        <color rgb="FF0000FF"/>
      </right>
      <top style="thin">
        <color rgb="FF0000FF"/>
      </top>
      <bottom style="thin">
        <color rgb="FF0000FF"/>
      </bottom>
      <diagonal/>
    </border>
    <border>
      <left style="thin">
        <color indexed="12"/>
      </left>
      <right/>
      <top style="thin">
        <color rgb="FF0000FF"/>
      </top>
      <bottom style="thin">
        <color rgb="FF0000FF"/>
      </bottom>
      <diagonal/>
    </border>
    <border>
      <left style="hair">
        <color indexed="12"/>
      </left>
      <right/>
      <top style="thin">
        <color rgb="FF0000FF"/>
      </top>
      <bottom style="thin">
        <color rgb="FF0000FF"/>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thin">
        <color indexed="64"/>
      </top>
      <bottom style="hair">
        <color indexed="64"/>
      </bottom>
      <diagonal/>
    </border>
    <border>
      <left/>
      <right/>
      <top/>
      <bottom style="dashDot">
        <color auto="1"/>
      </bottom>
      <diagonal/>
    </border>
    <border>
      <left style="medium">
        <color rgb="FF0000FF"/>
      </left>
      <right style="hair">
        <color indexed="12"/>
      </right>
      <top style="thin">
        <color rgb="FF0000FF"/>
      </top>
      <bottom style="thin">
        <color rgb="FF0000FF"/>
      </bottom>
      <diagonal/>
    </border>
    <border>
      <left style="hair">
        <color indexed="12"/>
      </left>
      <right style="thin">
        <color indexed="12"/>
      </right>
      <top style="thin">
        <color rgb="FF0000FF"/>
      </top>
      <bottom style="thin">
        <color rgb="FF0000FF"/>
      </bottom>
      <diagonal/>
    </border>
    <border>
      <left style="medium">
        <color rgb="FF0000FF"/>
      </left>
      <right style="hair">
        <color indexed="12"/>
      </right>
      <top/>
      <bottom style="medium">
        <color rgb="FF0000FF"/>
      </bottom>
      <diagonal/>
    </border>
    <border>
      <left style="hair">
        <color indexed="12"/>
      </left>
      <right style="thin">
        <color indexed="12"/>
      </right>
      <top/>
      <bottom style="medium">
        <color rgb="FF0000FF"/>
      </bottom>
      <diagonal/>
    </border>
    <border>
      <left style="medium">
        <color rgb="FFC00000"/>
      </left>
      <right style="thin">
        <color rgb="FF0000FF"/>
      </right>
      <top style="thin">
        <color indexed="12"/>
      </top>
      <bottom style="medium">
        <color auto="1"/>
      </bottom>
      <diagonal/>
    </border>
    <border>
      <left style="thin">
        <color rgb="FF0000FF"/>
      </left>
      <right style="hair">
        <color rgb="FF0000FF"/>
      </right>
      <top style="thin">
        <color indexed="12"/>
      </top>
      <bottom style="medium">
        <color auto="1"/>
      </bottom>
      <diagonal/>
    </border>
    <border>
      <left style="thin">
        <color rgb="FF0000FF"/>
      </left>
      <right style="medium">
        <color rgb="FFC00000"/>
      </right>
      <top style="thin">
        <color indexed="12"/>
      </top>
      <bottom style="medium">
        <color auto="1"/>
      </bottom>
      <diagonal/>
    </border>
  </borders>
  <cellStyleXfs count="1">
    <xf numFmtId="0" fontId="0" fillId="0" borderId="0"/>
  </cellStyleXfs>
  <cellXfs count="5420">
    <xf numFmtId="0" fontId="0" fillId="0" borderId="0" xfId="0"/>
    <xf numFmtId="0" fontId="10" fillId="0" borderId="0" xfId="0" applyFont="1" applyFill="1" applyProtection="1">
      <protection hidden="1"/>
    </xf>
    <xf numFmtId="0" fontId="16" fillId="0" borderId="0" xfId="0" applyFont="1" applyFill="1" applyAlignment="1" applyProtection="1">
      <alignment shrinkToFit="1"/>
      <protection hidden="1"/>
    </xf>
    <xf numFmtId="0" fontId="10" fillId="0" borderId="0" xfId="0" applyFont="1" applyFill="1" applyAlignment="1" applyProtection="1">
      <alignment shrinkToFit="1"/>
      <protection hidden="1"/>
    </xf>
    <xf numFmtId="0" fontId="10" fillId="0" borderId="0" xfId="0" applyFont="1" applyFill="1" applyAlignment="1" applyProtection="1">
      <alignment horizontal="center" shrinkToFit="1"/>
      <protection hidden="1"/>
    </xf>
    <xf numFmtId="0" fontId="10" fillId="0" borderId="0" xfId="0" applyFont="1" applyFill="1" applyAlignment="1" applyProtection="1">
      <alignment horizontal="left" shrinkToFit="1"/>
      <protection hidden="1"/>
    </xf>
    <xf numFmtId="0" fontId="10" fillId="0" borderId="0" xfId="0" applyFont="1" applyFill="1" applyAlignment="1" applyProtection="1">
      <alignment horizontal="right" shrinkToFit="1"/>
      <protection hidden="1"/>
    </xf>
    <xf numFmtId="0" fontId="2" fillId="0" borderId="0" xfId="0" applyFont="1" applyFill="1" applyAlignment="1" applyProtection="1">
      <alignment horizontal="left"/>
      <protection hidden="1"/>
    </xf>
    <xf numFmtId="0" fontId="4" fillId="0" borderId="0" xfId="0" applyFont="1" applyFill="1" applyAlignment="1" applyProtection="1">
      <alignment horizontal="center"/>
      <protection hidden="1"/>
    </xf>
    <xf numFmtId="0" fontId="10" fillId="0" borderId="0" xfId="0" applyFont="1" applyFill="1" applyAlignment="1" applyProtection="1">
      <alignment horizontal="center"/>
      <protection hidden="1"/>
    </xf>
    <xf numFmtId="0" fontId="24" fillId="0" borderId="0" xfId="0" applyFont="1" applyFill="1" applyProtection="1">
      <protection hidden="1"/>
    </xf>
    <xf numFmtId="0" fontId="17" fillId="0" borderId="0" xfId="0" applyFont="1" applyFill="1" applyProtection="1">
      <protection hidden="1"/>
    </xf>
    <xf numFmtId="0" fontId="24" fillId="0" borderId="0" xfId="0" applyFont="1" applyFill="1" applyAlignment="1" applyProtection="1">
      <alignment horizontal="center"/>
      <protection hidden="1"/>
    </xf>
    <xf numFmtId="0" fontId="17" fillId="0" borderId="0" xfId="0" applyFont="1" applyFill="1" applyAlignment="1" applyProtection="1">
      <alignment horizontal="center"/>
      <protection hidden="1"/>
    </xf>
    <xf numFmtId="0" fontId="1" fillId="0" borderId="0" xfId="0" applyFont="1" applyFill="1" applyAlignment="1" applyProtection="1">
      <alignment horizontal="center" vertical="center"/>
      <protection hidden="1"/>
    </xf>
    <xf numFmtId="0" fontId="20" fillId="0" borderId="0" xfId="0" applyFont="1" applyFill="1" applyAlignment="1" applyProtection="1">
      <alignment horizontal="center" vertical="center"/>
      <protection hidden="1"/>
    </xf>
    <xf numFmtId="0" fontId="1" fillId="0" borderId="0" xfId="0" applyFont="1" applyFill="1" applyAlignment="1" applyProtection="1">
      <alignment vertical="center"/>
      <protection hidden="1"/>
    </xf>
    <xf numFmtId="0" fontId="4" fillId="0" borderId="0" xfId="0" applyFont="1" applyFill="1" applyProtection="1">
      <protection hidden="1"/>
    </xf>
    <xf numFmtId="0" fontId="4" fillId="0" borderId="0" xfId="0" applyFont="1" applyFill="1" applyAlignment="1" applyProtection="1">
      <alignment horizontal="center" vertical="center"/>
      <protection hidden="1"/>
    </xf>
    <xf numFmtId="0" fontId="16" fillId="0" borderId="0" xfId="0" applyFont="1" applyFill="1" applyAlignment="1" applyProtection="1">
      <alignment horizontal="left" vertical="center" shrinkToFit="1"/>
      <protection hidden="1"/>
    </xf>
    <xf numFmtId="0" fontId="16" fillId="0" borderId="0" xfId="0" applyFont="1" applyFill="1" applyAlignment="1" applyProtection="1">
      <alignment horizontal="left"/>
      <protection hidden="1"/>
    </xf>
    <xf numFmtId="0" fontId="1" fillId="0" borderId="0" xfId="0" applyFont="1" applyFill="1" applyAlignment="1" applyProtection="1">
      <alignment horizontal="center" shrinkToFit="1"/>
      <protection hidden="1"/>
    </xf>
    <xf numFmtId="0" fontId="61" fillId="0" borderId="0" xfId="0" applyFont="1" applyFill="1" applyAlignment="1" applyProtection="1">
      <alignment horizontal="left" indent="2" shrinkToFit="1"/>
      <protection hidden="1"/>
    </xf>
    <xf numFmtId="0" fontId="10" fillId="0" borderId="0" xfId="0" applyFont="1" applyFill="1" applyBorder="1" applyAlignment="1" applyProtection="1">
      <alignment shrinkToFit="1"/>
      <protection hidden="1"/>
    </xf>
    <xf numFmtId="0" fontId="10" fillId="0" borderId="0" xfId="0" applyFont="1" applyFill="1" applyBorder="1" applyAlignment="1" applyProtection="1">
      <alignment horizontal="center" shrinkToFit="1"/>
      <protection hidden="1"/>
    </xf>
    <xf numFmtId="0" fontId="10" fillId="0" borderId="0" xfId="0" applyFont="1" applyFill="1" applyBorder="1" applyAlignment="1" applyProtection="1">
      <alignment horizontal="right" shrinkToFit="1"/>
      <protection hidden="1"/>
    </xf>
    <xf numFmtId="0" fontId="2" fillId="0" borderId="0" xfId="0" applyFont="1" applyFill="1" applyBorder="1" applyAlignment="1" applyProtection="1">
      <alignment horizontal="left"/>
      <protection hidden="1"/>
    </xf>
    <xf numFmtId="0" fontId="4" fillId="0" borderId="0" xfId="0" applyFont="1" applyFill="1" applyBorder="1" applyAlignment="1" applyProtection="1">
      <alignment horizontal="center"/>
      <protection hidden="1"/>
    </xf>
    <xf numFmtId="0" fontId="10" fillId="0" borderId="0" xfId="0" applyFont="1" applyFill="1" applyBorder="1" applyAlignment="1" applyProtection="1">
      <alignment horizontal="center"/>
      <protection hidden="1"/>
    </xf>
    <xf numFmtId="0" fontId="1" fillId="0" borderId="0" xfId="0" applyFont="1" applyFill="1" applyBorder="1" applyAlignment="1" applyProtection="1">
      <alignment vertical="center"/>
      <protection hidden="1"/>
    </xf>
    <xf numFmtId="0" fontId="3" fillId="0" borderId="0" xfId="0" applyFont="1" applyFill="1" applyAlignment="1" applyProtection="1">
      <alignment horizontal="center" vertical="center"/>
      <protection hidden="1"/>
    </xf>
    <xf numFmtId="0" fontId="3" fillId="0" borderId="0" xfId="0" applyFont="1" applyFill="1" applyAlignment="1" applyProtection="1">
      <alignment horizontal="center" vertical="center" shrinkToFit="1"/>
      <protection hidden="1"/>
    </xf>
    <xf numFmtId="0" fontId="13" fillId="0" borderId="0" xfId="0" applyFont="1" applyFill="1" applyAlignment="1" applyProtection="1">
      <alignment horizontal="center" vertical="center" shrinkToFit="1"/>
      <protection hidden="1"/>
    </xf>
    <xf numFmtId="0" fontId="3" fillId="0" borderId="0" xfId="0" applyFont="1" applyFill="1" applyBorder="1" applyAlignment="1" applyProtection="1">
      <alignment horizontal="center" vertical="center" shrinkToFit="1"/>
      <protection hidden="1"/>
    </xf>
    <xf numFmtId="0" fontId="3" fillId="0" borderId="0" xfId="0" applyFont="1" applyFill="1" applyBorder="1" applyAlignment="1" applyProtection="1">
      <alignment horizontal="left" vertical="center" shrinkToFit="1"/>
      <protection hidden="1"/>
    </xf>
    <xf numFmtId="0" fontId="3" fillId="0" borderId="0" xfId="0" applyFont="1" applyFill="1" applyBorder="1" applyAlignment="1" applyProtection="1">
      <alignment horizontal="right" vertical="center" shrinkToFit="1"/>
      <protection hidden="1"/>
    </xf>
    <xf numFmtId="0" fontId="2" fillId="0" borderId="0" xfId="0" applyFont="1" applyFill="1" applyBorder="1" applyAlignment="1" applyProtection="1">
      <alignment horizontal="left" vertical="center"/>
      <protection hidden="1"/>
    </xf>
    <xf numFmtId="0" fontId="4"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32" fillId="0" borderId="0" xfId="0" applyFont="1" applyFill="1" applyBorder="1" applyAlignment="1" applyProtection="1">
      <alignment horizontal="center" vertical="center"/>
      <protection hidden="1"/>
    </xf>
    <xf numFmtId="0" fontId="13" fillId="0" borderId="0" xfId="0" applyFont="1" applyFill="1" applyAlignment="1" applyProtection="1">
      <alignment horizontal="left" vertical="center"/>
      <protection hidden="1"/>
    </xf>
    <xf numFmtId="0" fontId="1" fillId="0" borderId="0" xfId="0" applyFont="1" applyFill="1" applyAlignment="1" applyProtection="1">
      <alignment horizontal="center" vertical="center" shrinkToFit="1"/>
      <protection hidden="1"/>
    </xf>
    <xf numFmtId="0" fontId="3" fillId="0" borderId="27" xfId="0" applyFont="1" applyFill="1" applyBorder="1" applyAlignment="1" applyProtection="1">
      <alignment horizontal="center" vertical="center" shrinkToFit="1"/>
      <protection hidden="1"/>
    </xf>
    <xf numFmtId="0" fontId="3" fillId="0" borderId="17" xfId="0" applyFont="1" applyFill="1" applyBorder="1" applyAlignment="1" applyProtection="1">
      <alignment horizontal="center" vertical="center" shrinkToFit="1"/>
      <protection hidden="1"/>
    </xf>
    <xf numFmtId="0" fontId="28" fillId="0" borderId="17"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left" vertical="center" shrinkToFit="1"/>
      <protection hidden="1"/>
    </xf>
    <xf numFmtId="0" fontId="4" fillId="0" borderId="0" xfId="0" applyFont="1" applyFill="1" applyBorder="1" applyAlignment="1" applyProtection="1">
      <alignment horizontal="center" vertical="center" shrinkToFit="1"/>
      <protection hidden="1"/>
    </xf>
    <xf numFmtId="0" fontId="10" fillId="0" borderId="0" xfId="0" applyFont="1" applyFill="1" applyBorder="1" applyAlignment="1" applyProtection="1">
      <alignment horizontal="left" vertical="center" shrinkToFit="1"/>
      <protection hidden="1"/>
    </xf>
    <xf numFmtId="0" fontId="13" fillId="0" borderId="0" xfId="0" applyFont="1" applyFill="1" applyBorder="1" applyAlignment="1" applyProtection="1">
      <alignment horizontal="left" vertical="center"/>
      <protection hidden="1"/>
    </xf>
    <xf numFmtId="0" fontId="18" fillId="0" borderId="0" xfId="0" applyFont="1" applyFill="1" applyBorder="1" applyAlignment="1" applyProtection="1">
      <alignment horizontal="center" vertical="center" shrinkToFit="1"/>
      <protection hidden="1"/>
    </xf>
    <xf numFmtId="0" fontId="6" fillId="0" borderId="0" xfId="0" applyFont="1" applyFill="1" applyBorder="1" applyAlignment="1" applyProtection="1">
      <alignment horizontal="right" vertical="center"/>
      <protection hidden="1"/>
    </xf>
    <xf numFmtId="0" fontId="7" fillId="0" borderId="16" xfId="0" applyFont="1" applyFill="1" applyBorder="1" applyAlignment="1" applyProtection="1">
      <alignment horizontal="center" vertical="center" shrinkToFit="1"/>
      <protection hidden="1"/>
    </xf>
    <xf numFmtId="0" fontId="11" fillId="0" borderId="0" xfId="0" applyFont="1" applyFill="1" applyBorder="1" applyAlignment="1" applyProtection="1">
      <alignment horizontal="center"/>
      <protection hidden="1"/>
    </xf>
    <xf numFmtId="0" fontId="16" fillId="0" borderId="0" xfId="0" applyFont="1" applyFill="1" applyBorder="1" applyAlignment="1" applyProtection="1">
      <alignment horizontal="left"/>
      <protection hidden="1"/>
    </xf>
    <xf numFmtId="0" fontId="10" fillId="0" borderId="0" xfId="0" applyFont="1" applyFill="1" applyBorder="1" applyProtection="1">
      <protection hidden="1"/>
    </xf>
    <xf numFmtId="0" fontId="3" fillId="0" borderId="0" xfId="0" applyFont="1" applyFill="1" applyAlignment="1" applyProtection="1">
      <alignment horizontal="center"/>
      <protection hidden="1"/>
    </xf>
    <xf numFmtId="0" fontId="3" fillId="0" borderId="0" xfId="0" applyFont="1" applyFill="1" applyBorder="1" applyAlignment="1" applyProtection="1">
      <alignment horizontal="center" shrinkToFit="1"/>
      <protection hidden="1"/>
    </xf>
    <xf numFmtId="0" fontId="14" fillId="0" borderId="0" xfId="0" applyFont="1" applyFill="1" applyBorder="1" applyAlignment="1" applyProtection="1">
      <alignment horizontal="center" vertical="center"/>
      <protection hidden="1"/>
    </xf>
    <xf numFmtId="0" fontId="8" fillId="0" borderId="20" xfId="0" applyFont="1" applyFill="1" applyBorder="1" applyAlignment="1" applyProtection="1">
      <alignment horizontal="center" vertical="center" shrinkToFit="1"/>
      <protection hidden="1"/>
    </xf>
    <xf numFmtId="0" fontId="39" fillId="0" borderId="20" xfId="0" applyFont="1" applyFill="1" applyBorder="1" applyAlignment="1" applyProtection="1">
      <alignment horizontal="center" vertical="center" shrinkToFit="1"/>
      <protection hidden="1"/>
    </xf>
    <xf numFmtId="0" fontId="39" fillId="0" borderId="30" xfId="0" applyFont="1" applyFill="1" applyBorder="1" applyAlignment="1" applyProtection="1">
      <alignment horizontal="center" vertical="center" shrinkToFit="1"/>
      <protection hidden="1"/>
    </xf>
    <xf numFmtId="0" fontId="3" fillId="0" borderId="0" xfId="0" applyFont="1" applyFill="1" applyBorder="1" applyAlignment="1" applyProtection="1">
      <alignment horizontal="center"/>
      <protection hidden="1"/>
    </xf>
    <xf numFmtId="0" fontId="13" fillId="0" borderId="0" xfId="0" applyFont="1" applyFill="1" applyBorder="1" applyAlignment="1" applyProtection="1">
      <alignment horizontal="left"/>
      <protection hidden="1"/>
    </xf>
    <xf numFmtId="0" fontId="3" fillId="0" borderId="0" xfId="0" applyFont="1" applyFill="1" applyAlignment="1" applyProtection="1">
      <alignment horizontal="center" shrinkToFit="1"/>
      <protection hidden="1"/>
    </xf>
    <xf numFmtId="0" fontId="8" fillId="0" borderId="17" xfId="0" applyFont="1" applyFill="1" applyBorder="1" applyAlignment="1" applyProtection="1">
      <alignment horizontal="center" vertical="center" shrinkToFit="1"/>
      <protection hidden="1"/>
    </xf>
    <xf numFmtId="0" fontId="39" fillId="0" borderId="17" xfId="0" applyFont="1" applyFill="1" applyBorder="1" applyAlignment="1" applyProtection="1">
      <alignment horizontal="center" vertical="center" shrinkToFit="1"/>
      <protection hidden="1"/>
    </xf>
    <xf numFmtId="0" fontId="39" fillId="0" borderId="26" xfId="0" applyFont="1" applyFill="1" applyBorder="1" applyAlignment="1" applyProtection="1">
      <alignment horizontal="center" vertical="center" shrinkToFit="1"/>
      <protection hidden="1"/>
    </xf>
    <xf numFmtId="0" fontId="1" fillId="0" borderId="0" xfId="0" applyFont="1" applyFill="1" applyBorder="1" applyAlignment="1" applyProtection="1">
      <alignment horizontal="right" vertical="center"/>
      <protection hidden="1"/>
    </xf>
    <xf numFmtId="0" fontId="11" fillId="0" borderId="17" xfId="0" applyFont="1" applyFill="1" applyBorder="1" applyAlignment="1" applyProtection="1">
      <alignment horizontal="center" vertical="center" shrinkToFit="1"/>
      <protection hidden="1"/>
    </xf>
    <xf numFmtId="0" fontId="47" fillId="0" borderId="0" xfId="0" applyFont="1" applyFill="1" applyBorder="1" applyAlignment="1" applyProtection="1">
      <alignment horizontal="center"/>
      <protection hidden="1"/>
    </xf>
    <xf numFmtId="0" fontId="2" fillId="0" borderId="0" xfId="0" applyFont="1" applyFill="1" applyBorder="1" applyAlignment="1" applyProtection="1">
      <alignment vertical="center" shrinkToFit="1"/>
      <protection hidden="1"/>
    </xf>
    <xf numFmtId="0" fontId="10" fillId="0" borderId="0" xfId="0" applyFont="1" applyFill="1" applyBorder="1" applyAlignment="1" applyProtection="1">
      <alignment horizontal="center" vertical="center" shrinkToFit="1"/>
      <protection hidden="1"/>
    </xf>
    <xf numFmtId="0" fontId="46" fillId="0" borderId="0" xfId="0" applyFont="1" applyFill="1" applyBorder="1" applyAlignment="1" applyProtection="1">
      <alignment horizontal="center"/>
      <protection hidden="1"/>
    </xf>
    <xf numFmtId="0" fontId="19" fillId="0" borderId="0" xfId="0" applyFont="1" applyFill="1" applyBorder="1" applyAlignment="1" applyProtection="1">
      <alignment horizontal="center" vertical="center" shrinkToFit="1"/>
      <protection hidden="1"/>
    </xf>
    <xf numFmtId="0" fontId="13" fillId="0" borderId="0" xfId="0" applyFont="1" applyFill="1" applyAlignment="1" applyProtection="1">
      <alignment horizontal="left"/>
      <protection hidden="1"/>
    </xf>
    <xf numFmtId="0" fontId="10" fillId="0" borderId="0" xfId="0" applyFont="1" applyFill="1" applyBorder="1" applyAlignment="1" applyProtection="1">
      <alignment horizontal="left" shrinkToFit="1"/>
      <protection hidden="1"/>
    </xf>
    <xf numFmtId="0" fontId="27" fillId="0" borderId="0" xfId="0" applyFont="1" applyFill="1" applyAlignment="1" applyProtection="1">
      <alignment horizontal="center"/>
      <protection hidden="1"/>
    </xf>
    <xf numFmtId="0" fontId="3" fillId="0" borderId="5" xfId="0" applyFont="1" applyFill="1" applyBorder="1" applyAlignment="1" applyProtection="1">
      <alignment horizontal="left" vertical="center" shrinkToFit="1"/>
      <protection hidden="1"/>
    </xf>
    <xf numFmtId="0" fontId="37" fillId="0" borderId="0" xfId="0" applyFont="1" applyFill="1" applyBorder="1" applyAlignment="1" applyProtection="1">
      <alignment horizontal="center" vertical="center" textRotation="90"/>
      <protection hidden="1"/>
    </xf>
    <xf numFmtId="0" fontId="10" fillId="0" borderId="0" xfId="0" applyFont="1" applyFill="1" applyAlignment="1" applyProtection="1">
      <alignment horizontal="center" vertical="center"/>
      <protection hidden="1"/>
    </xf>
    <xf numFmtId="0" fontId="16" fillId="0" borderId="0" xfId="0" applyFont="1" applyFill="1" applyAlignment="1" applyProtection="1">
      <alignment horizontal="left" vertical="center"/>
      <protection hidden="1"/>
    </xf>
    <xf numFmtId="0" fontId="11" fillId="0" borderId="18" xfId="0" applyFont="1" applyFill="1" applyBorder="1" applyAlignment="1" applyProtection="1">
      <alignment horizontal="center" vertical="center" shrinkToFit="1"/>
      <protection hidden="1"/>
    </xf>
    <xf numFmtId="0" fontId="10" fillId="0" borderId="0" xfId="0" applyFont="1" applyFill="1" applyAlignment="1" applyProtection="1">
      <alignment horizontal="center" vertical="center" shrinkToFit="1"/>
      <protection hidden="1"/>
    </xf>
    <xf numFmtId="0" fontId="25" fillId="0" borderId="0" xfId="0" applyFont="1" applyFill="1" applyBorder="1" applyAlignment="1" applyProtection="1">
      <alignment horizontal="center" vertical="center" shrinkToFit="1"/>
      <protection hidden="1"/>
    </xf>
    <xf numFmtId="0" fontId="25" fillId="3" borderId="87" xfId="0" applyFont="1" applyFill="1" applyBorder="1" applyAlignment="1" applyProtection="1">
      <alignment horizontal="center" vertical="center" shrinkToFit="1"/>
      <protection hidden="1"/>
    </xf>
    <xf numFmtId="0" fontId="25" fillId="3" borderId="5" xfId="0" applyFont="1" applyFill="1" applyBorder="1" applyAlignment="1" applyProtection="1">
      <alignment horizontal="center" vertical="center" shrinkToFit="1"/>
      <protection hidden="1"/>
    </xf>
    <xf numFmtId="0" fontId="7" fillId="2" borderId="5" xfId="0" applyFont="1" applyFill="1" applyBorder="1" applyAlignment="1" applyProtection="1">
      <alignment horizontal="center" vertical="center" shrinkToFit="1"/>
      <protection hidden="1"/>
    </xf>
    <xf numFmtId="0" fontId="3" fillId="4" borderId="89" xfId="0" applyFont="1" applyFill="1" applyBorder="1" applyAlignment="1" applyProtection="1">
      <alignment horizontal="center" vertical="center" shrinkToFit="1"/>
      <protection hidden="1"/>
    </xf>
    <xf numFmtId="0" fontId="7" fillId="0" borderId="0" xfId="0" applyFont="1" applyFill="1" applyBorder="1" applyAlignment="1" applyProtection="1">
      <alignment horizontal="center" vertical="center" shrinkToFit="1"/>
      <protection hidden="1"/>
    </xf>
    <xf numFmtId="0" fontId="25" fillId="0" borderId="87" xfId="0" applyFont="1" applyFill="1" applyBorder="1" applyAlignment="1" applyProtection="1">
      <alignment horizontal="center" vertical="center" shrinkToFit="1"/>
      <protection hidden="1"/>
    </xf>
    <xf numFmtId="0" fontId="25" fillId="0" borderId="5" xfId="0" applyFont="1" applyFill="1" applyBorder="1" applyAlignment="1" applyProtection="1">
      <alignment horizontal="center" vertical="center" shrinkToFit="1"/>
      <protection hidden="1"/>
    </xf>
    <xf numFmtId="0" fontId="7" fillId="0" borderId="5" xfId="0" applyFont="1" applyFill="1" applyBorder="1" applyAlignment="1" applyProtection="1">
      <alignment horizontal="center" vertical="center" shrinkToFit="1"/>
      <protection hidden="1"/>
    </xf>
    <xf numFmtId="0" fontId="3" fillId="0" borderId="89" xfId="0" applyFont="1" applyFill="1" applyBorder="1" applyAlignment="1" applyProtection="1">
      <alignment horizontal="center" vertical="center" shrinkToFit="1"/>
      <protection hidden="1"/>
    </xf>
    <xf numFmtId="0" fontId="3" fillId="0" borderId="0" xfId="0" applyFont="1" applyFill="1" applyAlignment="1" applyProtection="1">
      <alignment horizontal="left" vertical="center"/>
      <protection hidden="1"/>
    </xf>
    <xf numFmtId="0" fontId="25" fillId="0" borderId="91" xfId="0" applyFont="1" applyFill="1" applyBorder="1" applyAlignment="1" applyProtection="1">
      <alignment horizontal="center" vertical="center" shrinkToFit="1"/>
      <protection hidden="1"/>
    </xf>
    <xf numFmtId="0" fontId="25" fillId="0" borderId="65" xfId="0" applyFont="1" applyFill="1" applyBorder="1" applyAlignment="1" applyProtection="1">
      <alignment horizontal="center" vertical="center" shrinkToFit="1"/>
      <protection hidden="1"/>
    </xf>
    <xf numFmtId="0" fontId="7" fillId="0" borderId="65" xfId="0" applyFont="1" applyFill="1" applyBorder="1" applyAlignment="1" applyProtection="1">
      <alignment horizontal="center" vertical="center" shrinkToFit="1"/>
      <protection hidden="1"/>
    </xf>
    <xf numFmtId="0" fontId="3" fillId="0" borderId="92" xfId="0" applyFont="1" applyFill="1" applyBorder="1" applyAlignment="1" applyProtection="1">
      <alignment horizontal="center" vertical="center" shrinkToFit="1"/>
      <protection hidden="1"/>
    </xf>
    <xf numFmtId="0" fontId="25" fillId="3" borderId="88" xfId="0" applyFont="1" applyFill="1" applyBorder="1" applyAlignment="1" applyProtection="1">
      <alignment horizontal="center" vertical="center" shrinkToFit="1"/>
      <protection hidden="1"/>
    </xf>
    <xf numFmtId="0" fontId="25" fillId="3" borderId="6" xfId="0" applyFont="1" applyFill="1" applyBorder="1" applyAlignment="1" applyProtection="1">
      <alignment horizontal="center" vertical="center" shrinkToFit="1"/>
      <protection hidden="1"/>
    </xf>
    <xf numFmtId="0" fontId="7" fillId="2" borderId="6" xfId="0" applyFont="1" applyFill="1" applyBorder="1" applyAlignment="1" applyProtection="1">
      <alignment horizontal="left" vertical="center" shrinkToFit="1"/>
      <protection hidden="1"/>
    </xf>
    <xf numFmtId="0" fontId="3" fillId="4" borderId="90" xfId="0" applyFont="1" applyFill="1" applyBorder="1" applyAlignment="1" applyProtection="1">
      <alignment horizontal="center" vertical="center" shrinkToFit="1"/>
      <protection hidden="1"/>
    </xf>
    <xf numFmtId="0" fontId="7" fillId="0" borderId="0" xfId="0" applyFont="1" applyFill="1" applyBorder="1" applyAlignment="1" applyProtection="1">
      <alignment horizontal="left" vertical="center" shrinkToFit="1"/>
      <protection hidden="1"/>
    </xf>
    <xf numFmtId="0" fontId="27" fillId="0" borderId="0" xfId="0" applyFont="1" applyFill="1" applyAlignment="1" applyProtection="1">
      <alignment horizontal="center" vertical="center" shrinkToFit="1"/>
      <protection hidden="1"/>
    </xf>
    <xf numFmtId="0" fontId="28" fillId="0" borderId="0" xfId="0" applyFont="1" applyFill="1" applyBorder="1" applyAlignment="1" applyProtection="1">
      <alignment horizontal="center" vertical="center" shrinkToFit="1"/>
      <protection hidden="1"/>
    </xf>
    <xf numFmtId="0" fontId="27" fillId="0" borderId="0" xfId="0" applyFont="1" applyFill="1" applyBorder="1" applyAlignment="1" applyProtection="1">
      <alignment horizontal="center" vertical="center" shrinkToFit="1"/>
      <protection hidden="1"/>
    </xf>
    <xf numFmtId="0" fontId="10" fillId="0" borderId="20" xfId="0" applyFont="1" applyFill="1" applyBorder="1" applyAlignment="1" applyProtection="1">
      <alignment horizontal="center" vertical="center" shrinkToFit="1"/>
      <protection hidden="1"/>
    </xf>
    <xf numFmtId="0" fontId="16" fillId="0" borderId="20" xfId="0" applyFont="1" applyFill="1" applyBorder="1" applyAlignment="1" applyProtection="1">
      <alignment horizontal="center" vertical="center" shrinkToFit="1"/>
      <protection hidden="1"/>
    </xf>
    <xf numFmtId="0" fontId="12" fillId="0" borderId="29" xfId="0" applyFont="1" applyFill="1" applyBorder="1" applyAlignment="1" applyProtection="1">
      <alignment horizontal="center" vertical="center" shrinkToFit="1"/>
      <protection hidden="1"/>
    </xf>
    <xf numFmtId="0" fontId="12" fillId="0" borderId="20" xfId="0" applyFont="1" applyFill="1" applyBorder="1" applyAlignment="1" applyProtection="1">
      <alignment horizontal="center" vertical="center" shrinkToFit="1"/>
      <protection hidden="1"/>
    </xf>
    <xf numFmtId="0" fontId="12" fillId="0" borderId="28" xfId="0" applyFont="1" applyFill="1" applyBorder="1" applyAlignment="1" applyProtection="1">
      <alignment horizontal="center" vertical="center" shrinkToFit="1"/>
      <protection hidden="1"/>
    </xf>
    <xf numFmtId="0" fontId="11" fillId="0" borderId="20" xfId="0" applyFont="1" applyFill="1" applyBorder="1" applyAlignment="1" applyProtection="1">
      <alignment horizontal="center" vertical="center" shrinkToFit="1"/>
      <protection hidden="1"/>
    </xf>
    <xf numFmtId="0" fontId="7" fillId="0" borderId="20" xfId="0" applyFont="1" applyFill="1" applyBorder="1" applyAlignment="1" applyProtection="1">
      <alignment horizontal="center" vertical="center" shrinkToFit="1"/>
      <protection hidden="1"/>
    </xf>
    <xf numFmtId="0" fontId="29" fillId="0" borderId="29" xfId="0" applyFont="1" applyFill="1" applyBorder="1" applyAlignment="1" applyProtection="1">
      <alignment horizontal="center" vertical="center" shrinkToFit="1"/>
      <protection hidden="1"/>
    </xf>
    <xf numFmtId="0" fontId="29" fillId="0" borderId="28" xfId="0" applyFont="1" applyFill="1" applyBorder="1" applyAlignment="1" applyProtection="1">
      <alignment horizontal="center" vertical="center" shrinkToFit="1"/>
      <protection hidden="1"/>
    </xf>
    <xf numFmtId="0" fontId="7" fillId="0" borderId="2" xfId="0" applyFont="1" applyFill="1" applyBorder="1" applyAlignment="1" applyProtection="1">
      <alignment horizontal="left" vertical="center" shrinkToFit="1"/>
      <protection hidden="1"/>
    </xf>
    <xf numFmtId="0" fontId="16" fillId="0" borderId="0" xfId="0" applyFont="1" applyFill="1" applyBorder="1" applyAlignment="1" applyProtection="1">
      <alignment horizontal="left" vertical="center" shrinkToFit="1"/>
      <protection hidden="1"/>
    </xf>
    <xf numFmtId="0" fontId="16" fillId="0" borderId="17" xfId="0" applyFont="1" applyFill="1" applyBorder="1" applyAlignment="1" applyProtection="1">
      <alignment horizontal="center" vertical="center" shrinkToFit="1"/>
      <protection hidden="1"/>
    </xf>
    <xf numFmtId="0" fontId="12" fillId="0" borderId="27" xfId="0" applyFont="1" applyFill="1" applyBorder="1" applyAlignment="1" applyProtection="1">
      <alignment horizontal="center" vertical="center" shrinkToFit="1"/>
      <protection hidden="1"/>
    </xf>
    <xf numFmtId="0" fontId="12" fillId="0" borderId="17" xfId="0" applyFont="1" applyFill="1" applyBorder="1" applyAlignment="1" applyProtection="1">
      <alignment horizontal="center" vertical="center" shrinkToFit="1"/>
      <protection hidden="1"/>
    </xf>
    <xf numFmtId="0" fontId="12" fillId="0" borderId="24" xfId="0" applyFont="1" applyFill="1" applyBorder="1" applyAlignment="1" applyProtection="1">
      <alignment horizontal="center" vertical="center" shrinkToFit="1"/>
      <protection hidden="1"/>
    </xf>
    <xf numFmtId="0" fontId="7" fillId="0" borderId="17" xfId="0" applyFont="1" applyFill="1" applyBorder="1" applyAlignment="1" applyProtection="1">
      <alignment horizontal="center" vertical="center" shrinkToFit="1"/>
      <protection hidden="1"/>
    </xf>
    <xf numFmtId="0" fontId="29" fillId="0" borderId="27" xfId="0" applyFont="1" applyFill="1" applyBorder="1" applyAlignment="1" applyProtection="1">
      <alignment horizontal="center" vertical="center" shrinkToFit="1"/>
      <protection hidden="1"/>
    </xf>
    <xf numFmtId="0" fontId="29" fillId="0" borderId="24" xfId="0" applyFont="1" applyFill="1" applyBorder="1" applyAlignment="1" applyProtection="1">
      <alignment horizontal="center" vertical="center" shrinkToFit="1"/>
      <protection hidden="1"/>
    </xf>
    <xf numFmtId="0" fontId="7" fillId="0" borderId="5" xfId="0" applyFont="1" applyFill="1" applyBorder="1" applyAlignment="1" applyProtection="1">
      <alignment horizontal="left" vertical="center" shrinkToFit="1"/>
      <protection hidden="1"/>
    </xf>
    <xf numFmtId="0" fontId="1" fillId="0" borderId="27" xfId="0" applyFont="1" applyFill="1" applyBorder="1" applyAlignment="1" applyProtection="1">
      <alignment horizontal="center" vertical="center" shrinkToFit="1"/>
      <protection hidden="1"/>
    </xf>
    <xf numFmtId="0" fontId="1" fillId="0" borderId="24" xfId="0" applyFont="1" applyFill="1" applyBorder="1" applyAlignment="1" applyProtection="1">
      <alignment horizontal="center" vertical="center" shrinkToFit="1"/>
      <protection hidden="1"/>
    </xf>
    <xf numFmtId="0" fontId="1" fillId="0" borderId="36" xfId="0" applyFont="1" applyFill="1" applyBorder="1" applyAlignment="1" applyProtection="1">
      <alignment horizontal="center" vertical="center" shrinkToFit="1"/>
      <protection hidden="1"/>
    </xf>
    <xf numFmtId="0" fontId="7" fillId="0" borderId="26" xfId="0" applyFont="1" applyFill="1" applyBorder="1" applyAlignment="1" applyProtection="1">
      <alignment horizontal="center" vertical="center" shrinkToFit="1"/>
      <protection hidden="1"/>
    </xf>
    <xf numFmtId="0" fontId="20" fillId="0" borderId="27" xfId="0" applyFont="1" applyFill="1" applyBorder="1" applyAlignment="1" applyProtection="1">
      <alignment horizontal="center" vertical="center" shrinkToFit="1"/>
      <protection hidden="1"/>
    </xf>
    <xf numFmtId="0" fontId="7" fillId="2" borderId="5" xfId="0" applyFont="1" applyFill="1" applyBorder="1" applyAlignment="1" applyProtection="1">
      <alignment horizontal="left" vertical="center" shrinkToFit="1"/>
      <protection hidden="1"/>
    </xf>
    <xf numFmtId="0" fontId="25" fillId="0" borderId="2" xfId="0" applyFont="1" applyFill="1" applyBorder="1" applyAlignment="1" applyProtection="1">
      <alignment horizontal="center" vertical="center" shrinkToFit="1"/>
      <protection hidden="1"/>
    </xf>
    <xf numFmtId="0" fontId="3" fillId="0" borderId="2" xfId="0" applyFont="1" applyFill="1" applyBorder="1" applyAlignment="1" applyProtection="1">
      <alignment horizontal="center" vertical="center" shrinkToFit="1"/>
      <protection hidden="1"/>
    </xf>
    <xf numFmtId="0" fontId="7" fillId="2" borderId="2" xfId="0" applyFont="1" applyFill="1" applyBorder="1" applyAlignment="1" applyProtection="1">
      <alignment horizontal="center" vertical="center" shrinkToFit="1"/>
      <protection hidden="1"/>
    </xf>
    <xf numFmtId="0" fontId="3" fillId="4" borderId="98" xfId="0" applyFont="1" applyFill="1" applyBorder="1" applyAlignment="1" applyProtection="1">
      <alignment horizontal="center" vertical="center" shrinkToFit="1"/>
      <protection hidden="1"/>
    </xf>
    <xf numFmtId="0" fontId="3" fillId="0" borderId="5" xfId="0" applyFont="1" applyFill="1" applyBorder="1" applyAlignment="1" applyProtection="1">
      <alignment horizontal="center" vertical="center" shrinkToFit="1"/>
      <protection hidden="1"/>
    </xf>
    <xf numFmtId="0" fontId="28" fillId="0" borderId="5" xfId="0" applyFont="1" applyFill="1" applyBorder="1" applyAlignment="1" applyProtection="1">
      <alignment horizontal="center" vertical="center" shrinkToFit="1"/>
      <protection hidden="1"/>
    </xf>
    <xf numFmtId="0" fontId="2" fillId="0" borderId="0" xfId="0" applyFont="1" applyFill="1" applyAlignment="1" applyProtection="1">
      <alignment shrinkToFit="1"/>
      <protection hidden="1"/>
    </xf>
    <xf numFmtId="0" fontId="2" fillId="0" borderId="0" xfId="0" applyFont="1" applyFill="1" applyAlignment="1" applyProtection="1">
      <alignment horizontal="center" shrinkToFit="1"/>
      <protection hidden="1"/>
    </xf>
    <xf numFmtId="0" fontId="2" fillId="0" borderId="0" xfId="0" applyFont="1" applyFill="1" applyBorder="1" applyAlignment="1" applyProtection="1">
      <alignment horizontal="center" textRotation="90" shrinkToFit="1"/>
      <protection hidden="1"/>
    </xf>
    <xf numFmtId="0" fontId="2" fillId="0" borderId="0" xfId="0" applyFont="1" applyFill="1" applyBorder="1" applyAlignment="1" applyProtection="1">
      <alignment shrinkToFit="1"/>
      <protection hidden="1"/>
    </xf>
    <xf numFmtId="0" fontId="2" fillId="0" borderId="0" xfId="0" applyFont="1" applyFill="1" applyBorder="1" applyAlignment="1" applyProtection="1">
      <alignment horizontal="center" shrinkToFit="1"/>
      <protection hidden="1"/>
    </xf>
    <xf numFmtId="0" fontId="30" fillId="0" borderId="0" xfId="0" applyFont="1" applyFill="1" applyAlignment="1" applyProtection="1">
      <alignment shrinkToFit="1"/>
      <protection hidden="1"/>
    </xf>
    <xf numFmtId="0" fontId="30" fillId="0" borderId="0" xfId="0" applyFont="1" applyFill="1" applyBorder="1" applyAlignment="1" applyProtection="1">
      <alignment horizontal="center" shrinkToFit="1"/>
      <protection hidden="1"/>
    </xf>
    <xf numFmtId="0" fontId="7" fillId="0" borderId="32" xfId="0" applyFont="1" applyFill="1" applyBorder="1" applyAlignment="1" applyProtection="1">
      <alignment horizontal="center" vertical="center" shrinkToFit="1"/>
      <protection hidden="1"/>
    </xf>
    <xf numFmtId="0" fontId="32" fillId="0" borderId="0" xfId="0" applyFont="1" applyFill="1" applyAlignment="1" applyProtection="1">
      <alignment horizontal="center" vertical="center"/>
      <protection hidden="1"/>
    </xf>
    <xf numFmtId="0" fontId="1" fillId="0" borderId="129" xfId="0" applyFont="1" applyFill="1" applyBorder="1" applyAlignment="1" applyProtection="1">
      <alignment horizontal="center" vertical="center" shrinkToFit="1"/>
      <protection hidden="1"/>
    </xf>
    <xf numFmtId="0" fontId="11" fillId="0" borderId="0" xfId="0" applyFont="1" applyFill="1" applyBorder="1" applyAlignment="1" applyProtection="1">
      <alignment horizontal="left" vertical="center"/>
      <protection hidden="1"/>
    </xf>
    <xf numFmtId="0" fontId="5" fillId="0" borderId="0" xfId="0" applyFont="1" applyFill="1" applyAlignment="1" applyProtection="1">
      <alignment horizontal="center" vertical="center"/>
      <protection hidden="1"/>
    </xf>
    <xf numFmtId="0" fontId="1" fillId="0" borderId="0" xfId="0" applyFont="1" applyFill="1" applyBorder="1" applyAlignment="1" applyProtection="1">
      <alignment horizontal="left" vertical="center"/>
      <protection hidden="1"/>
    </xf>
    <xf numFmtId="0" fontId="41" fillId="0" borderId="0" xfId="0"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0" fontId="1" fillId="0" borderId="0" xfId="0" applyFont="1" applyFill="1" applyBorder="1" applyAlignment="1" applyProtection="1">
      <alignment horizontal="center" vertical="center" textRotation="90"/>
      <protection hidden="1"/>
    </xf>
    <xf numFmtId="0" fontId="20" fillId="0" borderId="0" xfId="0" applyFont="1" applyFill="1" applyBorder="1" applyAlignment="1" applyProtection="1">
      <alignment horizontal="center" vertical="center"/>
      <protection hidden="1"/>
    </xf>
    <xf numFmtId="0" fontId="20" fillId="0" borderId="0" xfId="0" applyFont="1" applyFill="1" applyAlignment="1" applyProtection="1">
      <alignment horizontal="left" vertical="center"/>
      <protection hidden="1"/>
    </xf>
    <xf numFmtId="0" fontId="7" fillId="0" borderId="0" xfId="0" applyFont="1" applyFill="1" applyAlignment="1" applyProtection="1">
      <alignment horizontal="center" vertical="center"/>
      <protection hidden="1"/>
    </xf>
    <xf numFmtId="0" fontId="12" fillId="0" borderId="18" xfId="0" applyFont="1" applyFill="1" applyBorder="1" applyAlignment="1" applyProtection="1">
      <alignment horizontal="center" vertical="center" shrinkToFit="1"/>
      <protection hidden="1"/>
    </xf>
    <xf numFmtId="0" fontId="1" fillId="0" borderId="0" xfId="0" applyFont="1" applyFill="1" applyProtection="1">
      <protection hidden="1"/>
    </xf>
    <xf numFmtId="0" fontId="12" fillId="0" borderId="0" xfId="0" applyFont="1" applyFill="1" applyBorder="1" applyAlignment="1" applyProtection="1">
      <alignment vertical="center" shrinkToFit="1"/>
      <protection hidden="1"/>
    </xf>
    <xf numFmtId="0" fontId="24" fillId="0" borderId="0" xfId="0" applyFont="1" applyFill="1" applyBorder="1" applyAlignment="1" applyProtection="1">
      <alignment horizontal="center"/>
      <protection hidden="1"/>
    </xf>
    <xf numFmtId="0" fontId="1" fillId="0" borderId="0" xfId="0" applyFont="1" applyFill="1" applyBorder="1" applyProtection="1">
      <protection hidden="1"/>
    </xf>
    <xf numFmtId="0" fontId="39" fillId="0" borderId="0" xfId="0" applyFont="1" applyFill="1" applyBorder="1" applyAlignment="1" applyProtection="1">
      <alignment horizontal="center"/>
      <protection hidden="1"/>
    </xf>
    <xf numFmtId="0" fontId="27" fillId="0" borderId="0" xfId="0" applyFont="1" applyFill="1" applyBorder="1" applyProtection="1">
      <protection hidden="1"/>
    </xf>
    <xf numFmtId="0" fontId="39" fillId="0" borderId="0" xfId="0" applyFont="1" applyFill="1" applyAlignment="1" applyProtection="1">
      <alignment horizontal="center"/>
      <protection hidden="1"/>
    </xf>
    <xf numFmtId="0" fontId="27" fillId="0" borderId="0" xfId="0" applyFont="1" applyFill="1" applyProtection="1">
      <protection hidden="1"/>
    </xf>
    <xf numFmtId="0" fontId="62" fillId="0" borderId="0" xfId="0" applyFont="1" applyFill="1" applyAlignment="1" applyProtection="1">
      <alignment horizontal="left" shrinkToFit="1"/>
      <protection hidden="1"/>
    </xf>
    <xf numFmtId="0" fontId="37" fillId="0" borderId="0" xfId="0" applyFont="1" applyFill="1" applyBorder="1" applyAlignment="1" applyProtection="1">
      <alignment horizontal="center" vertical="center" textRotation="90"/>
      <protection hidden="1"/>
    </xf>
    <xf numFmtId="0" fontId="10" fillId="0" borderId="152" xfId="0" applyFont="1" applyFill="1" applyBorder="1" applyAlignment="1" applyProtection="1">
      <alignment horizontal="center" vertical="center" shrinkToFit="1"/>
      <protection hidden="1"/>
    </xf>
    <xf numFmtId="0" fontId="38" fillId="0" borderId="155" xfId="0" applyFont="1" applyFill="1" applyBorder="1" applyAlignment="1" applyProtection="1">
      <alignment horizontal="center" vertical="center" shrinkToFit="1"/>
      <protection hidden="1"/>
    </xf>
    <xf numFmtId="0" fontId="12" fillId="0" borderId="157" xfId="0" applyFont="1" applyFill="1" applyBorder="1" applyAlignment="1" applyProtection="1">
      <alignment horizontal="center" vertical="center" shrinkToFit="1"/>
      <protection hidden="1"/>
    </xf>
    <xf numFmtId="0" fontId="12" fillId="0" borderId="155" xfId="0" applyFont="1" applyFill="1" applyBorder="1" applyAlignment="1" applyProtection="1">
      <alignment horizontal="center" vertical="center" shrinkToFit="1"/>
      <protection hidden="1"/>
    </xf>
    <xf numFmtId="0" fontId="12" fillId="0" borderId="156" xfId="0" applyFont="1" applyFill="1" applyBorder="1" applyAlignment="1" applyProtection="1">
      <alignment horizontal="center" vertical="center" shrinkToFit="1"/>
      <protection hidden="1"/>
    </xf>
    <xf numFmtId="0" fontId="44" fillId="0" borderId="152" xfId="0" applyFont="1" applyFill="1" applyBorder="1" applyAlignment="1" applyProtection="1">
      <alignment horizontal="center" vertical="center" wrapText="1" shrinkToFit="1"/>
      <protection hidden="1"/>
    </xf>
    <xf numFmtId="0" fontId="43" fillId="0" borderId="155" xfId="0" applyFont="1" applyFill="1" applyBorder="1" applyAlignment="1" applyProtection="1">
      <alignment horizontal="center"/>
      <protection hidden="1"/>
    </xf>
    <xf numFmtId="0" fontId="29" fillId="0" borderId="157" xfId="0" applyFont="1" applyFill="1" applyBorder="1" applyAlignment="1" applyProtection="1">
      <alignment horizontal="center" vertical="center" shrinkToFit="1"/>
      <protection hidden="1"/>
    </xf>
    <xf numFmtId="0" fontId="29" fillId="0" borderId="156" xfId="0" applyFont="1" applyFill="1" applyBorder="1" applyAlignment="1" applyProtection="1">
      <alignment horizontal="center" vertical="center" shrinkToFit="1"/>
      <protection hidden="1"/>
    </xf>
    <xf numFmtId="0" fontId="71" fillId="0" borderId="27"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left"/>
      <protection hidden="1"/>
    </xf>
    <xf numFmtId="0" fontId="2" fillId="0" borderId="0" xfId="0" applyFont="1" applyFill="1" applyBorder="1" applyAlignment="1" applyProtection="1">
      <alignment horizontal="center" vertical="center" shrinkToFit="1"/>
      <protection hidden="1"/>
    </xf>
    <xf numFmtId="0" fontId="80" fillId="0" borderId="0" xfId="0" applyFont="1" applyFill="1" applyAlignment="1" applyProtection="1">
      <alignment horizontal="center"/>
      <protection hidden="1"/>
    </xf>
    <xf numFmtId="0" fontId="80" fillId="0" borderId="0" xfId="0" applyFont="1" applyFill="1" applyBorder="1" applyAlignment="1" applyProtection="1">
      <alignment horizontal="center"/>
      <protection hidden="1"/>
    </xf>
    <xf numFmtId="0" fontId="34" fillId="10" borderId="0" xfId="0" applyFont="1" applyFill="1" applyBorder="1" applyAlignment="1" applyProtection="1">
      <alignment horizontal="center" vertical="center" shrinkToFit="1"/>
      <protection hidden="1"/>
    </xf>
    <xf numFmtId="0" fontId="2" fillId="0" borderId="36" xfId="0" applyFont="1" applyFill="1" applyBorder="1" applyAlignment="1" applyProtection="1">
      <alignment horizontal="center" vertical="center" shrinkToFit="1"/>
      <protection hidden="1"/>
    </xf>
    <xf numFmtId="0" fontId="2" fillId="0" borderId="37" xfId="0" applyFont="1" applyFill="1" applyBorder="1" applyAlignment="1" applyProtection="1">
      <alignment horizontal="center" vertical="center" shrinkToFit="1"/>
      <protection hidden="1"/>
    </xf>
    <xf numFmtId="0" fontId="20" fillId="0" borderId="36" xfId="0" applyFont="1" applyFill="1" applyBorder="1" applyAlignment="1" applyProtection="1">
      <alignment horizontal="center" vertical="center" shrinkToFit="1"/>
      <protection hidden="1"/>
    </xf>
    <xf numFmtId="0" fontId="20" fillId="0" borderId="37" xfId="0" applyFont="1" applyFill="1" applyBorder="1" applyAlignment="1" applyProtection="1">
      <alignment horizontal="center" vertical="center" shrinkToFit="1"/>
      <protection hidden="1"/>
    </xf>
    <xf numFmtId="0" fontId="66" fillId="0" borderId="24" xfId="0" applyFont="1" applyFill="1" applyBorder="1" applyAlignment="1" applyProtection="1">
      <alignment horizontal="center" vertical="center" shrinkToFit="1"/>
      <protection hidden="1"/>
    </xf>
    <xf numFmtId="0" fontId="3" fillId="0" borderId="170" xfId="0" applyFont="1" applyFill="1" applyBorder="1" applyAlignment="1" applyProtection="1">
      <alignment horizontal="left" vertical="center"/>
      <protection hidden="1"/>
    </xf>
    <xf numFmtId="0" fontId="3" fillId="0" borderId="169" xfId="0" applyFont="1" applyFill="1" applyBorder="1" applyAlignment="1" applyProtection="1">
      <alignment horizontal="left" vertical="center"/>
      <protection hidden="1"/>
    </xf>
    <xf numFmtId="0" fontId="3" fillId="0" borderId="174" xfId="0" applyFont="1" applyFill="1" applyBorder="1" applyAlignment="1" applyProtection="1">
      <alignment horizontal="left" vertical="center"/>
      <protection hidden="1"/>
    </xf>
    <xf numFmtId="0" fontId="3" fillId="0" borderId="172" xfId="0" applyFont="1" applyFill="1" applyBorder="1" applyAlignment="1" applyProtection="1">
      <alignment horizontal="left" vertical="center"/>
      <protection hidden="1"/>
    </xf>
    <xf numFmtId="0" fontId="74" fillId="0" borderId="180" xfId="0" applyFont="1" applyFill="1" applyBorder="1" applyAlignment="1" applyProtection="1">
      <alignment horizontal="center" vertical="center" shrinkToFit="1"/>
      <protection hidden="1"/>
    </xf>
    <xf numFmtId="0" fontId="74" fillId="0" borderId="150" xfId="0" applyFont="1" applyFill="1" applyBorder="1" applyAlignment="1" applyProtection="1">
      <alignment horizontal="center" vertical="center" shrinkToFit="1"/>
      <protection hidden="1"/>
    </xf>
    <xf numFmtId="0" fontId="79" fillId="0" borderId="190" xfId="0" applyFont="1" applyFill="1" applyBorder="1" applyAlignment="1" applyProtection="1">
      <alignment horizontal="center" vertical="center" shrinkToFit="1"/>
      <protection hidden="1"/>
    </xf>
    <xf numFmtId="0" fontId="79" fillId="0" borderId="150" xfId="0" applyFont="1" applyFill="1" applyBorder="1" applyAlignment="1" applyProtection="1">
      <alignment horizontal="center" vertical="center" shrinkToFit="1"/>
      <protection hidden="1"/>
    </xf>
    <xf numFmtId="0" fontId="74" fillId="10" borderId="180" xfId="0" applyFont="1" applyFill="1" applyBorder="1" applyAlignment="1" applyProtection="1">
      <alignment horizontal="center" vertical="center" shrinkToFit="1"/>
      <protection hidden="1"/>
    </xf>
    <xf numFmtId="0" fontId="79" fillId="10" borderId="150" xfId="0" applyFont="1" applyFill="1" applyBorder="1" applyAlignment="1" applyProtection="1">
      <alignment horizontal="center" vertical="center" shrinkToFit="1"/>
      <protection hidden="1"/>
    </xf>
    <xf numFmtId="0" fontId="74" fillId="10" borderId="150" xfId="0" applyFont="1" applyFill="1" applyBorder="1" applyAlignment="1" applyProtection="1">
      <alignment horizontal="center" vertical="center" shrinkToFit="1"/>
      <protection hidden="1"/>
    </xf>
    <xf numFmtId="0" fontId="74" fillId="0" borderId="140" xfId="0" applyFont="1" applyFill="1" applyBorder="1" applyAlignment="1" applyProtection="1">
      <alignment horizontal="center" vertical="center" shrinkToFit="1"/>
      <protection hidden="1"/>
    </xf>
    <xf numFmtId="0" fontId="74" fillId="0" borderId="182" xfId="0" applyFont="1" applyFill="1" applyBorder="1" applyAlignment="1" applyProtection="1">
      <alignment horizontal="center" vertical="center" shrinkToFit="1"/>
      <protection hidden="1"/>
    </xf>
    <xf numFmtId="0" fontId="74" fillId="0" borderId="151" xfId="0" applyFont="1" applyFill="1" applyBorder="1" applyAlignment="1" applyProtection="1">
      <alignment horizontal="center" vertical="center" shrinkToFit="1"/>
      <protection hidden="1"/>
    </xf>
    <xf numFmtId="0" fontId="79" fillId="0" borderId="191" xfId="0" applyFont="1" applyFill="1" applyBorder="1" applyAlignment="1" applyProtection="1">
      <alignment horizontal="center" vertical="center" shrinkToFit="1"/>
      <protection hidden="1"/>
    </xf>
    <xf numFmtId="0" fontId="79" fillId="0" borderId="151" xfId="0" applyFont="1" applyFill="1" applyBorder="1" applyAlignment="1" applyProtection="1">
      <alignment horizontal="center" vertical="center" shrinkToFit="1"/>
      <protection hidden="1"/>
    </xf>
    <xf numFmtId="0" fontId="74" fillId="10" borderId="182" xfId="0" applyFont="1" applyFill="1" applyBorder="1" applyAlignment="1" applyProtection="1">
      <alignment horizontal="center" vertical="center" shrinkToFit="1"/>
      <protection hidden="1"/>
    </xf>
    <xf numFmtId="0" fontId="79" fillId="10" borderId="151" xfId="0" applyFont="1" applyFill="1" applyBorder="1" applyAlignment="1" applyProtection="1">
      <alignment horizontal="center" vertical="center" shrinkToFit="1"/>
      <protection hidden="1"/>
    </xf>
    <xf numFmtId="0" fontId="74" fillId="10" borderId="151" xfId="0" applyFont="1" applyFill="1" applyBorder="1" applyAlignment="1" applyProtection="1">
      <alignment horizontal="center" vertical="center" shrinkToFit="1"/>
      <protection hidden="1"/>
    </xf>
    <xf numFmtId="0" fontId="76" fillId="0" borderId="145" xfId="0" applyFont="1" applyFill="1" applyBorder="1" applyAlignment="1" applyProtection="1">
      <alignment horizontal="center" vertical="center" shrinkToFit="1"/>
      <protection hidden="1"/>
    </xf>
    <xf numFmtId="0" fontId="76" fillId="0" borderId="180" xfId="0" applyFont="1" applyFill="1" applyBorder="1" applyAlignment="1" applyProtection="1">
      <alignment horizontal="center" vertical="center" shrinkToFit="1"/>
      <protection hidden="1"/>
    </xf>
    <xf numFmtId="0" fontId="76" fillId="0" borderId="150" xfId="0" applyFont="1" applyFill="1" applyBorder="1" applyAlignment="1" applyProtection="1">
      <alignment horizontal="center" vertical="center" shrinkToFit="1"/>
      <protection hidden="1"/>
    </xf>
    <xf numFmtId="0" fontId="78" fillId="0" borderId="190" xfId="0" applyFont="1" applyFill="1" applyBorder="1" applyAlignment="1" applyProtection="1">
      <alignment horizontal="center" vertical="center" shrinkToFit="1"/>
      <protection hidden="1"/>
    </xf>
    <xf numFmtId="0" fontId="78" fillId="0" borderId="150" xfId="0" applyFont="1" applyFill="1" applyBorder="1" applyAlignment="1" applyProtection="1">
      <alignment horizontal="center" vertical="center" shrinkToFit="1"/>
      <protection hidden="1"/>
    </xf>
    <xf numFmtId="0" fontId="76" fillId="10" borderId="180" xfId="0" applyFont="1" applyFill="1" applyBorder="1" applyAlignment="1" applyProtection="1">
      <alignment horizontal="center" vertical="center" shrinkToFit="1"/>
      <protection hidden="1"/>
    </xf>
    <xf numFmtId="0" fontId="78" fillId="10" borderId="150" xfId="0" applyFont="1" applyFill="1" applyBorder="1" applyAlignment="1" applyProtection="1">
      <alignment horizontal="center" vertical="center" shrinkToFit="1"/>
      <protection hidden="1"/>
    </xf>
    <xf numFmtId="0" fontId="76" fillId="10" borderId="150" xfId="0" applyFont="1" applyFill="1" applyBorder="1" applyAlignment="1" applyProtection="1">
      <alignment horizontal="center" vertical="center" shrinkToFit="1"/>
      <protection hidden="1"/>
    </xf>
    <xf numFmtId="0" fontId="76" fillId="0" borderId="182" xfId="0" applyFont="1" applyFill="1" applyBorder="1" applyAlignment="1" applyProtection="1">
      <alignment horizontal="center" vertical="center" shrinkToFit="1"/>
      <protection hidden="1"/>
    </xf>
    <xf numFmtId="0" fontId="76" fillId="0" borderId="151" xfId="0" applyFont="1" applyFill="1" applyBorder="1" applyAlignment="1" applyProtection="1">
      <alignment horizontal="center" vertical="center" shrinkToFit="1"/>
      <protection hidden="1"/>
    </xf>
    <xf numFmtId="0" fontId="78" fillId="0" borderId="191" xfId="0" applyFont="1" applyFill="1" applyBorder="1" applyAlignment="1" applyProtection="1">
      <alignment horizontal="center" vertical="center" shrinkToFit="1"/>
      <protection hidden="1"/>
    </xf>
    <xf numFmtId="0" fontId="78" fillId="0" borderId="151" xfId="0" applyFont="1" applyFill="1" applyBorder="1" applyAlignment="1" applyProtection="1">
      <alignment horizontal="center" vertical="center" shrinkToFit="1"/>
      <protection hidden="1"/>
    </xf>
    <xf numFmtId="0" fontId="76" fillId="10" borderId="182" xfId="0" applyFont="1" applyFill="1" applyBorder="1" applyAlignment="1" applyProtection="1">
      <alignment horizontal="center" vertical="center" shrinkToFit="1"/>
      <protection hidden="1"/>
    </xf>
    <xf numFmtId="0" fontId="78" fillId="10" borderId="151" xfId="0" applyFont="1" applyFill="1" applyBorder="1" applyAlignment="1" applyProtection="1">
      <alignment horizontal="center" vertical="center" shrinkToFit="1"/>
      <protection hidden="1"/>
    </xf>
    <xf numFmtId="0" fontId="76" fillId="10" borderId="151" xfId="0" applyFont="1" applyFill="1" applyBorder="1" applyAlignment="1" applyProtection="1">
      <alignment horizontal="center" vertical="center" shrinkToFit="1"/>
      <protection hidden="1"/>
    </xf>
    <xf numFmtId="0" fontId="74" fillId="0" borderId="134" xfId="0" applyFont="1" applyFill="1" applyBorder="1" applyAlignment="1" applyProtection="1">
      <alignment horizontal="center" vertical="center" shrinkToFit="1"/>
      <protection hidden="1"/>
    </xf>
    <xf numFmtId="0" fontId="71" fillId="0" borderId="166" xfId="0" applyFont="1" applyFill="1" applyBorder="1" applyAlignment="1" applyProtection="1">
      <alignment horizontal="center" vertical="center" shrinkToFit="1"/>
      <protection hidden="1"/>
    </xf>
    <xf numFmtId="0" fontId="71" fillId="0" borderId="166" xfId="0" applyFont="1" applyFill="1" applyBorder="1" applyAlignment="1" applyProtection="1">
      <alignment horizontal="right" vertical="center" shrinkToFit="1"/>
      <protection hidden="1"/>
    </xf>
    <xf numFmtId="0" fontId="92" fillId="0" borderId="168" xfId="0" applyFont="1" applyFill="1" applyBorder="1" applyAlignment="1" applyProtection="1">
      <alignment horizontal="center"/>
      <protection hidden="1"/>
    </xf>
    <xf numFmtId="0" fontId="71" fillId="0" borderId="27" xfId="0" applyFont="1" applyFill="1" applyBorder="1" applyAlignment="1" applyProtection="1">
      <alignment horizontal="right" vertical="center" shrinkToFit="1"/>
      <protection hidden="1"/>
    </xf>
    <xf numFmtId="0" fontId="92" fillId="0" borderId="157" xfId="0" applyFont="1" applyFill="1" applyBorder="1" applyAlignment="1" applyProtection="1">
      <alignment horizontal="center"/>
      <protection hidden="1"/>
    </xf>
    <xf numFmtId="0" fontId="71" fillId="7" borderId="17" xfId="0" applyFont="1" applyFill="1" applyBorder="1" applyAlignment="1" applyProtection="1">
      <alignment horizontal="center" vertical="center" shrinkToFit="1"/>
      <protection hidden="1"/>
    </xf>
    <xf numFmtId="0" fontId="92" fillId="10" borderId="154" xfId="0" applyFont="1" applyFill="1" applyBorder="1" applyAlignment="1" applyProtection="1">
      <alignment horizontal="center"/>
      <protection hidden="1"/>
    </xf>
    <xf numFmtId="0" fontId="71" fillId="7" borderId="166" xfId="0" applyFont="1" applyFill="1" applyBorder="1" applyAlignment="1" applyProtection="1">
      <alignment horizontal="center" vertical="center" shrinkToFit="1"/>
      <protection hidden="1"/>
    </xf>
    <xf numFmtId="0" fontId="92" fillId="10" borderId="168" xfId="0" applyFont="1" applyFill="1" applyBorder="1" applyAlignment="1" applyProtection="1">
      <alignment horizontal="center"/>
      <protection hidden="1"/>
    </xf>
    <xf numFmtId="0" fontId="71" fillId="10" borderId="166" xfId="0" applyFont="1" applyFill="1" applyBorder="1" applyAlignment="1" applyProtection="1">
      <alignment horizontal="right" vertical="center" shrinkToFit="1"/>
      <protection hidden="1"/>
    </xf>
    <xf numFmtId="0" fontId="66" fillId="0" borderId="24" xfId="0" applyFont="1" applyFill="1" applyBorder="1" applyAlignment="1" applyProtection="1">
      <alignment horizontal="right" vertical="center" shrinkToFit="1"/>
      <protection hidden="1"/>
    </xf>
    <xf numFmtId="0" fontId="93" fillId="0" borderId="156" xfId="0" applyFont="1" applyFill="1" applyBorder="1" applyAlignment="1" applyProtection="1">
      <alignment horizontal="center"/>
      <protection hidden="1"/>
    </xf>
    <xf numFmtId="0" fontId="66" fillId="0" borderId="177" xfId="0" applyFont="1" applyFill="1" applyBorder="1" applyAlignment="1" applyProtection="1">
      <alignment horizontal="center" vertical="center" shrinkToFit="1"/>
      <protection hidden="1"/>
    </xf>
    <xf numFmtId="0" fontId="66" fillId="0" borderId="17" xfId="0" applyFont="1" applyFill="1" applyBorder="1" applyAlignment="1" applyProtection="1">
      <alignment horizontal="center" vertical="center" shrinkToFit="1"/>
      <protection hidden="1"/>
    </xf>
    <xf numFmtId="0" fontId="66" fillId="7" borderId="24" xfId="0" applyFont="1" applyFill="1" applyBorder="1" applyAlignment="1" applyProtection="1">
      <alignment horizontal="center" vertical="center" shrinkToFit="1"/>
      <protection hidden="1"/>
    </xf>
    <xf numFmtId="0" fontId="67" fillId="0" borderId="26" xfId="0" applyFont="1" applyFill="1" applyBorder="1" applyAlignment="1" applyProtection="1">
      <alignment horizontal="center" vertical="center" shrinkToFit="1"/>
      <protection hidden="1"/>
    </xf>
    <xf numFmtId="0" fontId="72" fillId="0" borderId="22" xfId="0" applyFont="1" applyFill="1" applyBorder="1" applyAlignment="1" applyProtection="1">
      <alignment horizontal="center" vertical="center" shrinkToFit="1"/>
      <protection hidden="1"/>
    </xf>
    <xf numFmtId="0" fontId="67" fillId="0" borderId="24" xfId="0" applyFont="1" applyFill="1" applyBorder="1" applyAlignment="1" applyProtection="1">
      <alignment horizontal="center" vertical="center" shrinkToFit="1"/>
      <protection hidden="1"/>
    </xf>
    <xf numFmtId="0" fontId="72" fillId="0" borderId="27" xfId="0" applyFont="1" applyFill="1" applyBorder="1" applyAlignment="1" applyProtection="1">
      <alignment horizontal="center" vertical="center" shrinkToFit="1"/>
      <protection hidden="1"/>
    </xf>
    <xf numFmtId="0" fontId="12" fillId="0" borderId="0" xfId="0" applyFont="1" applyFill="1" applyBorder="1" applyAlignment="1" applyProtection="1">
      <alignment vertical="center"/>
      <protection hidden="1"/>
    </xf>
    <xf numFmtId="0" fontId="32" fillId="0" borderId="0" xfId="0" applyFont="1" applyFill="1" applyBorder="1" applyAlignment="1" applyProtection="1">
      <alignment vertical="center"/>
      <protection hidden="1"/>
    </xf>
    <xf numFmtId="0" fontId="32" fillId="0" borderId="0" xfId="0" applyFont="1" applyFill="1" applyBorder="1" applyAlignment="1" applyProtection="1">
      <alignment vertical="center" shrinkToFit="1"/>
      <protection hidden="1"/>
    </xf>
    <xf numFmtId="0" fontId="76" fillId="10" borderId="145" xfId="0" applyFont="1" applyFill="1" applyBorder="1" applyAlignment="1" applyProtection="1">
      <alignment horizontal="center" vertical="center" shrinkToFit="1"/>
      <protection hidden="1"/>
    </xf>
    <xf numFmtId="0" fontId="11" fillId="10" borderId="0" xfId="0" applyFont="1" applyFill="1" applyBorder="1" applyAlignment="1" applyProtection="1">
      <alignment horizontal="center" vertical="center" shrinkToFit="1"/>
      <protection hidden="1"/>
    </xf>
    <xf numFmtId="0" fontId="7" fillId="10" borderId="0" xfId="0" applyFont="1" applyFill="1" applyBorder="1" applyAlignment="1" applyProtection="1">
      <alignment horizontal="center" vertical="center" shrinkToFit="1"/>
      <protection hidden="1"/>
    </xf>
    <xf numFmtId="0" fontId="1" fillId="10" borderId="129" xfId="0" applyFont="1" applyFill="1" applyBorder="1" applyAlignment="1" applyProtection="1">
      <alignment horizontal="center" vertical="center" shrinkToFit="1"/>
      <protection hidden="1"/>
    </xf>
    <xf numFmtId="0" fontId="7" fillId="10" borderId="20" xfId="0" applyFont="1" applyFill="1" applyBorder="1" applyAlignment="1" applyProtection="1">
      <alignment horizontal="center" vertical="center" shrinkToFit="1"/>
      <protection hidden="1"/>
    </xf>
    <xf numFmtId="0" fontId="1" fillId="10" borderId="19" xfId="0" applyFont="1" applyFill="1" applyBorder="1" applyAlignment="1" applyProtection="1">
      <alignment horizontal="center" vertical="center" shrinkToFit="1"/>
      <protection hidden="1"/>
    </xf>
    <xf numFmtId="0" fontId="7" fillId="10" borderId="32" xfId="0" applyFont="1" applyFill="1" applyBorder="1" applyAlignment="1" applyProtection="1">
      <alignment horizontal="center" vertical="center" shrinkToFit="1"/>
      <protection hidden="1"/>
    </xf>
    <xf numFmtId="0" fontId="7" fillId="10" borderId="16" xfId="0" applyFont="1" applyFill="1" applyBorder="1" applyAlignment="1" applyProtection="1">
      <alignment horizontal="center" vertical="center" shrinkToFit="1"/>
      <protection hidden="1"/>
    </xf>
    <xf numFmtId="0" fontId="10" fillId="10" borderId="0" xfId="0" applyFont="1" applyFill="1" applyAlignment="1" applyProtection="1">
      <alignment horizontal="center" vertical="center" shrinkToFit="1"/>
      <protection hidden="1"/>
    </xf>
    <xf numFmtId="0" fontId="72" fillId="10" borderId="0" xfId="0" applyFont="1" applyFill="1" applyBorder="1" applyAlignment="1" applyProtection="1">
      <alignment horizontal="center" vertical="center" shrinkToFit="1"/>
      <protection hidden="1"/>
    </xf>
    <xf numFmtId="0" fontId="67" fillId="10" borderId="0" xfId="0" applyFont="1" applyFill="1" applyBorder="1" applyAlignment="1" applyProtection="1">
      <alignment horizontal="center" vertical="center" shrinkToFit="1"/>
      <protection hidden="1"/>
    </xf>
    <xf numFmtId="0" fontId="32" fillId="10" borderId="0" xfId="0" applyFont="1" applyFill="1" applyBorder="1" applyAlignment="1" applyProtection="1">
      <alignment horizontal="center" vertical="center" shrinkToFit="1"/>
      <protection hidden="1"/>
    </xf>
    <xf numFmtId="0" fontId="71" fillId="10" borderId="0" xfId="0" applyFont="1" applyFill="1" applyBorder="1" applyAlignment="1" applyProtection="1">
      <alignment horizontal="center" vertical="center" shrinkToFit="1"/>
      <protection hidden="1"/>
    </xf>
    <xf numFmtId="0" fontId="66" fillId="10" borderId="0" xfId="0" applyFont="1" applyFill="1" applyBorder="1" applyAlignment="1" applyProtection="1">
      <alignment horizontal="center" vertical="center" shrinkToFit="1"/>
      <protection hidden="1"/>
    </xf>
    <xf numFmtId="0" fontId="38" fillId="10" borderId="0" xfId="0" applyFont="1" applyFill="1" applyBorder="1" applyAlignment="1" applyProtection="1">
      <alignment horizontal="center" vertical="center" shrinkToFit="1"/>
      <protection hidden="1"/>
    </xf>
    <xf numFmtId="0" fontId="2" fillId="10" borderId="0" xfId="0" applyFont="1" applyFill="1" applyBorder="1" applyAlignment="1" applyProtection="1">
      <alignment horizontal="center" vertical="center" shrinkToFit="1"/>
      <protection hidden="1"/>
    </xf>
    <xf numFmtId="0" fontId="25" fillId="10" borderId="0" xfId="0" applyFont="1" applyFill="1" applyBorder="1" applyAlignment="1" applyProtection="1">
      <alignment horizontal="center" vertical="center" shrinkToFit="1"/>
      <protection hidden="1"/>
    </xf>
    <xf numFmtId="0" fontId="16" fillId="10" borderId="0" xfId="0" applyFont="1" applyFill="1" applyAlignment="1" applyProtection="1">
      <alignment horizontal="left" vertical="center" shrinkToFit="1"/>
      <protection hidden="1"/>
    </xf>
    <xf numFmtId="0" fontId="1" fillId="10" borderId="0" xfId="0" applyFont="1" applyFill="1" applyAlignment="1" applyProtection="1">
      <alignment horizontal="center" vertical="center" shrinkToFit="1"/>
      <protection hidden="1"/>
    </xf>
    <xf numFmtId="0" fontId="72" fillId="0" borderId="220" xfId="0" applyFont="1" applyFill="1" applyBorder="1" applyAlignment="1" applyProtection="1">
      <alignment horizontal="center" vertical="center" shrinkToFit="1"/>
      <protection hidden="1"/>
    </xf>
    <xf numFmtId="0" fontId="67" fillId="0" borderId="222" xfId="0" applyFont="1" applyFill="1" applyBorder="1" applyAlignment="1" applyProtection="1">
      <alignment horizontal="center" vertical="center" shrinkToFit="1"/>
      <protection hidden="1"/>
    </xf>
    <xf numFmtId="0" fontId="19" fillId="10" borderId="0" xfId="0" applyFont="1" applyFill="1" applyBorder="1" applyAlignment="1" applyProtection="1">
      <alignment horizontal="center" textRotation="90" shrinkToFit="1"/>
      <protection hidden="1"/>
    </xf>
    <xf numFmtId="0" fontId="23" fillId="10" borderId="0" xfId="0" applyFont="1" applyFill="1" applyBorder="1" applyAlignment="1" applyProtection="1">
      <alignment horizontal="center" textRotation="90" shrinkToFit="1"/>
      <protection hidden="1"/>
    </xf>
    <xf numFmtId="0" fontId="97" fillId="0" borderId="0" xfId="0" applyFont="1" applyFill="1" applyAlignment="1" applyProtection="1">
      <alignment shrinkToFit="1"/>
      <protection hidden="1"/>
    </xf>
    <xf numFmtId="0" fontId="98" fillId="0" borderId="0" xfId="0" applyFont="1" applyFill="1" applyAlignment="1" applyProtection="1">
      <alignment shrinkToFit="1"/>
      <protection hidden="1"/>
    </xf>
    <xf numFmtId="0" fontId="83" fillId="10" borderId="0" xfId="0" applyFont="1" applyFill="1" applyBorder="1" applyAlignment="1" applyProtection="1">
      <alignment horizontal="center" shrinkToFit="1"/>
      <protection hidden="1"/>
    </xf>
    <xf numFmtId="0" fontId="83" fillId="10" borderId="0" xfId="0" applyFont="1" applyFill="1" applyBorder="1" applyAlignment="1" applyProtection="1">
      <alignment horizontal="center" vertical="center" shrinkToFit="1"/>
      <protection hidden="1"/>
    </xf>
    <xf numFmtId="0" fontId="10" fillId="10" borderId="0" xfId="0" applyFont="1" applyFill="1" applyBorder="1" applyProtection="1">
      <protection hidden="1"/>
    </xf>
    <xf numFmtId="0" fontId="3" fillId="10" borderId="0" xfId="0" applyFont="1" applyFill="1" applyBorder="1" applyAlignment="1" applyProtection="1">
      <alignment horizontal="center"/>
      <protection hidden="1"/>
    </xf>
    <xf numFmtId="0" fontId="2" fillId="0" borderId="0" xfId="0" applyFont="1" applyFill="1" applyAlignment="1" applyProtection="1">
      <alignment horizontal="center" vertical="center"/>
      <protection hidden="1"/>
    </xf>
    <xf numFmtId="0" fontId="5" fillId="10" borderId="0" xfId="0" applyFont="1" applyFill="1" applyAlignment="1" applyProtection="1">
      <alignment horizontal="center" vertical="center" shrinkToFit="1"/>
      <protection hidden="1"/>
    </xf>
    <xf numFmtId="0" fontId="7" fillId="10" borderId="0" xfId="0" applyFont="1" applyFill="1" applyAlignment="1" applyProtection="1">
      <alignment horizontal="left" vertical="center" shrinkToFit="1"/>
      <protection hidden="1"/>
    </xf>
    <xf numFmtId="0" fontId="1" fillId="10" borderId="0" xfId="0" applyFont="1" applyFill="1" applyAlignment="1" applyProtection="1">
      <alignment horizontal="center" shrinkToFit="1"/>
      <protection hidden="1"/>
    </xf>
    <xf numFmtId="0" fontId="1" fillId="10" borderId="0" xfId="0" applyFont="1" applyFill="1" applyAlignment="1" applyProtection="1">
      <alignment shrinkToFit="1"/>
      <protection hidden="1"/>
    </xf>
    <xf numFmtId="0" fontId="7" fillId="10" borderId="0" xfId="0" applyFont="1" applyFill="1" applyAlignment="1" applyProtection="1">
      <alignment horizontal="left" shrinkToFit="1"/>
      <protection hidden="1"/>
    </xf>
    <xf numFmtId="0" fontId="10" fillId="10" borderId="0" xfId="0" applyFont="1" applyFill="1" applyBorder="1" applyAlignment="1" applyProtection="1">
      <alignment shrinkToFit="1"/>
      <protection hidden="1"/>
    </xf>
    <xf numFmtId="0" fontId="16" fillId="10" borderId="0" xfId="0" applyFont="1" applyFill="1" applyBorder="1" applyAlignment="1" applyProtection="1">
      <alignment horizontal="left" shrinkToFit="1"/>
      <protection hidden="1"/>
    </xf>
    <xf numFmtId="0" fontId="1" fillId="10" borderId="0" xfId="0" applyFont="1" applyFill="1" applyBorder="1" applyAlignment="1" applyProtection="1">
      <alignment horizontal="center" shrinkToFit="1"/>
      <protection hidden="1"/>
    </xf>
    <xf numFmtId="0" fontId="76" fillId="0" borderId="207" xfId="0" applyFont="1" applyFill="1" applyBorder="1" applyAlignment="1" applyProtection="1">
      <alignment horizontal="center" textRotation="90" shrinkToFit="1"/>
      <protection hidden="1"/>
    </xf>
    <xf numFmtId="0" fontId="76" fillId="10" borderId="207" xfId="0" applyFont="1" applyFill="1" applyBorder="1" applyAlignment="1" applyProtection="1">
      <alignment horizontal="center" textRotation="90" shrinkToFit="1"/>
      <protection hidden="1"/>
    </xf>
    <xf numFmtId="0" fontId="78" fillId="0" borderId="209" xfId="0" applyFont="1" applyFill="1" applyBorder="1" applyAlignment="1" applyProtection="1">
      <alignment horizontal="left" textRotation="90" shrinkToFit="1"/>
      <protection hidden="1"/>
    </xf>
    <xf numFmtId="0" fontId="78" fillId="0" borderId="207" xfId="0" applyFont="1" applyFill="1" applyBorder="1" applyAlignment="1" applyProtection="1">
      <alignment horizontal="center" textRotation="90" shrinkToFit="1"/>
      <protection hidden="1"/>
    </xf>
    <xf numFmtId="0" fontId="59" fillId="0" borderId="0" xfId="0" applyFont="1" applyFill="1" applyBorder="1" applyAlignment="1" applyProtection="1">
      <protection hidden="1"/>
    </xf>
    <xf numFmtId="0" fontId="2" fillId="0" borderId="0" xfId="0" applyFont="1" applyFill="1" applyBorder="1" applyAlignment="1" applyProtection="1">
      <alignment horizontal="left"/>
      <protection hidden="1"/>
    </xf>
    <xf numFmtId="0" fontId="37" fillId="0" borderId="0" xfId="0" applyFont="1" applyFill="1" applyBorder="1" applyAlignment="1" applyProtection="1">
      <alignment horizontal="center" vertical="center" textRotation="90"/>
      <protection hidden="1"/>
    </xf>
    <xf numFmtId="0" fontId="2" fillId="0" borderId="0" xfId="0" applyFont="1" applyFill="1" applyBorder="1" applyAlignment="1" applyProtection="1">
      <alignment horizontal="center" vertical="center" shrinkToFit="1"/>
      <protection hidden="1"/>
    </xf>
    <xf numFmtId="0" fontId="76" fillId="10" borderId="0" xfId="0" applyFont="1" applyFill="1" applyBorder="1" applyAlignment="1" applyProtection="1">
      <alignment horizontal="center" vertical="center" shrinkToFit="1"/>
      <protection hidden="1"/>
    </xf>
    <xf numFmtId="0" fontId="74" fillId="10" borderId="0" xfId="0" applyFont="1" applyFill="1" applyBorder="1" applyAlignment="1" applyProtection="1">
      <alignment horizontal="center" vertical="center" shrinkToFit="1"/>
      <protection hidden="1"/>
    </xf>
    <xf numFmtId="0" fontId="20" fillId="10" borderId="0" xfId="0" applyFont="1" applyFill="1" applyBorder="1" applyAlignment="1" applyProtection="1">
      <alignment horizontal="center" vertical="center" shrinkToFit="1"/>
      <protection hidden="1"/>
    </xf>
    <xf numFmtId="0" fontId="37" fillId="10" borderId="0" xfId="0" applyFont="1" applyFill="1" applyBorder="1" applyAlignment="1" applyProtection="1">
      <alignment horizontal="center" textRotation="90" shrinkToFit="1"/>
      <protection hidden="1"/>
    </xf>
    <xf numFmtId="0" fontId="1" fillId="0" borderId="0" xfId="0" applyFont="1" applyFill="1" applyAlignment="1" applyProtection="1">
      <alignment horizontal="center" vertical="center"/>
      <protection hidden="1"/>
    </xf>
    <xf numFmtId="0" fontId="1" fillId="0" borderId="0" xfId="0" applyFont="1" applyFill="1" applyBorder="1" applyAlignment="1" applyProtection="1">
      <alignment horizontal="center" vertical="center"/>
      <protection hidden="1"/>
    </xf>
    <xf numFmtId="1" fontId="2" fillId="0" borderId="0" xfId="0" applyNumberFormat="1" applyFont="1" applyFill="1" applyAlignment="1" applyProtection="1">
      <alignment horizontal="left" shrinkToFit="1"/>
      <protection hidden="1"/>
    </xf>
    <xf numFmtId="1" fontId="2" fillId="10" borderId="0" xfId="0" applyNumberFormat="1" applyFont="1" applyFill="1" applyBorder="1" applyAlignment="1" applyProtection="1">
      <alignment horizontal="left"/>
      <protection hidden="1"/>
    </xf>
    <xf numFmtId="1" fontId="2" fillId="10" borderId="0" xfId="0" applyNumberFormat="1" applyFont="1" applyFill="1" applyBorder="1" applyAlignment="1" applyProtection="1">
      <alignment horizontal="left" shrinkToFit="1"/>
      <protection hidden="1"/>
    </xf>
    <xf numFmtId="0" fontId="22" fillId="10" borderId="0" xfId="0" applyFont="1" applyFill="1" applyBorder="1" applyAlignment="1" applyProtection="1">
      <alignment horizontal="left" vertical="center" shrinkToFit="1"/>
      <protection hidden="1"/>
    </xf>
    <xf numFmtId="0" fontId="22" fillId="10" borderId="0" xfId="0" applyFont="1" applyFill="1" applyBorder="1" applyAlignment="1" applyProtection="1">
      <alignment horizontal="left" shrinkToFit="1"/>
      <protection hidden="1"/>
    </xf>
    <xf numFmtId="0" fontId="2" fillId="10" borderId="0" xfId="0" applyFont="1" applyFill="1" applyBorder="1" applyAlignment="1" applyProtection="1">
      <alignment horizontal="center" textRotation="90" shrinkToFit="1"/>
      <protection hidden="1"/>
    </xf>
    <xf numFmtId="0" fontId="37" fillId="2" borderId="5" xfId="0" applyFont="1" applyFill="1" applyBorder="1" applyAlignment="1" applyProtection="1">
      <alignment horizontal="center" vertical="center" textRotation="90"/>
      <protection hidden="1"/>
    </xf>
    <xf numFmtId="0" fontId="37" fillId="4" borderId="89" xfId="0" applyFont="1" applyFill="1" applyBorder="1" applyAlignment="1" applyProtection="1">
      <alignment horizontal="center" vertical="center" textRotation="90"/>
      <protection hidden="1"/>
    </xf>
    <xf numFmtId="0" fontId="37" fillId="3" borderId="5" xfId="0" applyFont="1" applyFill="1" applyBorder="1" applyAlignment="1" applyProtection="1">
      <alignment horizontal="center" vertical="center" textRotation="90"/>
      <protection hidden="1"/>
    </xf>
    <xf numFmtId="0" fontId="25" fillId="0" borderId="5" xfId="0" applyFont="1" applyFill="1" applyBorder="1" applyAlignment="1" applyProtection="1">
      <alignment horizontal="center" vertical="center" shrinkToFit="1"/>
      <protection hidden="1"/>
    </xf>
    <xf numFmtId="0" fontId="37" fillId="3" borderId="87" xfId="0" applyFont="1" applyFill="1" applyBorder="1" applyAlignment="1" applyProtection="1">
      <alignment horizontal="center" vertical="center" textRotation="90"/>
      <protection hidden="1"/>
    </xf>
    <xf numFmtId="0" fontId="7" fillId="0" borderId="65" xfId="0" applyFont="1" applyFill="1" applyBorder="1" applyAlignment="1" applyProtection="1">
      <alignment horizontal="left" vertical="center" shrinkToFit="1"/>
      <protection hidden="1"/>
    </xf>
    <xf numFmtId="0" fontId="10" fillId="0" borderId="99" xfId="0" applyFont="1" applyFill="1" applyBorder="1" applyAlignment="1" applyProtection="1">
      <alignment horizontal="center" vertical="center" shrinkToFit="1"/>
      <protection hidden="1"/>
    </xf>
    <xf numFmtId="0" fontId="10" fillId="0" borderId="118" xfId="0" applyFont="1" applyFill="1" applyBorder="1" applyAlignment="1" applyProtection="1">
      <alignment horizontal="center" vertical="center" shrinkToFit="1"/>
      <protection hidden="1"/>
    </xf>
    <xf numFmtId="0" fontId="7" fillId="2" borderId="6" xfId="0" applyFont="1" applyFill="1" applyBorder="1" applyAlignment="1" applyProtection="1">
      <alignment horizontal="center" vertical="center" shrinkToFit="1"/>
      <protection hidden="1"/>
    </xf>
    <xf numFmtId="0" fontId="7" fillId="6" borderId="108" xfId="0" applyFont="1" applyFill="1" applyBorder="1" applyAlignment="1" applyProtection="1">
      <alignment horizontal="center" vertical="center" shrinkToFit="1"/>
      <protection hidden="1"/>
    </xf>
    <xf numFmtId="0" fontId="7" fillId="6" borderId="87" xfId="0" applyFont="1" applyFill="1" applyBorder="1" applyAlignment="1" applyProtection="1">
      <alignment horizontal="center" vertical="center" shrinkToFit="1"/>
      <protection hidden="1"/>
    </xf>
    <xf numFmtId="0" fontId="7" fillId="6" borderId="88" xfId="0" applyFont="1" applyFill="1" applyBorder="1" applyAlignment="1" applyProtection="1">
      <alignment horizontal="center" vertical="center" shrinkToFit="1"/>
      <protection hidden="1"/>
    </xf>
    <xf numFmtId="0" fontId="10" fillId="0" borderId="99" xfId="0" applyFont="1" applyFill="1" applyBorder="1" applyProtection="1">
      <protection hidden="1"/>
    </xf>
    <xf numFmtId="14" fontId="10" fillId="0" borderId="0" xfId="0" applyNumberFormat="1" applyFont="1" applyFill="1" applyAlignment="1" applyProtection="1">
      <alignment shrinkToFit="1"/>
      <protection hidden="1"/>
    </xf>
    <xf numFmtId="0" fontId="72" fillId="5" borderId="227" xfId="0" applyFont="1" applyFill="1" applyBorder="1" applyAlignment="1" applyProtection="1">
      <alignment horizontal="center" vertical="center" shrinkToFit="1"/>
      <protection locked="0"/>
    </xf>
    <xf numFmtId="0" fontId="67" fillId="5" borderId="222" xfId="0" applyFont="1" applyFill="1" applyBorder="1" applyAlignment="1" applyProtection="1">
      <alignment horizontal="center" vertical="center" shrinkToFit="1"/>
      <protection locked="0"/>
    </xf>
    <xf numFmtId="0" fontId="67" fillId="5" borderId="228" xfId="0" applyFont="1" applyFill="1" applyBorder="1" applyAlignment="1" applyProtection="1">
      <alignment horizontal="center" vertical="center" shrinkToFit="1"/>
      <protection locked="0"/>
    </xf>
    <xf numFmtId="0" fontId="72" fillId="5" borderId="220" xfId="0" applyFont="1" applyFill="1" applyBorder="1" applyAlignment="1" applyProtection="1">
      <alignment horizontal="center" vertical="center" shrinkToFit="1"/>
      <protection locked="0"/>
    </xf>
    <xf numFmtId="0" fontId="72" fillId="5" borderId="223" xfId="0" applyFont="1" applyFill="1" applyBorder="1" applyAlignment="1" applyProtection="1">
      <alignment horizontal="center" vertical="center" shrinkToFit="1"/>
      <protection locked="0"/>
    </xf>
    <xf numFmtId="0" fontId="72" fillId="9" borderId="166" xfId="0" applyFont="1" applyFill="1" applyBorder="1" applyAlignment="1" applyProtection="1">
      <alignment horizontal="center" vertical="center" shrinkToFit="1"/>
      <protection locked="0"/>
    </xf>
    <xf numFmtId="0" fontId="67" fillId="9" borderId="24" xfId="0" applyFont="1" applyFill="1" applyBorder="1" applyAlignment="1" applyProtection="1">
      <alignment horizontal="center" vertical="center" shrinkToFit="1"/>
      <protection locked="0"/>
    </xf>
    <xf numFmtId="0" fontId="67" fillId="9" borderId="177" xfId="0" applyFont="1" applyFill="1" applyBorder="1" applyAlignment="1" applyProtection="1">
      <alignment horizontal="center" vertical="center" shrinkToFit="1"/>
      <protection locked="0"/>
    </xf>
    <xf numFmtId="0" fontId="72" fillId="9" borderId="27" xfId="0" applyFont="1" applyFill="1" applyBorder="1" applyAlignment="1" applyProtection="1">
      <alignment horizontal="center" vertical="center" shrinkToFit="1"/>
      <protection locked="0"/>
    </xf>
    <xf numFmtId="0" fontId="72" fillId="5" borderId="166" xfId="0" applyFont="1" applyFill="1" applyBorder="1" applyAlignment="1" applyProtection="1">
      <alignment horizontal="center" vertical="center" shrinkToFit="1"/>
      <protection locked="0"/>
    </xf>
    <xf numFmtId="0" fontId="67" fillId="5" borderId="24" xfId="0" applyFont="1" applyFill="1" applyBorder="1" applyAlignment="1" applyProtection="1">
      <alignment horizontal="center" vertical="center" shrinkToFit="1"/>
      <protection locked="0"/>
    </xf>
    <xf numFmtId="0" fontId="67" fillId="5" borderId="177" xfId="0" applyFont="1" applyFill="1" applyBorder="1" applyAlignment="1" applyProtection="1">
      <alignment horizontal="center" vertical="center" shrinkToFit="1"/>
      <protection locked="0"/>
    </xf>
    <xf numFmtId="0" fontId="72" fillId="5" borderId="27" xfId="0" applyFont="1" applyFill="1" applyBorder="1" applyAlignment="1" applyProtection="1">
      <alignment horizontal="center" vertical="center" shrinkToFit="1"/>
      <protection locked="0"/>
    </xf>
    <xf numFmtId="0" fontId="110" fillId="0" borderId="0" xfId="0" applyFont="1" applyFill="1" applyBorder="1" applyAlignment="1" applyProtection="1">
      <alignment vertical="center"/>
      <protection hidden="1"/>
    </xf>
    <xf numFmtId="0" fontId="10" fillId="7" borderId="0" xfId="0" applyFont="1" applyFill="1" applyProtection="1">
      <protection hidden="1"/>
    </xf>
    <xf numFmtId="1" fontId="2" fillId="0" borderId="0" xfId="0" applyNumberFormat="1" applyFont="1" applyFill="1" applyAlignment="1" applyProtection="1">
      <alignment horizontal="center" vertical="center" shrinkToFit="1"/>
      <protection hidden="1"/>
    </xf>
    <xf numFmtId="0" fontId="99" fillId="16" borderId="110" xfId="0" applyFont="1" applyFill="1" applyBorder="1" applyAlignment="1" applyProtection="1">
      <alignment horizontal="center" vertical="center" shrinkToFit="1"/>
      <protection hidden="1"/>
    </xf>
    <xf numFmtId="0" fontId="32" fillId="0" borderId="0"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shrinkToFit="1"/>
      <protection hidden="1"/>
    </xf>
    <xf numFmtId="0" fontId="27" fillId="8" borderId="5" xfId="0" applyFont="1" applyFill="1" applyBorder="1" applyAlignment="1" applyProtection="1">
      <alignment horizontal="center" vertical="center" shrinkToFit="1"/>
      <protection hidden="1"/>
    </xf>
    <xf numFmtId="0" fontId="2" fillId="0" borderId="5" xfId="0"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10" fillId="10" borderId="0" xfId="0" applyFont="1" applyFill="1" applyBorder="1" applyAlignment="1" applyProtection="1">
      <alignment horizontal="center" vertical="center"/>
      <protection hidden="1"/>
    </xf>
    <xf numFmtId="0" fontId="10" fillId="10" borderId="0" xfId="0" applyFont="1" applyFill="1" applyBorder="1" applyAlignment="1" applyProtection="1">
      <alignment horizontal="center" vertical="center" shrinkToFit="1"/>
      <protection hidden="1"/>
    </xf>
    <xf numFmtId="0" fontId="27" fillId="10" borderId="0" xfId="0" applyFont="1" applyFill="1" applyBorder="1" applyAlignment="1" applyProtection="1">
      <alignment horizontal="center" vertical="center" shrinkToFit="1"/>
      <protection hidden="1"/>
    </xf>
    <xf numFmtId="0" fontId="10" fillId="0" borderId="5" xfId="0" applyFont="1" applyFill="1" applyBorder="1" applyAlignment="1" applyProtection="1">
      <alignment horizontal="center" vertical="center"/>
      <protection hidden="1"/>
    </xf>
    <xf numFmtId="0" fontId="10" fillId="0" borderId="112" xfId="0" applyFont="1" applyFill="1" applyBorder="1" applyAlignment="1" applyProtection="1">
      <alignment horizontal="center" vertical="center" shrinkToFit="1"/>
      <protection hidden="1"/>
    </xf>
    <xf numFmtId="0" fontId="1" fillId="0" borderId="41" xfId="0" applyFont="1" applyFill="1" applyBorder="1" applyAlignment="1" applyProtection="1">
      <alignment horizontal="center" vertical="center" shrinkToFit="1"/>
      <protection hidden="1"/>
    </xf>
    <xf numFmtId="0" fontId="1" fillId="0" borderId="35" xfId="0" applyFont="1" applyFill="1" applyBorder="1" applyAlignment="1" applyProtection="1">
      <alignment horizontal="center" vertical="center" shrinkToFit="1"/>
      <protection hidden="1"/>
    </xf>
    <xf numFmtId="0" fontId="1" fillId="0" borderId="37" xfId="0" applyFont="1" applyFill="1" applyBorder="1" applyAlignment="1" applyProtection="1">
      <alignment horizontal="center" vertical="center" shrinkToFit="1"/>
      <protection hidden="1"/>
    </xf>
    <xf numFmtId="0" fontId="122" fillId="0" borderId="22" xfId="0" applyFont="1" applyFill="1" applyBorder="1" applyAlignment="1" applyProtection="1">
      <alignment horizontal="center" vertical="center" shrinkToFit="1"/>
      <protection hidden="1"/>
    </xf>
    <xf numFmtId="0" fontId="37" fillId="10" borderId="0" xfId="0" applyFont="1" applyFill="1" applyBorder="1" applyAlignment="1" applyProtection="1">
      <alignment textRotation="90" shrinkToFit="1"/>
      <protection hidden="1"/>
    </xf>
    <xf numFmtId="0" fontId="1" fillId="0" borderId="47" xfId="0" applyFont="1" applyFill="1" applyBorder="1" applyAlignment="1" applyProtection="1">
      <alignment horizontal="center" vertical="center" shrinkToFit="1"/>
      <protection hidden="1"/>
    </xf>
    <xf numFmtId="0" fontId="20" fillId="0" borderId="41" xfId="0" applyFont="1" applyFill="1" applyBorder="1" applyAlignment="1" applyProtection="1">
      <alignment horizontal="center" vertical="center" shrinkToFit="1"/>
      <protection hidden="1"/>
    </xf>
    <xf numFmtId="0" fontId="20" fillId="0" borderId="45" xfId="0" applyFont="1" applyFill="1" applyBorder="1" applyAlignment="1" applyProtection="1">
      <alignment horizontal="center" vertical="center" shrinkToFit="1"/>
      <protection hidden="1"/>
    </xf>
    <xf numFmtId="0" fontId="3" fillId="10" borderId="0" xfId="0" applyFont="1" applyFill="1" applyBorder="1" applyAlignment="1" applyProtection="1">
      <alignment horizontal="center" vertical="center" shrinkToFit="1"/>
      <protection hidden="1"/>
    </xf>
    <xf numFmtId="0" fontId="110" fillId="10" borderId="0" xfId="0" applyFont="1" applyFill="1" applyBorder="1" applyAlignment="1" applyProtection="1">
      <alignment vertical="center"/>
      <protection hidden="1"/>
    </xf>
    <xf numFmtId="1" fontId="1" fillId="10" borderId="17" xfId="0" applyNumberFormat="1" applyFont="1" applyFill="1" applyBorder="1" applyAlignment="1" applyProtection="1">
      <alignment horizontal="center" vertical="center" shrinkToFit="1"/>
      <protection hidden="1"/>
    </xf>
    <xf numFmtId="0" fontId="20" fillId="0" borderId="35" xfId="0" applyFont="1" applyFill="1" applyBorder="1" applyAlignment="1" applyProtection="1">
      <alignment horizontal="center" vertical="center" shrinkToFit="1"/>
      <protection hidden="1"/>
    </xf>
    <xf numFmtId="1" fontId="10" fillId="8" borderId="0" xfId="0" applyNumberFormat="1" applyFont="1" applyFill="1" applyAlignment="1" applyProtection="1">
      <alignment horizontal="center" vertical="center" shrinkToFit="1"/>
      <protection hidden="1"/>
    </xf>
    <xf numFmtId="0" fontId="10" fillId="15" borderId="0" xfId="0" applyFont="1" applyFill="1" applyBorder="1" applyAlignment="1" applyProtection="1">
      <alignment horizontal="center" vertical="center" shrinkToFit="1"/>
      <protection hidden="1"/>
    </xf>
    <xf numFmtId="0" fontId="1" fillId="0" borderId="0" xfId="0" applyFont="1" applyFill="1" applyBorder="1" applyAlignment="1" applyProtection="1">
      <alignment horizontal="center" vertical="center" shrinkToFit="1"/>
      <protection hidden="1"/>
    </xf>
    <xf numFmtId="0" fontId="132" fillId="0" borderId="0" xfId="0" applyFont="1" applyFill="1" applyAlignment="1" applyProtection="1">
      <alignment horizontal="center" vertical="center" shrinkToFit="1"/>
      <protection hidden="1"/>
    </xf>
    <xf numFmtId="0" fontId="1" fillId="0" borderId="0" xfId="0" applyFont="1" applyFill="1" applyBorder="1" applyAlignment="1" applyProtection="1">
      <alignment horizontal="left" vertical="center" shrinkToFit="1"/>
      <protection hidden="1"/>
    </xf>
    <xf numFmtId="0" fontId="1" fillId="0" borderId="0" xfId="0" applyFont="1" applyFill="1" applyAlignment="1" applyProtection="1">
      <alignment horizontal="center" vertical="center"/>
      <protection hidden="1"/>
    </xf>
    <xf numFmtId="0" fontId="72" fillId="10" borderId="184" xfId="0" applyFont="1" applyFill="1" applyBorder="1" applyAlignment="1" applyProtection="1">
      <alignment horizontal="center" vertical="center" shrinkToFit="1"/>
      <protection hidden="1"/>
    </xf>
    <xf numFmtId="0" fontId="72" fillId="10" borderId="185" xfId="0" applyFont="1" applyFill="1" applyBorder="1" applyAlignment="1" applyProtection="1">
      <alignment horizontal="center" vertical="center" shrinkToFit="1"/>
      <protection hidden="1"/>
    </xf>
    <xf numFmtId="0" fontId="72" fillId="10" borderId="192" xfId="0" applyFont="1" applyFill="1" applyBorder="1" applyAlignment="1" applyProtection="1">
      <alignment horizontal="center" vertical="center" shrinkToFit="1"/>
      <protection hidden="1"/>
    </xf>
    <xf numFmtId="0" fontId="10" fillId="8" borderId="0" xfId="0" applyFont="1" applyFill="1" applyAlignment="1" applyProtection="1">
      <alignment vertical="center" shrinkToFit="1"/>
      <protection hidden="1"/>
    </xf>
    <xf numFmtId="0" fontId="2" fillId="0" borderId="0" xfId="0" applyFont="1" applyFill="1" applyBorder="1" applyAlignment="1" applyProtection="1">
      <alignment horizontal="center" vertical="center"/>
      <protection hidden="1"/>
    </xf>
    <xf numFmtId="0" fontId="101" fillId="10" borderId="207" xfId="0" applyFont="1" applyFill="1" applyBorder="1" applyAlignment="1" applyProtection="1">
      <alignment horizontal="center" textRotation="90" shrinkToFit="1"/>
      <protection hidden="1"/>
    </xf>
    <xf numFmtId="0" fontId="101" fillId="10" borderId="208" xfId="0" applyFont="1" applyFill="1" applyBorder="1" applyAlignment="1" applyProtection="1">
      <alignment horizontal="center" textRotation="90" shrinkToFit="1"/>
      <protection hidden="1"/>
    </xf>
    <xf numFmtId="0" fontId="101" fillId="10" borderId="150" xfId="0" applyFont="1" applyFill="1" applyBorder="1" applyAlignment="1" applyProtection="1">
      <alignment horizontal="center" vertical="center" shrinkToFit="1"/>
      <protection hidden="1"/>
    </xf>
    <xf numFmtId="0" fontId="101" fillId="10" borderId="151" xfId="0" applyFont="1" applyFill="1" applyBorder="1" applyAlignment="1" applyProtection="1">
      <alignment horizontal="center" vertical="center" shrinkToFit="1"/>
      <protection hidden="1"/>
    </xf>
    <xf numFmtId="0" fontId="90" fillId="10" borderId="185" xfId="0" applyFont="1" applyFill="1" applyBorder="1" applyAlignment="1" applyProtection="1">
      <alignment horizontal="center" vertical="center" shrinkToFit="1"/>
      <protection hidden="1"/>
    </xf>
    <xf numFmtId="0" fontId="66" fillId="0" borderId="16" xfId="0" applyFont="1" applyFill="1" applyBorder="1" applyAlignment="1" applyProtection="1">
      <alignment horizontal="center" vertical="center" shrinkToFit="1"/>
      <protection hidden="1"/>
    </xf>
    <xf numFmtId="0" fontId="71" fillId="10" borderId="0" xfId="0" applyFont="1" applyFill="1" applyBorder="1" applyAlignment="1" applyProtection="1">
      <alignment horizontal="center" vertical="center" shrinkToFit="1"/>
      <protection hidden="1"/>
    </xf>
    <xf numFmtId="164" fontId="31" fillId="10" borderId="0" xfId="0" applyNumberFormat="1" applyFont="1" applyFill="1" applyBorder="1" applyAlignment="1" applyProtection="1">
      <alignment horizontal="center" shrinkToFit="1"/>
      <protection hidden="1"/>
    </xf>
    <xf numFmtId="164" fontId="31" fillId="10" borderId="0" xfId="0" applyNumberFormat="1" applyFont="1" applyFill="1" applyBorder="1" applyAlignment="1" applyProtection="1">
      <alignment horizontal="center" shrinkToFit="1"/>
      <protection hidden="1"/>
    </xf>
    <xf numFmtId="0" fontId="1" fillId="0" borderId="19" xfId="0" applyFont="1" applyFill="1" applyBorder="1" applyAlignment="1" applyProtection="1">
      <alignment horizontal="center" vertical="center" shrinkToFit="1"/>
      <protection hidden="1"/>
    </xf>
    <xf numFmtId="0" fontId="142" fillId="0" borderId="24" xfId="0" applyFont="1" applyFill="1" applyBorder="1" applyAlignment="1" applyProtection="1">
      <alignment horizontal="center" vertical="center" shrinkToFit="1"/>
      <protection hidden="1"/>
    </xf>
    <xf numFmtId="0" fontId="10" fillId="10" borderId="0" xfId="0" applyFont="1" applyFill="1" applyProtection="1">
      <protection hidden="1"/>
    </xf>
    <xf numFmtId="0" fontId="101" fillId="0" borderId="0" xfId="0" applyFont="1" applyFill="1" applyAlignment="1" applyProtection="1">
      <alignment horizontal="center"/>
      <protection hidden="1"/>
    </xf>
    <xf numFmtId="166" fontId="43" fillId="0" borderId="0" xfId="0" applyNumberFormat="1" applyFont="1" applyFill="1" applyAlignment="1" applyProtection="1">
      <protection hidden="1"/>
    </xf>
    <xf numFmtId="0" fontId="10" fillId="24" borderId="0" xfId="0" applyFont="1" applyFill="1" applyProtection="1">
      <protection hidden="1"/>
    </xf>
    <xf numFmtId="0" fontId="10" fillId="6" borderId="0" xfId="0" applyFont="1" applyFill="1" applyProtection="1">
      <protection hidden="1"/>
    </xf>
    <xf numFmtId="0" fontId="3" fillId="29" borderId="5" xfId="0" applyFont="1" applyFill="1" applyBorder="1" applyAlignment="1" applyProtection="1">
      <alignment horizontal="center" shrinkToFit="1"/>
      <protection hidden="1"/>
    </xf>
    <xf numFmtId="0" fontId="3" fillId="28" borderId="243" xfId="0" applyFont="1" applyFill="1" applyBorder="1" applyAlignment="1" applyProtection="1">
      <alignment horizontal="center" vertical="center"/>
      <protection hidden="1"/>
    </xf>
    <xf numFmtId="0" fontId="3" fillId="28" borderId="244" xfId="0" applyFont="1" applyFill="1" applyBorder="1" applyAlignment="1" applyProtection="1">
      <alignment horizontal="center" vertical="center"/>
      <protection hidden="1"/>
    </xf>
    <xf numFmtId="0" fontId="3" fillId="28" borderId="245" xfId="0" applyFont="1" applyFill="1" applyBorder="1" applyAlignment="1" applyProtection="1">
      <alignment horizontal="center" vertical="center"/>
      <protection hidden="1"/>
    </xf>
    <xf numFmtId="0" fontId="3" fillId="29" borderId="244" xfId="0" applyFont="1" applyFill="1" applyBorder="1" applyAlignment="1" applyProtection="1">
      <alignment horizontal="center" vertical="center"/>
      <protection hidden="1"/>
    </xf>
    <xf numFmtId="0" fontId="3" fillId="29" borderId="243" xfId="0" applyFont="1" applyFill="1" applyBorder="1" applyAlignment="1" applyProtection="1">
      <alignment horizontal="center" vertical="center"/>
      <protection hidden="1"/>
    </xf>
    <xf numFmtId="0" fontId="3" fillId="29" borderId="245" xfId="0" applyFont="1" applyFill="1" applyBorder="1" applyAlignment="1" applyProtection="1">
      <alignment horizontal="center" vertical="center"/>
      <protection hidden="1"/>
    </xf>
    <xf numFmtId="0" fontId="3" fillId="10" borderId="6" xfId="0" applyFont="1" applyFill="1" applyBorder="1" applyAlignment="1" applyProtection="1">
      <alignment horizontal="center" vertical="center" shrinkToFit="1"/>
      <protection hidden="1"/>
    </xf>
    <xf numFmtId="0" fontId="3" fillId="10" borderId="14" xfId="0" applyFont="1" applyFill="1" applyBorder="1" applyAlignment="1" applyProtection="1">
      <alignment horizontal="center" vertical="center" shrinkToFit="1"/>
      <protection hidden="1"/>
    </xf>
    <xf numFmtId="0" fontId="4" fillId="10" borderId="108" xfId="0" applyFont="1" applyFill="1" applyBorder="1" applyAlignment="1" applyProtection="1">
      <alignment horizontal="center" vertical="center" shrinkToFit="1"/>
      <protection hidden="1"/>
    </xf>
    <xf numFmtId="0" fontId="3" fillId="10" borderId="109" xfId="0" applyFont="1" applyFill="1" applyBorder="1" applyAlignment="1" applyProtection="1">
      <alignment horizontal="center" vertical="center" shrinkToFit="1"/>
      <protection hidden="1"/>
    </xf>
    <xf numFmtId="0" fontId="4" fillId="10" borderId="88" xfId="0" applyFont="1" applyFill="1" applyBorder="1" applyAlignment="1" applyProtection="1">
      <alignment horizontal="center" vertical="center" shrinkToFit="1"/>
      <protection hidden="1"/>
    </xf>
    <xf numFmtId="0" fontId="3" fillId="10" borderId="90" xfId="0" applyFont="1" applyFill="1" applyBorder="1" applyAlignment="1" applyProtection="1">
      <alignment horizontal="center" vertical="center" shrinkToFit="1"/>
      <protection hidden="1"/>
    </xf>
    <xf numFmtId="0" fontId="6" fillId="23" borderId="14" xfId="0" applyFont="1" applyFill="1" applyBorder="1" applyAlignment="1" applyProtection="1">
      <alignment horizontal="center" vertical="center"/>
      <protection hidden="1"/>
    </xf>
    <xf numFmtId="0" fontId="25" fillId="23" borderId="14" xfId="0" applyFont="1" applyFill="1" applyBorder="1" applyAlignment="1" applyProtection="1">
      <alignment horizontal="center" vertical="center"/>
      <protection hidden="1"/>
    </xf>
    <xf numFmtId="0" fontId="8" fillId="22" borderId="14" xfId="0" applyFont="1" applyFill="1" applyBorder="1" applyAlignment="1" applyProtection="1">
      <alignment horizontal="center" vertical="center"/>
      <protection hidden="1"/>
    </xf>
    <xf numFmtId="0" fontId="6" fillId="29" borderId="14" xfId="0" applyFont="1" applyFill="1" applyBorder="1" applyAlignment="1" applyProtection="1">
      <alignment horizontal="center" vertical="center"/>
      <protection hidden="1"/>
    </xf>
    <xf numFmtId="0" fontId="1" fillId="29" borderId="14" xfId="0" applyFont="1" applyFill="1" applyBorder="1" applyAlignment="1" applyProtection="1">
      <alignment horizontal="center" vertical="center"/>
      <protection hidden="1"/>
    </xf>
    <xf numFmtId="0" fontId="1" fillId="22" borderId="14" xfId="0" applyFont="1" applyFill="1" applyBorder="1" applyAlignment="1" applyProtection="1">
      <alignment horizontal="center" vertical="center"/>
      <protection hidden="1"/>
    </xf>
    <xf numFmtId="0" fontId="20" fillId="22" borderId="14" xfId="0" applyFont="1" applyFill="1" applyBorder="1" applyAlignment="1" applyProtection="1">
      <alignment horizontal="center" vertical="center"/>
      <protection hidden="1"/>
    </xf>
    <xf numFmtId="0" fontId="20" fillId="22" borderId="15" xfId="0" applyFont="1" applyFill="1" applyBorder="1" applyAlignment="1" applyProtection="1">
      <alignment horizontal="center" vertical="center"/>
      <protection hidden="1"/>
    </xf>
    <xf numFmtId="0" fontId="6" fillId="23" borderId="6" xfId="0" applyFont="1" applyFill="1" applyBorder="1" applyAlignment="1" applyProtection="1">
      <alignment horizontal="center" vertical="center"/>
      <protection hidden="1"/>
    </xf>
    <xf numFmtId="0" fontId="25" fillId="23" borderId="6" xfId="0" applyFont="1" applyFill="1" applyBorder="1" applyAlignment="1" applyProtection="1">
      <alignment horizontal="center" vertical="center"/>
      <protection hidden="1"/>
    </xf>
    <xf numFmtId="0" fontId="8" fillId="29" borderId="6" xfId="0" applyFont="1" applyFill="1" applyBorder="1" applyAlignment="1" applyProtection="1">
      <alignment horizontal="center" vertical="center"/>
      <protection hidden="1"/>
    </xf>
    <xf numFmtId="0" fontId="6" fillId="29" borderId="6" xfId="0" applyFont="1" applyFill="1" applyBorder="1" applyAlignment="1" applyProtection="1">
      <alignment horizontal="center" vertical="center"/>
      <protection hidden="1"/>
    </xf>
    <xf numFmtId="0" fontId="1" fillId="29" borderId="6" xfId="0" applyFont="1" applyFill="1" applyBorder="1" applyAlignment="1" applyProtection="1">
      <alignment horizontal="center" vertical="center"/>
      <protection hidden="1"/>
    </xf>
    <xf numFmtId="0" fontId="1" fillId="22" borderId="6" xfId="0" applyFont="1" applyFill="1" applyBorder="1" applyAlignment="1" applyProtection="1">
      <alignment horizontal="center" vertical="center"/>
      <protection hidden="1"/>
    </xf>
    <xf numFmtId="0" fontId="20" fillId="22" borderId="6" xfId="0" applyFont="1" applyFill="1" applyBorder="1" applyAlignment="1" applyProtection="1">
      <alignment horizontal="center" vertical="center"/>
      <protection hidden="1"/>
    </xf>
    <xf numFmtId="0" fontId="20" fillId="22" borderId="7" xfId="0" applyFont="1" applyFill="1" applyBorder="1" applyAlignment="1" applyProtection="1">
      <alignment horizontal="center" vertical="center"/>
      <protection hidden="1"/>
    </xf>
    <xf numFmtId="0" fontId="6" fillId="27" borderId="14" xfId="0" applyFont="1" applyFill="1" applyBorder="1" applyAlignment="1" applyProtection="1">
      <alignment horizontal="center" vertical="center"/>
      <protection hidden="1"/>
    </xf>
    <xf numFmtId="0" fontId="25" fillId="27" borderId="14" xfId="0" applyFont="1" applyFill="1" applyBorder="1" applyAlignment="1" applyProtection="1">
      <alignment horizontal="center" vertical="center"/>
      <protection hidden="1"/>
    </xf>
    <xf numFmtId="0" fontId="8" fillId="26" borderId="14" xfId="0" applyFont="1" applyFill="1" applyBorder="1" applyAlignment="1" applyProtection="1">
      <alignment horizontal="center" vertical="center"/>
      <protection hidden="1"/>
    </xf>
    <xf numFmtId="0" fontId="6" fillId="28" borderId="14" xfId="0" applyFont="1" applyFill="1" applyBorder="1" applyAlignment="1" applyProtection="1">
      <alignment horizontal="center" vertical="center"/>
      <protection hidden="1"/>
    </xf>
    <xf numFmtId="0" fontId="1" fillId="28" borderId="14" xfId="0" applyFont="1" applyFill="1" applyBorder="1" applyAlignment="1" applyProtection="1">
      <alignment horizontal="center" vertical="center"/>
      <protection hidden="1"/>
    </xf>
    <xf numFmtId="0" fontId="6" fillId="27" borderId="6" xfId="0" applyFont="1" applyFill="1" applyBorder="1" applyAlignment="1" applyProtection="1">
      <alignment horizontal="center" vertical="center"/>
      <protection hidden="1"/>
    </xf>
    <xf numFmtId="0" fontId="25" fillId="27" borderId="6" xfId="0" applyFont="1" applyFill="1" applyBorder="1" applyAlignment="1" applyProtection="1">
      <alignment horizontal="center" vertical="center"/>
      <protection hidden="1"/>
    </xf>
    <xf numFmtId="0" fontId="8" fillId="26" borderId="6" xfId="0" applyFont="1" applyFill="1" applyBorder="1" applyAlignment="1" applyProtection="1">
      <alignment horizontal="center" vertical="center"/>
      <protection hidden="1"/>
    </xf>
    <xf numFmtId="0" fontId="6" fillId="28" borderId="6" xfId="0" applyFont="1" applyFill="1" applyBorder="1" applyAlignment="1" applyProtection="1">
      <alignment horizontal="center" vertical="center"/>
      <protection hidden="1"/>
    </xf>
    <xf numFmtId="0" fontId="1" fillId="28" borderId="6" xfId="0" applyFont="1" applyFill="1" applyBorder="1" applyAlignment="1" applyProtection="1">
      <alignment horizontal="center" vertical="center"/>
      <protection hidden="1"/>
    </xf>
    <xf numFmtId="1" fontId="43" fillId="0" borderId="0" xfId="0" applyNumberFormat="1" applyFont="1" applyFill="1" applyAlignment="1" applyProtection="1">
      <alignment shrinkToFit="1"/>
      <protection hidden="1"/>
    </xf>
    <xf numFmtId="0" fontId="128" fillId="10" borderId="0" xfId="0" applyFont="1" applyFill="1" applyBorder="1" applyAlignment="1" applyProtection="1">
      <alignment horizontal="center" shrinkToFit="1"/>
      <protection hidden="1"/>
    </xf>
    <xf numFmtId="0" fontId="10" fillId="10" borderId="0" xfId="0" applyFont="1" applyFill="1" applyAlignment="1" applyProtection="1">
      <alignment shrinkToFit="1"/>
      <protection hidden="1"/>
    </xf>
    <xf numFmtId="0" fontId="10" fillId="10" borderId="0" xfId="0" applyFont="1" applyFill="1" applyAlignment="1" applyProtection="1">
      <alignment horizontal="center" shrinkToFit="1"/>
      <protection hidden="1"/>
    </xf>
    <xf numFmtId="0" fontId="10" fillId="10" borderId="0" xfId="0" applyFont="1" applyFill="1" applyAlignment="1" applyProtection="1">
      <alignment horizontal="left" shrinkToFit="1"/>
      <protection hidden="1"/>
    </xf>
    <xf numFmtId="0" fontId="10" fillId="10" borderId="0" xfId="0" applyFont="1" applyFill="1" applyBorder="1" applyAlignment="1" applyProtection="1">
      <alignment horizontal="center" shrinkToFit="1"/>
      <protection hidden="1"/>
    </xf>
    <xf numFmtId="0" fontId="10" fillId="10" borderId="0" xfId="0" applyFont="1" applyFill="1" applyBorder="1" applyAlignment="1" applyProtection="1">
      <alignment horizontal="right" shrinkToFit="1"/>
      <protection hidden="1"/>
    </xf>
    <xf numFmtId="0" fontId="2" fillId="10" borderId="0" xfId="0" applyFont="1" applyFill="1" applyBorder="1" applyAlignment="1" applyProtection="1">
      <alignment horizontal="left"/>
      <protection hidden="1"/>
    </xf>
    <xf numFmtId="0" fontId="4" fillId="10" borderId="0" xfId="0" applyFont="1" applyFill="1" applyBorder="1" applyAlignment="1" applyProtection="1">
      <alignment horizontal="center"/>
      <protection hidden="1"/>
    </xf>
    <xf numFmtId="0" fontId="10" fillId="10" borderId="0" xfId="0" applyFont="1" applyFill="1" applyBorder="1" applyAlignment="1" applyProtection="1">
      <alignment horizontal="center"/>
      <protection hidden="1"/>
    </xf>
    <xf numFmtId="166" fontId="43" fillId="10" borderId="0" xfId="0" applyNumberFormat="1" applyFont="1" applyFill="1" applyAlignment="1" applyProtection="1">
      <alignment horizontal="center" shrinkToFit="1"/>
      <protection hidden="1"/>
    </xf>
    <xf numFmtId="0" fontId="1" fillId="10" borderId="0" xfId="0" applyFont="1" applyFill="1" applyBorder="1" applyAlignment="1" applyProtection="1">
      <alignment vertical="center"/>
      <protection hidden="1"/>
    </xf>
    <xf numFmtId="0" fontId="16" fillId="10" borderId="0" xfId="0" applyFont="1" applyFill="1" applyAlignment="1" applyProtection="1">
      <alignment horizontal="left"/>
      <protection hidden="1"/>
    </xf>
    <xf numFmtId="0" fontId="98" fillId="10" borderId="0" xfId="0" applyFont="1" applyFill="1" applyAlignment="1" applyProtection="1">
      <alignment shrinkToFit="1"/>
      <protection hidden="1"/>
    </xf>
    <xf numFmtId="0" fontId="61" fillId="10" borderId="0" xfId="0" applyFont="1" applyFill="1" applyAlignment="1" applyProtection="1">
      <alignment horizontal="left" indent="2" shrinkToFit="1"/>
      <protection hidden="1"/>
    </xf>
    <xf numFmtId="0" fontId="63" fillId="10" borderId="0" xfId="0" applyFont="1" applyFill="1" applyAlignment="1" applyProtection="1">
      <alignment horizontal="center" shrinkToFit="1"/>
      <protection hidden="1"/>
    </xf>
    <xf numFmtId="0" fontId="42" fillId="10" borderId="0" xfId="0" applyFont="1" applyFill="1" applyBorder="1" applyAlignment="1" applyProtection="1">
      <alignment horizontal="center" shrinkToFit="1"/>
      <protection hidden="1"/>
    </xf>
    <xf numFmtId="164" fontId="66" fillId="10" borderId="62" xfId="0" applyNumberFormat="1" applyFont="1" applyFill="1" applyBorder="1" applyAlignment="1" applyProtection="1">
      <alignment horizontal="center" shrinkToFit="1"/>
      <protection hidden="1"/>
    </xf>
    <xf numFmtId="0" fontId="66" fillId="10" borderId="64" xfId="0" applyFont="1" applyFill="1" applyBorder="1" applyAlignment="1" applyProtection="1">
      <alignment horizontal="center" shrinkToFit="1"/>
      <protection hidden="1"/>
    </xf>
    <xf numFmtId="0" fontId="35" fillId="10" borderId="0" xfId="0" applyFont="1" applyFill="1" applyBorder="1" applyAlignment="1" applyProtection="1">
      <alignment horizontal="center"/>
      <protection hidden="1"/>
    </xf>
    <xf numFmtId="0" fontId="35" fillId="10" borderId="0" xfId="0" applyFont="1" applyFill="1" applyBorder="1" applyAlignment="1" applyProtection="1">
      <alignment horizontal="center" vertical="center"/>
      <protection hidden="1"/>
    </xf>
    <xf numFmtId="0" fontId="15" fillId="10" borderId="0" xfId="0" applyFont="1" applyFill="1" applyAlignment="1" applyProtection="1">
      <alignment horizontal="center"/>
      <protection hidden="1"/>
    </xf>
    <xf numFmtId="166" fontId="96" fillId="10" borderId="0" xfId="0" applyNumberFormat="1" applyFont="1" applyFill="1" applyAlignment="1" applyProtection="1">
      <alignment horizontal="center" textRotation="90" shrinkToFit="1"/>
      <protection hidden="1"/>
    </xf>
    <xf numFmtId="166" fontId="96" fillId="25" borderId="0" xfId="0" applyNumberFormat="1" applyFont="1" applyFill="1" applyAlignment="1" applyProtection="1">
      <alignment horizontal="center" textRotation="90" shrinkToFit="1"/>
      <protection hidden="1"/>
    </xf>
    <xf numFmtId="0" fontId="1" fillId="6" borderId="14" xfId="0" applyFont="1" applyFill="1" applyBorder="1" applyAlignment="1" applyProtection="1">
      <alignment horizontal="center" vertical="center"/>
      <protection hidden="1"/>
    </xf>
    <xf numFmtId="0" fontId="20" fillId="6" borderId="14" xfId="0" applyFont="1" applyFill="1" applyBorder="1" applyAlignment="1" applyProtection="1">
      <alignment horizontal="center" vertical="center"/>
      <protection hidden="1"/>
    </xf>
    <xf numFmtId="0" fontId="20" fillId="6" borderId="15" xfId="0" applyFont="1" applyFill="1" applyBorder="1" applyAlignment="1" applyProtection="1">
      <alignment horizontal="center" vertical="center"/>
      <protection hidden="1"/>
    </xf>
    <xf numFmtId="0" fontId="1" fillId="6" borderId="6" xfId="0" applyFont="1" applyFill="1" applyBorder="1" applyAlignment="1" applyProtection="1">
      <alignment horizontal="center" vertical="center"/>
      <protection hidden="1"/>
    </xf>
    <xf numFmtId="0" fontId="20" fillId="6" borderId="6" xfId="0" applyFont="1" applyFill="1" applyBorder="1" applyAlignment="1" applyProtection="1">
      <alignment horizontal="center" vertical="center"/>
      <protection hidden="1"/>
    </xf>
    <xf numFmtId="0" fontId="20" fillId="6" borderId="7" xfId="0" applyFont="1" applyFill="1" applyBorder="1" applyAlignment="1" applyProtection="1">
      <alignment horizontal="center" vertical="center"/>
      <protection hidden="1"/>
    </xf>
    <xf numFmtId="1" fontId="144" fillId="10" borderId="0" xfId="0" applyNumberFormat="1" applyFont="1" applyFill="1" applyAlignment="1" applyProtection="1">
      <alignment horizontal="center" vertical="center" shrinkToFit="1"/>
      <protection hidden="1"/>
    </xf>
    <xf numFmtId="165" fontId="43" fillId="0" borderId="0" xfId="0" applyNumberFormat="1" applyFont="1" applyFill="1" applyAlignment="1" applyProtection="1">
      <alignment horizontal="center"/>
      <protection hidden="1"/>
    </xf>
    <xf numFmtId="0" fontId="101" fillId="10" borderId="0" xfId="0" applyFont="1" applyFill="1" applyAlignment="1" applyProtection="1">
      <alignment horizontal="center" shrinkToFit="1"/>
      <protection hidden="1"/>
    </xf>
    <xf numFmtId="166" fontId="96" fillId="30" borderId="0" xfId="0" applyNumberFormat="1" applyFont="1" applyFill="1" applyAlignment="1" applyProtection="1">
      <alignment horizontal="center" textRotation="90" shrinkToFit="1"/>
      <protection hidden="1"/>
    </xf>
    <xf numFmtId="0" fontId="1" fillId="29" borderId="2" xfId="0" applyFont="1" applyFill="1" applyBorder="1" applyAlignment="1" applyProtection="1">
      <alignment horizontal="center" vertical="center"/>
      <protection hidden="1"/>
    </xf>
    <xf numFmtId="0" fontId="1" fillId="7" borderId="14" xfId="0" applyFont="1" applyFill="1" applyBorder="1" applyAlignment="1" applyProtection="1">
      <alignment horizontal="center" vertical="center"/>
      <protection hidden="1"/>
    </xf>
    <xf numFmtId="0" fontId="1" fillId="7" borderId="6" xfId="0" applyFont="1" applyFill="1" applyBorder="1" applyAlignment="1" applyProtection="1">
      <alignment horizontal="center" vertical="center"/>
      <protection hidden="1"/>
    </xf>
    <xf numFmtId="0" fontId="1" fillId="6" borderId="2" xfId="0" applyFont="1" applyFill="1" applyBorder="1" applyAlignment="1" applyProtection="1">
      <alignment horizontal="center" vertical="center"/>
      <protection hidden="1"/>
    </xf>
    <xf numFmtId="0" fontId="1" fillId="6" borderId="65" xfId="0" applyFont="1" applyFill="1" applyBorder="1" applyAlignment="1" applyProtection="1">
      <alignment horizontal="center" vertical="center"/>
      <protection hidden="1"/>
    </xf>
    <xf numFmtId="0" fontId="1" fillId="7" borderId="65" xfId="0" applyFont="1" applyFill="1" applyBorder="1" applyAlignment="1" applyProtection="1">
      <alignment horizontal="center" vertical="center"/>
      <protection hidden="1"/>
    </xf>
    <xf numFmtId="0" fontId="6" fillId="27" borderId="2" xfId="0" applyFont="1" applyFill="1" applyBorder="1" applyAlignment="1" applyProtection="1">
      <alignment horizontal="center" vertical="center"/>
      <protection hidden="1"/>
    </xf>
    <xf numFmtId="0" fontId="25" fillId="27" borderId="2" xfId="0" applyFont="1" applyFill="1" applyBorder="1" applyAlignment="1" applyProtection="1">
      <alignment horizontal="center" vertical="center"/>
      <protection hidden="1"/>
    </xf>
    <xf numFmtId="0" fontId="8" fillId="26" borderId="2" xfId="0" applyFont="1" applyFill="1" applyBorder="1" applyAlignment="1" applyProtection="1">
      <alignment horizontal="center" vertical="center"/>
      <protection hidden="1"/>
    </xf>
    <xf numFmtId="0" fontId="6" fillId="28" borderId="2" xfId="0" applyFont="1" applyFill="1" applyBorder="1" applyAlignment="1" applyProtection="1">
      <alignment horizontal="center" vertical="center"/>
      <protection hidden="1"/>
    </xf>
    <xf numFmtId="0" fontId="1" fillId="28" borderId="2" xfId="0" applyFont="1" applyFill="1" applyBorder="1" applyAlignment="1" applyProtection="1">
      <alignment horizontal="center" vertical="center"/>
      <protection hidden="1"/>
    </xf>
    <xf numFmtId="0" fontId="1" fillId="7" borderId="2" xfId="0" applyFont="1" applyFill="1" applyBorder="1" applyAlignment="1" applyProtection="1">
      <alignment horizontal="center" vertical="center"/>
      <protection hidden="1"/>
    </xf>
    <xf numFmtId="0" fontId="20" fillId="6" borderId="2" xfId="0" applyFont="1" applyFill="1" applyBorder="1" applyAlignment="1" applyProtection="1">
      <alignment horizontal="center" vertical="center"/>
      <protection hidden="1"/>
    </xf>
    <xf numFmtId="0" fontId="20" fillId="6" borderId="3" xfId="0" applyFont="1" applyFill="1" applyBorder="1" applyAlignment="1" applyProtection="1">
      <alignment horizontal="center" vertical="center"/>
      <protection hidden="1"/>
    </xf>
    <xf numFmtId="0" fontId="4" fillId="10" borderId="236" xfId="0" applyFont="1" applyFill="1" applyBorder="1" applyAlignment="1" applyProtection="1">
      <alignment horizontal="center" vertical="center" shrinkToFit="1"/>
      <protection hidden="1"/>
    </xf>
    <xf numFmtId="0" fontId="3" fillId="10" borderId="2" xfId="0" applyFont="1" applyFill="1" applyBorder="1" applyAlignment="1" applyProtection="1">
      <alignment horizontal="center" vertical="center" shrinkToFit="1"/>
      <protection hidden="1"/>
    </xf>
    <xf numFmtId="0" fontId="3" fillId="10" borderId="98" xfId="0" applyFont="1" applyFill="1" applyBorder="1" applyAlignment="1" applyProtection="1">
      <alignment horizontal="center" vertical="center" shrinkToFit="1"/>
      <protection hidden="1"/>
    </xf>
    <xf numFmtId="0" fontId="3" fillId="28" borderId="246" xfId="0" applyFont="1" applyFill="1" applyBorder="1" applyAlignment="1" applyProtection="1">
      <alignment horizontal="center" vertical="center"/>
      <protection hidden="1"/>
    </xf>
    <xf numFmtId="0" fontId="6" fillId="27" borderId="65" xfId="0" applyFont="1" applyFill="1" applyBorder="1" applyAlignment="1" applyProtection="1">
      <alignment horizontal="center" vertical="center"/>
      <protection hidden="1"/>
    </xf>
    <xf numFmtId="0" fontId="25" fillId="27" borderId="65" xfId="0" applyFont="1" applyFill="1" applyBorder="1" applyAlignment="1" applyProtection="1">
      <alignment horizontal="center" vertical="center"/>
      <protection hidden="1"/>
    </xf>
    <xf numFmtId="0" fontId="8" fillId="26" borderId="65" xfId="0" applyFont="1" applyFill="1" applyBorder="1" applyAlignment="1" applyProtection="1">
      <alignment horizontal="center" vertical="center"/>
      <protection hidden="1"/>
    </xf>
    <xf numFmtId="0" fontId="6" fillId="28" borderId="65" xfId="0" applyFont="1" applyFill="1" applyBorder="1" applyAlignment="1" applyProtection="1">
      <alignment horizontal="center" vertical="center"/>
      <protection hidden="1"/>
    </xf>
    <xf numFmtId="0" fontId="1" fillId="28" borderId="65" xfId="0" applyFont="1" applyFill="1" applyBorder="1" applyAlignment="1" applyProtection="1">
      <alignment horizontal="center" vertical="center"/>
      <protection hidden="1"/>
    </xf>
    <xf numFmtId="0" fontId="20" fillId="6" borderId="65" xfId="0" applyFont="1" applyFill="1" applyBorder="1" applyAlignment="1" applyProtection="1">
      <alignment horizontal="center" vertical="center"/>
      <protection hidden="1"/>
    </xf>
    <xf numFmtId="0" fontId="20" fillId="6" borderId="62" xfId="0" applyFont="1" applyFill="1" applyBorder="1" applyAlignment="1" applyProtection="1">
      <alignment horizontal="center" vertical="center"/>
      <protection hidden="1"/>
    </xf>
    <xf numFmtId="0" fontId="4" fillId="10" borderId="91" xfId="0" applyFont="1" applyFill="1" applyBorder="1" applyAlignment="1" applyProtection="1">
      <alignment horizontal="center" vertical="center" shrinkToFit="1"/>
      <protection hidden="1"/>
    </xf>
    <xf numFmtId="0" fontId="3" fillId="10" borderId="65" xfId="0" applyFont="1" applyFill="1" applyBorder="1" applyAlignment="1" applyProtection="1">
      <alignment horizontal="center" vertical="center" shrinkToFit="1"/>
      <protection hidden="1"/>
    </xf>
    <xf numFmtId="0" fontId="3" fillId="10" borderId="92" xfId="0" applyFont="1" applyFill="1" applyBorder="1" applyAlignment="1" applyProtection="1">
      <alignment horizontal="center" vertical="center" shrinkToFit="1"/>
      <protection hidden="1"/>
    </xf>
    <xf numFmtId="0" fontId="6" fillId="23" borderId="2" xfId="0" applyFont="1" applyFill="1" applyBorder="1" applyAlignment="1" applyProtection="1">
      <alignment horizontal="center" vertical="center"/>
      <protection hidden="1"/>
    </xf>
    <xf numFmtId="0" fontId="25" fillId="23" borderId="2" xfId="0" applyFont="1" applyFill="1" applyBorder="1" applyAlignment="1" applyProtection="1">
      <alignment horizontal="center" vertical="center"/>
      <protection hidden="1"/>
    </xf>
    <xf numFmtId="0" fontId="8" fillId="29" borderId="2" xfId="0" applyFont="1" applyFill="1" applyBorder="1" applyAlignment="1" applyProtection="1">
      <alignment horizontal="center" vertical="center"/>
      <protection hidden="1"/>
    </xf>
    <xf numFmtId="0" fontId="6" fillId="29" borderId="2" xfId="0" applyFont="1" applyFill="1" applyBorder="1" applyAlignment="1" applyProtection="1">
      <alignment horizontal="center" vertical="center"/>
      <protection hidden="1"/>
    </xf>
    <xf numFmtId="0" fontId="1" fillId="22" borderId="2" xfId="0" applyFont="1" applyFill="1" applyBorder="1" applyAlignment="1" applyProtection="1">
      <alignment horizontal="center" vertical="center"/>
      <protection hidden="1"/>
    </xf>
    <xf numFmtId="0" fontId="20" fillId="22" borderId="2" xfId="0" applyFont="1" applyFill="1" applyBorder="1" applyAlignment="1" applyProtection="1">
      <alignment horizontal="center" vertical="center"/>
      <protection hidden="1"/>
    </xf>
    <xf numFmtId="0" fontId="20" fillId="22" borderId="3" xfId="0" applyFont="1" applyFill="1" applyBorder="1" applyAlignment="1" applyProtection="1">
      <alignment horizontal="center" vertical="center"/>
      <protection hidden="1"/>
    </xf>
    <xf numFmtId="0" fontId="8" fillId="29" borderId="14" xfId="0" applyFont="1" applyFill="1" applyBorder="1" applyAlignment="1" applyProtection="1">
      <alignment horizontal="center" vertical="center"/>
      <protection hidden="1"/>
    </xf>
    <xf numFmtId="0" fontId="3" fillId="29" borderId="246" xfId="0" applyFont="1" applyFill="1" applyBorder="1" applyAlignment="1" applyProtection="1">
      <alignment horizontal="center" vertical="center"/>
      <protection hidden="1"/>
    </xf>
    <xf numFmtId="0" fontId="6" fillId="23" borderId="65" xfId="0" applyFont="1" applyFill="1" applyBorder="1" applyAlignment="1" applyProtection="1">
      <alignment horizontal="center" vertical="center"/>
      <protection hidden="1"/>
    </xf>
    <xf numFmtId="0" fontId="25" fillId="23" borderId="65" xfId="0" applyFont="1" applyFill="1" applyBorder="1" applyAlignment="1" applyProtection="1">
      <alignment horizontal="center" vertical="center"/>
      <protection hidden="1"/>
    </xf>
    <xf numFmtId="0" fontId="8" fillId="29" borderId="65" xfId="0" applyFont="1" applyFill="1" applyBorder="1" applyAlignment="1" applyProtection="1">
      <alignment horizontal="center" vertical="center"/>
      <protection hidden="1"/>
    </xf>
    <xf numFmtId="0" fontId="6" fillId="29" borderId="65" xfId="0" applyFont="1" applyFill="1" applyBorder="1" applyAlignment="1" applyProtection="1">
      <alignment horizontal="center" vertical="center"/>
      <protection hidden="1"/>
    </xf>
    <xf numFmtId="0" fontId="1" fillId="29" borderId="65" xfId="0" applyFont="1" applyFill="1" applyBorder="1" applyAlignment="1" applyProtection="1">
      <alignment horizontal="center" vertical="center"/>
      <protection hidden="1"/>
    </xf>
    <xf numFmtId="0" fontId="1" fillId="22" borderId="65" xfId="0" applyFont="1" applyFill="1" applyBorder="1" applyAlignment="1" applyProtection="1">
      <alignment horizontal="center" vertical="center"/>
      <protection hidden="1"/>
    </xf>
    <xf numFmtId="0" fontId="20" fillId="22" borderId="65" xfId="0" applyFont="1" applyFill="1" applyBorder="1" applyAlignment="1" applyProtection="1">
      <alignment horizontal="center" vertical="center"/>
      <protection hidden="1"/>
    </xf>
    <xf numFmtId="0" fontId="20" fillId="22" borderId="62" xfId="0" applyFont="1" applyFill="1" applyBorder="1" applyAlignment="1" applyProtection="1">
      <alignment horizontal="center" vertical="center"/>
      <protection hidden="1"/>
    </xf>
    <xf numFmtId="0" fontId="10" fillId="26" borderId="108" xfId="0" applyFont="1" applyFill="1" applyBorder="1" applyAlignment="1" applyProtection="1">
      <alignment shrinkToFit="1"/>
      <protection hidden="1"/>
    </xf>
    <xf numFmtId="0" fontId="10" fillId="26" borderId="14" xfId="0" applyFont="1" applyFill="1" applyBorder="1" applyAlignment="1" applyProtection="1">
      <alignment shrinkToFit="1"/>
      <protection hidden="1"/>
    </xf>
    <xf numFmtId="0" fontId="18" fillId="26" borderId="14" xfId="0" applyFont="1" applyFill="1" applyBorder="1" applyAlignment="1" applyProtection="1">
      <alignment horizontal="center" vertical="center" shrinkToFit="1"/>
      <protection hidden="1"/>
    </xf>
    <xf numFmtId="0" fontId="18" fillId="26" borderId="109" xfId="0" applyFont="1" applyFill="1" applyBorder="1" applyAlignment="1" applyProtection="1">
      <alignment horizontal="center" vertical="center" shrinkToFit="1"/>
      <protection hidden="1"/>
    </xf>
    <xf numFmtId="0" fontId="10" fillId="26" borderId="88" xfId="0" applyFont="1" applyFill="1" applyBorder="1" applyAlignment="1" applyProtection="1">
      <alignment shrinkToFit="1"/>
      <protection hidden="1"/>
    </xf>
    <xf numFmtId="0" fontId="10" fillId="26" borderId="6" xfId="0" applyFont="1" applyFill="1" applyBorder="1" applyAlignment="1" applyProtection="1">
      <alignment shrinkToFit="1"/>
      <protection hidden="1"/>
    </xf>
    <xf numFmtId="0" fontId="18" fillId="26" borderId="6" xfId="0" applyFont="1" applyFill="1" applyBorder="1" applyAlignment="1" applyProtection="1">
      <alignment horizontal="center" vertical="center" shrinkToFit="1"/>
      <protection hidden="1"/>
    </xf>
    <xf numFmtId="0" fontId="18" fillId="26" borderId="90" xfId="0" applyFont="1" applyFill="1" applyBorder="1" applyAlignment="1" applyProtection="1">
      <alignment horizontal="center" vertical="center" shrinkToFit="1"/>
      <protection hidden="1"/>
    </xf>
    <xf numFmtId="0" fontId="10" fillId="14" borderId="88" xfId="0" applyFont="1" applyFill="1" applyBorder="1" applyAlignment="1" applyProtection="1">
      <alignment horizontal="right" shrinkToFit="1"/>
      <protection hidden="1"/>
    </xf>
    <xf numFmtId="0" fontId="10" fillId="14" borderId="6" xfId="0" applyFont="1" applyFill="1" applyBorder="1" applyAlignment="1" applyProtection="1">
      <alignment horizontal="right" shrinkToFit="1"/>
      <protection hidden="1"/>
    </xf>
    <xf numFmtId="0" fontId="4" fillId="14" borderId="6" xfId="0" applyFont="1" applyFill="1" applyBorder="1" applyAlignment="1" applyProtection="1">
      <alignment horizontal="center" vertical="center" shrinkToFit="1"/>
      <protection hidden="1"/>
    </xf>
    <xf numFmtId="0" fontId="4" fillId="14" borderId="90" xfId="0" applyFont="1" applyFill="1" applyBorder="1" applyAlignment="1" applyProtection="1">
      <alignment horizontal="center" vertical="center" shrinkToFit="1"/>
      <protection hidden="1"/>
    </xf>
    <xf numFmtId="0" fontId="3" fillId="29" borderId="108" xfId="0" applyFont="1" applyFill="1" applyBorder="1" applyAlignment="1" applyProtection="1">
      <alignment horizontal="center" shrinkToFit="1"/>
      <protection hidden="1"/>
    </xf>
    <xf numFmtId="0" fontId="3" fillId="29" borderId="14" xfId="0" applyFont="1" applyFill="1" applyBorder="1" applyAlignment="1" applyProtection="1">
      <alignment horizontal="center" shrinkToFit="1"/>
      <protection hidden="1"/>
    </xf>
    <xf numFmtId="0" fontId="3" fillId="29" borderId="87" xfId="0" applyFont="1" applyFill="1" applyBorder="1" applyAlignment="1" applyProtection="1">
      <alignment horizontal="center" shrinkToFit="1"/>
      <protection hidden="1"/>
    </xf>
    <xf numFmtId="0" fontId="3" fillId="29" borderId="88" xfId="0" applyFont="1" applyFill="1" applyBorder="1" applyAlignment="1" applyProtection="1">
      <alignment horizontal="center" shrinkToFit="1"/>
      <protection hidden="1"/>
    </xf>
    <xf numFmtId="0" fontId="3" fillId="29" borderId="6" xfId="0" applyFont="1" applyFill="1" applyBorder="1" applyAlignment="1" applyProtection="1">
      <alignment horizontal="center" shrinkToFit="1"/>
      <protection hidden="1"/>
    </xf>
    <xf numFmtId="0" fontId="114" fillId="10" borderId="29" xfId="0" applyFont="1" applyFill="1" applyBorder="1" applyAlignment="1" applyProtection="1">
      <alignment horizontal="center" vertical="center" shrinkToFit="1"/>
      <protection hidden="1"/>
    </xf>
    <xf numFmtId="0" fontId="114" fillId="10" borderId="20" xfId="0" applyFont="1" applyFill="1" applyBorder="1" applyAlignment="1" applyProtection="1">
      <alignment horizontal="center" vertical="center" shrinkToFit="1"/>
      <protection hidden="1"/>
    </xf>
    <xf numFmtId="0" fontId="113" fillId="10" borderId="20" xfId="0" applyFont="1" applyFill="1" applyBorder="1" applyAlignment="1" applyProtection="1">
      <alignment horizontal="center" vertical="center" shrinkToFit="1"/>
      <protection hidden="1"/>
    </xf>
    <xf numFmtId="0" fontId="116" fillId="10" borderId="20" xfId="0" applyFont="1" applyFill="1" applyBorder="1" applyAlignment="1" applyProtection="1">
      <alignment horizontal="center" vertical="center" shrinkToFit="1"/>
      <protection hidden="1"/>
    </xf>
    <xf numFmtId="0" fontId="114" fillId="10" borderId="27" xfId="0" applyFont="1" applyFill="1" applyBorder="1" applyAlignment="1" applyProtection="1">
      <alignment horizontal="center" vertical="center" shrinkToFit="1"/>
      <protection hidden="1"/>
    </xf>
    <xf numFmtId="0" fontId="114" fillId="10" borderId="17" xfId="0" applyFont="1" applyFill="1" applyBorder="1" applyAlignment="1" applyProtection="1">
      <alignment horizontal="center" vertical="center" shrinkToFit="1"/>
      <protection hidden="1"/>
    </xf>
    <xf numFmtId="0" fontId="113" fillId="10" borderId="17" xfId="0" applyFont="1" applyFill="1" applyBorder="1" applyAlignment="1" applyProtection="1">
      <alignment horizontal="center" vertical="center" shrinkToFit="1"/>
      <protection hidden="1"/>
    </xf>
    <xf numFmtId="0" fontId="116" fillId="10" borderId="17" xfId="0" applyFont="1" applyFill="1" applyBorder="1" applyAlignment="1" applyProtection="1">
      <alignment horizontal="center" vertical="center" shrinkToFit="1"/>
      <protection hidden="1"/>
    </xf>
    <xf numFmtId="0" fontId="1" fillId="10" borderId="248" xfId="0" applyFont="1" applyFill="1" applyBorder="1" applyAlignment="1" applyProtection="1">
      <alignment horizontal="center" vertical="center" shrinkToFit="1"/>
      <protection hidden="1"/>
    </xf>
    <xf numFmtId="0" fontId="7" fillId="10" borderId="249" xfId="0" applyFont="1" applyFill="1" applyBorder="1" applyAlignment="1" applyProtection="1">
      <alignment horizontal="center" vertical="center" shrinkToFit="1"/>
      <protection hidden="1"/>
    </xf>
    <xf numFmtId="0" fontId="1" fillId="10" borderId="251" xfId="0" applyFont="1" applyFill="1" applyBorder="1" applyAlignment="1" applyProtection="1">
      <alignment horizontal="center" vertical="center" shrinkToFit="1"/>
      <protection hidden="1"/>
    </xf>
    <xf numFmtId="0" fontId="7" fillId="10" borderId="253" xfId="0" applyFont="1" applyFill="1" applyBorder="1" applyAlignment="1" applyProtection="1">
      <alignment horizontal="center" vertical="center" shrinkToFit="1"/>
      <protection hidden="1"/>
    </xf>
    <xf numFmtId="0" fontId="7" fillId="10" borderId="256" xfId="0" applyFont="1" applyFill="1" applyBorder="1" applyAlignment="1" applyProtection="1">
      <alignment horizontal="center" vertical="center" shrinkToFit="1"/>
      <protection hidden="1"/>
    </xf>
    <xf numFmtId="0" fontId="25" fillId="10" borderId="257" xfId="0" applyFont="1" applyFill="1" applyBorder="1" applyAlignment="1" applyProtection="1">
      <alignment horizontal="center" vertical="center" shrinkToFit="1"/>
      <protection hidden="1"/>
    </xf>
    <xf numFmtId="0" fontId="25" fillId="10" borderId="258" xfId="0" applyFont="1" applyFill="1" applyBorder="1" applyAlignment="1" applyProtection="1">
      <alignment horizontal="center" vertical="center" shrinkToFit="1"/>
      <protection hidden="1"/>
    </xf>
    <xf numFmtId="0" fontId="1" fillId="0" borderId="248" xfId="0" applyFont="1" applyFill="1" applyBorder="1" applyAlignment="1" applyProtection="1">
      <alignment horizontal="center" vertical="center" shrinkToFit="1"/>
      <protection hidden="1"/>
    </xf>
    <xf numFmtId="0" fontId="7" fillId="0" borderId="249" xfId="0" applyFont="1" applyFill="1" applyBorder="1" applyAlignment="1" applyProtection="1">
      <alignment horizontal="center" vertical="center" shrinkToFit="1"/>
      <protection hidden="1"/>
    </xf>
    <xf numFmtId="0" fontId="1" fillId="0" borderId="251" xfId="0" applyFont="1" applyFill="1" applyBorder="1" applyAlignment="1" applyProtection="1">
      <alignment horizontal="center" vertical="center" shrinkToFit="1"/>
      <protection hidden="1"/>
    </xf>
    <xf numFmtId="0" fontId="7" fillId="0" borderId="253" xfId="0" applyFont="1" applyFill="1" applyBorder="1" applyAlignment="1" applyProtection="1">
      <alignment horizontal="center" vertical="center" shrinkToFit="1"/>
      <protection hidden="1"/>
    </xf>
    <xf numFmtId="0" fontId="7" fillId="0" borderId="256" xfId="0" applyFont="1" applyFill="1" applyBorder="1" applyAlignment="1" applyProtection="1">
      <alignment horizontal="center" vertical="center" shrinkToFit="1"/>
      <protection hidden="1"/>
    </xf>
    <xf numFmtId="0" fontId="25" fillId="0" borderId="257" xfId="0" applyFont="1" applyFill="1" applyBorder="1" applyAlignment="1" applyProtection="1">
      <alignment horizontal="center" vertical="center" shrinkToFit="1"/>
      <protection hidden="1"/>
    </xf>
    <xf numFmtId="0" fontId="25" fillId="0" borderId="258" xfId="0" applyFont="1" applyFill="1" applyBorder="1" applyAlignment="1" applyProtection="1">
      <alignment horizontal="center" vertical="center" shrinkToFit="1"/>
      <protection hidden="1"/>
    </xf>
    <xf numFmtId="0" fontId="37" fillId="0" borderId="266" xfId="0" applyFont="1" applyFill="1" applyBorder="1" applyAlignment="1" applyProtection="1">
      <alignment textRotation="90" shrinkToFit="1"/>
      <protection hidden="1"/>
    </xf>
    <xf numFmtId="0" fontId="19" fillId="10" borderId="268" xfId="0" applyFont="1" applyFill="1" applyBorder="1" applyAlignment="1" applyProtection="1">
      <alignment horizontal="center" textRotation="90" shrinkToFit="1"/>
      <protection hidden="1"/>
    </xf>
    <xf numFmtId="0" fontId="19" fillId="10" borderId="269" xfId="0" applyFont="1" applyFill="1" applyBorder="1" applyAlignment="1" applyProtection="1">
      <alignment horizontal="center" textRotation="90" shrinkToFit="1"/>
      <protection hidden="1"/>
    </xf>
    <xf numFmtId="0" fontId="7" fillId="10" borderId="270" xfId="0" applyFont="1" applyFill="1" applyBorder="1" applyAlignment="1" applyProtection="1">
      <alignment horizontal="center" vertical="center" shrinkToFit="1"/>
      <protection hidden="1"/>
    </xf>
    <xf numFmtId="0" fontId="12" fillId="10" borderId="271" xfId="0" applyFont="1" applyFill="1" applyBorder="1" applyAlignment="1" applyProtection="1">
      <alignment horizontal="center" vertical="center" shrinkToFit="1"/>
      <protection hidden="1"/>
    </xf>
    <xf numFmtId="0" fontId="12" fillId="10" borderId="272" xfId="0" applyFont="1" applyFill="1" applyBorder="1" applyAlignment="1" applyProtection="1">
      <alignment horizontal="center" vertical="center" shrinkToFit="1"/>
      <protection hidden="1"/>
    </xf>
    <xf numFmtId="0" fontId="7" fillId="10" borderId="273" xfId="0" applyFont="1" applyFill="1" applyBorder="1" applyAlignment="1" applyProtection="1">
      <alignment horizontal="center" vertical="center" shrinkToFit="1"/>
      <protection hidden="1"/>
    </xf>
    <xf numFmtId="0" fontId="7" fillId="10" borderId="272" xfId="0" applyFont="1" applyFill="1" applyBorder="1" applyAlignment="1" applyProtection="1">
      <alignment horizontal="center" vertical="center" shrinkToFit="1"/>
      <protection hidden="1"/>
    </xf>
    <xf numFmtId="0" fontId="12" fillId="10" borderId="274" xfId="0" applyFont="1" applyFill="1" applyBorder="1" applyAlignment="1" applyProtection="1">
      <alignment horizontal="center" vertical="center" shrinkToFit="1"/>
      <protection hidden="1"/>
    </xf>
    <xf numFmtId="0" fontId="25" fillId="10" borderId="275" xfId="0" applyFont="1" applyFill="1" applyBorder="1" applyAlignment="1" applyProtection="1">
      <alignment horizontal="center" vertical="center" shrinkToFit="1"/>
      <protection hidden="1"/>
    </xf>
    <xf numFmtId="0" fontId="1" fillId="10" borderId="277" xfId="0" applyFont="1" applyFill="1" applyBorder="1" applyAlignment="1" applyProtection="1">
      <alignment horizontal="center" vertical="center" shrinkToFit="1"/>
      <protection hidden="1"/>
    </xf>
    <xf numFmtId="0" fontId="7" fillId="10" borderId="278" xfId="0" applyFont="1" applyFill="1" applyBorder="1" applyAlignment="1" applyProtection="1">
      <alignment horizontal="center" vertical="center" shrinkToFit="1"/>
      <protection hidden="1"/>
    </xf>
    <xf numFmtId="0" fontId="1" fillId="10" borderId="279" xfId="0" applyFont="1" applyFill="1" applyBorder="1" applyAlignment="1" applyProtection="1">
      <alignment horizontal="center" vertical="center" shrinkToFit="1"/>
      <protection hidden="1"/>
    </xf>
    <xf numFmtId="0" fontId="7" fillId="10" borderId="280" xfId="0" applyFont="1" applyFill="1" applyBorder="1" applyAlignment="1" applyProtection="1">
      <alignment horizontal="center" vertical="center" shrinkToFit="1"/>
      <protection hidden="1"/>
    </xf>
    <xf numFmtId="0" fontId="7" fillId="10" borderId="281" xfId="0" applyFont="1" applyFill="1" applyBorder="1" applyAlignment="1" applyProtection="1">
      <alignment horizontal="center" vertical="center" shrinkToFit="1"/>
      <protection hidden="1"/>
    </xf>
    <xf numFmtId="0" fontId="25" fillId="10" borderId="282" xfId="0" applyFont="1" applyFill="1" applyBorder="1" applyAlignment="1" applyProtection="1">
      <alignment horizontal="center" vertical="center" shrinkToFit="1"/>
      <protection hidden="1"/>
    </xf>
    <xf numFmtId="0" fontId="7" fillId="0" borderId="283" xfId="0" applyFont="1" applyFill="1" applyBorder="1" applyAlignment="1" applyProtection="1">
      <alignment horizontal="center" vertical="center" shrinkToFit="1"/>
      <protection hidden="1"/>
    </xf>
    <xf numFmtId="0" fontId="12" fillId="0" borderId="25" xfId="0" applyFont="1" applyFill="1" applyBorder="1" applyAlignment="1" applyProtection="1">
      <alignment horizontal="center" vertical="center" shrinkToFit="1"/>
      <protection hidden="1"/>
    </xf>
    <xf numFmtId="0" fontId="7" fillId="0" borderId="284" xfId="0" applyFont="1" applyFill="1" applyBorder="1" applyAlignment="1" applyProtection="1">
      <alignment horizontal="center" vertical="center" shrinkToFit="1"/>
      <protection hidden="1"/>
    </xf>
    <xf numFmtId="0" fontId="7" fillId="0" borderId="25" xfId="0" applyFont="1" applyFill="1" applyBorder="1" applyAlignment="1" applyProtection="1">
      <alignment horizontal="center" vertical="center" shrinkToFit="1"/>
      <protection hidden="1"/>
    </xf>
    <xf numFmtId="0" fontId="12" fillId="0" borderId="47" xfId="0" applyFont="1" applyFill="1" applyBorder="1" applyAlignment="1" applyProtection="1">
      <alignment horizontal="center" vertical="center" shrinkToFit="1"/>
      <protection hidden="1"/>
    </xf>
    <xf numFmtId="0" fontId="12" fillId="0" borderId="40" xfId="0" applyFont="1" applyFill="1" applyBorder="1" applyAlignment="1" applyProtection="1">
      <alignment horizontal="center" vertical="center" shrinkToFit="1"/>
      <protection hidden="1"/>
    </xf>
    <xf numFmtId="0" fontId="25" fillId="0" borderId="285" xfId="0" applyFont="1" applyFill="1" applyBorder="1" applyAlignment="1" applyProtection="1">
      <alignment horizontal="center" vertical="center" shrinkToFit="1"/>
      <protection hidden="1"/>
    </xf>
    <xf numFmtId="0" fontId="1" fillId="0" borderId="277" xfId="0" applyFont="1" applyFill="1" applyBorder="1" applyAlignment="1" applyProtection="1">
      <alignment horizontal="center" vertical="center" shrinkToFit="1"/>
      <protection hidden="1"/>
    </xf>
    <xf numFmtId="0" fontId="7" fillId="0" borderId="278" xfId="0" applyFont="1" applyFill="1" applyBorder="1" applyAlignment="1" applyProtection="1">
      <alignment horizontal="center" vertical="center" shrinkToFit="1"/>
      <protection hidden="1"/>
    </xf>
    <xf numFmtId="0" fontId="1" fillId="0" borderId="279" xfId="0" applyFont="1" applyFill="1" applyBorder="1" applyAlignment="1" applyProtection="1">
      <alignment horizontal="center" vertical="center" shrinkToFit="1"/>
      <protection hidden="1"/>
    </xf>
    <xf numFmtId="0" fontId="7" fillId="0" borderId="280" xfId="0" applyFont="1" applyFill="1" applyBorder="1" applyAlignment="1" applyProtection="1">
      <alignment horizontal="center" vertical="center" shrinkToFit="1"/>
      <protection hidden="1"/>
    </xf>
    <xf numFmtId="0" fontId="7" fillId="0" borderId="281" xfId="0" applyFont="1" applyFill="1" applyBorder="1" applyAlignment="1" applyProtection="1">
      <alignment horizontal="center" vertical="center" shrinkToFit="1"/>
      <protection hidden="1"/>
    </xf>
    <xf numFmtId="0" fontId="25" fillId="0" borderId="282" xfId="0" applyFont="1" applyFill="1" applyBorder="1" applyAlignment="1" applyProtection="1">
      <alignment horizontal="center" vertical="center" shrinkToFit="1"/>
      <protection hidden="1"/>
    </xf>
    <xf numFmtId="0" fontId="7" fillId="0" borderId="28" xfId="0" applyFont="1" applyFill="1" applyBorder="1" applyAlignment="1" applyProtection="1">
      <alignment horizontal="center" vertical="center" shrinkToFit="1"/>
      <protection hidden="1"/>
    </xf>
    <xf numFmtId="0" fontId="37" fillId="0" borderId="287" xfId="0" applyFont="1" applyFill="1" applyBorder="1" applyAlignment="1" applyProtection="1">
      <alignment textRotation="90" shrinkToFit="1"/>
      <protection hidden="1"/>
    </xf>
    <xf numFmtId="0" fontId="37" fillId="0" borderId="288" xfId="0" applyFont="1" applyFill="1" applyBorder="1" applyAlignment="1" applyProtection="1">
      <alignment textRotation="90" shrinkToFit="1"/>
      <protection hidden="1"/>
    </xf>
    <xf numFmtId="0" fontId="37" fillId="0" borderId="289" xfId="0" applyFont="1" applyFill="1" applyBorder="1" applyAlignment="1" applyProtection="1">
      <alignment textRotation="90" shrinkToFit="1"/>
      <protection hidden="1"/>
    </xf>
    <xf numFmtId="0" fontId="7" fillId="10" borderId="271" xfId="0" applyFont="1" applyFill="1" applyBorder="1" applyAlignment="1" applyProtection="1">
      <alignment horizontal="center" vertical="center" shrinkToFit="1"/>
      <protection hidden="1"/>
    </xf>
    <xf numFmtId="0" fontId="37" fillId="10" borderId="11" xfId="0" applyFont="1" applyFill="1" applyBorder="1" applyAlignment="1" applyProtection="1">
      <alignment textRotation="90" shrinkToFit="1"/>
      <protection hidden="1"/>
    </xf>
    <xf numFmtId="0" fontId="19" fillId="10" borderId="290" xfId="0" applyFont="1" applyFill="1" applyBorder="1" applyAlignment="1" applyProtection="1">
      <alignment horizontal="center" textRotation="90" shrinkToFit="1"/>
      <protection hidden="1"/>
    </xf>
    <xf numFmtId="0" fontId="25" fillId="0" borderId="291" xfId="0" applyFont="1" applyFill="1" applyBorder="1" applyAlignment="1" applyProtection="1">
      <alignment horizontal="center" vertical="center" shrinkToFit="1"/>
      <protection hidden="1"/>
    </xf>
    <xf numFmtId="0" fontId="25" fillId="0" borderId="292" xfId="0" applyFont="1" applyFill="1" applyBorder="1" applyAlignment="1" applyProtection="1">
      <alignment horizontal="center" vertical="center" shrinkToFit="1"/>
      <protection hidden="1"/>
    </xf>
    <xf numFmtId="0" fontId="25" fillId="0" borderId="293" xfId="0" applyFont="1" applyFill="1" applyBorder="1" applyAlignment="1" applyProtection="1">
      <alignment horizontal="center" vertical="center" shrinkToFit="1"/>
      <protection hidden="1"/>
    </xf>
    <xf numFmtId="0" fontId="25" fillId="0" borderId="294" xfId="0" applyFont="1" applyFill="1" applyBorder="1" applyAlignment="1" applyProtection="1">
      <alignment horizontal="center" vertical="center" shrinkToFit="1"/>
      <protection hidden="1"/>
    </xf>
    <xf numFmtId="0" fontId="25" fillId="10" borderId="295" xfId="0" applyFont="1" applyFill="1" applyBorder="1" applyAlignment="1" applyProtection="1">
      <alignment horizontal="center" vertical="center" shrinkToFit="1"/>
      <protection hidden="1"/>
    </xf>
    <xf numFmtId="0" fontId="25" fillId="10" borderId="292" xfId="0" applyFont="1" applyFill="1" applyBorder="1" applyAlignment="1" applyProtection="1">
      <alignment horizontal="center" vertical="center" shrinkToFit="1"/>
      <protection hidden="1"/>
    </xf>
    <xf numFmtId="0" fontId="25" fillId="10" borderId="293" xfId="0" applyFont="1" applyFill="1" applyBorder="1" applyAlignment="1" applyProtection="1">
      <alignment horizontal="center" vertical="center" shrinkToFit="1"/>
      <protection hidden="1"/>
    </xf>
    <xf numFmtId="0" fontId="25" fillId="10" borderId="294" xfId="0" applyFont="1" applyFill="1" applyBorder="1" applyAlignment="1" applyProtection="1">
      <alignment horizontal="center" vertical="center" shrinkToFit="1"/>
      <protection hidden="1"/>
    </xf>
    <xf numFmtId="1" fontId="143" fillId="7" borderId="0" xfId="0" applyNumberFormat="1" applyFont="1" applyFill="1" applyAlignment="1" applyProtection="1">
      <alignment horizontal="center" shrinkToFit="1"/>
      <protection hidden="1"/>
    </xf>
    <xf numFmtId="1" fontId="144" fillId="16" borderId="0" xfId="0" applyNumberFormat="1" applyFont="1" applyFill="1" applyAlignment="1" applyProtection="1">
      <alignment horizontal="center" vertical="center" shrinkToFit="1"/>
      <protection hidden="1"/>
    </xf>
    <xf numFmtId="0" fontId="1" fillId="0" borderId="17" xfId="0" applyFont="1" applyFill="1" applyBorder="1" applyAlignment="1" applyProtection="1">
      <alignment vertical="center" shrinkToFit="1"/>
      <protection hidden="1"/>
    </xf>
    <xf numFmtId="0" fontId="1" fillId="0" borderId="22" xfId="0" applyFont="1" applyFill="1" applyBorder="1" applyAlignment="1" applyProtection="1">
      <alignment horizontal="center" vertical="center" textRotation="90" shrinkToFit="1"/>
      <protection hidden="1"/>
    </xf>
    <xf numFmtId="0" fontId="16" fillId="0" borderId="18" xfId="0" applyFont="1" applyFill="1" applyBorder="1" applyAlignment="1" applyProtection="1">
      <alignment horizontal="center" vertical="center" shrinkToFit="1"/>
      <protection hidden="1"/>
    </xf>
    <xf numFmtId="0" fontId="72" fillId="0" borderId="49" xfId="0" applyFont="1" applyFill="1" applyBorder="1" applyAlignment="1" applyProtection="1">
      <alignment horizontal="center" vertical="center" shrinkToFit="1"/>
      <protection hidden="1"/>
    </xf>
    <xf numFmtId="0" fontId="67" fillId="0" borderId="50" xfId="0" applyFont="1" applyFill="1" applyBorder="1" applyAlignment="1" applyProtection="1">
      <alignment horizontal="center" vertical="center" shrinkToFit="1"/>
      <protection hidden="1"/>
    </xf>
    <xf numFmtId="0" fontId="12" fillId="0" borderId="45" xfId="0" applyFont="1" applyFill="1" applyBorder="1" applyAlignment="1" applyProtection="1">
      <alignment horizontal="center" vertical="center" shrinkToFit="1"/>
      <protection hidden="1"/>
    </xf>
    <xf numFmtId="0" fontId="25" fillId="0" borderId="49" xfId="0" applyFont="1" applyFill="1" applyBorder="1" applyAlignment="1" applyProtection="1">
      <alignment horizontal="center" vertical="center" shrinkToFit="1"/>
      <protection hidden="1"/>
    </xf>
    <xf numFmtId="0" fontId="71" fillId="0" borderId="45" xfId="0" applyFont="1" applyFill="1" applyBorder="1" applyAlignment="1" applyProtection="1">
      <alignment horizontal="center" vertical="center" shrinkToFit="1"/>
      <protection hidden="1"/>
    </xf>
    <xf numFmtId="0" fontId="66" fillId="0" borderId="40" xfId="0" applyFont="1" applyFill="1" applyBorder="1" applyAlignment="1" applyProtection="1">
      <alignment horizontal="center" vertical="center" shrinkToFit="1"/>
      <protection hidden="1"/>
    </xf>
    <xf numFmtId="0" fontId="71" fillId="0" borderId="296" xfId="0" applyFont="1" applyFill="1" applyBorder="1" applyAlignment="1" applyProtection="1">
      <alignment horizontal="center" vertical="center" shrinkToFit="1"/>
      <protection hidden="1"/>
    </xf>
    <xf numFmtId="0" fontId="66" fillId="0" borderId="297" xfId="0" applyFont="1" applyFill="1" applyBorder="1" applyAlignment="1" applyProtection="1">
      <alignment horizontal="center" vertical="center" shrinkToFit="1"/>
      <protection hidden="1"/>
    </xf>
    <xf numFmtId="0" fontId="66" fillId="0" borderId="18" xfId="0" applyFont="1" applyFill="1" applyBorder="1" applyAlignment="1" applyProtection="1">
      <alignment horizontal="center" vertical="center" shrinkToFit="1"/>
      <protection hidden="1"/>
    </xf>
    <xf numFmtId="0" fontId="71" fillId="7" borderId="18" xfId="0" applyFont="1" applyFill="1" applyBorder="1" applyAlignment="1" applyProtection="1">
      <alignment horizontal="center" vertical="center" shrinkToFit="1"/>
      <protection hidden="1"/>
    </xf>
    <xf numFmtId="0" fontId="66" fillId="7" borderId="40" xfId="0" applyFont="1" applyFill="1" applyBorder="1" applyAlignment="1" applyProtection="1">
      <alignment horizontal="center" vertical="center" shrinkToFit="1"/>
      <protection hidden="1"/>
    </xf>
    <xf numFmtId="0" fontId="71" fillId="7" borderId="296" xfId="0" applyFont="1" applyFill="1" applyBorder="1" applyAlignment="1" applyProtection="1">
      <alignment horizontal="center" vertical="center" shrinkToFit="1"/>
      <protection hidden="1"/>
    </xf>
    <xf numFmtId="0" fontId="29" fillId="0" borderId="45" xfId="0" applyFont="1" applyFill="1" applyBorder="1" applyAlignment="1" applyProtection="1">
      <alignment horizontal="center" vertical="center" shrinkToFit="1"/>
      <protection hidden="1"/>
    </xf>
    <xf numFmtId="0" fontId="29" fillId="0" borderId="40" xfId="0" applyFont="1" applyFill="1" applyBorder="1" applyAlignment="1" applyProtection="1">
      <alignment horizontal="center" vertical="center" shrinkToFit="1"/>
      <protection hidden="1"/>
    </xf>
    <xf numFmtId="0" fontId="1" fillId="0" borderId="51" xfId="0" applyFont="1" applyFill="1" applyBorder="1" applyAlignment="1" applyProtection="1">
      <alignment horizontal="center" vertical="center" textRotation="90" shrinkToFit="1"/>
      <protection hidden="1"/>
    </xf>
    <xf numFmtId="0" fontId="1" fillId="0" borderId="16" xfId="0" applyFont="1" applyFill="1" applyBorder="1" applyAlignment="1" applyProtection="1">
      <alignment vertical="center" shrinkToFit="1"/>
      <protection hidden="1"/>
    </xf>
    <xf numFmtId="0" fontId="72" fillId="0" borderId="51" xfId="0" applyFont="1" applyFill="1" applyBorder="1" applyAlignment="1" applyProtection="1">
      <alignment horizontal="center" vertical="center" shrinkToFit="1"/>
      <protection hidden="1"/>
    </xf>
    <xf numFmtId="0" fontId="67" fillId="0" borderId="52" xfId="0" applyFont="1" applyFill="1" applyBorder="1" applyAlignment="1" applyProtection="1">
      <alignment horizontal="center" vertical="center" shrinkToFit="1"/>
      <protection hidden="1"/>
    </xf>
    <xf numFmtId="0" fontId="7" fillId="0" borderId="52" xfId="0" applyFont="1" applyFill="1" applyBorder="1" applyAlignment="1" applyProtection="1">
      <alignment horizontal="center" vertical="center" shrinkToFit="1"/>
      <protection hidden="1"/>
    </xf>
    <xf numFmtId="0" fontId="71" fillId="0" borderId="41" xfId="0" applyFont="1" applyFill="1" applyBorder="1" applyAlignment="1" applyProtection="1">
      <alignment horizontal="center" vertical="center" shrinkToFit="1"/>
      <protection hidden="1"/>
    </xf>
    <xf numFmtId="0" fontId="66" fillId="0" borderId="47" xfId="0" applyFont="1" applyFill="1" applyBorder="1" applyAlignment="1" applyProtection="1">
      <alignment horizontal="center" vertical="center" shrinkToFit="1"/>
      <protection hidden="1"/>
    </xf>
    <xf numFmtId="0" fontId="10" fillId="0" borderId="93" xfId="0" applyFont="1" applyFill="1" applyBorder="1" applyAlignment="1" applyProtection="1">
      <alignment horizontal="center" vertical="center" shrinkToFit="1"/>
      <protection hidden="1"/>
    </xf>
    <xf numFmtId="0" fontId="71" fillId="0" borderId="164" xfId="0" applyFont="1" applyFill="1" applyBorder="1" applyAlignment="1" applyProtection="1">
      <alignment horizontal="center" vertical="center" shrinkToFit="1"/>
      <protection hidden="1"/>
    </xf>
    <xf numFmtId="0" fontId="66" fillId="0" borderId="175" xfId="0" applyFont="1" applyFill="1" applyBorder="1" applyAlignment="1" applyProtection="1">
      <alignment horizontal="center" vertical="center" shrinkToFit="1"/>
      <protection hidden="1"/>
    </xf>
    <xf numFmtId="0" fontId="71" fillId="7" borderId="16" xfId="0" applyFont="1" applyFill="1" applyBorder="1" applyAlignment="1" applyProtection="1">
      <alignment horizontal="center" vertical="center" shrinkToFit="1"/>
      <protection hidden="1"/>
    </xf>
    <xf numFmtId="0" fontId="66" fillId="7" borderId="47" xfId="0" applyFont="1" applyFill="1" applyBorder="1" applyAlignment="1" applyProtection="1">
      <alignment horizontal="center" vertical="center" shrinkToFit="1"/>
      <protection hidden="1"/>
    </xf>
    <xf numFmtId="0" fontId="71" fillId="7" borderId="164" xfId="0" applyFont="1" applyFill="1" applyBorder="1" applyAlignment="1" applyProtection="1">
      <alignment horizontal="center" vertical="center" shrinkToFit="1"/>
      <protection hidden="1"/>
    </xf>
    <xf numFmtId="0" fontId="122" fillId="0" borderId="51" xfId="0" applyFont="1" applyFill="1" applyBorder="1" applyAlignment="1" applyProtection="1">
      <alignment horizontal="center" vertical="center" shrinkToFit="1"/>
      <protection hidden="1"/>
    </xf>
    <xf numFmtId="0" fontId="2" fillId="0" borderId="35" xfId="0" applyFont="1" applyFill="1" applyBorder="1" applyAlignment="1" applyProtection="1">
      <alignment horizontal="center" vertical="center" shrinkToFit="1"/>
      <protection hidden="1"/>
    </xf>
    <xf numFmtId="0" fontId="1" fillId="0" borderId="49" xfId="0" applyFont="1" applyFill="1" applyBorder="1" applyAlignment="1" applyProtection="1">
      <alignment horizontal="center" vertical="center" textRotation="90" shrinkToFit="1"/>
      <protection hidden="1"/>
    </xf>
    <xf numFmtId="0" fontId="1" fillId="0" borderId="18" xfId="0" applyFont="1" applyFill="1" applyBorder="1" applyAlignment="1" applyProtection="1">
      <alignment vertical="center" shrinkToFit="1"/>
      <protection hidden="1"/>
    </xf>
    <xf numFmtId="0" fontId="1" fillId="0" borderId="45" xfId="0" applyFont="1" applyFill="1" applyBorder="1" applyAlignment="1" applyProtection="1">
      <alignment horizontal="center" vertical="center" shrinkToFit="1"/>
      <protection hidden="1"/>
    </xf>
    <xf numFmtId="0" fontId="1" fillId="0" borderId="40" xfId="0" applyFont="1" applyFill="1" applyBorder="1" applyAlignment="1" applyProtection="1">
      <alignment horizontal="center" vertical="center" shrinkToFit="1"/>
      <protection hidden="1"/>
    </xf>
    <xf numFmtId="0" fontId="7" fillId="0" borderId="18" xfId="0" applyFont="1" applyFill="1" applyBorder="1" applyAlignment="1" applyProtection="1">
      <alignment horizontal="center" vertical="center" shrinkToFit="1"/>
      <protection hidden="1"/>
    </xf>
    <xf numFmtId="0" fontId="7" fillId="0" borderId="50" xfId="0" applyFont="1" applyFill="1" applyBorder="1" applyAlignment="1" applyProtection="1">
      <alignment horizontal="center" vertical="center" shrinkToFit="1"/>
      <protection hidden="1"/>
    </xf>
    <xf numFmtId="0" fontId="122" fillId="0" borderId="49" xfId="0" applyFont="1" applyFill="1" applyBorder="1" applyAlignment="1" applyProtection="1">
      <alignment horizontal="center" vertical="center" shrinkToFit="1"/>
      <protection hidden="1"/>
    </xf>
    <xf numFmtId="0" fontId="72" fillId="5" borderId="296" xfId="0" applyFont="1" applyFill="1" applyBorder="1" applyAlignment="1" applyProtection="1">
      <alignment horizontal="center" vertical="center" shrinkToFit="1"/>
      <protection locked="0"/>
    </xf>
    <xf numFmtId="0" fontId="67" fillId="5" borderId="40" xfId="0" applyFont="1" applyFill="1" applyBorder="1" applyAlignment="1" applyProtection="1">
      <alignment horizontal="center" vertical="center" shrinkToFit="1"/>
      <protection locked="0"/>
    </xf>
    <xf numFmtId="0" fontId="67" fillId="5" borderId="297" xfId="0" applyFont="1" applyFill="1" applyBorder="1" applyAlignment="1" applyProtection="1">
      <alignment horizontal="center" vertical="center" shrinkToFit="1"/>
      <protection locked="0"/>
    </xf>
    <xf numFmtId="0" fontId="72" fillId="5" borderId="45" xfId="0" applyFont="1" applyFill="1" applyBorder="1" applyAlignment="1" applyProtection="1">
      <alignment horizontal="center" vertical="center" shrinkToFit="1"/>
      <protection locked="0"/>
    </xf>
    <xf numFmtId="0" fontId="72" fillId="0" borderId="45" xfId="0" applyFont="1" applyFill="1" applyBorder="1" applyAlignment="1" applyProtection="1">
      <alignment horizontal="center" vertical="center" shrinkToFit="1"/>
      <protection hidden="1"/>
    </xf>
    <xf numFmtId="0" fontId="67" fillId="0" borderId="40" xfId="0" applyFont="1" applyFill="1" applyBorder="1" applyAlignment="1" applyProtection="1">
      <alignment horizontal="center" vertical="center" shrinkToFit="1"/>
      <protection hidden="1"/>
    </xf>
    <xf numFmtId="0" fontId="114" fillId="10" borderId="33" xfId="0" applyFont="1" applyFill="1" applyBorder="1" applyAlignment="1" applyProtection="1">
      <alignment horizontal="center" vertical="center" shrinkToFit="1"/>
      <protection hidden="1"/>
    </xf>
    <xf numFmtId="0" fontId="114" fillId="10" borderId="19" xfId="0" applyFont="1" applyFill="1" applyBorder="1" applyAlignment="1" applyProtection="1">
      <alignment horizontal="center" vertical="center" shrinkToFit="1"/>
      <protection hidden="1"/>
    </xf>
    <xf numFmtId="0" fontId="113" fillId="10" borderId="19" xfId="0" applyFont="1" applyFill="1" applyBorder="1" applyAlignment="1" applyProtection="1">
      <alignment horizontal="center" vertical="center" shrinkToFit="1"/>
      <protection hidden="1"/>
    </xf>
    <xf numFmtId="0" fontId="116" fillId="10" borderId="19" xfId="0" applyFont="1" applyFill="1" applyBorder="1" applyAlignment="1" applyProtection="1">
      <alignment horizontal="center" vertical="center" shrinkToFit="1"/>
      <protection hidden="1"/>
    </xf>
    <xf numFmtId="0" fontId="39" fillId="0" borderId="19" xfId="0" applyFont="1" applyFill="1" applyBorder="1" applyAlignment="1" applyProtection="1">
      <alignment horizontal="center" vertical="center" shrinkToFit="1"/>
      <protection hidden="1"/>
    </xf>
    <xf numFmtId="0" fontId="39" fillId="0" borderId="31" xfId="0" applyFont="1" applyFill="1" applyBorder="1" applyAlignment="1" applyProtection="1">
      <alignment horizontal="center" vertical="center" shrinkToFit="1"/>
      <protection hidden="1"/>
    </xf>
    <xf numFmtId="0" fontId="116" fillId="10" borderId="20" xfId="0" applyFont="1" applyFill="1" applyBorder="1" applyAlignment="1" applyProtection="1">
      <alignment horizontal="center"/>
      <protection hidden="1"/>
    </xf>
    <xf numFmtId="0" fontId="116" fillId="10" borderId="17" xfId="0" applyFont="1" applyFill="1" applyBorder="1" applyAlignment="1" applyProtection="1">
      <alignment horizontal="center"/>
      <protection hidden="1"/>
    </xf>
    <xf numFmtId="0" fontId="116" fillId="10" borderId="19" xfId="0" applyFont="1" applyFill="1" applyBorder="1" applyAlignment="1" applyProtection="1">
      <alignment horizontal="center"/>
      <protection hidden="1"/>
    </xf>
    <xf numFmtId="0" fontId="76" fillId="10" borderId="134" xfId="0" applyFont="1" applyFill="1" applyBorder="1" applyAlignment="1" applyProtection="1">
      <alignment horizontal="center" vertical="center" shrinkToFit="1"/>
      <protection hidden="1"/>
    </xf>
    <xf numFmtId="0" fontId="67" fillId="10" borderId="309" xfId="0" applyFont="1" applyFill="1" applyBorder="1" applyAlignment="1" applyProtection="1">
      <alignment horizontal="center" vertical="center" shrinkToFit="1"/>
      <protection hidden="1"/>
    </xf>
    <xf numFmtId="0" fontId="67" fillId="10" borderId="310" xfId="0" applyFont="1" applyFill="1" applyBorder="1" applyAlignment="1" applyProtection="1">
      <alignment horizontal="center" vertical="center" shrinkToFit="1"/>
      <protection hidden="1"/>
    </xf>
    <xf numFmtId="0" fontId="100" fillId="10" borderId="310" xfId="0" applyFont="1" applyFill="1" applyBorder="1" applyAlignment="1" applyProtection="1">
      <alignment horizontal="center" vertical="center" shrinkToFit="1"/>
      <protection hidden="1"/>
    </xf>
    <xf numFmtId="0" fontId="67" fillId="10" borderId="313" xfId="0" applyFont="1" applyFill="1" applyBorder="1" applyAlignment="1" applyProtection="1">
      <alignment horizontal="center" vertical="center" shrinkToFit="1"/>
      <protection hidden="1"/>
    </xf>
    <xf numFmtId="1" fontId="1" fillId="19" borderId="20" xfId="0" applyNumberFormat="1" applyFont="1" applyFill="1" applyBorder="1" applyAlignment="1" applyProtection="1">
      <alignment horizontal="center" vertical="center" shrinkToFit="1"/>
      <protection hidden="1"/>
    </xf>
    <xf numFmtId="1" fontId="7" fillId="19" borderId="20" xfId="0" applyNumberFormat="1" applyFont="1" applyFill="1" applyBorder="1" applyAlignment="1" applyProtection="1">
      <alignment horizontal="center" vertical="center" shrinkToFit="1"/>
      <protection hidden="1"/>
    </xf>
    <xf numFmtId="1" fontId="1" fillId="19" borderId="17" xfId="0" applyNumberFormat="1" applyFont="1" applyFill="1" applyBorder="1" applyAlignment="1" applyProtection="1">
      <alignment horizontal="center" vertical="center" shrinkToFit="1"/>
      <protection hidden="1"/>
    </xf>
    <xf numFmtId="1" fontId="7" fillId="19" borderId="17" xfId="0" applyNumberFormat="1" applyFont="1" applyFill="1" applyBorder="1" applyAlignment="1" applyProtection="1">
      <alignment horizontal="center" vertical="center" shrinkToFit="1"/>
      <protection hidden="1"/>
    </xf>
    <xf numFmtId="1" fontId="1" fillId="19" borderId="24" xfId="0" applyNumberFormat="1" applyFont="1" applyFill="1" applyBorder="1" applyAlignment="1" applyProtection="1">
      <alignment horizontal="center" vertical="center" shrinkToFit="1"/>
      <protection hidden="1"/>
    </xf>
    <xf numFmtId="0" fontId="10" fillId="19" borderId="20" xfId="0" applyFont="1" applyFill="1" applyBorder="1" applyAlignment="1" applyProtection="1">
      <alignment horizontal="left" vertical="center" shrinkToFit="1"/>
      <protection hidden="1"/>
    </xf>
    <xf numFmtId="0" fontId="10" fillId="19" borderId="20" xfId="0" applyFont="1" applyFill="1" applyBorder="1" applyAlignment="1" applyProtection="1">
      <alignment horizontal="center" vertical="center" shrinkToFit="1"/>
      <protection hidden="1"/>
    </xf>
    <xf numFmtId="0" fontId="10" fillId="19" borderId="20" xfId="0" applyFont="1" applyFill="1" applyBorder="1" applyAlignment="1" applyProtection="1">
      <alignment horizontal="right" vertical="center" shrinkToFit="1"/>
      <protection hidden="1"/>
    </xf>
    <xf numFmtId="0" fontId="2" fillId="19" borderId="20" xfId="0" applyFont="1" applyFill="1" applyBorder="1" applyAlignment="1" applyProtection="1">
      <alignment horizontal="left" vertical="center" shrinkToFit="1"/>
      <protection hidden="1"/>
    </xf>
    <xf numFmtId="0" fontId="4" fillId="19" borderId="20" xfId="0" applyFont="1" applyFill="1" applyBorder="1" applyAlignment="1" applyProtection="1">
      <alignment horizontal="center" vertical="center" shrinkToFit="1"/>
      <protection hidden="1"/>
    </xf>
    <xf numFmtId="0" fontId="10" fillId="19" borderId="17" xfId="0" applyFont="1" applyFill="1" applyBorder="1" applyAlignment="1" applyProtection="1">
      <alignment horizontal="left" vertical="center" shrinkToFit="1"/>
      <protection hidden="1"/>
    </xf>
    <xf numFmtId="0" fontId="10" fillId="19" borderId="17" xfId="0" applyFont="1" applyFill="1" applyBorder="1" applyAlignment="1" applyProtection="1">
      <alignment horizontal="center" vertical="center" shrinkToFit="1"/>
      <protection hidden="1"/>
    </xf>
    <xf numFmtId="0" fontId="10" fillId="19" borderId="17" xfId="0" applyFont="1" applyFill="1" applyBorder="1" applyAlignment="1" applyProtection="1">
      <alignment horizontal="right" vertical="center" shrinkToFit="1"/>
      <protection hidden="1"/>
    </xf>
    <xf numFmtId="0" fontId="2" fillId="19" borderId="17" xfId="0" applyFont="1" applyFill="1" applyBorder="1" applyAlignment="1" applyProtection="1">
      <alignment horizontal="left" vertical="center" shrinkToFit="1"/>
      <protection hidden="1"/>
    </xf>
    <xf numFmtId="0" fontId="4" fillId="19" borderId="17" xfId="0" applyFont="1" applyFill="1" applyBorder="1" applyAlignment="1" applyProtection="1">
      <alignment horizontal="center" vertical="center" shrinkToFit="1"/>
      <protection hidden="1"/>
    </xf>
    <xf numFmtId="0" fontId="10" fillId="19" borderId="24" xfId="0" applyFont="1" applyFill="1" applyBorder="1" applyAlignment="1" applyProtection="1">
      <alignment horizontal="center" vertical="center" shrinkToFit="1"/>
      <protection hidden="1"/>
    </xf>
    <xf numFmtId="0" fontId="10" fillId="19" borderId="18" xfId="0" applyFont="1" applyFill="1" applyBorder="1" applyAlignment="1" applyProtection="1">
      <alignment horizontal="left" vertical="center" shrinkToFit="1"/>
      <protection hidden="1"/>
    </xf>
    <xf numFmtId="0" fontId="10" fillId="19" borderId="18" xfId="0" applyFont="1" applyFill="1" applyBorder="1" applyAlignment="1" applyProtection="1">
      <alignment horizontal="center" vertical="center" shrinkToFit="1"/>
      <protection hidden="1"/>
    </xf>
    <xf numFmtId="0" fontId="10" fillId="19" borderId="18" xfId="0" applyFont="1" applyFill="1" applyBorder="1" applyAlignment="1" applyProtection="1">
      <alignment horizontal="right" vertical="center" shrinkToFit="1"/>
      <protection hidden="1"/>
    </xf>
    <xf numFmtId="0" fontId="2" fillId="19" borderId="18" xfId="0" applyFont="1" applyFill="1" applyBorder="1" applyAlignment="1" applyProtection="1">
      <alignment horizontal="left" vertical="center" shrinkToFit="1"/>
      <protection hidden="1"/>
    </xf>
    <xf numFmtId="0" fontId="4" fillId="19" borderId="18" xfId="0" applyFont="1" applyFill="1" applyBorder="1" applyAlignment="1" applyProtection="1">
      <alignment horizontal="center" vertical="center" shrinkToFit="1"/>
      <protection hidden="1"/>
    </xf>
    <xf numFmtId="0" fontId="10" fillId="19" borderId="40" xfId="0" applyFont="1" applyFill="1" applyBorder="1" applyAlignment="1" applyProtection="1">
      <alignment horizontal="center" vertical="center" shrinkToFit="1"/>
      <protection hidden="1"/>
    </xf>
    <xf numFmtId="0" fontId="1" fillId="19" borderId="16" xfId="0" applyFont="1" applyFill="1" applyBorder="1" applyAlignment="1" applyProtection="1">
      <alignment vertical="center" shrinkToFit="1"/>
      <protection hidden="1"/>
    </xf>
    <xf numFmtId="0" fontId="1" fillId="19" borderId="16" xfId="0" applyFont="1" applyFill="1" applyBorder="1" applyAlignment="1" applyProtection="1">
      <alignment horizontal="left" vertical="center" shrinkToFit="1"/>
      <protection hidden="1"/>
    </xf>
    <xf numFmtId="0" fontId="1" fillId="19" borderId="16" xfId="0" applyFont="1" applyFill="1" applyBorder="1" applyAlignment="1" applyProtection="1">
      <alignment horizontal="center" vertical="center" shrinkToFit="1"/>
      <protection hidden="1"/>
    </xf>
    <xf numFmtId="0" fontId="1" fillId="19" borderId="16" xfId="0" applyFont="1" applyFill="1" applyBorder="1" applyAlignment="1" applyProtection="1">
      <alignment horizontal="right" vertical="center" shrinkToFit="1"/>
      <protection hidden="1"/>
    </xf>
    <xf numFmtId="0" fontId="2" fillId="19" borderId="16" xfId="0" applyFont="1" applyFill="1" applyBorder="1" applyAlignment="1" applyProtection="1">
      <alignment horizontal="left" vertical="center" shrinkToFit="1"/>
      <protection hidden="1"/>
    </xf>
    <xf numFmtId="0" fontId="4" fillId="19" borderId="16" xfId="0" applyFont="1" applyFill="1" applyBorder="1" applyAlignment="1" applyProtection="1">
      <alignment horizontal="center" vertical="center" shrinkToFit="1"/>
      <protection hidden="1"/>
    </xf>
    <xf numFmtId="0" fontId="10" fillId="19" borderId="47" xfId="0" applyFont="1" applyFill="1" applyBorder="1" applyAlignment="1" applyProtection="1">
      <alignment horizontal="center" vertical="center" shrinkToFit="1"/>
      <protection hidden="1"/>
    </xf>
    <xf numFmtId="0" fontId="1" fillId="19" borderId="17" xfId="0" applyFont="1" applyFill="1" applyBorder="1" applyAlignment="1" applyProtection="1">
      <alignment vertical="center" shrinkToFit="1"/>
      <protection hidden="1"/>
    </xf>
    <xf numFmtId="0" fontId="1" fillId="19" borderId="17" xfId="0" applyFont="1" applyFill="1" applyBorder="1" applyAlignment="1" applyProtection="1">
      <alignment horizontal="left" vertical="center" shrinkToFit="1"/>
      <protection hidden="1"/>
    </xf>
    <xf numFmtId="0" fontId="1" fillId="19" borderId="17" xfId="0" applyFont="1" applyFill="1" applyBorder="1" applyAlignment="1" applyProtection="1">
      <alignment horizontal="center" vertical="center" shrinkToFit="1"/>
      <protection hidden="1"/>
    </xf>
    <xf numFmtId="0" fontId="1" fillId="19" borderId="17" xfId="0" applyFont="1" applyFill="1" applyBorder="1" applyAlignment="1" applyProtection="1">
      <alignment horizontal="right" vertical="center" shrinkToFit="1"/>
      <protection hidden="1"/>
    </xf>
    <xf numFmtId="0" fontId="1" fillId="19" borderId="18" xfId="0" applyFont="1" applyFill="1" applyBorder="1" applyAlignment="1" applyProtection="1">
      <alignment vertical="center" shrinkToFit="1"/>
      <protection hidden="1"/>
    </xf>
    <xf numFmtId="0" fontId="1" fillId="19" borderId="18" xfId="0" applyFont="1" applyFill="1" applyBorder="1" applyAlignment="1" applyProtection="1">
      <alignment horizontal="center" vertical="center" shrinkToFit="1"/>
      <protection hidden="1"/>
    </xf>
    <xf numFmtId="0" fontId="1" fillId="19" borderId="18" xfId="0" applyFont="1" applyFill="1" applyBorder="1" applyAlignment="1" applyProtection="1">
      <alignment horizontal="right" vertical="center" shrinkToFit="1"/>
      <protection hidden="1"/>
    </xf>
    <xf numFmtId="0" fontId="8" fillId="19" borderId="17" xfId="0" applyFont="1" applyFill="1" applyBorder="1" applyAlignment="1" applyProtection="1">
      <alignment horizontal="center" vertical="center" shrinkToFit="1"/>
      <protection hidden="1"/>
    </xf>
    <xf numFmtId="0" fontId="10" fillId="19" borderId="155" xfId="0" applyFont="1" applyFill="1" applyBorder="1" applyAlignment="1" applyProtection="1">
      <alignment horizontal="left" vertical="center" shrinkToFit="1"/>
      <protection hidden="1"/>
    </xf>
    <xf numFmtId="0" fontId="10" fillId="19" borderId="155" xfId="0" applyFont="1" applyFill="1" applyBorder="1" applyAlignment="1" applyProtection="1">
      <alignment horizontal="center" vertical="center" shrinkToFit="1"/>
      <protection hidden="1"/>
    </xf>
    <xf numFmtId="2" fontId="1" fillId="19" borderId="155" xfId="0" applyNumberFormat="1" applyFont="1" applyFill="1" applyBorder="1" applyAlignment="1" applyProtection="1">
      <alignment horizontal="center" vertical="center" shrinkToFit="1"/>
      <protection hidden="1"/>
    </xf>
    <xf numFmtId="0" fontId="10" fillId="19" borderId="155" xfId="0" applyFont="1" applyFill="1" applyBorder="1" applyAlignment="1" applyProtection="1">
      <alignment horizontal="right" vertical="center" shrinkToFit="1"/>
      <protection hidden="1"/>
    </xf>
    <xf numFmtId="0" fontId="2" fillId="19" borderId="155" xfId="0" applyFont="1" applyFill="1" applyBorder="1" applyAlignment="1" applyProtection="1">
      <alignment horizontal="left" vertical="center" shrinkToFit="1"/>
      <protection hidden="1"/>
    </xf>
    <xf numFmtId="0" fontId="4" fillId="19" borderId="155" xfId="0" applyFont="1" applyFill="1" applyBorder="1" applyAlignment="1" applyProtection="1">
      <alignment horizontal="center" vertical="center" shrinkToFit="1"/>
      <protection hidden="1"/>
    </xf>
    <xf numFmtId="0" fontId="1" fillId="19" borderId="221" xfId="0" applyFont="1" applyFill="1" applyBorder="1" applyAlignment="1" applyProtection="1">
      <alignment horizontal="center" vertical="center" shrinkToFit="1"/>
      <protection locked="0"/>
    </xf>
    <xf numFmtId="0" fontId="7" fillId="19" borderId="221" xfId="0" applyFont="1" applyFill="1" applyBorder="1" applyAlignment="1" applyProtection="1">
      <alignment horizontal="center" vertical="center" shrinkToFit="1"/>
      <protection locked="0"/>
    </xf>
    <xf numFmtId="0" fontId="1" fillId="19" borderId="17" xfId="0" applyFont="1" applyFill="1" applyBorder="1" applyAlignment="1" applyProtection="1">
      <alignment horizontal="center" vertical="center" shrinkToFit="1"/>
      <protection locked="0"/>
    </xf>
    <xf numFmtId="0" fontId="7" fillId="19" borderId="17" xfId="0" applyFont="1" applyFill="1" applyBorder="1" applyAlignment="1" applyProtection="1">
      <alignment horizontal="center" vertical="center" shrinkToFit="1"/>
      <protection locked="0"/>
    </xf>
    <xf numFmtId="0" fontId="1" fillId="19" borderId="18" xfId="0" applyFont="1" applyFill="1" applyBorder="1" applyAlignment="1" applyProtection="1">
      <alignment horizontal="center" vertical="center" shrinkToFit="1"/>
      <protection locked="0"/>
    </xf>
    <xf numFmtId="0" fontId="7" fillId="19" borderId="18" xfId="0" applyFont="1" applyFill="1" applyBorder="1" applyAlignment="1" applyProtection="1">
      <alignment horizontal="center" vertical="center" shrinkToFit="1"/>
      <protection locked="0"/>
    </xf>
    <xf numFmtId="166" fontId="71" fillId="10" borderId="0" xfId="0" applyNumberFormat="1" applyFont="1" applyFill="1" applyBorder="1" applyAlignment="1" applyProtection="1">
      <alignment horizontal="center" vertical="center" shrinkToFit="1"/>
      <protection hidden="1"/>
    </xf>
    <xf numFmtId="166" fontId="143" fillId="7" borderId="0" xfId="0" applyNumberFormat="1" applyFont="1" applyFill="1" applyAlignment="1" applyProtection="1">
      <alignment horizontal="center" textRotation="90" shrinkToFit="1"/>
      <protection hidden="1"/>
    </xf>
    <xf numFmtId="166" fontId="119" fillId="10" borderId="0" xfId="0" applyNumberFormat="1" applyFont="1" applyFill="1" applyAlignment="1" applyProtection="1">
      <alignment horizontal="left" textRotation="90" shrinkToFit="1"/>
      <protection hidden="1"/>
    </xf>
    <xf numFmtId="0" fontId="94" fillId="0" borderId="0" xfId="0" applyFont="1" applyFill="1" applyAlignment="1" applyProtection="1">
      <alignment horizontal="center"/>
      <protection hidden="1"/>
    </xf>
    <xf numFmtId="0" fontId="118" fillId="10" borderId="0" xfId="0" applyFont="1" applyFill="1" applyAlignment="1" applyProtection="1">
      <alignment horizontal="left" shrinkToFit="1"/>
      <protection hidden="1"/>
    </xf>
    <xf numFmtId="0" fontId="134" fillId="0" borderId="0" xfId="0" applyFont="1" applyFill="1" applyAlignment="1" applyProtection="1">
      <alignment horizontal="center"/>
      <protection hidden="1"/>
    </xf>
    <xf numFmtId="1" fontId="147" fillId="10" borderId="0" xfId="0" applyNumberFormat="1" applyFont="1" applyFill="1" applyAlignment="1" applyProtection="1">
      <alignment horizontal="center"/>
      <protection hidden="1"/>
    </xf>
    <xf numFmtId="166" fontId="148" fillId="10" borderId="0" xfId="0" applyNumberFormat="1" applyFont="1" applyFill="1" applyBorder="1" applyAlignment="1" applyProtection="1">
      <alignment horizontal="center" vertical="center" shrinkToFit="1"/>
      <protection hidden="1"/>
    </xf>
    <xf numFmtId="164" fontId="31" fillId="10" borderId="0" xfId="0" applyNumberFormat="1" applyFont="1" applyFill="1" applyBorder="1" applyAlignment="1" applyProtection="1">
      <alignment horizontal="center" shrinkToFit="1"/>
      <protection hidden="1"/>
    </xf>
    <xf numFmtId="0" fontId="71" fillId="10" borderId="0" xfId="0" applyFont="1" applyFill="1" applyBorder="1" applyAlignment="1" applyProtection="1">
      <alignment horizontal="center" vertical="center" shrinkToFit="1"/>
      <protection hidden="1"/>
    </xf>
    <xf numFmtId="166" fontId="43" fillId="10" borderId="0" xfId="0" applyNumberFormat="1" applyFont="1" applyFill="1" applyAlignment="1" applyProtection="1">
      <alignment horizontal="center" vertical="center" shrinkToFit="1"/>
      <protection hidden="1"/>
    </xf>
    <xf numFmtId="166" fontId="43" fillId="10" borderId="0" xfId="0" applyNumberFormat="1" applyFont="1" applyFill="1" applyAlignment="1" applyProtection="1">
      <alignment horizontal="left" vertical="center" shrinkToFit="1"/>
      <protection hidden="1"/>
    </xf>
    <xf numFmtId="0" fontId="119" fillId="10" borderId="0" xfId="0" applyFont="1" applyFill="1" applyAlignment="1" applyProtection="1">
      <alignment horizontal="left"/>
      <protection hidden="1"/>
    </xf>
    <xf numFmtId="1" fontId="143" fillId="10" borderId="0" xfId="0" applyNumberFormat="1" applyFont="1" applyFill="1" applyAlignment="1" applyProtection="1">
      <alignment horizontal="center" textRotation="90" shrinkToFit="1"/>
      <protection hidden="1"/>
    </xf>
    <xf numFmtId="0" fontId="101" fillId="10" borderId="0" xfId="0" applyFont="1" applyFill="1" applyAlignment="1" applyProtection="1">
      <alignment horizontal="center"/>
      <protection hidden="1"/>
    </xf>
    <xf numFmtId="0" fontId="142" fillId="10" borderId="0" xfId="0" applyFont="1" applyFill="1" applyAlignment="1" applyProtection="1">
      <alignment horizontal="center"/>
      <protection hidden="1"/>
    </xf>
    <xf numFmtId="1" fontId="144" fillId="20" borderId="0" xfId="0" applyNumberFormat="1" applyFont="1" applyFill="1" applyAlignment="1" applyProtection="1">
      <alignment horizontal="center" vertical="center" shrinkToFit="1"/>
      <protection hidden="1"/>
    </xf>
    <xf numFmtId="0" fontId="10" fillId="10" borderId="0" xfId="0" applyFont="1" applyFill="1" applyAlignment="1" applyProtection="1">
      <alignment horizontal="center"/>
      <protection hidden="1"/>
    </xf>
    <xf numFmtId="166" fontId="96" fillId="16" borderId="0" xfId="0" applyNumberFormat="1" applyFont="1" applyFill="1" applyAlignment="1" applyProtection="1">
      <alignment horizontal="center" textRotation="90" shrinkToFit="1"/>
      <protection hidden="1"/>
    </xf>
    <xf numFmtId="166" fontId="1" fillId="10" borderId="0" xfId="0" applyNumberFormat="1" applyFont="1" applyFill="1" applyBorder="1" applyAlignment="1" applyProtection="1">
      <alignment horizontal="left" vertical="center" shrinkToFit="1"/>
      <protection hidden="1"/>
    </xf>
    <xf numFmtId="166" fontId="10" fillId="10" borderId="0" xfId="0" applyNumberFormat="1" applyFont="1" applyFill="1" applyBorder="1" applyAlignment="1" applyProtection="1">
      <alignment horizontal="left" vertical="center" shrinkToFit="1"/>
      <protection hidden="1"/>
    </xf>
    <xf numFmtId="166" fontId="10" fillId="10" borderId="0" xfId="0" applyNumberFormat="1" applyFont="1" applyFill="1" applyAlignment="1" applyProtection="1">
      <alignment horizontal="left" shrinkToFit="1"/>
      <protection hidden="1"/>
    </xf>
    <xf numFmtId="0" fontId="92" fillId="10" borderId="0" xfId="0" applyFont="1" applyFill="1" applyBorder="1" applyAlignment="1" applyProtection="1">
      <alignment horizontal="center" vertical="center" wrapText="1" shrinkToFit="1"/>
      <protection hidden="1"/>
    </xf>
    <xf numFmtId="1" fontId="144" fillId="8" borderId="0" xfId="0" applyNumberFormat="1" applyFont="1" applyFill="1" applyAlignment="1" applyProtection="1">
      <alignment horizontal="center" vertical="center" shrinkToFit="1"/>
      <protection hidden="1"/>
    </xf>
    <xf numFmtId="0" fontId="119" fillId="10" borderId="0" xfId="0" applyFont="1" applyFill="1" applyAlignment="1" applyProtection="1">
      <alignment horizontal="center"/>
      <protection hidden="1"/>
    </xf>
    <xf numFmtId="0" fontId="119" fillId="10" borderId="0" xfId="0" applyFont="1" applyFill="1" applyAlignment="1" applyProtection="1">
      <alignment horizontal="center" shrinkToFit="1"/>
      <protection hidden="1"/>
    </xf>
    <xf numFmtId="0" fontId="119" fillId="25" borderId="0" xfId="0" applyFont="1" applyFill="1" applyAlignment="1" applyProtection="1">
      <alignment horizontal="center" shrinkToFit="1"/>
      <protection hidden="1"/>
    </xf>
    <xf numFmtId="0" fontId="119" fillId="25" borderId="0" xfId="0" applyFont="1" applyFill="1" applyAlignment="1" applyProtection="1">
      <alignment horizontal="left" shrinkToFit="1"/>
      <protection hidden="1"/>
    </xf>
    <xf numFmtId="0" fontId="2" fillId="33" borderId="0" xfId="0" applyFont="1" applyFill="1" applyAlignment="1" applyProtection="1">
      <alignment shrinkToFit="1"/>
      <protection hidden="1"/>
    </xf>
    <xf numFmtId="0" fontId="2" fillId="10" borderId="0" xfId="0" applyFont="1" applyFill="1" applyAlignment="1" applyProtection="1">
      <alignment shrinkToFit="1"/>
      <protection hidden="1"/>
    </xf>
    <xf numFmtId="166" fontId="149" fillId="10" borderId="0" xfId="0" applyNumberFormat="1" applyFont="1" applyFill="1" applyAlignment="1" applyProtection="1">
      <alignment horizontal="center" vertical="center" shrinkToFit="1"/>
      <protection hidden="1"/>
    </xf>
    <xf numFmtId="166" fontId="150" fillId="10" borderId="0" xfId="0" applyNumberFormat="1" applyFont="1" applyFill="1" applyAlignment="1" applyProtection="1">
      <alignment horizontal="center" vertical="center" shrinkToFit="1"/>
      <protection hidden="1"/>
    </xf>
    <xf numFmtId="1" fontId="10" fillId="10" borderId="0" xfId="0" applyNumberFormat="1" applyFont="1" applyFill="1" applyBorder="1" applyAlignment="1" applyProtection="1">
      <alignment horizontal="center" shrinkToFit="1"/>
      <protection hidden="1"/>
    </xf>
    <xf numFmtId="0" fontId="119" fillId="32" borderId="0" xfId="0" applyFont="1" applyFill="1" applyAlignment="1" applyProtection="1">
      <alignment horizontal="left"/>
      <protection hidden="1"/>
    </xf>
    <xf numFmtId="1" fontId="43" fillId="24" borderId="0" xfId="0" applyNumberFormat="1" applyFont="1" applyFill="1" applyAlignment="1" applyProtection="1">
      <alignment horizontal="center" shrinkToFit="1"/>
      <protection hidden="1"/>
    </xf>
    <xf numFmtId="166" fontId="43" fillId="10" borderId="0" xfId="0" applyNumberFormat="1" applyFont="1" applyFill="1" applyAlignment="1" applyProtection="1">
      <alignment horizontal="left" shrinkToFit="1"/>
      <protection hidden="1"/>
    </xf>
    <xf numFmtId="166" fontId="143" fillId="10" borderId="0" xfId="0" applyNumberFormat="1" applyFont="1" applyFill="1" applyAlignment="1" applyProtection="1">
      <alignment horizontal="center" textRotation="90" shrinkToFit="1"/>
      <protection hidden="1"/>
    </xf>
    <xf numFmtId="0" fontId="10" fillId="33" borderId="0" xfId="0" applyFont="1" applyFill="1" applyBorder="1" applyAlignment="1" applyProtection="1">
      <alignment horizontal="center"/>
      <protection hidden="1"/>
    </xf>
    <xf numFmtId="0" fontId="3" fillId="33" borderId="0" xfId="0" applyFont="1" applyFill="1" applyBorder="1" applyAlignment="1" applyProtection="1">
      <alignment horizontal="left" vertical="center" shrinkToFit="1"/>
      <protection hidden="1"/>
    </xf>
    <xf numFmtId="0" fontId="10" fillId="33" borderId="0" xfId="0" applyFont="1" applyFill="1" applyProtection="1">
      <protection hidden="1"/>
    </xf>
    <xf numFmtId="0" fontId="3" fillId="33" borderId="0" xfId="0" applyFont="1" applyFill="1" applyAlignment="1" applyProtection="1">
      <alignment horizontal="center" vertical="center"/>
      <protection hidden="1"/>
    </xf>
    <xf numFmtId="0" fontId="3" fillId="33" borderId="0" xfId="0" applyFont="1" applyFill="1" applyAlignment="1" applyProtection="1">
      <alignment horizontal="center"/>
      <protection hidden="1"/>
    </xf>
    <xf numFmtId="0" fontId="3" fillId="33" borderId="0" xfId="0" applyFont="1" applyFill="1" applyAlignment="1" applyProtection="1">
      <alignment horizontal="left" vertical="center"/>
      <protection hidden="1"/>
    </xf>
    <xf numFmtId="0" fontId="10" fillId="33" borderId="0" xfId="0" applyFont="1" applyFill="1" applyAlignment="1" applyProtection="1">
      <alignment horizontal="center" vertical="center" shrinkToFit="1"/>
      <protection hidden="1"/>
    </xf>
    <xf numFmtId="0" fontId="27" fillId="33" borderId="0" xfId="0" applyFont="1" applyFill="1" applyAlignment="1" applyProtection="1">
      <alignment horizontal="center" vertical="center" shrinkToFit="1"/>
      <protection hidden="1"/>
    </xf>
    <xf numFmtId="0" fontId="10" fillId="33" borderId="0" xfId="0" applyFont="1" applyFill="1" applyBorder="1" applyAlignment="1" applyProtection="1">
      <alignment horizontal="center" vertical="center" shrinkToFit="1"/>
      <protection hidden="1"/>
    </xf>
    <xf numFmtId="0" fontId="1" fillId="33" borderId="0" xfId="0" applyFont="1" applyFill="1" applyAlignment="1" applyProtection="1">
      <alignment horizontal="center" vertical="center"/>
      <protection hidden="1"/>
    </xf>
    <xf numFmtId="0" fontId="1" fillId="33" borderId="0" xfId="0" applyFont="1" applyFill="1" applyProtection="1">
      <protection hidden="1"/>
    </xf>
    <xf numFmtId="0" fontId="10" fillId="33" borderId="0" xfId="0" applyFont="1" applyFill="1" applyBorder="1" applyProtection="1">
      <protection hidden="1"/>
    </xf>
    <xf numFmtId="0" fontId="10" fillId="33" borderId="0" xfId="0" applyFont="1" applyFill="1" applyAlignment="1" applyProtection="1">
      <alignment shrinkToFit="1"/>
      <protection hidden="1"/>
    </xf>
    <xf numFmtId="0" fontId="78" fillId="10" borderId="22" xfId="0" applyFont="1" applyFill="1" applyBorder="1" applyAlignment="1" applyProtection="1">
      <alignment horizontal="center" vertical="center" shrinkToFit="1"/>
      <protection hidden="1"/>
    </xf>
    <xf numFmtId="0" fontId="3" fillId="33" borderId="38" xfId="0" applyFont="1" applyFill="1" applyBorder="1" applyAlignment="1" applyProtection="1">
      <alignment horizontal="center" vertical="center" shrinkToFit="1"/>
      <protection hidden="1"/>
    </xf>
    <xf numFmtId="0" fontId="3" fillId="33" borderId="36" xfId="0" applyFont="1" applyFill="1" applyBorder="1" applyAlignment="1" applyProtection="1">
      <alignment horizontal="center" vertical="center" shrinkToFit="1"/>
      <protection hidden="1"/>
    </xf>
    <xf numFmtId="0" fontId="3" fillId="33" borderId="39" xfId="0" applyFont="1" applyFill="1" applyBorder="1" applyAlignment="1" applyProtection="1">
      <alignment horizontal="center" vertical="center" shrinkToFit="1"/>
      <protection hidden="1"/>
    </xf>
    <xf numFmtId="0" fontId="3" fillId="0" borderId="0" xfId="0" applyFont="1" applyFill="1" applyProtection="1">
      <protection hidden="1"/>
    </xf>
    <xf numFmtId="0" fontId="43" fillId="0" borderId="0" xfId="0" applyFont="1" applyFill="1" applyProtection="1">
      <protection hidden="1"/>
    </xf>
    <xf numFmtId="0" fontId="3" fillId="10" borderId="0" xfId="0" applyFont="1" applyFill="1" applyAlignment="1" applyProtection="1">
      <alignment horizontal="center" vertical="center"/>
      <protection hidden="1"/>
    </xf>
    <xf numFmtId="0" fontId="10" fillId="10" borderId="0" xfId="0" applyFont="1" applyFill="1" applyAlignment="1" applyProtection="1">
      <alignment horizontal="center" vertical="center"/>
      <protection hidden="1"/>
    </xf>
    <xf numFmtId="0" fontId="1" fillId="24" borderId="0" xfId="0" applyFont="1" applyFill="1" applyBorder="1" applyAlignment="1" applyProtection="1">
      <alignment horizontal="center" vertical="center"/>
      <protection hidden="1"/>
    </xf>
    <xf numFmtId="1" fontId="4" fillId="24" borderId="0" xfId="0" applyNumberFormat="1" applyFont="1" applyFill="1" applyAlignment="1" applyProtection="1">
      <alignment horizontal="center" vertical="center" shrinkToFit="1"/>
      <protection hidden="1"/>
    </xf>
    <xf numFmtId="166" fontId="10" fillId="24" borderId="0" xfId="0" applyNumberFormat="1" applyFont="1" applyFill="1" applyAlignment="1" applyProtection="1">
      <alignment horizontal="left" shrinkToFit="1"/>
      <protection hidden="1"/>
    </xf>
    <xf numFmtId="166" fontId="43" fillId="24" borderId="0" xfId="0" applyNumberFormat="1" applyFont="1" applyFill="1" applyAlignment="1" applyProtection="1">
      <alignment horizontal="center" shrinkToFit="1"/>
      <protection hidden="1"/>
    </xf>
    <xf numFmtId="1" fontId="43" fillId="10" borderId="0" xfId="0" applyNumberFormat="1" applyFont="1" applyFill="1" applyAlignment="1" applyProtection="1">
      <alignment horizontal="center" shrinkToFit="1"/>
      <protection hidden="1"/>
    </xf>
    <xf numFmtId="166" fontId="10" fillId="24" borderId="0" xfId="0" applyNumberFormat="1" applyFont="1" applyFill="1" applyAlignment="1" applyProtection="1">
      <alignment shrinkToFit="1"/>
      <protection hidden="1"/>
    </xf>
    <xf numFmtId="166" fontId="10" fillId="24" borderId="0" xfId="0" applyNumberFormat="1" applyFont="1" applyFill="1" applyAlignment="1" applyProtection="1">
      <alignment horizontal="left" vertical="center" shrinkToFit="1"/>
      <protection hidden="1"/>
    </xf>
    <xf numFmtId="1" fontId="10" fillId="10" borderId="0" xfId="0" applyNumberFormat="1" applyFont="1" applyFill="1" applyAlignment="1" applyProtection="1">
      <alignment horizontal="center"/>
      <protection hidden="1"/>
    </xf>
    <xf numFmtId="0" fontId="10" fillId="10" borderId="0" xfId="0" applyFont="1" applyFill="1" applyAlignment="1" applyProtection="1">
      <alignment horizontal="left"/>
      <protection hidden="1"/>
    </xf>
    <xf numFmtId="0" fontId="71" fillId="24" borderId="0" xfId="0" applyFont="1" applyFill="1" applyBorder="1" applyAlignment="1" applyProtection="1">
      <alignment horizontal="center" vertical="center" shrinkToFit="1"/>
      <protection hidden="1"/>
    </xf>
    <xf numFmtId="166" fontId="71" fillId="24" borderId="0" xfId="0" applyNumberFormat="1" applyFont="1" applyFill="1" applyBorder="1" applyAlignment="1" applyProtection="1">
      <alignment horizontal="center" vertical="center" shrinkToFit="1"/>
      <protection hidden="1"/>
    </xf>
    <xf numFmtId="166" fontId="35" fillId="24" borderId="0" xfId="0" applyNumberFormat="1" applyFont="1" applyFill="1" applyBorder="1" applyAlignment="1" applyProtection="1">
      <alignment horizontal="center" vertical="center" shrinkToFit="1"/>
      <protection hidden="1"/>
    </xf>
    <xf numFmtId="0" fontId="22" fillId="0" borderId="108" xfId="0" applyFont="1" applyFill="1" applyBorder="1" applyAlignment="1" applyProtection="1">
      <alignment horizontal="center" vertical="center" shrinkToFit="1"/>
      <protection hidden="1"/>
    </xf>
    <xf numFmtId="0" fontId="3" fillId="0" borderId="87" xfId="0" applyFont="1" applyFill="1" applyBorder="1" applyAlignment="1" applyProtection="1">
      <alignment horizontal="center" vertical="center" shrinkToFit="1"/>
      <protection hidden="1"/>
    </xf>
    <xf numFmtId="0" fontId="7" fillId="0" borderId="88" xfId="0" applyFont="1" applyFill="1" applyBorder="1" applyAlignment="1" applyProtection="1">
      <alignment horizontal="center" vertical="center" shrinkToFit="1"/>
      <protection hidden="1"/>
    </xf>
    <xf numFmtId="0" fontId="7" fillId="0" borderId="6" xfId="0" applyFont="1" applyFill="1" applyBorder="1" applyAlignment="1" applyProtection="1">
      <alignment horizontal="center" vertical="center" shrinkToFit="1"/>
      <protection hidden="1"/>
    </xf>
    <xf numFmtId="0" fontId="22" fillId="0" borderId="319" xfId="0" applyFont="1" applyFill="1" applyBorder="1" applyAlignment="1" applyProtection="1">
      <alignment horizontal="center" vertical="center" shrinkToFit="1"/>
      <protection hidden="1"/>
    </xf>
    <xf numFmtId="0" fontId="7" fillId="0" borderId="7" xfId="0" applyFont="1" applyFill="1" applyBorder="1" applyAlignment="1" applyProtection="1">
      <alignment horizontal="center" vertical="center" shrinkToFit="1"/>
      <protection hidden="1"/>
    </xf>
    <xf numFmtId="0" fontId="22" fillId="6" borderId="108" xfId="0" applyFont="1" applyFill="1" applyBorder="1" applyAlignment="1" applyProtection="1">
      <alignment horizontal="center" vertical="center" shrinkToFit="1"/>
      <protection hidden="1"/>
    </xf>
    <xf numFmtId="0" fontId="22" fillId="6" borderId="320" xfId="0" applyFont="1" applyFill="1" applyBorder="1" applyAlignment="1" applyProtection="1">
      <alignment horizontal="center" vertical="center" shrinkToFit="1"/>
      <protection hidden="1"/>
    </xf>
    <xf numFmtId="0" fontId="7" fillId="0" borderId="62" xfId="0" applyFont="1" applyFill="1" applyBorder="1" applyAlignment="1" applyProtection="1">
      <alignment horizontal="center" vertical="center" shrinkToFit="1"/>
      <protection hidden="1"/>
    </xf>
    <xf numFmtId="0" fontId="7" fillId="0" borderId="91" xfId="0" applyFont="1" applyFill="1" applyBorder="1" applyAlignment="1" applyProtection="1">
      <alignment horizontal="center" vertical="center" shrinkToFit="1"/>
      <protection hidden="1"/>
    </xf>
    <xf numFmtId="0" fontId="7" fillId="0" borderId="64" xfId="0" applyFont="1" applyFill="1" applyBorder="1" applyAlignment="1" applyProtection="1">
      <alignment horizontal="center" vertical="center" shrinkToFit="1"/>
      <protection hidden="1"/>
    </xf>
    <xf numFmtId="0" fontId="7" fillId="0" borderId="2" xfId="0" applyFont="1" applyFill="1" applyBorder="1" applyAlignment="1" applyProtection="1">
      <alignment horizontal="center" vertical="center" shrinkToFit="1"/>
      <protection hidden="1"/>
    </xf>
    <xf numFmtId="0" fontId="33" fillId="0" borderId="108" xfId="0" applyFont="1" applyFill="1" applyBorder="1" applyAlignment="1" applyProtection="1">
      <alignment horizontal="center" vertical="center" shrinkToFit="1"/>
      <protection hidden="1"/>
    </xf>
    <xf numFmtId="0" fontId="33" fillId="0" borderId="14" xfId="0" applyFont="1" applyFill="1" applyBorder="1" applyAlignment="1" applyProtection="1">
      <alignment horizontal="center" vertical="center" shrinkToFit="1"/>
      <protection hidden="1"/>
    </xf>
    <xf numFmtId="0" fontId="3" fillId="0" borderId="15" xfId="0" applyFont="1" applyFill="1" applyBorder="1" applyAlignment="1" applyProtection="1">
      <alignment horizontal="center" vertical="center" shrinkToFit="1"/>
      <protection hidden="1"/>
    </xf>
    <xf numFmtId="0" fontId="7" fillId="0" borderId="108" xfId="0" applyFont="1" applyFill="1" applyBorder="1" applyAlignment="1" applyProtection="1">
      <alignment horizontal="center" vertical="center" shrinkToFit="1"/>
      <protection hidden="1"/>
    </xf>
    <xf numFmtId="0" fontId="7" fillId="0" borderId="14" xfId="0" applyFont="1" applyFill="1" applyBorder="1" applyAlignment="1" applyProtection="1">
      <alignment horizontal="center" vertical="center" shrinkToFit="1"/>
      <protection hidden="1"/>
    </xf>
    <xf numFmtId="0" fontId="7" fillId="0" borderId="15" xfId="0" applyFont="1" applyFill="1" applyBorder="1" applyAlignment="1" applyProtection="1">
      <alignment horizontal="center" vertical="center" shrinkToFit="1"/>
      <protection hidden="1"/>
    </xf>
    <xf numFmtId="0" fontId="7" fillId="0" borderId="8" xfId="0" applyFont="1" applyFill="1" applyBorder="1" applyAlignment="1" applyProtection="1">
      <alignment horizontal="center" vertical="center" shrinkToFit="1"/>
      <protection hidden="1"/>
    </xf>
    <xf numFmtId="0" fontId="33" fillId="0" borderId="88" xfId="0" applyFont="1" applyFill="1" applyBorder="1" applyAlignment="1" applyProtection="1">
      <alignment horizontal="center" vertical="center" shrinkToFit="1"/>
      <protection hidden="1"/>
    </xf>
    <xf numFmtId="0" fontId="33" fillId="0" borderId="6" xfId="0" applyFont="1" applyFill="1" applyBorder="1" applyAlignment="1" applyProtection="1">
      <alignment horizontal="center" vertical="center" shrinkToFit="1"/>
      <protection hidden="1"/>
    </xf>
    <xf numFmtId="0" fontId="3" fillId="0" borderId="7" xfId="0" applyFont="1" applyFill="1" applyBorder="1" applyAlignment="1" applyProtection="1">
      <alignment horizontal="center" vertical="center" shrinkToFit="1"/>
      <protection hidden="1"/>
    </xf>
    <xf numFmtId="0" fontId="7" fillId="0" borderId="4" xfId="0" applyFont="1" applyFill="1" applyBorder="1" applyAlignment="1" applyProtection="1">
      <alignment horizontal="center" vertical="center" shrinkToFit="1"/>
      <protection hidden="1"/>
    </xf>
    <xf numFmtId="0" fontId="74" fillId="10" borderId="187" xfId="0" applyFont="1" applyFill="1" applyBorder="1" applyAlignment="1" applyProtection="1">
      <alignment horizontal="center" vertical="center" shrinkToFit="1"/>
      <protection hidden="1"/>
    </xf>
    <xf numFmtId="0" fontId="74" fillId="10" borderId="188" xfId="0" applyFont="1" applyFill="1" applyBorder="1" applyAlignment="1" applyProtection="1">
      <alignment horizontal="center" vertical="center" shrinkToFit="1"/>
      <protection hidden="1"/>
    </xf>
    <xf numFmtId="0" fontId="76" fillId="10" borderId="187" xfId="0" applyFont="1" applyFill="1" applyBorder="1" applyAlignment="1" applyProtection="1">
      <alignment horizontal="center" vertical="center" shrinkToFit="1"/>
      <protection hidden="1"/>
    </xf>
    <xf numFmtId="0" fontId="76" fillId="10" borderId="188" xfId="0" applyFont="1" applyFill="1" applyBorder="1" applyAlignment="1" applyProtection="1">
      <alignment horizontal="center" vertical="center" shrinkToFit="1"/>
      <protection hidden="1"/>
    </xf>
    <xf numFmtId="0" fontId="67" fillId="10" borderId="311" xfId="0" applyFont="1" applyFill="1" applyBorder="1" applyAlignment="1" applyProtection="1">
      <alignment horizontal="center" vertical="center" shrinkToFit="1"/>
      <protection hidden="1"/>
    </xf>
    <xf numFmtId="0" fontId="72" fillId="10" borderId="189" xfId="0" applyFont="1" applyFill="1" applyBorder="1" applyAlignment="1" applyProtection="1">
      <alignment horizontal="center" vertical="center" shrinkToFit="1"/>
      <protection hidden="1"/>
    </xf>
    <xf numFmtId="0" fontId="101" fillId="10" borderId="321" xfId="0" applyFont="1" applyFill="1" applyBorder="1" applyAlignment="1" applyProtection="1">
      <alignment horizontal="center" textRotation="90" shrinkToFit="1"/>
      <protection hidden="1"/>
    </xf>
    <xf numFmtId="0" fontId="101" fillId="10" borderId="242" xfId="0" applyFont="1" applyFill="1" applyBorder="1" applyAlignment="1" applyProtection="1">
      <alignment horizontal="center" textRotation="90" shrinkToFit="1"/>
      <protection hidden="1"/>
    </xf>
    <xf numFmtId="0" fontId="101" fillId="10" borderId="322" xfId="0" applyFont="1" applyFill="1" applyBorder="1" applyAlignment="1" applyProtection="1">
      <alignment horizontal="center" vertical="center" shrinkToFit="1"/>
      <protection hidden="1"/>
    </xf>
    <xf numFmtId="0" fontId="101" fillId="10" borderId="323" xfId="0" applyFont="1" applyFill="1" applyBorder="1" applyAlignment="1" applyProtection="1">
      <alignment horizontal="center" vertical="center" shrinkToFit="1"/>
      <protection hidden="1"/>
    </xf>
    <xf numFmtId="0" fontId="100" fillId="10" borderId="325" xfId="0" applyFont="1" applyFill="1" applyBorder="1" applyAlignment="1" applyProtection="1">
      <alignment horizontal="center" vertical="center" shrinkToFit="1"/>
      <protection hidden="1"/>
    </xf>
    <xf numFmtId="0" fontId="90" fillId="10" borderId="326" xfId="0" applyFont="1" applyFill="1" applyBorder="1" applyAlignment="1" applyProtection="1">
      <alignment horizontal="center" vertical="center" shrinkToFit="1"/>
      <protection hidden="1"/>
    </xf>
    <xf numFmtId="0" fontId="3" fillId="10" borderId="0" xfId="0" applyFont="1" applyFill="1" applyAlignment="1" applyProtection="1">
      <alignment horizontal="center"/>
      <protection hidden="1"/>
    </xf>
    <xf numFmtId="1" fontId="2" fillId="10" borderId="0" xfId="0" applyNumberFormat="1" applyFont="1" applyFill="1" applyAlignment="1" applyProtection="1">
      <alignment horizontal="center" vertical="center" shrinkToFit="1"/>
      <protection hidden="1"/>
    </xf>
    <xf numFmtId="0" fontId="27" fillId="10" borderId="0" xfId="0" applyFont="1" applyFill="1" applyAlignment="1" applyProtection="1">
      <alignment horizontal="center" vertical="center" shrinkToFit="1"/>
      <protection hidden="1"/>
    </xf>
    <xf numFmtId="0" fontId="1" fillId="10" borderId="0" xfId="0" applyFont="1" applyFill="1" applyAlignment="1" applyProtection="1">
      <alignment horizontal="center" vertical="center"/>
      <protection hidden="1"/>
    </xf>
    <xf numFmtId="0" fontId="1" fillId="10" borderId="0" xfId="0" applyFont="1" applyFill="1" applyProtection="1">
      <protection hidden="1"/>
    </xf>
    <xf numFmtId="0" fontId="66" fillId="34" borderId="24" xfId="0" applyFont="1" applyFill="1" applyBorder="1" applyAlignment="1" applyProtection="1">
      <alignment horizontal="right" vertical="center" shrinkToFit="1"/>
      <protection hidden="1"/>
    </xf>
    <xf numFmtId="0" fontId="66" fillId="34" borderId="177" xfId="0" applyFont="1" applyFill="1" applyBorder="1" applyAlignment="1" applyProtection="1">
      <alignment horizontal="right" vertical="center" shrinkToFit="1"/>
      <protection hidden="1"/>
    </xf>
    <xf numFmtId="0" fontId="66" fillId="34" borderId="17" xfId="0" applyFont="1" applyFill="1" applyBorder="1" applyAlignment="1" applyProtection="1">
      <alignment horizontal="right" vertical="center" shrinkToFit="1"/>
      <protection hidden="1"/>
    </xf>
    <xf numFmtId="0" fontId="25" fillId="0" borderId="51" xfId="0" applyFont="1" applyFill="1" applyBorder="1" applyAlignment="1" applyProtection="1">
      <alignment horizontal="center" vertical="center" shrinkToFit="1"/>
      <protection hidden="1"/>
    </xf>
    <xf numFmtId="0" fontId="25" fillId="0" borderId="22"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center" vertical="center" shrinkToFit="1"/>
      <protection hidden="1"/>
    </xf>
    <xf numFmtId="0" fontId="1" fillId="0" borderId="20" xfId="0" applyFont="1" applyFill="1" applyBorder="1" applyAlignment="1" applyProtection="1">
      <alignment horizontal="center" vertical="center" shrinkToFit="1"/>
      <protection hidden="1"/>
    </xf>
    <xf numFmtId="0" fontId="1" fillId="0" borderId="0" xfId="0" applyFont="1" applyFill="1" applyAlignment="1" applyProtection="1">
      <alignment horizontal="center" vertical="center"/>
      <protection hidden="1"/>
    </xf>
    <xf numFmtId="0" fontId="2" fillId="0" borderId="0" xfId="0" applyFont="1" applyFill="1" applyBorder="1" applyAlignment="1" applyProtection="1">
      <alignment horizontal="left"/>
      <protection hidden="1"/>
    </xf>
    <xf numFmtId="0" fontId="10" fillId="0" borderId="16" xfId="0" applyFont="1" applyFill="1" applyBorder="1" applyAlignment="1" applyProtection="1">
      <alignment horizontal="center" vertical="center" shrinkToFit="1"/>
      <protection hidden="1"/>
    </xf>
    <xf numFmtId="0" fontId="10" fillId="0" borderId="17" xfId="0" applyFont="1" applyFill="1" applyBorder="1" applyAlignment="1" applyProtection="1">
      <alignment horizontal="center" vertical="center" shrinkToFit="1"/>
      <protection hidden="1"/>
    </xf>
    <xf numFmtId="0" fontId="10" fillId="0" borderId="18" xfId="0" applyFont="1" applyFill="1" applyBorder="1" applyAlignment="1" applyProtection="1">
      <alignment horizontal="center" vertical="center" shrinkToFit="1"/>
      <protection hidden="1"/>
    </xf>
    <xf numFmtId="0" fontId="20" fillId="0" borderId="40" xfId="0" applyFont="1" applyFill="1" applyBorder="1" applyAlignment="1" applyProtection="1">
      <alignment horizontal="center" vertical="center" shrinkToFit="1"/>
      <protection hidden="1"/>
    </xf>
    <xf numFmtId="0" fontId="20" fillId="0" borderId="47" xfId="0" applyFont="1" applyFill="1" applyBorder="1" applyAlignment="1" applyProtection="1">
      <alignment horizontal="center" vertical="center" shrinkToFit="1"/>
      <protection hidden="1"/>
    </xf>
    <xf numFmtId="0" fontId="20" fillId="0" borderId="24" xfId="0" applyFont="1" applyFill="1" applyBorder="1" applyAlignment="1" applyProtection="1">
      <alignment horizontal="center" vertical="center" shrinkToFit="1"/>
      <protection hidden="1"/>
    </xf>
    <xf numFmtId="0" fontId="2" fillId="10" borderId="95" xfId="0" applyFont="1" applyFill="1" applyBorder="1" applyAlignment="1" applyProtection="1">
      <alignment horizontal="center" vertical="center" shrinkToFit="1"/>
      <protection hidden="1"/>
    </xf>
    <xf numFmtId="0" fontId="71" fillId="8" borderId="166" xfId="0" applyFont="1" applyFill="1" applyBorder="1" applyAlignment="1" applyProtection="1">
      <alignment horizontal="right" vertical="center" shrinkToFit="1"/>
      <protection hidden="1"/>
    </xf>
    <xf numFmtId="0" fontId="71" fillId="8" borderId="27" xfId="0" applyFont="1" applyFill="1" applyBorder="1" applyAlignment="1" applyProtection="1">
      <alignment horizontal="right" vertical="center" shrinkToFit="1"/>
      <protection hidden="1"/>
    </xf>
    <xf numFmtId="0" fontId="71" fillId="8" borderId="17" xfId="0" applyFont="1" applyFill="1" applyBorder="1" applyAlignment="1" applyProtection="1">
      <alignment horizontal="right" vertical="center" shrinkToFit="1"/>
      <protection hidden="1"/>
    </xf>
    <xf numFmtId="0" fontId="18" fillId="29" borderId="14" xfId="0" applyFont="1" applyFill="1" applyBorder="1" applyAlignment="1" applyProtection="1">
      <alignment horizontal="left" vertical="center" shrinkToFit="1"/>
      <protection hidden="1"/>
    </xf>
    <xf numFmtId="0" fontId="18" fillId="29" borderId="109" xfId="0" applyFont="1" applyFill="1" applyBorder="1" applyAlignment="1" applyProtection="1">
      <alignment horizontal="left" vertical="center" shrinkToFit="1"/>
      <protection hidden="1"/>
    </xf>
    <xf numFmtId="0" fontId="18" fillId="29" borderId="5" xfId="0" applyFont="1" applyFill="1" applyBorder="1" applyAlignment="1" applyProtection="1">
      <alignment horizontal="left" vertical="center" shrinkToFit="1"/>
      <protection hidden="1"/>
    </xf>
    <xf numFmtId="0" fontId="18" fillId="29" borderId="89" xfId="0" applyFont="1" applyFill="1" applyBorder="1" applyAlignment="1" applyProtection="1">
      <alignment horizontal="left" vertical="center" shrinkToFit="1"/>
      <protection hidden="1"/>
    </xf>
    <xf numFmtId="0" fontId="18" fillId="29" borderId="6" xfId="0" applyFont="1" applyFill="1" applyBorder="1" applyAlignment="1" applyProtection="1">
      <alignment horizontal="left" vertical="center" shrinkToFit="1"/>
      <protection hidden="1"/>
    </xf>
    <xf numFmtId="0" fontId="18" fillId="29" borderId="90" xfId="0" applyFont="1" applyFill="1" applyBorder="1" applyAlignment="1" applyProtection="1">
      <alignment horizontal="left" vertical="center" shrinkToFit="1"/>
      <protection hidden="1"/>
    </xf>
    <xf numFmtId="0" fontId="18" fillId="35" borderId="14" xfId="0" applyFont="1" applyFill="1" applyBorder="1" applyAlignment="1" applyProtection="1">
      <alignment horizontal="center" vertical="center" shrinkToFit="1"/>
      <protection hidden="1"/>
    </xf>
    <xf numFmtId="0" fontId="18" fillId="35" borderId="109" xfId="0" applyFont="1" applyFill="1" applyBorder="1" applyAlignment="1" applyProtection="1">
      <alignment horizontal="center" vertical="center" shrinkToFit="1"/>
      <protection hidden="1"/>
    </xf>
    <xf numFmtId="0" fontId="18" fillId="35" borderId="5" xfId="0" applyFont="1" applyFill="1" applyBorder="1" applyAlignment="1" applyProtection="1">
      <alignment horizontal="center" vertical="center" shrinkToFit="1"/>
      <protection hidden="1"/>
    </xf>
    <xf numFmtId="0" fontId="18" fillId="35" borderId="89" xfId="0" applyFont="1" applyFill="1" applyBorder="1" applyAlignment="1" applyProtection="1">
      <alignment horizontal="center" vertical="center" shrinkToFit="1"/>
      <protection hidden="1"/>
    </xf>
    <xf numFmtId="0" fontId="18" fillId="35" borderId="6" xfId="0" applyFont="1" applyFill="1" applyBorder="1" applyAlignment="1" applyProtection="1">
      <alignment horizontal="center" vertical="center" shrinkToFit="1"/>
      <protection hidden="1"/>
    </xf>
    <xf numFmtId="0" fontId="18" fillId="35" borderId="90" xfId="0" applyFont="1" applyFill="1" applyBorder="1" applyAlignment="1" applyProtection="1">
      <alignment horizontal="center" vertical="center" shrinkToFit="1"/>
      <protection hidden="1"/>
    </xf>
    <xf numFmtId="0" fontId="3" fillId="18" borderId="108" xfId="0" applyFont="1" applyFill="1" applyBorder="1" applyAlignment="1" applyProtection="1">
      <alignment horizontal="center" shrinkToFit="1"/>
      <protection hidden="1"/>
    </xf>
    <xf numFmtId="0" fontId="3" fillId="18" borderId="14" xfId="0" applyFont="1" applyFill="1" applyBorder="1" applyAlignment="1" applyProtection="1">
      <alignment horizontal="center" shrinkToFit="1"/>
      <protection hidden="1"/>
    </xf>
    <xf numFmtId="0" fontId="18" fillId="18" borderId="14" xfId="0" applyFont="1" applyFill="1" applyBorder="1" applyAlignment="1" applyProtection="1">
      <alignment horizontal="center" vertical="center" shrinkToFit="1"/>
      <protection hidden="1"/>
    </xf>
    <xf numFmtId="0" fontId="18" fillId="18" borderId="109" xfId="0" applyFont="1" applyFill="1" applyBorder="1" applyAlignment="1" applyProtection="1">
      <alignment horizontal="center" vertical="center" shrinkToFit="1"/>
      <protection hidden="1"/>
    </xf>
    <xf numFmtId="0" fontId="3" fillId="18" borderId="87" xfId="0" applyFont="1" applyFill="1" applyBorder="1" applyAlignment="1" applyProtection="1">
      <alignment horizontal="center" shrinkToFit="1"/>
      <protection hidden="1"/>
    </xf>
    <xf numFmtId="0" fontId="3" fillId="18" borderId="5" xfId="0" applyFont="1" applyFill="1" applyBorder="1" applyAlignment="1" applyProtection="1">
      <alignment horizontal="center" shrinkToFit="1"/>
      <protection hidden="1"/>
    </xf>
    <xf numFmtId="0" fontId="18" fillId="18" borderId="5" xfId="0" applyFont="1" applyFill="1" applyBorder="1" applyAlignment="1" applyProtection="1">
      <alignment horizontal="center" vertical="center" shrinkToFit="1"/>
      <protection hidden="1"/>
    </xf>
    <xf numFmtId="0" fontId="18" fillId="18" borderId="89" xfId="0" applyFont="1" applyFill="1" applyBorder="1" applyAlignment="1" applyProtection="1">
      <alignment horizontal="center" vertical="center" shrinkToFit="1"/>
      <protection hidden="1"/>
    </xf>
    <xf numFmtId="0" fontId="10" fillId="35" borderId="108" xfId="0" applyFont="1" applyFill="1" applyBorder="1" applyAlignment="1" applyProtection="1">
      <alignment horizontal="right" shrinkToFit="1"/>
      <protection hidden="1"/>
    </xf>
    <xf numFmtId="0" fontId="10" fillId="35" borderId="14" xfId="0" applyFont="1" applyFill="1" applyBorder="1" applyAlignment="1" applyProtection="1">
      <alignment horizontal="right" shrinkToFit="1"/>
      <protection hidden="1"/>
    </xf>
    <xf numFmtId="0" fontId="10" fillId="35" borderId="87" xfId="0" applyFont="1" applyFill="1" applyBorder="1" applyAlignment="1" applyProtection="1">
      <alignment horizontal="right" shrinkToFit="1"/>
      <protection hidden="1"/>
    </xf>
    <xf numFmtId="0" fontId="10" fillId="35" borderId="5" xfId="0" applyFont="1" applyFill="1" applyBorder="1" applyAlignment="1" applyProtection="1">
      <alignment horizontal="right" shrinkToFit="1"/>
      <protection hidden="1"/>
    </xf>
    <xf numFmtId="0" fontId="10" fillId="35" borderId="88" xfId="0" applyFont="1" applyFill="1" applyBorder="1" applyAlignment="1" applyProtection="1">
      <alignment horizontal="right" shrinkToFit="1"/>
      <protection hidden="1"/>
    </xf>
    <xf numFmtId="0" fontId="10" fillId="35" borderId="6" xfId="0" applyFont="1" applyFill="1" applyBorder="1" applyAlignment="1" applyProtection="1">
      <alignment horizontal="right" shrinkToFit="1"/>
      <protection hidden="1"/>
    </xf>
    <xf numFmtId="0" fontId="153" fillId="0" borderId="0" xfId="0" applyFont="1" applyFill="1" applyAlignment="1" applyProtection="1">
      <alignment horizontal="center" vertical="center"/>
      <protection hidden="1"/>
    </xf>
    <xf numFmtId="0" fontId="153" fillId="0" borderId="0" xfId="0" applyFont="1" applyFill="1" applyAlignment="1" applyProtection="1">
      <alignment horizontal="left" vertical="center" shrinkToFit="1"/>
      <protection hidden="1"/>
    </xf>
    <xf numFmtId="0" fontId="153" fillId="0" borderId="0" xfId="0" applyFont="1" applyFill="1" applyProtection="1">
      <protection hidden="1"/>
    </xf>
    <xf numFmtId="0" fontId="154" fillId="0" borderId="0" xfId="0" applyFont="1" applyFill="1" applyBorder="1" applyAlignment="1" applyProtection="1">
      <alignment horizontal="center" vertical="center" textRotation="90"/>
      <protection hidden="1"/>
    </xf>
    <xf numFmtId="0" fontId="155" fillId="0" borderId="0" xfId="0" applyFont="1" applyFill="1" applyBorder="1" applyAlignment="1" applyProtection="1">
      <alignment horizontal="center" vertical="center" shrinkToFit="1"/>
      <protection hidden="1"/>
    </xf>
    <xf numFmtId="0" fontId="153" fillId="0" borderId="0" xfId="0" applyFont="1" applyFill="1" applyBorder="1" applyAlignment="1" applyProtection="1">
      <alignment horizontal="center" vertical="center" shrinkToFit="1"/>
      <protection hidden="1"/>
    </xf>
    <xf numFmtId="0" fontId="153" fillId="0" borderId="0" xfId="0" applyFont="1" applyFill="1" applyBorder="1" applyAlignment="1" applyProtection="1">
      <alignment horizontal="left" vertical="center" shrinkToFit="1"/>
      <protection hidden="1"/>
    </xf>
    <xf numFmtId="0" fontId="88" fillId="0" borderId="21" xfId="0" applyFont="1" applyFill="1" applyBorder="1" applyAlignment="1" applyProtection="1">
      <alignment horizontal="center" vertical="center" shrinkToFit="1"/>
      <protection hidden="1"/>
    </xf>
    <xf numFmtId="0" fontId="88" fillId="0" borderId="22" xfId="0" applyFont="1" applyFill="1" applyBorder="1" applyAlignment="1" applyProtection="1">
      <alignment horizontal="center" vertical="center" shrinkToFit="1"/>
      <protection hidden="1"/>
    </xf>
    <xf numFmtId="0" fontId="88" fillId="0" borderId="23" xfId="0" applyFont="1" applyFill="1" applyBorder="1" applyAlignment="1" applyProtection="1">
      <alignment horizontal="center" vertical="center" shrinkToFit="1"/>
      <protection hidden="1"/>
    </xf>
    <xf numFmtId="0" fontId="2" fillId="10" borderId="97" xfId="0" applyFont="1" applyFill="1" applyBorder="1" applyAlignment="1" applyProtection="1">
      <alignment horizontal="center" vertical="center" shrinkToFit="1"/>
      <protection hidden="1"/>
    </xf>
    <xf numFmtId="0" fontId="67" fillId="0" borderId="47" xfId="0" applyFont="1" applyFill="1" applyBorder="1" applyAlignment="1" applyProtection="1">
      <alignment horizontal="center" vertical="center" shrinkToFit="1"/>
      <protection hidden="1"/>
    </xf>
    <xf numFmtId="0" fontId="156" fillId="5" borderId="0" xfId="0" applyFont="1" applyFill="1" applyAlignment="1" applyProtection="1">
      <alignment horizontal="center"/>
      <protection locked="0"/>
    </xf>
    <xf numFmtId="0" fontId="116" fillId="0" borderId="319" xfId="0" applyFont="1" applyFill="1" applyBorder="1" applyAlignment="1" applyProtection="1">
      <alignment horizontal="left"/>
      <protection hidden="1"/>
    </xf>
    <xf numFmtId="0" fontId="2" fillId="34" borderId="124" xfId="0" applyFont="1" applyFill="1" applyBorder="1" applyAlignment="1" applyProtection="1">
      <alignment vertical="center" wrapText="1"/>
      <protection hidden="1"/>
    </xf>
    <xf numFmtId="0" fontId="71" fillId="10" borderId="22" xfId="0" applyFont="1" applyFill="1" applyBorder="1" applyAlignment="1" applyProtection="1">
      <alignment horizontal="left" vertical="center" shrinkToFit="1"/>
      <protection hidden="1"/>
    </xf>
    <xf numFmtId="0" fontId="66" fillId="10" borderId="26" xfId="0" applyFont="1" applyFill="1" applyBorder="1" applyAlignment="1" applyProtection="1">
      <alignment horizontal="left" vertical="center" shrinkToFit="1"/>
      <protection hidden="1"/>
    </xf>
    <xf numFmtId="0" fontId="1" fillId="0" borderId="43" xfId="0" applyFont="1" applyFill="1" applyBorder="1" applyAlignment="1" applyProtection="1">
      <alignment horizontal="center" vertical="center" shrinkToFit="1"/>
      <protection hidden="1"/>
    </xf>
    <xf numFmtId="0" fontId="7" fillId="0" borderId="43" xfId="0" applyFont="1" applyFill="1" applyBorder="1" applyAlignment="1" applyProtection="1">
      <alignment horizontal="center" vertical="center" shrinkToFit="1"/>
      <protection hidden="1"/>
    </xf>
    <xf numFmtId="0" fontId="1" fillId="19" borderId="43" xfId="0" applyFont="1" applyFill="1" applyBorder="1" applyAlignment="1" applyProtection="1">
      <alignment horizontal="left" vertical="center" shrinkToFit="1"/>
      <protection hidden="1"/>
    </xf>
    <xf numFmtId="0" fontId="1" fillId="19" borderId="43" xfId="0" applyFont="1" applyFill="1" applyBorder="1" applyAlignment="1" applyProtection="1">
      <alignment horizontal="center" vertical="center" shrinkToFit="1"/>
      <protection hidden="1"/>
    </xf>
    <xf numFmtId="0" fontId="8" fillId="19" borderId="43" xfId="0" applyFont="1" applyFill="1" applyBorder="1" applyAlignment="1" applyProtection="1">
      <alignment horizontal="center" vertical="center" shrinkToFit="1"/>
      <protection hidden="1"/>
    </xf>
    <xf numFmtId="0" fontId="1" fillId="19" borderId="43" xfId="0" applyFont="1" applyFill="1" applyBorder="1" applyAlignment="1" applyProtection="1">
      <alignment horizontal="right" vertical="center" shrinkToFit="1"/>
      <protection hidden="1"/>
    </xf>
    <xf numFmtId="0" fontId="2" fillId="19" borderId="43" xfId="0" applyFont="1" applyFill="1" applyBorder="1" applyAlignment="1" applyProtection="1">
      <alignment horizontal="left" vertical="center" shrinkToFit="1"/>
      <protection hidden="1"/>
    </xf>
    <xf numFmtId="0" fontId="4" fillId="19" borderId="43" xfId="0" applyFont="1" applyFill="1" applyBorder="1" applyAlignment="1" applyProtection="1">
      <alignment horizontal="center" vertical="center" shrinkToFit="1"/>
      <protection hidden="1"/>
    </xf>
    <xf numFmtId="0" fontId="1" fillId="0" borderId="42" xfId="0" applyFont="1" applyFill="1" applyBorder="1" applyAlignment="1" applyProtection="1">
      <alignment horizontal="center" vertical="center" shrinkToFit="1"/>
      <protection hidden="1"/>
    </xf>
    <xf numFmtId="0" fontId="1" fillId="0" borderId="44" xfId="0" applyFont="1" applyFill="1" applyBorder="1" applyAlignment="1" applyProtection="1">
      <alignment horizontal="center" vertical="center" shrinkToFit="1"/>
      <protection hidden="1"/>
    </xf>
    <xf numFmtId="0" fontId="8" fillId="0" borderId="43" xfId="0" applyFont="1" applyFill="1" applyBorder="1" applyAlignment="1" applyProtection="1">
      <alignment horizontal="center" vertical="center" shrinkToFit="1"/>
      <protection hidden="1"/>
    </xf>
    <xf numFmtId="0" fontId="71" fillId="10" borderId="342" xfId="0" applyFont="1" applyFill="1" applyBorder="1" applyAlignment="1" applyProtection="1">
      <alignment horizontal="right" vertical="center" shrinkToFit="1"/>
      <protection hidden="1"/>
    </xf>
    <xf numFmtId="0" fontId="66" fillId="10" borderId="44" xfId="0" applyFont="1" applyFill="1" applyBorder="1" applyAlignment="1" applyProtection="1">
      <alignment horizontal="right" vertical="center" shrinkToFit="1"/>
      <protection hidden="1"/>
    </xf>
    <xf numFmtId="0" fontId="66" fillId="10" borderId="343" xfId="0" applyFont="1" applyFill="1" applyBorder="1" applyAlignment="1" applyProtection="1">
      <alignment horizontal="right" vertical="center" shrinkToFit="1"/>
      <protection hidden="1"/>
    </xf>
    <xf numFmtId="0" fontId="71" fillId="10" borderId="42" xfId="0" applyFont="1" applyFill="1" applyBorder="1" applyAlignment="1" applyProtection="1">
      <alignment horizontal="right" vertical="center" shrinkToFit="1"/>
      <protection hidden="1"/>
    </xf>
    <xf numFmtId="0" fontId="20" fillId="0" borderId="42" xfId="0" applyFont="1" applyFill="1" applyBorder="1" applyAlignment="1" applyProtection="1">
      <alignment horizontal="center" vertical="center" shrinkToFit="1"/>
      <protection hidden="1"/>
    </xf>
    <xf numFmtId="0" fontId="20" fillId="0" borderId="44" xfId="0" applyFont="1" applyFill="1" applyBorder="1" applyAlignment="1" applyProtection="1">
      <alignment horizontal="center" vertical="center" shrinkToFit="1"/>
      <protection hidden="1"/>
    </xf>
    <xf numFmtId="0" fontId="8" fillId="19" borderId="16" xfId="0" applyFont="1" applyFill="1" applyBorder="1" applyAlignment="1" applyProtection="1">
      <alignment horizontal="center" vertical="center" shrinkToFit="1"/>
      <protection hidden="1"/>
    </xf>
    <xf numFmtId="0" fontId="71" fillId="10" borderId="51" xfId="0" applyFont="1" applyFill="1" applyBorder="1" applyAlignment="1" applyProtection="1">
      <alignment horizontal="left" vertical="center" shrinkToFit="1"/>
      <protection hidden="1"/>
    </xf>
    <xf numFmtId="0" fontId="66" fillId="10" borderId="52" xfId="0" applyFont="1" applyFill="1" applyBorder="1" applyAlignment="1" applyProtection="1">
      <alignment horizontal="left" vertical="center" shrinkToFit="1"/>
      <protection hidden="1"/>
    </xf>
    <xf numFmtId="0" fontId="71" fillId="8" borderId="164" xfId="0" applyFont="1" applyFill="1" applyBorder="1" applyAlignment="1" applyProtection="1">
      <alignment horizontal="right" vertical="center" shrinkToFit="1"/>
      <protection hidden="1"/>
    </xf>
    <xf numFmtId="0" fontId="66" fillId="34" borderId="47" xfId="0" applyFont="1" applyFill="1" applyBorder="1" applyAlignment="1" applyProtection="1">
      <alignment horizontal="right" vertical="center" shrinkToFit="1"/>
      <protection hidden="1"/>
    </xf>
    <xf numFmtId="0" fontId="66" fillId="34" borderId="175" xfId="0" applyFont="1" applyFill="1" applyBorder="1" applyAlignment="1" applyProtection="1">
      <alignment horizontal="right" vertical="center" shrinkToFit="1"/>
      <protection hidden="1"/>
    </xf>
    <xf numFmtId="0" fontId="71" fillId="8" borderId="41" xfId="0" applyFont="1" applyFill="1" applyBorder="1" applyAlignment="1" applyProtection="1">
      <alignment horizontal="right" vertical="center" shrinkToFit="1"/>
      <protection hidden="1"/>
    </xf>
    <xf numFmtId="0" fontId="66" fillId="34" borderId="16" xfId="0" applyFont="1" applyFill="1" applyBorder="1" applyAlignment="1" applyProtection="1">
      <alignment horizontal="right" vertical="center" shrinkToFit="1"/>
      <protection hidden="1"/>
    </xf>
    <xf numFmtId="0" fontId="71" fillId="8" borderId="16" xfId="0" applyFont="1" applyFill="1" applyBorder="1" applyAlignment="1" applyProtection="1">
      <alignment horizontal="right" vertical="center" shrinkToFit="1"/>
      <protection hidden="1"/>
    </xf>
    <xf numFmtId="0" fontId="1" fillId="19" borderId="18" xfId="0" applyFont="1" applyFill="1" applyBorder="1" applyAlignment="1" applyProtection="1">
      <alignment horizontal="left" vertical="center" shrinkToFit="1"/>
      <protection hidden="1"/>
    </xf>
    <xf numFmtId="0" fontId="8" fillId="19" borderId="18" xfId="0" applyFont="1" applyFill="1" applyBorder="1" applyAlignment="1" applyProtection="1">
      <alignment horizontal="center" vertical="center" shrinkToFit="1"/>
      <protection hidden="1"/>
    </xf>
    <xf numFmtId="0" fontId="71" fillId="10" borderId="49" xfId="0" applyFont="1" applyFill="1" applyBorder="1" applyAlignment="1" applyProtection="1">
      <alignment horizontal="left" vertical="center" shrinkToFit="1"/>
      <protection hidden="1"/>
    </xf>
    <xf numFmtId="0" fontId="66" fillId="10" borderId="50" xfId="0" applyFont="1" applyFill="1" applyBorder="1" applyAlignment="1" applyProtection="1">
      <alignment horizontal="left" vertical="center" shrinkToFit="1"/>
      <protection hidden="1"/>
    </xf>
    <xf numFmtId="0" fontId="71" fillId="8" borderId="296" xfId="0" applyFont="1" applyFill="1" applyBorder="1" applyAlignment="1" applyProtection="1">
      <alignment horizontal="right" vertical="center" shrinkToFit="1"/>
      <protection hidden="1"/>
    </xf>
    <xf numFmtId="0" fontId="66" fillId="34" borderId="40" xfId="0" applyFont="1" applyFill="1" applyBorder="1" applyAlignment="1" applyProtection="1">
      <alignment horizontal="right" vertical="center" shrinkToFit="1"/>
      <protection hidden="1"/>
    </xf>
    <xf numFmtId="0" fontId="66" fillId="34" borderId="297" xfId="0" applyFont="1" applyFill="1" applyBorder="1" applyAlignment="1" applyProtection="1">
      <alignment horizontal="right" vertical="center" shrinkToFit="1"/>
      <protection hidden="1"/>
    </xf>
    <xf numFmtId="0" fontId="71" fillId="8" borderId="45" xfId="0" applyFont="1" applyFill="1" applyBorder="1" applyAlignment="1" applyProtection="1">
      <alignment horizontal="right" vertical="center" shrinkToFit="1"/>
      <protection hidden="1"/>
    </xf>
    <xf numFmtId="0" fontId="66" fillId="34" borderId="18" xfId="0" applyFont="1" applyFill="1" applyBorder="1" applyAlignment="1" applyProtection="1">
      <alignment horizontal="right" vertical="center" shrinkToFit="1"/>
      <protection hidden="1"/>
    </xf>
    <xf numFmtId="0" fontId="71" fillId="8" borderId="18" xfId="0" applyFont="1" applyFill="1" applyBorder="1" applyAlignment="1" applyProtection="1">
      <alignment horizontal="right" vertical="center" shrinkToFit="1"/>
      <protection hidden="1"/>
    </xf>
    <xf numFmtId="0" fontId="10" fillId="19" borderId="16" xfId="0" applyFont="1" applyFill="1" applyBorder="1" applyAlignment="1" applyProtection="1">
      <alignment horizontal="center" vertical="center" shrinkToFit="1"/>
      <protection hidden="1"/>
    </xf>
    <xf numFmtId="0" fontId="71" fillId="0" borderId="164" xfId="0" applyFont="1" applyFill="1" applyBorder="1" applyAlignment="1" applyProtection="1">
      <alignment horizontal="right" vertical="center" shrinkToFit="1"/>
      <protection hidden="1"/>
    </xf>
    <xf numFmtId="0" fontId="66" fillId="0" borderId="47" xfId="0" applyFont="1" applyFill="1" applyBorder="1" applyAlignment="1" applyProtection="1">
      <alignment horizontal="right" vertical="center" shrinkToFit="1"/>
      <protection hidden="1"/>
    </xf>
    <xf numFmtId="0" fontId="71" fillId="0" borderId="41" xfId="0" applyFont="1" applyFill="1" applyBorder="1" applyAlignment="1" applyProtection="1">
      <alignment horizontal="right" vertical="center" shrinkToFit="1"/>
      <protection hidden="1"/>
    </xf>
    <xf numFmtId="0" fontId="71" fillId="10" borderId="164" xfId="0" applyFont="1" applyFill="1" applyBorder="1" applyAlignment="1" applyProtection="1">
      <alignment horizontal="right" vertical="center" shrinkToFit="1"/>
      <protection hidden="1"/>
    </xf>
    <xf numFmtId="0" fontId="72" fillId="0" borderId="41" xfId="0" applyFont="1" applyFill="1" applyBorder="1" applyAlignment="1" applyProtection="1">
      <alignment horizontal="center" vertical="center" shrinkToFit="1"/>
      <protection hidden="1"/>
    </xf>
    <xf numFmtId="0" fontId="2" fillId="0" borderId="0" xfId="0" applyFont="1" applyFill="1" applyAlignment="1" applyProtection="1">
      <alignment textRotation="90" shrinkToFit="1"/>
      <protection hidden="1"/>
    </xf>
    <xf numFmtId="0" fontId="116" fillId="0" borderId="346" xfId="0" applyFont="1" applyFill="1" applyBorder="1" applyAlignment="1" applyProtection="1">
      <alignment horizontal="left"/>
      <protection hidden="1"/>
    </xf>
    <xf numFmtId="0" fontId="2" fillId="6" borderId="5" xfId="0" applyFont="1" applyFill="1" applyBorder="1" applyAlignment="1" applyProtection="1">
      <alignment horizontal="center" vertical="center" shrinkToFit="1"/>
      <protection hidden="1"/>
    </xf>
    <xf numFmtId="0" fontId="11" fillId="0" borderId="0" xfId="0" applyFont="1" applyFill="1" applyBorder="1" applyAlignment="1" applyProtection="1">
      <alignment horizontal="center" vertical="center" wrapText="1"/>
      <protection hidden="1"/>
    </xf>
    <xf numFmtId="1" fontId="78" fillId="10" borderId="22" xfId="0" applyNumberFormat="1" applyFont="1" applyFill="1" applyBorder="1" applyAlignment="1" applyProtection="1">
      <alignment horizontal="center" vertical="center" shrinkToFit="1"/>
      <protection hidden="1"/>
    </xf>
    <xf numFmtId="0" fontId="1" fillId="31" borderId="51" xfId="0" applyFont="1" applyFill="1" applyBorder="1" applyAlignment="1" applyProtection="1">
      <alignment horizontal="center" vertical="center" shrinkToFit="1"/>
      <protection hidden="1"/>
    </xf>
    <xf numFmtId="0" fontId="1" fillId="31" borderId="52" xfId="0" applyFont="1" applyFill="1" applyBorder="1" applyAlignment="1" applyProtection="1">
      <alignment horizontal="center" vertical="center" shrinkToFit="1"/>
      <protection hidden="1"/>
    </xf>
    <xf numFmtId="0" fontId="1" fillId="31" borderId="22" xfId="0" applyFont="1" applyFill="1" applyBorder="1" applyAlignment="1" applyProtection="1">
      <alignment horizontal="center" vertical="center" shrinkToFit="1"/>
      <protection hidden="1"/>
    </xf>
    <xf numFmtId="0" fontId="1" fillId="31" borderId="26" xfId="0" applyFont="1" applyFill="1" applyBorder="1" applyAlignment="1" applyProtection="1">
      <alignment horizontal="center" vertical="center" shrinkToFit="1"/>
      <protection hidden="1"/>
    </xf>
    <xf numFmtId="0" fontId="1" fillId="31" borderId="49" xfId="0" applyFont="1" applyFill="1" applyBorder="1" applyAlignment="1" applyProtection="1">
      <alignment horizontal="center" vertical="center" shrinkToFit="1"/>
      <protection hidden="1"/>
    </xf>
    <xf numFmtId="0" fontId="1" fillId="31" borderId="50" xfId="0" applyFont="1" applyFill="1" applyBorder="1" applyAlignment="1" applyProtection="1">
      <alignment horizontal="center" vertical="center" shrinkToFit="1"/>
      <protection hidden="1"/>
    </xf>
    <xf numFmtId="0" fontId="25" fillId="3" borderId="0" xfId="0" applyFont="1" applyFill="1" applyBorder="1" applyAlignment="1" applyProtection="1">
      <alignment horizontal="center" vertical="center" shrinkToFit="1"/>
      <protection hidden="1"/>
    </xf>
    <xf numFmtId="0" fontId="7" fillId="2" borderId="0" xfId="0" applyFont="1" applyFill="1" applyBorder="1" applyAlignment="1" applyProtection="1">
      <alignment horizontal="left" vertical="center" shrinkToFit="1"/>
      <protection hidden="1"/>
    </xf>
    <xf numFmtId="0" fontId="3" fillId="4" borderId="0" xfId="0" applyFont="1" applyFill="1" applyBorder="1" applyAlignment="1" applyProtection="1">
      <alignment horizontal="center" vertical="center" shrinkToFit="1"/>
      <protection hidden="1"/>
    </xf>
    <xf numFmtId="0" fontId="7" fillId="2" borderId="0" xfId="0" applyFont="1" applyFill="1" applyBorder="1" applyAlignment="1" applyProtection="1">
      <alignment horizontal="center" vertical="center" shrinkToFit="1"/>
      <protection hidden="1"/>
    </xf>
    <xf numFmtId="0" fontId="7" fillId="6" borderId="0" xfId="0" applyFont="1" applyFill="1" applyBorder="1" applyAlignment="1" applyProtection="1">
      <alignment horizontal="center" vertical="center" shrinkToFit="1"/>
      <protection hidden="1"/>
    </xf>
    <xf numFmtId="0" fontId="153" fillId="8" borderId="0" xfId="0" applyFont="1" applyFill="1" applyBorder="1" applyAlignment="1" applyProtection="1">
      <alignment horizontal="center" vertical="center" shrinkToFit="1"/>
      <protection hidden="1"/>
    </xf>
    <xf numFmtId="0" fontId="9" fillId="0" borderId="0" xfId="0" applyFont="1" applyFill="1" applyBorder="1" applyAlignment="1" applyProtection="1">
      <alignment horizontal="center" vertical="center" shrinkToFit="1"/>
      <protection hidden="1"/>
    </xf>
    <xf numFmtId="1" fontId="1" fillId="10" borderId="18" xfId="0" applyNumberFormat="1" applyFont="1" applyFill="1" applyBorder="1" applyAlignment="1" applyProtection="1">
      <alignment horizontal="center" vertical="center" shrinkToFit="1"/>
      <protection hidden="1"/>
    </xf>
    <xf numFmtId="1" fontId="1" fillId="19" borderId="18" xfId="0" applyNumberFormat="1" applyFont="1" applyFill="1" applyBorder="1" applyAlignment="1" applyProtection="1">
      <alignment horizontal="center" vertical="center" shrinkToFit="1"/>
      <protection hidden="1"/>
    </xf>
    <xf numFmtId="1" fontId="7" fillId="19" borderId="18" xfId="0" applyNumberFormat="1" applyFont="1" applyFill="1" applyBorder="1" applyAlignment="1" applyProtection="1">
      <alignment horizontal="center" vertical="center" shrinkToFit="1"/>
      <protection hidden="1"/>
    </xf>
    <xf numFmtId="1" fontId="1" fillId="19" borderId="40" xfId="0" applyNumberFormat="1" applyFont="1" applyFill="1" applyBorder="1" applyAlignment="1" applyProtection="1">
      <alignment horizontal="center" vertical="center" shrinkToFit="1"/>
      <protection hidden="1"/>
    </xf>
    <xf numFmtId="0" fontId="78" fillId="10" borderId="49" xfId="0" applyFont="1" applyFill="1" applyBorder="1" applyAlignment="1" applyProtection="1">
      <alignment horizontal="center" vertical="center" shrinkToFit="1"/>
      <protection hidden="1"/>
    </xf>
    <xf numFmtId="0" fontId="31" fillId="0" borderId="119" xfId="0" applyFont="1" applyFill="1" applyBorder="1" applyAlignment="1" applyProtection="1">
      <alignment horizontal="center" vertical="center" textRotation="90" shrinkToFit="1"/>
      <protection hidden="1"/>
    </xf>
    <xf numFmtId="0" fontId="3" fillId="10" borderId="112" xfId="0" applyFont="1" applyFill="1" applyBorder="1" applyAlignment="1" applyProtection="1">
      <alignment horizontal="left" vertical="center" indent="1" shrinkToFit="1"/>
      <protection hidden="1"/>
    </xf>
    <xf numFmtId="0" fontId="3" fillId="7" borderId="112" xfId="0" applyFont="1" applyFill="1" applyBorder="1" applyAlignment="1" applyProtection="1">
      <alignment horizontal="center" vertical="center" shrinkToFit="1"/>
      <protection locked="0"/>
    </xf>
    <xf numFmtId="1" fontId="1" fillId="10" borderId="16" xfId="0" applyNumberFormat="1" applyFont="1" applyFill="1" applyBorder="1" applyAlignment="1" applyProtection="1">
      <alignment horizontal="center" vertical="center" shrinkToFit="1"/>
      <protection hidden="1"/>
    </xf>
    <xf numFmtId="1" fontId="1" fillId="19" borderId="16" xfId="0" applyNumberFormat="1" applyFont="1" applyFill="1" applyBorder="1" applyAlignment="1" applyProtection="1">
      <alignment horizontal="center" vertical="center" shrinkToFit="1"/>
      <protection hidden="1"/>
    </xf>
    <xf numFmtId="1" fontId="1" fillId="19" borderId="47" xfId="0" applyNumberFormat="1" applyFont="1" applyFill="1" applyBorder="1" applyAlignment="1" applyProtection="1">
      <alignment horizontal="center" vertical="center" shrinkToFit="1"/>
      <protection hidden="1"/>
    </xf>
    <xf numFmtId="1" fontId="20" fillId="10" borderId="35" xfId="0" applyNumberFormat="1" applyFont="1" applyFill="1" applyBorder="1" applyAlignment="1" applyProtection="1">
      <alignment horizontal="center" vertical="center" shrinkToFit="1"/>
      <protection hidden="1"/>
    </xf>
    <xf numFmtId="1" fontId="23" fillId="10" borderId="41" xfId="0" applyNumberFormat="1" applyFont="1" applyFill="1" applyBorder="1" applyAlignment="1" applyProtection="1">
      <alignment horizontal="center" vertical="center" shrinkToFit="1"/>
      <protection hidden="1"/>
    </xf>
    <xf numFmtId="1" fontId="23" fillId="10" borderId="52" xfId="0" applyNumberFormat="1" applyFont="1" applyFill="1" applyBorder="1" applyAlignment="1" applyProtection="1">
      <alignment horizontal="center" vertical="center" shrinkToFit="1"/>
      <protection hidden="1"/>
    </xf>
    <xf numFmtId="0" fontId="78" fillId="10" borderId="51" xfId="0" applyFont="1" applyFill="1" applyBorder="1" applyAlignment="1" applyProtection="1">
      <alignment horizontal="center" vertical="center" shrinkToFit="1"/>
      <protection hidden="1"/>
    </xf>
    <xf numFmtId="0" fontId="79" fillId="10" borderId="159" xfId="0" applyFont="1" applyFill="1" applyBorder="1" applyAlignment="1" applyProtection="1">
      <alignment horizontal="center" vertical="center" shrinkToFit="1"/>
      <protection hidden="1"/>
    </xf>
    <xf numFmtId="0" fontId="10" fillId="0" borderId="119" xfId="0" applyFont="1" applyFill="1" applyBorder="1" applyAlignment="1" applyProtection="1">
      <alignment horizontal="center" vertical="center" shrinkToFit="1"/>
      <protection hidden="1"/>
    </xf>
    <xf numFmtId="0" fontId="10" fillId="0" borderId="341" xfId="0" applyFont="1" applyFill="1" applyBorder="1" applyAlignment="1" applyProtection="1">
      <alignment horizontal="center" vertical="center" shrinkToFit="1"/>
      <protection hidden="1"/>
    </xf>
    <xf numFmtId="0" fontId="31" fillId="0" borderId="94" xfId="0" applyFont="1" applyFill="1" applyBorder="1" applyAlignment="1" applyProtection="1">
      <alignment horizontal="center" vertical="center" textRotation="90" shrinkToFit="1"/>
      <protection hidden="1"/>
    </xf>
    <xf numFmtId="0" fontId="3" fillId="10" borderId="95" xfId="0" applyFont="1" applyFill="1" applyBorder="1" applyAlignment="1" applyProtection="1">
      <alignment horizontal="left" vertical="center" indent="1" shrinkToFit="1"/>
      <protection hidden="1"/>
    </xf>
    <xf numFmtId="0" fontId="3" fillId="7" borderId="95" xfId="0" applyFont="1" applyFill="1" applyBorder="1" applyAlignment="1" applyProtection="1">
      <alignment horizontal="center" vertical="center" shrinkToFit="1"/>
      <protection locked="0"/>
    </xf>
    <xf numFmtId="1" fontId="20" fillId="10" borderId="36" xfId="0" applyNumberFormat="1" applyFont="1" applyFill="1" applyBorder="1" applyAlignment="1" applyProtection="1">
      <alignment horizontal="center" vertical="center" shrinkToFit="1"/>
      <protection hidden="1"/>
    </xf>
    <xf numFmtId="1" fontId="23" fillId="10" borderId="27" xfId="0" applyNumberFormat="1" applyFont="1" applyFill="1" applyBorder="1" applyAlignment="1" applyProtection="1">
      <alignment horizontal="center" vertical="center" shrinkToFit="1"/>
      <protection hidden="1"/>
    </xf>
    <xf numFmtId="1" fontId="23" fillId="10" borderId="26" xfId="0" applyNumberFormat="1" applyFont="1" applyFill="1" applyBorder="1" applyAlignment="1" applyProtection="1">
      <alignment horizontal="center" vertical="center" shrinkToFit="1"/>
      <protection hidden="1"/>
    </xf>
    <xf numFmtId="0" fontId="79" fillId="10" borderId="113" xfId="0" applyFont="1" applyFill="1" applyBorder="1" applyAlignment="1" applyProtection="1">
      <alignment horizontal="center" vertical="center" shrinkToFit="1"/>
      <protection hidden="1"/>
    </xf>
    <xf numFmtId="0" fontId="3" fillId="7" borderId="97" xfId="0" applyFont="1" applyFill="1" applyBorder="1" applyAlignment="1" applyProtection="1">
      <alignment horizontal="center" vertical="center" shrinkToFit="1"/>
      <protection locked="0"/>
    </xf>
    <xf numFmtId="1" fontId="1" fillId="33" borderId="16" xfId="0" applyNumberFormat="1" applyFont="1" applyFill="1" applyBorder="1" applyAlignment="1" applyProtection="1">
      <alignment horizontal="center" vertical="center" shrinkToFit="1"/>
      <protection hidden="1"/>
    </xf>
    <xf numFmtId="1" fontId="1" fillId="33" borderId="17" xfId="0" applyNumberFormat="1" applyFont="1" applyFill="1" applyBorder="1" applyAlignment="1" applyProtection="1">
      <alignment horizontal="center" vertical="center" shrinkToFit="1"/>
      <protection hidden="1"/>
    </xf>
    <xf numFmtId="0" fontId="20" fillId="33" borderId="16" xfId="0" applyFont="1" applyFill="1" applyBorder="1" applyAlignment="1" applyProtection="1">
      <alignment horizontal="center" vertical="center" shrinkToFit="1"/>
      <protection hidden="1"/>
    </xf>
    <xf numFmtId="0" fontId="1" fillId="33" borderId="16" xfId="0" applyFont="1" applyFill="1" applyBorder="1" applyAlignment="1" applyProtection="1">
      <alignment horizontal="center" vertical="center" shrinkToFit="1"/>
      <protection hidden="1"/>
    </xf>
    <xf numFmtId="0" fontId="1" fillId="33" borderId="16" xfId="0" applyFont="1" applyFill="1" applyBorder="1" applyAlignment="1" applyProtection="1">
      <alignment horizontal="right" vertical="center" shrinkToFit="1"/>
      <protection hidden="1"/>
    </xf>
    <xf numFmtId="0" fontId="2" fillId="33" borderId="16" xfId="0" applyFont="1" applyFill="1" applyBorder="1" applyAlignment="1" applyProtection="1">
      <alignment horizontal="left" vertical="center" shrinkToFit="1"/>
      <protection hidden="1"/>
    </xf>
    <xf numFmtId="0" fontId="4" fillId="33" borderId="16" xfId="0" applyFont="1" applyFill="1" applyBorder="1" applyAlignment="1" applyProtection="1">
      <alignment horizontal="center" vertical="center" shrinkToFit="1"/>
      <protection hidden="1"/>
    </xf>
    <xf numFmtId="0" fontId="20" fillId="33" borderId="17" xfId="0" applyFont="1" applyFill="1" applyBorder="1" applyAlignment="1" applyProtection="1">
      <alignment horizontal="center" vertical="center" shrinkToFit="1"/>
      <protection hidden="1"/>
    </xf>
    <xf numFmtId="0" fontId="1" fillId="33" borderId="17" xfId="0" applyFont="1" applyFill="1" applyBorder="1" applyAlignment="1" applyProtection="1">
      <alignment horizontal="center" vertical="center" shrinkToFit="1"/>
      <protection hidden="1"/>
    </xf>
    <xf numFmtId="0" fontId="1" fillId="33" borderId="17" xfId="0" applyFont="1" applyFill="1" applyBorder="1" applyAlignment="1" applyProtection="1">
      <alignment horizontal="right" vertical="center" shrinkToFit="1"/>
      <protection hidden="1"/>
    </xf>
    <xf numFmtId="0" fontId="2" fillId="33" borderId="17" xfId="0" applyFont="1" applyFill="1" applyBorder="1" applyAlignment="1" applyProtection="1">
      <alignment horizontal="left" vertical="center" shrinkToFit="1"/>
      <protection hidden="1"/>
    </xf>
    <xf numFmtId="0" fontId="4" fillId="33" borderId="17" xfId="0" applyFont="1" applyFill="1" applyBorder="1" applyAlignment="1" applyProtection="1">
      <alignment horizontal="center" vertical="center" shrinkToFit="1"/>
      <protection hidden="1"/>
    </xf>
    <xf numFmtId="0" fontId="20" fillId="33" borderId="18" xfId="0" applyFont="1" applyFill="1" applyBorder="1" applyAlignment="1" applyProtection="1">
      <alignment horizontal="center" vertical="center" shrinkToFit="1"/>
      <protection hidden="1"/>
    </xf>
    <xf numFmtId="0" fontId="1" fillId="33" borderId="18" xfId="0" applyFont="1" applyFill="1" applyBorder="1" applyAlignment="1" applyProtection="1">
      <alignment horizontal="center" vertical="center" shrinkToFit="1"/>
      <protection hidden="1"/>
    </xf>
    <xf numFmtId="0" fontId="1" fillId="33" borderId="18" xfId="0" applyFont="1" applyFill="1" applyBorder="1" applyAlignment="1" applyProtection="1">
      <alignment horizontal="right" vertical="center" shrinkToFit="1"/>
      <protection hidden="1"/>
    </xf>
    <xf numFmtId="0" fontId="2" fillId="33" borderId="18" xfId="0" applyFont="1" applyFill="1" applyBorder="1" applyAlignment="1" applyProtection="1">
      <alignment horizontal="left" vertical="center" shrinkToFit="1"/>
      <protection hidden="1"/>
    </xf>
    <xf numFmtId="0" fontId="4" fillId="33" borderId="18" xfId="0" applyFont="1" applyFill="1" applyBorder="1" applyAlignment="1" applyProtection="1">
      <alignment horizontal="center" vertical="center" shrinkToFit="1"/>
      <protection hidden="1"/>
    </xf>
    <xf numFmtId="1" fontId="116" fillId="33" borderId="16" xfId="0" applyNumberFormat="1" applyFont="1" applyFill="1" applyBorder="1" applyAlignment="1" applyProtection="1">
      <alignment horizontal="center" vertical="center" shrinkToFit="1"/>
      <protection hidden="1"/>
    </xf>
    <xf numFmtId="1" fontId="116" fillId="33" borderId="17" xfId="0" applyNumberFormat="1" applyFont="1" applyFill="1" applyBorder="1" applyAlignment="1" applyProtection="1">
      <alignment horizontal="center" vertical="center" shrinkToFit="1"/>
      <protection hidden="1"/>
    </xf>
    <xf numFmtId="0" fontId="31" fillId="0" borderId="96" xfId="0" applyFont="1" applyFill="1" applyBorder="1" applyAlignment="1" applyProtection="1">
      <alignment horizontal="center" vertical="center" textRotation="90" shrinkToFit="1"/>
      <protection hidden="1"/>
    </xf>
    <xf numFmtId="0" fontId="3" fillId="10" borderId="97" xfId="0" applyFont="1" applyFill="1" applyBorder="1" applyAlignment="1" applyProtection="1">
      <alignment horizontal="left" vertical="center" indent="1" shrinkToFit="1"/>
      <protection hidden="1"/>
    </xf>
    <xf numFmtId="1" fontId="116" fillId="33" borderId="18" xfId="0" applyNumberFormat="1" applyFont="1" applyFill="1" applyBorder="1" applyAlignment="1" applyProtection="1">
      <alignment horizontal="center" vertical="center" shrinkToFit="1"/>
      <protection hidden="1"/>
    </xf>
    <xf numFmtId="1" fontId="1" fillId="33" borderId="18" xfId="0" applyNumberFormat="1" applyFont="1" applyFill="1" applyBorder="1" applyAlignment="1" applyProtection="1">
      <alignment horizontal="center" vertical="center" shrinkToFit="1"/>
      <protection hidden="1"/>
    </xf>
    <xf numFmtId="1" fontId="20" fillId="10" borderId="37" xfId="0" applyNumberFormat="1" applyFont="1" applyFill="1" applyBorder="1" applyAlignment="1" applyProtection="1">
      <alignment horizontal="center" vertical="center" shrinkToFit="1"/>
      <protection hidden="1"/>
    </xf>
    <xf numFmtId="1" fontId="23" fillId="10" borderId="45" xfId="0" applyNumberFormat="1" applyFont="1" applyFill="1" applyBorder="1" applyAlignment="1" applyProtection="1">
      <alignment horizontal="center" vertical="center" shrinkToFit="1"/>
      <protection hidden="1"/>
    </xf>
    <xf numFmtId="1" fontId="23" fillId="10" borderId="50" xfId="0" applyNumberFormat="1" applyFont="1" applyFill="1" applyBorder="1" applyAlignment="1" applyProtection="1">
      <alignment horizontal="center" vertical="center" shrinkToFit="1"/>
      <protection hidden="1"/>
    </xf>
    <xf numFmtId="0" fontId="79" fillId="10" borderId="114" xfId="0" applyFont="1" applyFill="1" applyBorder="1" applyAlignment="1" applyProtection="1">
      <alignment horizontal="center" vertical="center" shrinkToFit="1"/>
      <protection hidden="1"/>
    </xf>
    <xf numFmtId="0" fontId="78" fillId="33" borderId="164" xfId="0" applyFont="1" applyFill="1" applyBorder="1" applyAlignment="1" applyProtection="1">
      <alignment horizontal="center" vertical="center" shrinkToFit="1"/>
      <protection hidden="1"/>
    </xf>
    <xf numFmtId="0" fontId="79" fillId="33" borderId="47" xfId="0" applyFont="1" applyFill="1" applyBorder="1" applyAlignment="1" applyProtection="1">
      <alignment horizontal="center" vertical="center" shrinkToFit="1"/>
      <protection hidden="1"/>
    </xf>
    <xf numFmtId="0" fontId="79" fillId="33" borderId="175" xfId="0" applyFont="1" applyFill="1" applyBorder="1" applyAlignment="1" applyProtection="1">
      <alignment horizontal="center" vertical="center" shrinkToFit="1"/>
      <protection hidden="1"/>
    </xf>
    <xf numFmtId="0" fontId="78" fillId="33" borderId="41" xfId="0" applyFont="1" applyFill="1" applyBorder="1" applyAlignment="1" applyProtection="1">
      <alignment horizontal="center" vertical="center" shrinkToFit="1"/>
      <protection hidden="1"/>
    </xf>
    <xf numFmtId="0" fontId="78" fillId="33" borderId="166" xfId="0" applyFont="1" applyFill="1" applyBorder="1" applyAlignment="1" applyProtection="1">
      <alignment horizontal="center" vertical="center" shrinkToFit="1"/>
      <protection hidden="1"/>
    </xf>
    <xf numFmtId="0" fontId="79" fillId="33" borderId="24" xfId="0" applyFont="1" applyFill="1" applyBorder="1" applyAlignment="1" applyProtection="1">
      <alignment horizontal="center" vertical="center" shrinkToFit="1"/>
      <protection hidden="1"/>
    </xf>
    <xf numFmtId="0" fontId="79" fillId="33" borderId="177" xfId="0" applyFont="1" applyFill="1" applyBorder="1" applyAlignment="1" applyProtection="1">
      <alignment horizontal="center" vertical="center" shrinkToFit="1"/>
      <protection hidden="1"/>
    </xf>
    <xf numFmtId="0" fontId="78" fillId="33" borderId="27" xfId="0" applyFont="1" applyFill="1" applyBorder="1" applyAlignment="1" applyProtection="1">
      <alignment horizontal="center" vertical="center" shrinkToFit="1"/>
      <protection hidden="1"/>
    </xf>
    <xf numFmtId="0" fontId="78" fillId="33" borderId="296" xfId="0" applyFont="1" applyFill="1" applyBorder="1" applyAlignment="1" applyProtection="1">
      <alignment horizontal="center" vertical="center" shrinkToFit="1"/>
      <protection hidden="1"/>
    </xf>
    <xf numFmtId="0" fontId="79" fillId="33" borderId="40" xfId="0" applyFont="1" applyFill="1" applyBorder="1" applyAlignment="1" applyProtection="1">
      <alignment horizontal="center" vertical="center" shrinkToFit="1"/>
      <protection hidden="1"/>
    </xf>
    <xf numFmtId="0" fontId="79" fillId="33" borderId="297" xfId="0" applyFont="1" applyFill="1" applyBorder="1" applyAlignment="1" applyProtection="1">
      <alignment horizontal="center" vertical="center" shrinkToFit="1"/>
      <protection hidden="1"/>
    </xf>
    <xf numFmtId="0" fontId="78" fillId="33" borderId="45" xfId="0" applyFont="1" applyFill="1" applyBorder="1" applyAlignment="1" applyProtection="1">
      <alignment horizontal="center" vertical="center" shrinkToFit="1"/>
      <protection hidden="1"/>
    </xf>
    <xf numFmtId="1" fontId="78" fillId="10" borderId="51" xfId="0" applyNumberFormat="1" applyFont="1" applyFill="1" applyBorder="1" applyAlignment="1" applyProtection="1">
      <alignment horizontal="center" vertical="center" shrinkToFit="1"/>
      <protection hidden="1"/>
    </xf>
    <xf numFmtId="1" fontId="79" fillId="10" borderId="52" xfId="0" applyNumberFormat="1" applyFont="1" applyFill="1" applyBorder="1" applyAlignment="1" applyProtection="1">
      <alignment horizontal="center" vertical="center" shrinkToFit="1"/>
      <protection hidden="1"/>
    </xf>
    <xf numFmtId="1" fontId="101" fillId="10" borderId="41" xfId="0" applyNumberFormat="1" applyFont="1" applyFill="1" applyBorder="1" applyAlignment="1" applyProtection="1">
      <alignment horizontal="center" vertical="center" shrinkToFit="1"/>
      <protection hidden="1"/>
    </xf>
    <xf numFmtId="1" fontId="101" fillId="10" borderId="16" xfId="0" applyNumberFormat="1" applyFont="1" applyFill="1" applyBorder="1" applyAlignment="1" applyProtection="1">
      <alignment horizontal="center" vertical="center" shrinkToFit="1"/>
      <protection hidden="1"/>
    </xf>
    <xf numFmtId="1" fontId="101" fillId="10" borderId="47" xfId="0" applyNumberFormat="1" applyFont="1" applyFill="1" applyBorder="1" applyAlignment="1" applyProtection="1">
      <alignment horizontal="center" vertical="center" shrinkToFit="1"/>
      <protection hidden="1"/>
    </xf>
    <xf numFmtId="1" fontId="101" fillId="10" borderId="35" xfId="0" applyNumberFormat="1" applyFont="1" applyFill="1" applyBorder="1" applyAlignment="1" applyProtection="1">
      <alignment horizontal="center" vertical="center" shrinkToFit="1"/>
      <protection hidden="1"/>
    </xf>
    <xf numFmtId="1" fontId="109" fillId="10" borderId="51" xfId="0" applyNumberFormat="1" applyFont="1" applyFill="1" applyBorder="1" applyAlignment="1" applyProtection="1">
      <alignment horizontal="center" vertical="center" shrinkToFit="1"/>
      <protection hidden="1"/>
    </xf>
    <xf numFmtId="1" fontId="31" fillId="10" borderId="52" xfId="0" applyNumberFormat="1" applyFont="1" applyFill="1" applyBorder="1" applyAlignment="1" applyProtection="1">
      <alignment horizontal="center" vertical="center" shrinkToFit="1"/>
      <protection hidden="1"/>
    </xf>
    <xf numFmtId="1" fontId="79" fillId="10" borderId="26" xfId="0" applyNumberFormat="1" applyFont="1" applyFill="1" applyBorder="1" applyAlignment="1" applyProtection="1">
      <alignment horizontal="center" vertical="center" shrinkToFit="1"/>
      <protection hidden="1"/>
    </xf>
    <xf numFmtId="1" fontId="101" fillId="10" borderId="27" xfId="0" applyNumberFormat="1" applyFont="1" applyFill="1" applyBorder="1" applyAlignment="1" applyProtection="1">
      <alignment horizontal="center" vertical="center" shrinkToFit="1"/>
      <protection hidden="1"/>
    </xf>
    <xf numFmtId="1" fontId="101" fillId="10" borderId="17" xfId="0" applyNumberFormat="1" applyFont="1" applyFill="1" applyBorder="1" applyAlignment="1" applyProtection="1">
      <alignment horizontal="center" vertical="center" shrinkToFit="1"/>
      <protection hidden="1"/>
    </xf>
    <xf numFmtId="1" fontId="101" fillId="10" borderId="24" xfId="0" applyNumberFormat="1" applyFont="1" applyFill="1" applyBorder="1" applyAlignment="1" applyProtection="1">
      <alignment horizontal="center" vertical="center" shrinkToFit="1"/>
      <protection hidden="1"/>
    </xf>
    <xf numFmtId="1" fontId="101" fillId="10" borderId="36" xfId="0" applyNumberFormat="1" applyFont="1" applyFill="1" applyBorder="1" applyAlignment="1" applyProtection="1">
      <alignment horizontal="center" vertical="center" shrinkToFit="1"/>
      <protection hidden="1"/>
    </xf>
    <xf numFmtId="1" fontId="109" fillId="10" borderId="22" xfId="0" applyNumberFormat="1" applyFont="1" applyFill="1" applyBorder="1" applyAlignment="1" applyProtection="1">
      <alignment horizontal="center" vertical="center" shrinkToFit="1"/>
      <protection hidden="1"/>
    </xf>
    <xf numFmtId="1" fontId="31" fillId="10" borderId="26" xfId="0" applyNumberFormat="1" applyFont="1" applyFill="1" applyBorder="1" applyAlignment="1" applyProtection="1">
      <alignment horizontal="center" vertical="center" shrinkToFit="1"/>
      <protection hidden="1"/>
    </xf>
    <xf numFmtId="1" fontId="78" fillId="10" borderId="49" xfId="0" applyNumberFormat="1" applyFont="1" applyFill="1" applyBorder="1" applyAlignment="1" applyProtection="1">
      <alignment horizontal="center" vertical="center" shrinkToFit="1"/>
      <protection hidden="1"/>
    </xf>
    <xf numFmtId="1" fontId="79" fillId="10" borderId="50" xfId="0" applyNumberFormat="1" applyFont="1" applyFill="1" applyBorder="1" applyAlignment="1" applyProtection="1">
      <alignment horizontal="center" vertical="center" shrinkToFit="1"/>
      <protection hidden="1"/>
    </xf>
    <xf numFmtId="1" fontId="101" fillId="10" borderId="45" xfId="0" applyNumberFormat="1" applyFont="1" applyFill="1" applyBorder="1" applyAlignment="1" applyProtection="1">
      <alignment horizontal="center" vertical="center" shrinkToFit="1"/>
      <protection hidden="1"/>
    </xf>
    <xf numFmtId="1" fontId="101" fillId="10" borderId="18" xfId="0" applyNumberFormat="1" applyFont="1" applyFill="1" applyBorder="1" applyAlignment="1" applyProtection="1">
      <alignment horizontal="center" vertical="center" shrinkToFit="1"/>
      <protection hidden="1"/>
    </xf>
    <xf numFmtId="1" fontId="101" fillId="10" borderId="40" xfId="0" applyNumberFormat="1" applyFont="1" applyFill="1" applyBorder="1" applyAlignment="1" applyProtection="1">
      <alignment horizontal="center" vertical="center" shrinkToFit="1"/>
      <protection hidden="1"/>
    </xf>
    <xf numFmtId="1" fontId="101" fillId="10" borderId="37" xfId="0" applyNumberFormat="1" applyFont="1" applyFill="1" applyBorder="1" applyAlignment="1" applyProtection="1">
      <alignment horizontal="center" vertical="center" shrinkToFit="1"/>
      <protection hidden="1"/>
    </xf>
    <xf numFmtId="1" fontId="109" fillId="10" borderId="49" xfId="0" applyNumberFormat="1" applyFont="1" applyFill="1" applyBorder="1" applyAlignment="1" applyProtection="1">
      <alignment horizontal="center" vertical="center" shrinkToFit="1"/>
      <protection hidden="1"/>
    </xf>
    <xf numFmtId="1" fontId="31" fillId="10" borderId="50" xfId="0" applyNumberFormat="1" applyFont="1" applyFill="1" applyBorder="1" applyAlignment="1" applyProtection="1">
      <alignment horizontal="center" vertical="center" shrinkToFit="1"/>
      <protection hidden="1"/>
    </xf>
    <xf numFmtId="0" fontId="19" fillId="10" borderId="287" xfId="0" applyFont="1" applyFill="1" applyBorder="1" applyAlignment="1" applyProtection="1">
      <alignment horizontal="center" textRotation="90" shrinkToFit="1"/>
      <protection hidden="1"/>
    </xf>
    <xf numFmtId="0" fontId="19" fillId="10" borderId="288" xfId="0" applyFont="1" applyFill="1" applyBorder="1" applyAlignment="1" applyProtection="1">
      <alignment horizontal="center" textRotation="90" shrinkToFit="1"/>
      <protection hidden="1"/>
    </xf>
    <xf numFmtId="0" fontId="19" fillId="10" borderId="289" xfId="0" applyFont="1" applyFill="1" applyBorder="1" applyAlignment="1" applyProtection="1">
      <alignment horizontal="center" textRotation="90" shrinkToFit="1"/>
      <protection hidden="1"/>
    </xf>
    <xf numFmtId="0" fontId="7" fillId="10" borderId="349" xfId="0" applyFont="1" applyFill="1" applyBorder="1" applyAlignment="1" applyProtection="1">
      <alignment horizontal="center" vertical="center" shrinkToFit="1"/>
      <protection hidden="1"/>
    </xf>
    <xf numFmtId="0" fontId="7" fillId="10" borderId="350" xfId="0" applyFont="1" applyFill="1" applyBorder="1" applyAlignment="1" applyProtection="1">
      <alignment horizontal="center" vertical="center" shrinkToFit="1"/>
      <protection hidden="1"/>
    </xf>
    <xf numFmtId="0" fontId="7" fillId="10" borderId="351" xfId="0" applyFont="1" applyFill="1" applyBorder="1" applyAlignment="1" applyProtection="1">
      <alignment horizontal="center" vertical="center" shrinkToFit="1"/>
      <protection hidden="1"/>
    </xf>
    <xf numFmtId="0" fontId="1" fillId="10" borderId="352" xfId="0" applyFont="1" applyFill="1" applyBorder="1" applyAlignment="1" applyProtection="1">
      <alignment horizontal="center" vertical="center" shrinkToFit="1"/>
      <protection hidden="1"/>
    </xf>
    <xf numFmtId="0" fontId="1" fillId="10" borderId="353" xfId="0" applyFont="1" applyFill="1" applyBorder="1" applyAlignment="1" applyProtection="1">
      <alignment horizontal="center" vertical="center" shrinkToFit="1"/>
      <protection hidden="1"/>
    </xf>
    <xf numFmtId="0" fontId="1" fillId="10" borderId="354" xfId="0" applyFont="1" applyFill="1" applyBorder="1" applyAlignment="1" applyProtection="1">
      <alignment horizontal="center" vertical="center" shrinkToFit="1"/>
      <protection hidden="1"/>
    </xf>
    <xf numFmtId="0" fontId="1" fillId="10" borderId="355" xfId="0" applyFont="1" applyFill="1" applyBorder="1" applyAlignment="1" applyProtection="1">
      <alignment horizontal="center" vertical="center" shrinkToFit="1"/>
      <protection hidden="1"/>
    </xf>
    <xf numFmtId="0" fontId="1" fillId="10" borderId="356" xfId="0" applyFont="1" applyFill="1" applyBorder="1" applyAlignment="1" applyProtection="1">
      <alignment horizontal="center" vertical="center" shrinkToFit="1"/>
      <protection hidden="1"/>
    </xf>
    <xf numFmtId="0" fontId="1" fillId="10" borderId="357" xfId="0" applyFont="1" applyFill="1" applyBorder="1" applyAlignment="1" applyProtection="1">
      <alignment horizontal="center" vertical="center" shrinkToFit="1"/>
      <protection hidden="1"/>
    </xf>
    <xf numFmtId="0" fontId="7" fillId="10" borderId="358" xfId="0" applyFont="1" applyFill="1" applyBorder="1" applyAlignment="1" applyProtection="1">
      <alignment horizontal="center" vertical="center" shrinkToFit="1"/>
      <protection hidden="1"/>
    </xf>
    <xf numFmtId="0" fontId="7" fillId="10" borderId="359" xfId="0" applyFont="1" applyFill="1" applyBorder="1" applyAlignment="1" applyProtection="1">
      <alignment horizontal="center" vertical="center" shrinkToFit="1"/>
      <protection hidden="1"/>
    </xf>
    <xf numFmtId="0" fontId="7" fillId="10" borderId="360" xfId="0" applyFont="1" applyFill="1" applyBorder="1" applyAlignment="1" applyProtection="1">
      <alignment horizontal="center" vertical="center" shrinkToFit="1"/>
      <protection hidden="1"/>
    </xf>
    <xf numFmtId="0" fontId="7" fillId="10" borderId="361" xfId="0" applyFont="1" applyFill="1" applyBorder="1" applyAlignment="1" applyProtection="1">
      <alignment horizontal="center" vertical="center" shrinkToFit="1"/>
      <protection hidden="1"/>
    </xf>
    <xf numFmtId="0" fontId="7" fillId="10" borderId="362" xfId="0" applyFont="1" applyFill="1" applyBorder="1" applyAlignment="1" applyProtection="1">
      <alignment horizontal="center" vertical="center" shrinkToFit="1"/>
      <protection hidden="1"/>
    </xf>
    <xf numFmtId="0" fontId="7" fillId="10" borderId="363" xfId="0" applyFont="1" applyFill="1" applyBorder="1" applyAlignment="1" applyProtection="1">
      <alignment horizontal="center" vertical="center" shrinkToFit="1"/>
      <protection hidden="1"/>
    </xf>
    <xf numFmtId="0" fontId="25" fillId="10" borderId="364" xfId="0" applyFont="1" applyFill="1" applyBorder="1" applyAlignment="1" applyProtection="1">
      <alignment horizontal="center" vertical="center" shrinkToFit="1"/>
      <protection hidden="1"/>
    </xf>
    <xf numFmtId="0" fontId="25" fillId="10" borderId="365" xfId="0" applyFont="1" applyFill="1" applyBorder="1" applyAlignment="1" applyProtection="1">
      <alignment horizontal="center" vertical="center" shrinkToFit="1"/>
      <protection hidden="1"/>
    </xf>
    <xf numFmtId="0" fontId="25" fillId="10" borderId="366" xfId="0" applyFont="1" applyFill="1" applyBorder="1" applyAlignment="1" applyProtection="1">
      <alignment horizontal="center" vertical="center" shrinkToFit="1"/>
      <protection hidden="1"/>
    </xf>
    <xf numFmtId="0" fontId="25" fillId="10" borderId="367" xfId="0" applyFont="1" applyFill="1" applyBorder="1" applyAlignment="1" applyProtection="1">
      <alignment horizontal="center" vertical="center" shrinkToFit="1"/>
      <protection hidden="1"/>
    </xf>
    <xf numFmtId="0" fontId="25" fillId="10" borderId="368" xfId="0" applyFont="1" applyFill="1" applyBorder="1" applyAlignment="1" applyProtection="1">
      <alignment horizontal="center" vertical="center" shrinkToFit="1"/>
      <protection hidden="1"/>
    </xf>
    <xf numFmtId="0" fontId="25" fillId="10" borderId="369" xfId="0" applyFont="1" applyFill="1" applyBorder="1" applyAlignment="1" applyProtection="1">
      <alignment horizontal="center" vertical="center" shrinkToFit="1"/>
      <protection hidden="1"/>
    </xf>
    <xf numFmtId="0" fontId="33" fillId="10" borderId="0" xfId="0" applyFont="1" applyFill="1" applyBorder="1" applyAlignment="1" applyProtection="1">
      <alignment horizontal="center" vertical="center" shrinkToFit="1"/>
      <protection hidden="1"/>
    </xf>
    <xf numFmtId="0" fontId="33" fillId="0" borderId="0" xfId="0" applyFont="1" applyFill="1" applyBorder="1" applyAlignment="1" applyProtection="1">
      <alignment horizontal="center" vertical="center" shrinkToFit="1"/>
      <protection hidden="1"/>
    </xf>
    <xf numFmtId="0" fontId="3" fillId="18" borderId="91" xfId="0" applyFont="1" applyFill="1" applyBorder="1" applyAlignment="1" applyProtection="1">
      <alignment horizontal="center" shrinkToFit="1"/>
      <protection hidden="1"/>
    </xf>
    <xf numFmtId="0" fontId="3" fillId="18" borderId="65" xfId="0" applyFont="1" applyFill="1" applyBorder="1" applyAlignment="1" applyProtection="1">
      <alignment horizontal="center" shrinkToFit="1"/>
      <protection hidden="1"/>
    </xf>
    <xf numFmtId="0" fontId="18" fillId="18" borderId="65" xfId="0" applyFont="1" applyFill="1" applyBorder="1" applyAlignment="1" applyProtection="1">
      <alignment horizontal="center" vertical="center" shrinkToFit="1"/>
      <protection hidden="1"/>
    </xf>
    <xf numFmtId="0" fontId="18" fillId="18" borderId="92" xfId="0" applyFont="1" applyFill="1" applyBorder="1" applyAlignment="1" applyProtection="1">
      <alignment horizontal="center" vertical="center" shrinkToFit="1"/>
      <protection hidden="1"/>
    </xf>
    <xf numFmtId="0" fontId="10" fillId="14" borderId="236" xfId="0" applyFont="1" applyFill="1" applyBorder="1" applyAlignment="1" applyProtection="1">
      <alignment horizontal="right" shrinkToFit="1"/>
      <protection hidden="1"/>
    </xf>
    <xf numFmtId="0" fontId="10" fillId="14" borderId="2" xfId="0" applyFont="1" applyFill="1" applyBorder="1" applyAlignment="1" applyProtection="1">
      <alignment horizontal="right" shrinkToFit="1"/>
      <protection hidden="1"/>
    </xf>
    <xf numFmtId="0" fontId="4" fillId="14" borderId="2" xfId="0" applyFont="1" applyFill="1" applyBorder="1" applyAlignment="1" applyProtection="1">
      <alignment horizontal="center" vertical="center" shrinkToFit="1"/>
      <protection hidden="1"/>
    </xf>
    <xf numFmtId="0" fontId="4" fillId="14" borderId="98" xfId="0" applyFont="1" applyFill="1" applyBorder="1" applyAlignment="1" applyProtection="1">
      <alignment horizontal="center" vertical="center" shrinkToFit="1"/>
      <protection hidden="1"/>
    </xf>
    <xf numFmtId="0" fontId="39" fillId="0" borderId="95" xfId="0" applyFont="1" applyFill="1" applyBorder="1" applyAlignment="1" applyProtection="1">
      <alignment horizontal="center" vertical="center" shrinkToFit="1"/>
      <protection hidden="1"/>
    </xf>
    <xf numFmtId="0" fontId="11" fillId="33" borderId="38" xfId="0" applyFont="1" applyFill="1" applyBorder="1" applyAlignment="1" applyProtection="1">
      <alignment horizontal="center" vertical="center" shrinkToFit="1"/>
      <protection hidden="1"/>
    </xf>
    <xf numFmtId="0" fontId="115" fillId="0" borderId="29" xfId="0" applyFont="1" applyFill="1" applyBorder="1" applyAlignment="1" applyProtection="1">
      <alignment horizontal="center" vertical="center" shrinkToFit="1"/>
      <protection hidden="1"/>
    </xf>
    <xf numFmtId="0" fontId="115" fillId="0" borderId="20" xfId="0" applyFont="1" applyFill="1" applyBorder="1" applyAlignment="1" applyProtection="1">
      <alignment horizontal="center" vertical="center" shrinkToFit="1"/>
      <protection hidden="1"/>
    </xf>
    <xf numFmtId="0" fontId="3" fillId="33" borderId="373" xfId="0" applyFont="1" applyFill="1" applyBorder="1" applyAlignment="1" applyProtection="1">
      <alignment horizontal="center" vertical="center" shrinkToFit="1"/>
      <protection hidden="1"/>
    </xf>
    <xf numFmtId="0" fontId="114" fillId="10" borderId="374" xfId="0" applyFont="1" applyFill="1" applyBorder="1" applyAlignment="1" applyProtection="1">
      <alignment horizontal="center" vertical="center" shrinkToFit="1"/>
      <protection hidden="1"/>
    </xf>
    <xf numFmtId="0" fontId="114" fillId="10" borderId="293" xfId="0" applyFont="1" applyFill="1" applyBorder="1" applyAlignment="1" applyProtection="1">
      <alignment horizontal="center" vertical="center" shrinkToFit="1"/>
      <protection hidden="1"/>
    </xf>
    <xf numFmtId="0" fontId="113" fillId="10" borderId="293" xfId="0" applyFont="1" applyFill="1" applyBorder="1" applyAlignment="1" applyProtection="1">
      <alignment horizontal="center" vertical="center" shrinkToFit="1"/>
      <protection hidden="1"/>
    </xf>
    <xf numFmtId="0" fontId="116" fillId="10" borderId="293" xfId="0" applyFont="1" applyFill="1" applyBorder="1" applyAlignment="1" applyProtection="1">
      <alignment horizontal="center"/>
      <protection hidden="1"/>
    </xf>
    <xf numFmtId="0" fontId="116" fillId="10" borderId="293" xfId="0" applyFont="1" applyFill="1" applyBorder="1" applyAlignment="1" applyProtection="1">
      <alignment horizontal="center" vertical="center" shrinkToFit="1"/>
      <protection hidden="1"/>
    </xf>
    <xf numFmtId="0" fontId="88" fillId="0" borderId="371" xfId="0" applyFont="1" applyFill="1" applyBorder="1" applyAlignment="1" applyProtection="1">
      <alignment horizontal="center" vertical="center" shrinkToFit="1"/>
      <protection hidden="1"/>
    </xf>
    <xf numFmtId="0" fontId="39" fillId="0" borderId="372" xfId="0" applyFont="1" applyFill="1" applyBorder="1" applyAlignment="1" applyProtection="1">
      <alignment horizontal="center" vertical="center" shrinkToFit="1"/>
      <protection hidden="1"/>
    </xf>
    <xf numFmtId="0" fontId="39" fillId="0" borderId="375" xfId="0" applyFont="1" applyFill="1" applyBorder="1" applyAlignment="1" applyProtection="1">
      <alignment horizontal="center" vertical="center" shrinkToFit="1"/>
      <protection hidden="1"/>
    </xf>
    <xf numFmtId="0" fontId="39" fillId="0" borderId="376" xfId="0" applyFont="1" applyFill="1" applyBorder="1" applyAlignment="1" applyProtection="1">
      <alignment horizontal="center" vertical="center" shrinkToFit="1"/>
      <protection hidden="1"/>
    </xf>
    <xf numFmtId="0" fontId="33" fillId="10" borderId="318" xfId="0" applyFont="1" applyFill="1" applyBorder="1" applyAlignment="1" applyProtection="1">
      <alignment horizontal="center" vertical="center" shrinkToFit="1"/>
      <protection hidden="1"/>
    </xf>
    <xf numFmtId="0" fontId="3" fillId="33" borderId="300" xfId="0" applyFont="1" applyFill="1" applyBorder="1" applyAlignment="1" applyProtection="1">
      <alignment horizontal="center" vertical="center" shrinkToFit="1"/>
      <protection hidden="1"/>
    </xf>
    <xf numFmtId="0" fontId="114" fillId="10" borderId="301" xfId="0" applyFont="1" applyFill="1" applyBorder="1" applyAlignment="1" applyProtection="1">
      <alignment horizontal="center" vertical="center" shrinkToFit="1"/>
      <protection hidden="1"/>
    </xf>
    <xf numFmtId="0" fontId="114" fillId="10" borderId="257" xfId="0" applyFont="1" applyFill="1" applyBorder="1" applyAlignment="1" applyProtection="1">
      <alignment horizontal="center" vertical="center" shrinkToFit="1"/>
      <protection hidden="1"/>
    </xf>
    <xf numFmtId="0" fontId="113" fillId="10" borderId="257" xfId="0" applyFont="1" applyFill="1" applyBorder="1" applyAlignment="1" applyProtection="1">
      <alignment horizontal="center" vertical="center" shrinkToFit="1"/>
      <protection hidden="1"/>
    </xf>
    <xf numFmtId="0" fontId="116" fillId="10" borderId="257" xfId="0" applyFont="1" applyFill="1" applyBorder="1" applyAlignment="1" applyProtection="1">
      <alignment horizontal="center"/>
      <protection hidden="1"/>
    </xf>
    <xf numFmtId="0" fontId="116" fillId="10" borderId="257" xfId="0" applyFont="1" applyFill="1" applyBorder="1" applyAlignment="1" applyProtection="1">
      <alignment horizontal="center" vertical="center" shrinkToFit="1"/>
      <protection hidden="1"/>
    </xf>
    <xf numFmtId="0" fontId="88" fillId="0" borderId="317" xfId="0" applyFont="1" applyFill="1" applyBorder="1" applyAlignment="1" applyProtection="1">
      <alignment horizontal="center" vertical="center" shrinkToFit="1"/>
      <protection hidden="1"/>
    </xf>
    <xf numFmtId="0" fontId="39" fillId="0" borderId="318" xfId="0" applyFont="1" applyFill="1" applyBorder="1" applyAlignment="1" applyProtection="1">
      <alignment horizontal="center" vertical="center" shrinkToFit="1"/>
      <protection hidden="1"/>
    </xf>
    <xf numFmtId="0" fontId="39" fillId="0" borderId="377" xfId="0" applyFont="1" applyFill="1" applyBorder="1" applyAlignment="1" applyProtection="1">
      <alignment horizontal="center" vertical="center" shrinkToFit="1"/>
      <protection hidden="1"/>
    </xf>
    <xf numFmtId="0" fontId="4" fillId="26" borderId="15" xfId="0" applyFont="1" applyFill="1" applyBorder="1" applyAlignment="1" applyProtection="1">
      <alignment horizontal="center" vertical="center" shrinkToFit="1"/>
      <protection hidden="1"/>
    </xf>
    <xf numFmtId="0" fontId="4" fillId="26" borderId="7" xfId="0" applyFont="1" applyFill="1" applyBorder="1" applyAlignment="1" applyProtection="1">
      <alignment horizontal="center" vertical="center" shrinkToFit="1"/>
      <protection hidden="1"/>
    </xf>
    <xf numFmtId="0" fontId="4" fillId="18" borderId="15" xfId="0" applyFont="1" applyFill="1" applyBorder="1" applyAlignment="1" applyProtection="1">
      <alignment horizontal="center" vertical="center" shrinkToFit="1"/>
      <protection hidden="1"/>
    </xf>
    <xf numFmtId="0" fontId="4" fillId="18" borderId="53" xfId="0" applyFont="1" applyFill="1" applyBorder="1" applyAlignment="1" applyProtection="1">
      <alignment horizontal="center" vertical="center" shrinkToFit="1"/>
      <protection hidden="1"/>
    </xf>
    <xf numFmtId="0" fontId="4" fillId="18" borderId="62" xfId="0" applyFont="1" applyFill="1" applyBorder="1" applyAlignment="1" applyProtection="1">
      <alignment horizontal="center" vertical="center" shrinkToFit="1"/>
      <protection hidden="1"/>
    </xf>
    <xf numFmtId="0" fontId="4" fillId="14" borderId="3" xfId="0" applyFont="1" applyFill="1" applyBorder="1" applyAlignment="1" applyProtection="1">
      <alignment horizontal="center" vertical="center" shrinkToFit="1"/>
      <protection hidden="1"/>
    </xf>
    <xf numFmtId="0" fontId="4" fillId="14" borderId="7" xfId="0" applyFont="1" applyFill="1" applyBorder="1" applyAlignment="1" applyProtection="1">
      <alignment horizontal="center" vertical="center" shrinkToFit="1"/>
      <protection hidden="1"/>
    </xf>
    <xf numFmtId="0" fontId="4" fillId="35" borderId="15" xfId="0" applyFont="1" applyFill="1" applyBorder="1" applyAlignment="1" applyProtection="1">
      <alignment horizontal="center" vertical="center" shrinkToFit="1"/>
      <protection hidden="1"/>
    </xf>
    <xf numFmtId="0" fontId="4" fillId="35" borderId="53" xfId="0" applyFont="1" applyFill="1" applyBorder="1" applyAlignment="1" applyProtection="1">
      <alignment horizontal="center" vertical="center" shrinkToFit="1"/>
      <protection hidden="1"/>
    </xf>
    <xf numFmtId="0" fontId="4" fillId="35" borderId="7" xfId="0" applyFont="1" applyFill="1" applyBorder="1" applyAlignment="1" applyProtection="1">
      <alignment horizontal="center" vertical="center" shrinkToFit="1"/>
      <protection hidden="1"/>
    </xf>
    <xf numFmtId="0" fontId="4" fillId="29" borderId="15" xfId="0" applyFont="1" applyFill="1" applyBorder="1" applyAlignment="1" applyProtection="1">
      <alignment horizontal="center" vertical="center" shrinkToFit="1"/>
      <protection hidden="1"/>
    </xf>
    <xf numFmtId="0" fontId="4" fillId="29" borderId="53" xfId="0" applyFont="1" applyFill="1" applyBorder="1" applyAlignment="1" applyProtection="1">
      <alignment horizontal="center" vertical="center" shrinkToFit="1"/>
      <protection hidden="1"/>
    </xf>
    <xf numFmtId="0" fontId="4" fillId="29" borderId="7" xfId="0" applyFont="1" applyFill="1" applyBorder="1" applyAlignment="1" applyProtection="1">
      <alignment horizontal="center" vertical="center" shrinkToFit="1"/>
      <protection hidden="1"/>
    </xf>
    <xf numFmtId="0" fontId="18" fillId="26" borderId="108" xfId="0" applyFont="1" applyFill="1" applyBorder="1" applyAlignment="1" applyProtection="1">
      <alignment horizontal="center" vertical="center" shrinkToFit="1"/>
      <protection hidden="1"/>
    </xf>
    <xf numFmtId="0" fontId="18" fillId="26" borderId="88" xfId="0" applyFont="1" applyFill="1" applyBorder="1" applyAlignment="1" applyProtection="1">
      <alignment horizontal="center" vertical="center" shrinkToFit="1"/>
      <protection hidden="1"/>
    </xf>
    <xf numFmtId="0" fontId="18" fillId="18" borderId="108" xfId="0" applyFont="1" applyFill="1" applyBorder="1" applyAlignment="1" applyProtection="1">
      <alignment horizontal="center" vertical="center" shrinkToFit="1"/>
      <protection hidden="1"/>
    </xf>
    <xf numFmtId="0" fontId="18" fillId="18" borderId="87" xfId="0" applyFont="1" applyFill="1" applyBorder="1" applyAlignment="1" applyProtection="1">
      <alignment horizontal="center" vertical="center" shrinkToFit="1"/>
      <protection hidden="1"/>
    </xf>
    <xf numFmtId="0" fontId="18" fillId="18" borderId="91" xfId="0" applyFont="1" applyFill="1" applyBorder="1" applyAlignment="1" applyProtection="1">
      <alignment horizontal="center" vertical="center" shrinkToFit="1"/>
      <protection hidden="1"/>
    </xf>
    <xf numFmtId="0" fontId="4" fillId="14" borderId="236" xfId="0" applyFont="1" applyFill="1" applyBorder="1" applyAlignment="1" applyProtection="1">
      <alignment horizontal="center" vertical="center" shrinkToFit="1"/>
      <protection hidden="1"/>
    </xf>
    <xf numFmtId="0" fontId="4" fillId="14" borderId="88" xfId="0" applyFont="1" applyFill="1" applyBorder="1" applyAlignment="1" applyProtection="1">
      <alignment horizontal="center" vertical="center" shrinkToFit="1"/>
      <protection hidden="1"/>
    </xf>
    <xf numFmtId="0" fontId="18" fillId="35" borderId="108" xfId="0" applyFont="1" applyFill="1" applyBorder="1" applyAlignment="1" applyProtection="1">
      <alignment horizontal="center" vertical="center" shrinkToFit="1"/>
      <protection hidden="1"/>
    </xf>
    <xf numFmtId="0" fontId="18" fillId="35" borderId="87" xfId="0" applyFont="1" applyFill="1" applyBorder="1" applyAlignment="1" applyProtection="1">
      <alignment horizontal="center" vertical="center" shrinkToFit="1"/>
      <protection hidden="1"/>
    </xf>
    <xf numFmtId="0" fontId="18" fillId="35" borderId="88" xfId="0" applyFont="1" applyFill="1" applyBorder="1" applyAlignment="1" applyProtection="1">
      <alignment horizontal="center" vertical="center" shrinkToFit="1"/>
      <protection hidden="1"/>
    </xf>
    <xf numFmtId="0" fontId="18" fillId="29" borderId="108" xfId="0" applyFont="1" applyFill="1" applyBorder="1" applyAlignment="1" applyProtection="1">
      <alignment horizontal="left" vertical="center" shrinkToFit="1"/>
      <protection hidden="1"/>
    </xf>
    <xf numFmtId="0" fontId="18" fillId="29" borderId="87" xfId="0" applyFont="1" applyFill="1" applyBorder="1" applyAlignment="1" applyProtection="1">
      <alignment horizontal="left" vertical="center" shrinkToFit="1"/>
      <protection hidden="1"/>
    </xf>
    <xf numFmtId="0" fontId="18" fillId="29" borderId="88" xfId="0" applyFont="1" applyFill="1" applyBorder="1" applyAlignment="1" applyProtection="1">
      <alignment horizontal="left" vertical="center" shrinkToFit="1"/>
      <protection hidden="1"/>
    </xf>
    <xf numFmtId="0" fontId="88" fillId="0" borderId="299" xfId="0" applyFont="1" applyFill="1" applyBorder="1" applyAlignment="1" applyProtection="1">
      <alignment horizontal="center" vertical="center" shrinkToFit="1"/>
      <protection hidden="1"/>
    </xf>
    <xf numFmtId="0" fontId="3" fillId="16" borderId="108" xfId="0" applyFont="1" applyFill="1" applyBorder="1" applyAlignment="1" applyProtection="1">
      <alignment horizontal="center" shrinkToFit="1"/>
      <protection hidden="1"/>
    </xf>
    <xf numFmtId="0" fontId="3" fillId="16" borderId="14" xfId="0" applyFont="1" applyFill="1" applyBorder="1" applyAlignment="1" applyProtection="1">
      <alignment horizontal="center" shrinkToFit="1"/>
      <protection hidden="1"/>
    </xf>
    <xf numFmtId="0" fontId="2" fillId="16" borderId="14" xfId="0" applyFont="1" applyFill="1" applyBorder="1" applyAlignment="1" applyProtection="1">
      <alignment horizontal="left" vertical="center"/>
      <protection hidden="1"/>
    </xf>
    <xf numFmtId="0" fontId="4" fillId="16" borderId="15" xfId="0" applyFont="1" applyFill="1" applyBorder="1" applyAlignment="1" applyProtection="1">
      <alignment horizontal="center" vertical="center" shrinkToFit="1"/>
      <protection hidden="1"/>
    </xf>
    <xf numFmtId="0" fontId="18" fillId="16" borderId="108" xfId="0" applyFont="1" applyFill="1" applyBorder="1" applyAlignment="1" applyProtection="1">
      <alignment horizontal="center" vertical="center" shrinkToFit="1"/>
      <protection hidden="1"/>
    </xf>
    <xf numFmtId="0" fontId="18" fillId="16" borderId="14" xfId="0" applyFont="1" applyFill="1" applyBorder="1" applyAlignment="1" applyProtection="1">
      <alignment horizontal="center" vertical="center" shrinkToFit="1"/>
      <protection hidden="1"/>
    </xf>
    <xf numFmtId="0" fontId="18" fillId="16" borderId="109" xfId="0" applyFont="1" applyFill="1" applyBorder="1" applyAlignment="1" applyProtection="1">
      <alignment horizontal="center" vertical="center" shrinkToFit="1"/>
      <protection hidden="1"/>
    </xf>
    <xf numFmtId="0" fontId="14" fillId="16" borderId="99" xfId="0" applyFont="1" applyFill="1" applyBorder="1" applyAlignment="1" applyProtection="1">
      <alignment horizontal="center" vertical="center"/>
      <protection hidden="1"/>
    </xf>
    <xf numFmtId="0" fontId="10" fillId="16" borderId="99" xfId="0" applyFont="1" applyFill="1" applyBorder="1" applyAlignment="1" applyProtection="1">
      <alignment horizontal="center" vertical="center"/>
      <protection hidden="1"/>
    </xf>
    <xf numFmtId="0" fontId="3" fillId="16" borderId="88" xfId="0" applyFont="1" applyFill="1" applyBorder="1" applyAlignment="1" applyProtection="1">
      <alignment horizontal="center" shrinkToFit="1"/>
      <protection hidden="1"/>
    </xf>
    <xf numFmtId="0" fontId="3" fillId="16" borderId="6" xfId="0" applyFont="1" applyFill="1" applyBorder="1" applyAlignment="1" applyProtection="1">
      <alignment horizontal="center" shrinkToFit="1"/>
      <protection hidden="1"/>
    </xf>
    <xf numFmtId="0" fontId="2" fillId="16" borderId="6" xfId="0" applyFont="1" applyFill="1" applyBorder="1" applyAlignment="1" applyProtection="1">
      <alignment horizontal="left" vertical="center"/>
      <protection hidden="1"/>
    </xf>
    <xf numFmtId="0" fontId="4" fillId="16" borderId="7" xfId="0" applyFont="1" applyFill="1" applyBorder="1" applyAlignment="1" applyProtection="1">
      <alignment horizontal="center" vertical="center" shrinkToFit="1"/>
      <protection hidden="1"/>
    </xf>
    <xf numFmtId="0" fontId="18" fillId="16" borderId="88" xfId="0" applyFont="1" applyFill="1" applyBorder="1" applyAlignment="1" applyProtection="1">
      <alignment horizontal="center" vertical="center" shrinkToFit="1"/>
      <protection hidden="1"/>
    </xf>
    <xf numFmtId="0" fontId="18" fillId="16" borderId="6" xfId="0" applyFont="1" applyFill="1" applyBorder="1" applyAlignment="1" applyProtection="1">
      <alignment horizontal="center" vertical="center" shrinkToFit="1"/>
      <protection hidden="1"/>
    </xf>
    <xf numFmtId="0" fontId="18" fillId="16" borderId="90" xfId="0" applyFont="1" applyFill="1" applyBorder="1" applyAlignment="1" applyProtection="1">
      <alignment horizontal="center" vertical="center" shrinkToFit="1"/>
      <protection hidden="1"/>
    </xf>
    <xf numFmtId="0" fontId="14" fillId="16" borderId="118" xfId="0" applyFont="1" applyFill="1" applyBorder="1" applyAlignment="1" applyProtection="1">
      <alignment horizontal="center" vertical="center"/>
      <protection hidden="1"/>
    </xf>
    <xf numFmtId="0" fontId="10" fillId="16" borderId="118" xfId="0" applyFont="1" applyFill="1" applyBorder="1" applyAlignment="1" applyProtection="1">
      <alignment horizontal="center" vertical="center"/>
      <protection hidden="1"/>
    </xf>
    <xf numFmtId="0" fontId="3" fillId="16" borderId="87" xfId="0" applyFont="1" applyFill="1" applyBorder="1" applyAlignment="1" applyProtection="1">
      <alignment horizontal="center" shrinkToFit="1"/>
      <protection hidden="1"/>
    </xf>
    <xf numFmtId="0" fontId="3" fillId="16" borderId="5" xfId="0" applyFont="1" applyFill="1" applyBorder="1" applyAlignment="1" applyProtection="1">
      <alignment horizontal="center" shrinkToFit="1"/>
      <protection hidden="1"/>
    </xf>
    <xf numFmtId="0" fontId="14" fillId="16" borderId="0" xfId="0" applyFont="1" applyFill="1" applyBorder="1" applyAlignment="1" applyProtection="1">
      <alignment horizontal="center" vertical="center"/>
      <protection hidden="1"/>
    </xf>
    <xf numFmtId="0" fontId="10" fillId="16" borderId="0" xfId="0" applyFont="1" applyFill="1" applyBorder="1" applyAlignment="1" applyProtection="1">
      <alignment horizontal="center" vertical="center"/>
      <protection hidden="1"/>
    </xf>
    <xf numFmtId="0" fontId="31" fillId="7" borderId="119" xfId="0" applyFont="1" applyFill="1" applyBorder="1" applyAlignment="1" applyProtection="1">
      <alignment horizontal="center" vertical="center" textRotation="90" shrinkToFit="1"/>
      <protection hidden="1"/>
    </xf>
    <xf numFmtId="0" fontId="3" fillId="7" borderId="112" xfId="0" applyFont="1" applyFill="1" applyBorder="1" applyAlignment="1" applyProtection="1">
      <alignment horizontal="left" vertical="center"/>
      <protection locked="0"/>
    </xf>
    <xf numFmtId="0" fontId="3" fillId="7" borderId="112" xfId="0" applyFont="1" applyFill="1" applyBorder="1" applyAlignment="1" applyProtection="1">
      <alignment horizontal="left" vertical="center" indent="1" shrinkToFit="1"/>
      <protection hidden="1"/>
    </xf>
    <xf numFmtId="0" fontId="2" fillId="7" borderId="112" xfId="0" applyFont="1" applyFill="1" applyBorder="1" applyAlignment="1" applyProtection="1">
      <alignment horizontal="center" vertical="center" shrinkToFit="1"/>
      <protection locked="0"/>
    </xf>
    <xf numFmtId="1" fontId="12" fillId="7" borderId="41" xfId="0" applyNumberFormat="1" applyFont="1" applyFill="1" applyBorder="1" applyAlignment="1" applyProtection="1">
      <alignment horizontal="center" vertical="center" shrinkToFit="1"/>
      <protection locked="0"/>
    </xf>
    <xf numFmtId="1" fontId="1" fillId="7" borderId="16" xfId="0" applyNumberFormat="1" applyFont="1" applyFill="1" applyBorder="1" applyAlignment="1" applyProtection="1">
      <alignment horizontal="center" vertical="center" shrinkToFit="1"/>
      <protection hidden="1"/>
    </xf>
    <xf numFmtId="1" fontId="66" fillId="7" borderId="16" xfId="0" applyNumberFormat="1" applyFont="1" applyFill="1" applyBorder="1" applyAlignment="1" applyProtection="1">
      <alignment horizontal="center" vertical="center" shrinkToFit="1"/>
      <protection locked="0"/>
    </xf>
    <xf numFmtId="1" fontId="7" fillId="7" borderId="16" xfId="0" applyNumberFormat="1" applyFont="1" applyFill="1" applyBorder="1" applyAlignment="1" applyProtection="1">
      <alignment horizontal="center" vertical="center" shrinkToFit="1"/>
      <protection hidden="1"/>
    </xf>
    <xf numFmtId="1" fontId="1" fillId="7" borderId="47" xfId="0" applyNumberFormat="1" applyFont="1" applyFill="1" applyBorder="1" applyAlignment="1" applyProtection="1">
      <alignment horizontal="center" vertical="center" shrinkToFit="1"/>
      <protection hidden="1"/>
    </xf>
    <xf numFmtId="1" fontId="20" fillId="7" borderId="35" xfId="0" applyNumberFormat="1" applyFont="1" applyFill="1" applyBorder="1" applyAlignment="1" applyProtection="1">
      <alignment horizontal="center" vertical="center" shrinkToFit="1"/>
      <protection hidden="1"/>
    </xf>
    <xf numFmtId="1" fontId="78" fillId="7" borderId="51" xfId="0" applyNumberFormat="1" applyFont="1" applyFill="1" applyBorder="1" applyAlignment="1" applyProtection="1">
      <alignment horizontal="center" vertical="center" shrinkToFit="1"/>
      <protection locked="0"/>
    </xf>
    <xf numFmtId="1" fontId="79" fillId="7" borderId="52" xfId="0" applyNumberFormat="1" applyFont="1" applyFill="1" applyBorder="1" applyAlignment="1" applyProtection="1">
      <alignment horizontal="center" vertical="center" shrinkToFit="1"/>
      <protection locked="0"/>
    </xf>
    <xf numFmtId="1" fontId="101" fillId="7" borderId="41" xfId="0" applyNumberFormat="1" applyFont="1" applyFill="1" applyBorder="1" applyAlignment="1" applyProtection="1">
      <alignment horizontal="center" vertical="center" shrinkToFit="1"/>
      <protection locked="0"/>
    </xf>
    <xf numFmtId="1" fontId="101" fillId="7" borderId="16" xfId="0" applyNumberFormat="1" applyFont="1" applyFill="1" applyBorder="1" applyAlignment="1" applyProtection="1">
      <alignment horizontal="center" vertical="center" shrinkToFit="1"/>
      <protection locked="0"/>
    </xf>
    <xf numFmtId="1" fontId="101" fillId="7" borderId="47" xfId="0" applyNumberFormat="1" applyFont="1" applyFill="1" applyBorder="1" applyAlignment="1" applyProtection="1">
      <alignment horizontal="center" vertical="center" shrinkToFit="1"/>
      <protection locked="0"/>
    </xf>
    <xf numFmtId="1" fontId="101" fillId="7" borderId="35" xfId="0" applyNumberFormat="1" applyFont="1" applyFill="1" applyBorder="1" applyAlignment="1" applyProtection="1">
      <alignment horizontal="center" vertical="center" shrinkToFit="1"/>
      <protection locked="0"/>
    </xf>
    <xf numFmtId="1" fontId="109" fillId="7" borderId="51" xfId="0" applyNumberFormat="1" applyFont="1" applyFill="1" applyBorder="1" applyAlignment="1" applyProtection="1">
      <alignment horizontal="center" vertical="center" shrinkToFit="1"/>
      <protection locked="0"/>
    </xf>
    <xf numFmtId="1" fontId="31" fillId="7" borderId="52" xfId="0" applyNumberFormat="1" applyFont="1" applyFill="1" applyBorder="1" applyAlignment="1" applyProtection="1">
      <alignment horizontal="center" vertical="center" shrinkToFit="1"/>
      <protection locked="0"/>
    </xf>
    <xf numFmtId="1" fontId="23" fillId="7" borderId="41" xfId="0" applyNumberFormat="1" applyFont="1" applyFill="1" applyBorder="1" applyAlignment="1" applyProtection="1">
      <alignment horizontal="center" vertical="center" shrinkToFit="1"/>
      <protection hidden="1"/>
    </xf>
    <xf numFmtId="1" fontId="23" fillId="7" borderId="52" xfId="0" applyNumberFormat="1" applyFont="1" applyFill="1" applyBorder="1" applyAlignment="1" applyProtection="1">
      <alignment horizontal="center" vertical="center" shrinkToFit="1"/>
      <protection hidden="1"/>
    </xf>
    <xf numFmtId="0" fontId="78" fillId="7" borderId="51" xfId="0" applyFont="1" applyFill="1" applyBorder="1" applyAlignment="1" applyProtection="1">
      <alignment horizontal="center" vertical="center" shrinkToFit="1"/>
      <protection hidden="1"/>
    </xf>
    <xf numFmtId="0" fontId="79" fillId="7" borderId="159" xfId="0" applyFont="1" applyFill="1" applyBorder="1" applyAlignment="1" applyProtection="1">
      <alignment horizontal="center" vertical="center" shrinkToFit="1"/>
      <protection hidden="1"/>
    </xf>
    <xf numFmtId="0" fontId="78" fillId="7" borderId="164" xfId="0" applyFont="1" applyFill="1" applyBorder="1" applyAlignment="1" applyProtection="1">
      <alignment horizontal="center" vertical="center" shrinkToFit="1"/>
      <protection locked="0"/>
    </xf>
    <xf numFmtId="0" fontId="79" fillId="7" borderId="47" xfId="0" applyFont="1" applyFill="1" applyBorder="1" applyAlignment="1" applyProtection="1">
      <alignment horizontal="center" vertical="center" shrinkToFit="1"/>
      <protection locked="0"/>
    </xf>
    <xf numFmtId="0" fontId="79" fillId="7" borderId="175" xfId="0" applyFont="1" applyFill="1" applyBorder="1" applyAlignment="1" applyProtection="1">
      <alignment horizontal="center" vertical="center" shrinkToFit="1"/>
      <protection locked="0"/>
    </xf>
    <xf numFmtId="0" fontId="78" fillId="7" borderId="41" xfId="0" applyFont="1" applyFill="1" applyBorder="1" applyAlignment="1" applyProtection="1">
      <alignment horizontal="center" vertical="center" shrinkToFit="1"/>
      <protection locked="0"/>
    </xf>
    <xf numFmtId="0" fontId="124" fillId="7" borderId="119" xfId="0" applyFont="1" applyFill="1" applyBorder="1" applyAlignment="1" applyProtection="1">
      <alignment horizontal="center" vertical="top" shrinkToFit="1"/>
      <protection hidden="1"/>
    </xf>
    <xf numFmtId="0" fontId="124" fillId="7" borderId="112" xfId="0" applyFont="1" applyFill="1" applyBorder="1" applyAlignment="1" applyProtection="1">
      <alignment horizontal="center" vertical="top" shrinkToFit="1"/>
      <protection hidden="1"/>
    </xf>
    <xf numFmtId="0" fontId="124" fillId="7" borderId="159" xfId="0" applyFont="1" applyFill="1" applyBorder="1" applyAlignment="1" applyProtection="1">
      <alignment horizontal="center" vertical="top" shrinkToFit="1"/>
      <protection hidden="1"/>
    </xf>
    <xf numFmtId="0" fontId="78" fillId="7" borderId="41" xfId="0" applyFont="1" applyFill="1" applyBorder="1" applyAlignment="1" applyProtection="1">
      <alignment horizontal="center" vertical="center" shrinkToFit="1"/>
      <protection hidden="1"/>
    </xf>
    <xf numFmtId="0" fontId="31" fillId="7" borderId="47" xfId="0" applyFont="1" applyFill="1" applyBorder="1" applyAlignment="1" applyProtection="1">
      <alignment horizontal="center" vertical="center" shrinkToFit="1"/>
      <protection hidden="1"/>
    </xf>
    <xf numFmtId="0" fontId="2" fillId="7" borderId="35" xfId="0" applyFont="1" applyFill="1" applyBorder="1" applyAlignment="1" applyProtection="1">
      <alignment horizontal="center" vertical="center" shrinkToFit="1"/>
      <protection hidden="1"/>
    </xf>
    <xf numFmtId="0" fontId="20" fillId="7" borderId="35" xfId="0" applyFont="1" applyFill="1" applyBorder="1" applyAlignment="1" applyProtection="1">
      <alignment horizontal="center" vertical="center" shrinkToFit="1"/>
      <protection hidden="1"/>
    </xf>
    <xf numFmtId="0" fontId="31" fillId="7" borderId="94" xfId="0" applyFont="1" applyFill="1" applyBorder="1" applyAlignment="1" applyProtection="1">
      <alignment horizontal="center" vertical="center" textRotation="90" shrinkToFit="1"/>
      <protection hidden="1"/>
    </xf>
    <xf numFmtId="0" fontId="31" fillId="7" borderId="95" xfId="0" applyFont="1" applyFill="1" applyBorder="1" applyAlignment="1" applyProtection="1">
      <alignment horizontal="center" vertical="center" shrinkToFit="1"/>
      <protection locked="0"/>
    </xf>
    <xf numFmtId="0" fontId="3" fillId="7" borderId="95" xfId="0" applyFont="1" applyFill="1" applyBorder="1" applyAlignment="1" applyProtection="1">
      <alignment horizontal="left" vertical="center"/>
      <protection locked="0"/>
    </xf>
    <xf numFmtId="0" fontId="3" fillId="7" borderId="95" xfId="0" applyFont="1" applyFill="1" applyBorder="1" applyAlignment="1" applyProtection="1">
      <alignment horizontal="left" vertical="center" indent="1" shrinkToFit="1"/>
      <protection hidden="1"/>
    </xf>
    <xf numFmtId="0" fontId="2" fillId="7" borderId="95" xfId="0" applyFont="1" applyFill="1" applyBorder="1" applyAlignment="1" applyProtection="1">
      <alignment horizontal="center" vertical="center" shrinkToFit="1"/>
      <protection locked="0"/>
    </xf>
    <xf numFmtId="1" fontId="12" fillId="7" borderId="27" xfId="0" applyNumberFormat="1" applyFont="1" applyFill="1" applyBorder="1" applyAlignment="1" applyProtection="1">
      <alignment horizontal="center" vertical="center" shrinkToFit="1"/>
      <protection locked="0"/>
    </xf>
    <xf numFmtId="1" fontId="1" fillId="7" borderId="17" xfId="0" applyNumberFormat="1" applyFont="1" applyFill="1" applyBorder="1" applyAlignment="1" applyProtection="1">
      <alignment horizontal="center" vertical="center" shrinkToFit="1"/>
      <protection hidden="1"/>
    </xf>
    <xf numFmtId="1" fontId="66" fillId="7" borderId="17" xfId="0" applyNumberFormat="1" applyFont="1" applyFill="1" applyBorder="1" applyAlignment="1" applyProtection="1">
      <alignment horizontal="center" vertical="center" shrinkToFit="1"/>
      <protection locked="0"/>
    </xf>
    <xf numFmtId="1" fontId="7" fillId="7" borderId="17" xfId="0" applyNumberFormat="1" applyFont="1" applyFill="1" applyBorder="1" applyAlignment="1" applyProtection="1">
      <alignment horizontal="center" vertical="center" shrinkToFit="1"/>
      <protection hidden="1"/>
    </xf>
    <xf numFmtId="1" fontId="1" fillId="7" borderId="24" xfId="0" applyNumberFormat="1" applyFont="1" applyFill="1" applyBorder="1" applyAlignment="1" applyProtection="1">
      <alignment horizontal="center" vertical="center" shrinkToFit="1"/>
      <protection hidden="1"/>
    </xf>
    <xf numFmtId="1" fontId="20" fillId="7" borderId="36" xfId="0" applyNumberFormat="1" applyFont="1" applyFill="1" applyBorder="1" applyAlignment="1" applyProtection="1">
      <alignment horizontal="center" vertical="center" shrinkToFit="1"/>
      <protection hidden="1"/>
    </xf>
    <xf numFmtId="1" fontId="78" fillId="7" borderId="22" xfId="0" applyNumberFormat="1" applyFont="1" applyFill="1" applyBorder="1" applyAlignment="1" applyProtection="1">
      <alignment horizontal="center" vertical="center" shrinkToFit="1"/>
      <protection locked="0"/>
    </xf>
    <xf numFmtId="1" fontId="79" fillId="7" borderId="26" xfId="0" applyNumberFormat="1" applyFont="1" applyFill="1" applyBorder="1" applyAlignment="1" applyProtection="1">
      <alignment horizontal="center" vertical="center" shrinkToFit="1"/>
      <protection locked="0"/>
    </xf>
    <xf numFmtId="1" fontId="101" fillId="7" borderId="27" xfId="0" applyNumberFormat="1" applyFont="1" applyFill="1" applyBorder="1" applyAlignment="1" applyProtection="1">
      <alignment horizontal="center" vertical="center" shrinkToFit="1"/>
      <protection locked="0"/>
    </xf>
    <xf numFmtId="1" fontId="101" fillId="7" borderId="17" xfId="0" applyNumberFormat="1" applyFont="1" applyFill="1" applyBorder="1" applyAlignment="1" applyProtection="1">
      <alignment horizontal="center" vertical="center" shrinkToFit="1"/>
      <protection locked="0"/>
    </xf>
    <xf numFmtId="1" fontId="101" fillId="7" borderId="24" xfId="0" applyNumberFormat="1" applyFont="1" applyFill="1" applyBorder="1" applyAlignment="1" applyProtection="1">
      <alignment horizontal="center" vertical="center" shrinkToFit="1"/>
      <protection locked="0"/>
    </xf>
    <xf numFmtId="1" fontId="101" fillId="7" borderId="36" xfId="0" applyNumberFormat="1" applyFont="1" applyFill="1" applyBorder="1" applyAlignment="1" applyProtection="1">
      <alignment horizontal="center" vertical="center" shrinkToFit="1"/>
      <protection locked="0"/>
    </xf>
    <xf numFmtId="1" fontId="109" fillId="7" borderId="22" xfId="0" applyNumberFormat="1" applyFont="1" applyFill="1" applyBorder="1" applyAlignment="1" applyProtection="1">
      <alignment horizontal="center" vertical="center" shrinkToFit="1"/>
      <protection locked="0"/>
    </xf>
    <xf numFmtId="1" fontId="31" fillId="7" borderId="26" xfId="0" applyNumberFormat="1" applyFont="1" applyFill="1" applyBorder="1" applyAlignment="1" applyProtection="1">
      <alignment horizontal="center" vertical="center" shrinkToFit="1"/>
      <protection locked="0"/>
    </xf>
    <xf numFmtId="1" fontId="23" fillId="7" borderId="27" xfId="0" applyNumberFormat="1" applyFont="1" applyFill="1" applyBorder="1" applyAlignment="1" applyProtection="1">
      <alignment horizontal="center" vertical="center" shrinkToFit="1"/>
      <protection hidden="1"/>
    </xf>
    <xf numFmtId="1" fontId="23" fillId="7" borderId="26" xfId="0" applyNumberFormat="1" applyFont="1" applyFill="1" applyBorder="1" applyAlignment="1" applyProtection="1">
      <alignment horizontal="center" vertical="center" shrinkToFit="1"/>
      <protection hidden="1"/>
    </xf>
    <xf numFmtId="0" fontId="78" fillId="7" borderId="22" xfId="0" applyFont="1" applyFill="1" applyBorder="1" applyAlignment="1" applyProtection="1">
      <alignment horizontal="center" vertical="center" shrinkToFit="1"/>
      <protection hidden="1"/>
    </xf>
    <xf numFmtId="0" fontId="79" fillId="7" borderId="113" xfId="0" applyFont="1" applyFill="1" applyBorder="1" applyAlignment="1" applyProtection="1">
      <alignment horizontal="center" vertical="center" shrinkToFit="1"/>
      <protection hidden="1"/>
    </xf>
    <xf numFmtId="0" fontId="78" fillId="7" borderId="166" xfId="0" applyFont="1" applyFill="1" applyBorder="1" applyAlignment="1" applyProtection="1">
      <alignment horizontal="center" vertical="center" shrinkToFit="1"/>
      <protection locked="0"/>
    </xf>
    <xf numFmtId="0" fontId="79" fillId="7" borderId="24" xfId="0" applyFont="1" applyFill="1" applyBorder="1" applyAlignment="1" applyProtection="1">
      <alignment horizontal="center" vertical="center" shrinkToFit="1"/>
      <protection locked="0"/>
    </xf>
    <xf numFmtId="0" fontId="79" fillId="7" borderId="177" xfId="0" applyFont="1" applyFill="1" applyBorder="1" applyAlignment="1" applyProtection="1">
      <alignment horizontal="center" vertical="center" shrinkToFit="1"/>
      <protection locked="0"/>
    </xf>
    <xf numFmtId="0" fontId="78" fillId="7" borderId="27" xfId="0" applyFont="1" applyFill="1" applyBorder="1" applyAlignment="1" applyProtection="1">
      <alignment horizontal="center" vertical="center" shrinkToFit="1"/>
      <protection locked="0"/>
    </xf>
    <xf numFmtId="0" fontId="124" fillId="7" borderId="94" xfId="0" applyFont="1" applyFill="1" applyBorder="1" applyAlignment="1" applyProtection="1">
      <alignment horizontal="center" vertical="top" shrinkToFit="1"/>
      <protection hidden="1"/>
    </xf>
    <xf numFmtId="0" fontId="124" fillId="7" borderId="95" xfId="0" applyFont="1" applyFill="1" applyBorder="1" applyAlignment="1" applyProtection="1">
      <alignment horizontal="center" vertical="top" shrinkToFit="1"/>
      <protection hidden="1"/>
    </xf>
    <xf numFmtId="0" fontId="124" fillId="7" borderId="113" xfId="0" applyFont="1" applyFill="1" applyBorder="1" applyAlignment="1" applyProtection="1">
      <alignment horizontal="center" vertical="top" shrinkToFit="1"/>
      <protection hidden="1"/>
    </xf>
    <xf numFmtId="0" fontId="78" fillId="7" borderId="27" xfId="0" applyFont="1" applyFill="1" applyBorder="1" applyAlignment="1" applyProtection="1">
      <alignment horizontal="center" vertical="center" shrinkToFit="1"/>
      <protection hidden="1"/>
    </xf>
    <xf numFmtId="0" fontId="31" fillId="7" borderId="24" xfId="0" applyFont="1" applyFill="1" applyBorder="1" applyAlignment="1" applyProtection="1">
      <alignment horizontal="center" vertical="center" shrinkToFit="1"/>
      <protection hidden="1"/>
    </xf>
    <xf numFmtId="0" fontId="2" fillId="7" borderId="36" xfId="0" applyFont="1" applyFill="1" applyBorder="1" applyAlignment="1" applyProtection="1">
      <alignment horizontal="center" vertical="center" shrinkToFit="1"/>
      <protection hidden="1"/>
    </xf>
    <xf numFmtId="0" fontId="20" fillId="7" borderId="36" xfId="0" applyFont="1" applyFill="1" applyBorder="1" applyAlignment="1" applyProtection="1">
      <alignment horizontal="center" vertical="center" shrinkToFit="1"/>
      <protection hidden="1"/>
    </xf>
    <xf numFmtId="0" fontId="31" fillId="7" borderId="96" xfId="0" applyFont="1" applyFill="1" applyBorder="1" applyAlignment="1" applyProtection="1">
      <alignment horizontal="center" vertical="center" textRotation="90" shrinkToFit="1"/>
      <protection hidden="1"/>
    </xf>
    <xf numFmtId="0" fontId="31" fillId="7" borderId="97" xfId="0" applyFont="1" applyFill="1" applyBorder="1" applyAlignment="1" applyProtection="1">
      <alignment horizontal="center" vertical="center" shrinkToFit="1"/>
      <protection locked="0"/>
    </xf>
    <xf numFmtId="0" fontId="3" fillId="7" borderId="97" xfId="0" applyFont="1" applyFill="1" applyBorder="1" applyAlignment="1" applyProtection="1">
      <alignment horizontal="left" vertical="center"/>
      <protection locked="0"/>
    </xf>
    <xf numFmtId="0" fontId="3" fillId="7" borderId="97" xfId="0" applyFont="1" applyFill="1" applyBorder="1" applyAlignment="1" applyProtection="1">
      <alignment horizontal="left" vertical="center" indent="1" shrinkToFit="1"/>
      <protection hidden="1"/>
    </xf>
    <xf numFmtId="0" fontId="2" fillId="7" borderId="97" xfId="0" applyFont="1" applyFill="1" applyBorder="1" applyAlignment="1" applyProtection="1">
      <alignment horizontal="center" vertical="center" shrinkToFit="1"/>
      <protection locked="0"/>
    </xf>
    <xf numFmtId="1" fontId="12" fillId="7" borderId="45" xfId="0" applyNumberFormat="1" applyFont="1" applyFill="1" applyBorder="1" applyAlignment="1" applyProtection="1">
      <alignment horizontal="center" vertical="center" shrinkToFit="1"/>
      <protection locked="0"/>
    </xf>
    <xf numFmtId="1" fontId="1" fillId="7" borderId="18" xfId="0" applyNumberFormat="1" applyFont="1" applyFill="1" applyBorder="1" applyAlignment="1" applyProtection="1">
      <alignment horizontal="center" vertical="center" shrinkToFit="1"/>
      <protection hidden="1"/>
    </xf>
    <xf numFmtId="1" fontId="66" fillId="7" borderId="18" xfId="0" applyNumberFormat="1" applyFont="1" applyFill="1" applyBorder="1" applyAlignment="1" applyProtection="1">
      <alignment horizontal="center" vertical="center" shrinkToFit="1"/>
      <protection locked="0"/>
    </xf>
    <xf numFmtId="1" fontId="7" fillId="7" borderId="18" xfId="0" applyNumberFormat="1" applyFont="1" applyFill="1" applyBorder="1" applyAlignment="1" applyProtection="1">
      <alignment horizontal="center" vertical="center" shrinkToFit="1"/>
      <protection hidden="1"/>
    </xf>
    <xf numFmtId="1" fontId="1" fillId="7" borderId="40" xfId="0" applyNumberFormat="1" applyFont="1" applyFill="1" applyBorder="1" applyAlignment="1" applyProtection="1">
      <alignment horizontal="center" vertical="center" shrinkToFit="1"/>
      <protection hidden="1"/>
    </xf>
    <xf numFmtId="1" fontId="20" fillId="7" borderId="37" xfId="0" applyNumberFormat="1" applyFont="1" applyFill="1" applyBorder="1" applyAlignment="1" applyProtection="1">
      <alignment horizontal="center" vertical="center" shrinkToFit="1"/>
      <protection hidden="1"/>
    </xf>
    <xf numFmtId="1" fontId="78" fillId="7" borderId="49" xfId="0" applyNumberFormat="1" applyFont="1" applyFill="1" applyBorder="1" applyAlignment="1" applyProtection="1">
      <alignment horizontal="center" vertical="center" shrinkToFit="1"/>
      <protection locked="0"/>
    </xf>
    <xf numFmtId="1" fontId="79" fillId="7" borderId="50" xfId="0" applyNumberFormat="1" applyFont="1" applyFill="1" applyBorder="1" applyAlignment="1" applyProtection="1">
      <alignment horizontal="center" vertical="center" shrinkToFit="1"/>
      <protection locked="0"/>
    </xf>
    <xf numFmtId="1" fontId="101" fillId="7" borderId="45" xfId="0" applyNumberFormat="1" applyFont="1" applyFill="1" applyBorder="1" applyAlignment="1" applyProtection="1">
      <alignment horizontal="center" vertical="center" shrinkToFit="1"/>
      <protection locked="0"/>
    </xf>
    <xf numFmtId="1" fontId="101" fillId="7" borderId="18" xfId="0" applyNumberFormat="1" applyFont="1" applyFill="1" applyBorder="1" applyAlignment="1" applyProtection="1">
      <alignment horizontal="center" vertical="center" shrinkToFit="1"/>
      <protection locked="0"/>
    </xf>
    <xf numFmtId="1" fontId="101" fillId="7" borderId="40" xfId="0" applyNumberFormat="1" applyFont="1" applyFill="1" applyBorder="1" applyAlignment="1" applyProtection="1">
      <alignment horizontal="center" vertical="center" shrinkToFit="1"/>
      <protection locked="0"/>
    </xf>
    <xf numFmtId="1" fontId="101" fillId="7" borderId="37" xfId="0" applyNumberFormat="1" applyFont="1" applyFill="1" applyBorder="1" applyAlignment="1" applyProtection="1">
      <alignment horizontal="center" vertical="center" shrinkToFit="1"/>
      <protection locked="0"/>
    </xf>
    <xf numFmtId="1" fontId="109" fillId="7" borderId="49" xfId="0" applyNumberFormat="1" applyFont="1" applyFill="1" applyBorder="1" applyAlignment="1" applyProtection="1">
      <alignment horizontal="center" vertical="center" shrinkToFit="1"/>
      <protection locked="0"/>
    </xf>
    <xf numFmtId="1" fontId="31" fillId="7" borderId="50" xfId="0" applyNumberFormat="1" applyFont="1" applyFill="1" applyBorder="1" applyAlignment="1" applyProtection="1">
      <alignment horizontal="center" vertical="center" shrinkToFit="1"/>
      <protection locked="0"/>
    </xf>
    <xf numFmtId="1" fontId="23" fillId="7" borderId="45" xfId="0" applyNumberFormat="1" applyFont="1" applyFill="1" applyBorder="1" applyAlignment="1" applyProtection="1">
      <alignment horizontal="center" vertical="center" shrinkToFit="1"/>
      <protection hidden="1"/>
    </xf>
    <xf numFmtId="1" fontId="23" fillId="7" borderId="50" xfId="0" applyNumberFormat="1" applyFont="1" applyFill="1" applyBorder="1" applyAlignment="1" applyProtection="1">
      <alignment horizontal="center" vertical="center" shrinkToFit="1"/>
      <protection hidden="1"/>
    </xf>
    <xf numFmtId="0" fontId="78" fillId="7" borderId="49" xfId="0" applyFont="1" applyFill="1" applyBorder="1" applyAlignment="1" applyProtection="1">
      <alignment horizontal="center" vertical="center" shrinkToFit="1"/>
      <protection hidden="1"/>
    </xf>
    <xf numFmtId="0" fontId="79" fillId="7" borderId="114" xfId="0" applyFont="1" applyFill="1" applyBorder="1" applyAlignment="1" applyProtection="1">
      <alignment horizontal="center" vertical="center" shrinkToFit="1"/>
      <protection hidden="1"/>
    </xf>
    <xf numFmtId="0" fontId="124" fillId="7" borderId="96" xfId="0" applyFont="1" applyFill="1" applyBorder="1" applyAlignment="1" applyProtection="1">
      <alignment horizontal="center" vertical="top" shrinkToFit="1"/>
      <protection hidden="1"/>
    </xf>
    <xf numFmtId="0" fontId="124" fillId="7" borderId="97" xfId="0" applyFont="1" applyFill="1" applyBorder="1" applyAlignment="1" applyProtection="1">
      <alignment horizontal="center" vertical="top" shrinkToFit="1"/>
      <protection hidden="1"/>
    </xf>
    <xf numFmtId="0" fontId="124" fillId="7" borderId="114" xfId="0" applyFont="1" applyFill="1" applyBorder="1" applyAlignment="1" applyProtection="1">
      <alignment horizontal="center" vertical="top" shrinkToFit="1"/>
      <protection hidden="1"/>
    </xf>
    <xf numFmtId="0" fontId="78" fillId="7" borderId="45" xfId="0" applyFont="1" applyFill="1" applyBorder="1" applyAlignment="1" applyProtection="1">
      <alignment horizontal="center" vertical="center" shrinkToFit="1"/>
      <protection hidden="1"/>
    </xf>
    <xf numFmtId="0" fontId="31" fillId="7" borderId="40" xfId="0" applyFont="1" applyFill="1" applyBorder="1" applyAlignment="1" applyProtection="1">
      <alignment horizontal="center" vertical="center" shrinkToFit="1"/>
      <protection hidden="1"/>
    </xf>
    <xf numFmtId="0" fontId="2" fillId="7" borderId="37" xfId="0" applyFont="1" applyFill="1" applyBorder="1" applyAlignment="1" applyProtection="1">
      <alignment horizontal="center" vertical="center" shrinkToFit="1"/>
      <protection hidden="1"/>
    </xf>
    <xf numFmtId="0" fontId="20" fillId="7" borderId="37" xfId="0" applyFont="1" applyFill="1" applyBorder="1" applyAlignment="1" applyProtection="1">
      <alignment horizontal="center" vertical="center" shrinkToFit="1"/>
      <protection hidden="1"/>
    </xf>
    <xf numFmtId="0" fontId="1" fillId="0" borderId="88" xfId="0" applyFont="1" applyFill="1" applyBorder="1" applyAlignment="1" applyProtection="1">
      <alignment horizontal="center" vertical="center"/>
      <protection hidden="1"/>
    </xf>
    <xf numFmtId="0" fontId="3" fillId="0" borderId="339" xfId="0" applyFont="1" applyFill="1" applyBorder="1" applyAlignment="1" applyProtection="1">
      <alignment horizontal="center" vertical="center" shrinkToFit="1"/>
      <protection hidden="1"/>
    </xf>
    <xf numFmtId="0" fontId="1" fillId="0" borderId="384" xfId="0" applyFont="1" applyFill="1" applyBorder="1" applyAlignment="1" applyProtection="1">
      <alignment horizontal="center" vertical="center"/>
      <protection hidden="1"/>
    </xf>
    <xf numFmtId="0" fontId="3" fillId="34" borderId="337" xfId="0" applyFont="1" applyFill="1" applyBorder="1" applyAlignment="1" applyProtection="1">
      <alignment horizontal="center" vertical="center" shrinkToFit="1"/>
      <protection hidden="1"/>
    </xf>
    <xf numFmtId="0" fontId="1" fillId="34" borderId="108" xfId="0" applyFont="1" applyFill="1" applyBorder="1" applyAlignment="1" applyProtection="1">
      <alignment horizontal="center" vertical="center"/>
      <protection hidden="1"/>
    </xf>
    <xf numFmtId="0" fontId="1" fillId="34" borderId="320" xfId="0" applyFont="1" applyFill="1" applyBorder="1" applyAlignment="1" applyProtection="1">
      <alignment horizontal="center" vertical="center"/>
      <protection hidden="1"/>
    </xf>
    <xf numFmtId="0" fontId="15" fillId="10" borderId="0" xfId="0" applyFont="1" applyFill="1" applyAlignment="1" applyProtection="1">
      <alignment horizontal="center"/>
      <protection locked="0"/>
    </xf>
    <xf numFmtId="0" fontId="78" fillId="7" borderId="164" xfId="0" applyFont="1" applyFill="1" applyBorder="1" applyAlignment="1" applyProtection="1">
      <alignment horizontal="center" vertical="center" shrinkToFit="1"/>
      <protection hidden="1"/>
    </xf>
    <xf numFmtId="0" fontId="78" fillId="7" borderId="166" xfId="0" applyFont="1" applyFill="1" applyBorder="1" applyAlignment="1" applyProtection="1">
      <alignment horizontal="center" vertical="center" shrinkToFit="1"/>
      <protection hidden="1"/>
    </xf>
    <xf numFmtId="0" fontId="78" fillId="7" borderId="296" xfId="0" applyFont="1" applyFill="1" applyBorder="1" applyAlignment="1" applyProtection="1">
      <alignment horizontal="center" vertical="center" shrinkToFit="1"/>
      <protection hidden="1"/>
    </xf>
    <xf numFmtId="0" fontId="3" fillId="10" borderId="112" xfId="0" applyFont="1" applyFill="1" applyBorder="1" applyAlignment="1" applyProtection="1">
      <alignment horizontal="center" vertical="center" shrinkToFit="1"/>
      <protection hidden="1"/>
    </xf>
    <xf numFmtId="0" fontId="3" fillId="10" borderId="112" xfId="0" applyFont="1" applyFill="1" applyBorder="1" applyAlignment="1" applyProtection="1">
      <alignment horizontal="left" vertical="center"/>
      <protection hidden="1"/>
    </xf>
    <xf numFmtId="0" fontId="2" fillId="10" borderId="112" xfId="0" applyFont="1" applyFill="1" applyBorder="1" applyAlignment="1" applyProtection="1">
      <alignment horizontal="center" vertical="center" shrinkToFit="1"/>
      <protection hidden="1"/>
    </xf>
    <xf numFmtId="1" fontId="12" fillId="10" borderId="41" xfId="0" applyNumberFormat="1" applyFont="1" applyFill="1" applyBorder="1" applyAlignment="1" applyProtection="1">
      <alignment horizontal="center" vertical="center" shrinkToFit="1"/>
      <protection hidden="1"/>
    </xf>
    <xf numFmtId="1" fontId="66" fillId="10" borderId="16" xfId="0" applyNumberFormat="1" applyFont="1" applyFill="1" applyBorder="1" applyAlignment="1" applyProtection="1">
      <alignment horizontal="center" vertical="center" shrinkToFit="1"/>
      <protection hidden="1"/>
    </xf>
    <xf numFmtId="0" fontId="3" fillId="10" borderId="95" xfId="0" applyFont="1" applyFill="1" applyBorder="1" applyAlignment="1" applyProtection="1">
      <alignment horizontal="center" vertical="center" shrinkToFit="1"/>
      <protection hidden="1"/>
    </xf>
    <xf numFmtId="0" fontId="3" fillId="10" borderId="95" xfId="0" applyFont="1" applyFill="1" applyBorder="1" applyAlignment="1" applyProtection="1">
      <alignment horizontal="left" vertical="center"/>
      <protection hidden="1"/>
    </xf>
    <xf numFmtId="1" fontId="12" fillId="10" borderId="27" xfId="0" applyNumberFormat="1" applyFont="1" applyFill="1" applyBorder="1" applyAlignment="1" applyProtection="1">
      <alignment horizontal="center" vertical="center" shrinkToFit="1"/>
      <protection hidden="1"/>
    </xf>
    <xf numFmtId="1" fontId="66" fillId="10" borderId="17" xfId="0" applyNumberFormat="1" applyFont="1" applyFill="1" applyBorder="1" applyAlignment="1" applyProtection="1">
      <alignment horizontal="center" vertical="center" shrinkToFit="1"/>
      <protection hidden="1"/>
    </xf>
    <xf numFmtId="0" fontId="3" fillId="10" borderId="97" xfId="0" applyFont="1" applyFill="1" applyBorder="1" applyAlignment="1" applyProtection="1">
      <alignment horizontal="center" vertical="center" shrinkToFit="1"/>
      <protection hidden="1"/>
    </xf>
    <xf numFmtId="0" fontId="3" fillId="10" borderId="97" xfId="0" applyFont="1" applyFill="1" applyBorder="1" applyAlignment="1" applyProtection="1">
      <alignment horizontal="left" vertical="center"/>
      <protection hidden="1"/>
    </xf>
    <xf numFmtId="1" fontId="12" fillId="10" borderId="45" xfId="0" applyNumberFormat="1" applyFont="1" applyFill="1" applyBorder="1" applyAlignment="1" applyProtection="1">
      <alignment horizontal="center" vertical="center" shrinkToFit="1"/>
      <protection hidden="1"/>
    </xf>
    <xf numFmtId="1" fontId="66" fillId="10" borderId="18" xfId="0" applyNumberFormat="1" applyFont="1" applyFill="1" applyBorder="1" applyAlignment="1" applyProtection="1">
      <alignment horizontal="center" vertical="center" shrinkToFit="1"/>
      <protection hidden="1"/>
    </xf>
    <xf numFmtId="0" fontId="3" fillId="0" borderId="0" xfId="0" applyFont="1" applyFill="1" applyBorder="1" applyAlignment="1" applyProtection="1">
      <alignment horizontal="left"/>
      <protection hidden="1"/>
    </xf>
    <xf numFmtId="164" fontId="66" fillId="10" borderId="0" xfId="0" applyNumberFormat="1" applyFont="1" applyFill="1" applyBorder="1" applyAlignment="1" applyProtection="1">
      <alignment horizontal="center" shrinkToFit="1"/>
      <protection hidden="1"/>
    </xf>
    <xf numFmtId="0" fontId="66" fillId="10" borderId="0" xfId="0" applyFont="1" applyFill="1" applyBorder="1" applyAlignment="1" applyProtection="1">
      <alignment horizontal="center" shrinkToFit="1"/>
      <protection hidden="1"/>
    </xf>
    <xf numFmtId="0" fontId="15" fillId="10" borderId="0" xfId="0" applyFont="1" applyFill="1" applyBorder="1" applyAlignment="1" applyProtection="1">
      <alignment horizontal="center"/>
      <protection hidden="1"/>
    </xf>
    <xf numFmtId="0" fontId="22" fillId="10" borderId="0" xfId="0" applyFont="1" applyFill="1" applyBorder="1" applyAlignment="1" applyProtection="1">
      <alignment horizontal="center" vertical="center" shrinkToFit="1"/>
      <protection hidden="1"/>
    </xf>
    <xf numFmtId="0" fontId="39" fillId="10" borderId="0" xfId="0" applyFont="1" applyFill="1" applyBorder="1" applyAlignment="1" applyProtection="1">
      <alignment horizontal="center" vertical="center" shrinkToFit="1"/>
      <protection hidden="1"/>
    </xf>
    <xf numFmtId="0" fontId="22" fillId="6" borderId="319" xfId="0" applyFont="1" applyFill="1" applyBorder="1" applyAlignment="1" applyProtection="1">
      <alignment horizontal="center" vertical="center" shrinkToFit="1"/>
      <protection hidden="1"/>
    </xf>
    <xf numFmtId="0" fontId="3" fillId="0" borderId="386" xfId="0" applyFont="1" applyFill="1" applyBorder="1" applyAlignment="1" applyProtection="1">
      <alignment horizontal="center" vertical="center" shrinkToFit="1"/>
      <protection hidden="1"/>
    </xf>
    <xf numFmtId="0" fontId="7" fillId="6" borderId="386" xfId="0" applyFont="1" applyFill="1" applyBorder="1" applyAlignment="1" applyProtection="1">
      <alignment horizontal="center" vertical="center" shrinkToFit="1"/>
      <protection hidden="1"/>
    </xf>
    <xf numFmtId="0" fontId="4" fillId="0" borderId="127" xfId="0" applyFont="1" applyFill="1" applyBorder="1" applyAlignment="1" applyProtection="1">
      <alignment vertical="center" shrinkToFit="1"/>
      <protection hidden="1"/>
    </xf>
    <xf numFmtId="0" fontId="4" fillId="0" borderId="128" xfId="0" applyFont="1" applyFill="1" applyBorder="1" applyAlignment="1" applyProtection="1">
      <alignment vertical="center" shrinkToFit="1"/>
      <protection hidden="1"/>
    </xf>
    <xf numFmtId="0" fontId="35" fillId="0" borderId="387" xfId="0" applyFont="1" applyFill="1" applyBorder="1" applyAlignment="1" applyProtection="1">
      <alignment horizontal="center" vertical="center" shrinkToFit="1"/>
      <protection hidden="1"/>
    </xf>
    <xf numFmtId="0" fontId="39" fillId="16" borderId="383" xfId="0" applyFont="1" applyFill="1" applyBorder="1" applyAlignment="1" applyProtection="1">
      <alignment horizontal="center" vertical="center" shrinkToFit="1"/>
      <protection hidden="1"/>
    </xf>
    <xf numFmtId="0" fontId="39" fillId="16" borderId="384" xfId="0" applyFont="1" applyFill="1" applyBorder="1" applyAlignment="1" applyProtection="1">
      <alignment horizontal="center" vertical="center" shrinkToFit="1"/>
      <protection hidden="1"/>
    </xf>
    <xf numFmtId="0" fontId="7" fillId="6" borderId="338" xfId="0" applyFont="1" applyFill="1" applyBorder="1" applyAlignment="1" applyProtection="1">
      <alignment horizontal="center" vertical="center" shrinkToFit="1"/>
      <protection hidden="1"/>
    </xf>
    <xf numFmtId="0" fontId="7" fillId="0" borderId="3" xfId="0" applyFont="1" applyFill="1" applyBorder="1" applyAlignment="1" applyProtection="1">
      <alignment horizontal="center" vertical="center" shrinkToFit="1"/>
      <protection hidden="1"/>
    </xf>
    <xf numFmtId="0" fontId="7" fillId="0" borderId="236" xfId="0" applyFont="1" applyFill="1" applyBorder="1" applyAlignment="1" applyProtection="1">
      <alignment horizontal="center" vertical="center" shrinkToFit="1"/>
      <protection hidden="1"/>
    </xf>
    <xf numFmtId="0" fontId="7" fillId="6" borderId="236" xfId="0" applyFont="1" applyFill="1" applyBorder="1" applyAlignment="1" applyProtection="1">
      <alignment horizontal="center" vertical="center" shrinkToFit="1"/>
      <protection hidden="1"/>
    </xf>
    <xf numFmtId="0" fontId="7" fillId="0" borderId="1" xfId="0" applyFont="1" applyFill="1" applyBorder="1" applyAlignment="1" applyProtection="1">
      <alignment horizontal="center" vertical="center" shrinkToFit="1"/>
      <protection hidden="1"/>
    </xf>
    <xf numFmtId="0" fontId="7" fillId="6" borderId="388" xfId="0" applyFont="1" applyFill="1" applyBorder="1" applyAlignment="1" applyProtection="1">
      <alignment horizontal="center" vertical="center" shrinkToFit="1"/>
      <protection hidden="1"/>
    </xf>
    <xf numFmtId="0" fontId="35" fillId="0" borderId="385" xfId="0" applyFont="1" applyFill="1" applyBorder="1" applyAlignment="1" applyProtection="1">
      <alignment horizontal="center" vertical="center" shrinkToFit="1"/>
      <protection hidden="1"/>
    </xf>
    <xf numFmtId="0" fontId="13" fillId="0" borderId="88" xfId="0" applyFont="1" applyFill="1" applyBorder="1" applyAlignment="1" applyProtection="1">
      <alignment horizontal="center" vertical="center" shrinkToFit="1"/>
      <protection hidden="1"/>
    </xf>
    <xf numFmtId="0" fontId="13" fillId="6" borderId="88" xfId="0" applyFont="1" applyFill="1" applyBorder="1" applyAlignment="1" applyProtection="1">
      <alignment horizontal="center" vertical="center" shrinkToFit="1"/>
      <protection hidden="1"/>
    </xf>
    <xf numFmtId="0" fontId="13" fillId="6" borderId="338" xfId="0" applyFont="1" applyFill="1" applyBorder="1" applyAlignment="1" applyProtection="1">
      <alignment horizontal="center" vertical="center" shrinkToFit="1"/>
      <protection hidden="1"/>
    </xf>
    <xf numFmtId="0" fontId="4" fillId="0" borderId="111" xfId="0" applyFont="1" applyFill="1" applyBorder="1" applyAlignment="1" applyProtection="1">
      <alignment vertical="center" shrinkToFit="1"/>
      <protection hidden="1"/>
    </xf>
    <xf numFmtId="0" fontId="83" fillId="10" borderId="125" xfId="0" applyFont="1" applyFill="1" applyBorder="1" applyAlignment="1" applyProtection="1">
      <alignment horizontal="center" shrinkToFit="1"/>
      <protection hidden="1"/>
    </xf>
    <xf numFmtId="0" fontId="83" fillId="10" borderId="125" xfId="0" applyFont="1" applyFill="1" applyBorder="1" applyAlignment="1" applyProtection="1">
      <alignment horizontal="center" vertical="center" shrinkToFit="1"/>
      <protection hidden="1"/>
    </xf>
    <xf numFmtId="0" fontId="3" fillId="10" borderId="0" xfId="0" applyFont="1" applyFill="1" applyBorder="1" applyAlignment="1" applyProtection="1">
      <alignment horizontal="center" shrinkToFit="1"/>
      <protection hidden="1"/>
    </xf>
    <xf numFmtId="0" fontId="158" fillId="0" borderId="191" xfId="0" applyFont="1" applyFill="1" applyBorder="1" applyAlignment="1" applyProtection="1">
      <alignment horizontal="center" vertical="center" shrinkToFit="1"/>
      <protection hidden="1"/>
    </xf>
    <xf numFmtId="0" fontId="107" fillId="0" borderId="0" xfId="0" applyFont="1" applyFill="1" applyProtection="1">
      <protection hidden="1"/>
    </xf>
    <xf numFmtId="0" fontId="7" fillId="36" borderId="87" xfId="0" applyFont="1" applyFill="1" applyBorder="1" applyAlignment="1" applyProtection="1">
      <alignment horizontal="center" vertical="center" shrinkToFit="1"/>
      <protection hidden="1"/>
    </xf>
    <xf numFmtId="0" fontId="7" fillId="36" borderId="108" xfId="0" applyFont="1" applyFill="1" applyBorder="1" applyAlignment="1" applyProtection="1">
      <alignment horizontal="center" vertical="center" shrinkToFit="1"/>
      <protection hidden="1"/>
    </xf>
    <xf numFmtId="0" fontId="137" fillId="0" borderId="397" xfId="0" applyFont="1" applyFill="1" applyBorder="1" applyAlignment="1" applyProtection="1">
      <alignment horizontal="center" vertical="center" shrinkToFit="1"/>
      <protection hidden="1"/>
    </xf>
    <xf numFmtId="0" fontId="144" fillId="10" borderId="407" xfId="0" applyFont="1" applyFill="1" applyBorder="1" applyAlignment="1" applyProtection="1">
      <alignment horizontal="center" vertical="center" shrinkToFit="1"/>
      <protection hidden="1"/>
    </xf>
    <xf numFmtId="0" fontId="137" fillId="10" borderId="408" xfId="0" applyFont="1" applyFill="1" applyBorder="1" applyAlignment="1" applyProtection="1">
      <alignment horizontal="center" vertical="center" shrinkToFit="1"/>
      <protection hidden="1"/>
    </xf>
    <xf numFmtId="0" fontId="100" fillId="0" borderId="433" xfId="0" applyFont="1" applyFill="1" applyBorder="1" applyAlignment="1" applyProtection="1">
      <alignment horizontal="center"/>
      <protection hidden="1"/>
    </xf>
    <xf numFmtId="0" fontId="100" fillId="0" borderId="434" xfId="0" applyFont="1" applyFill="1" applyBorder="1" applyAlignment="1" applyProtection="1">
      <alignment horizontal="center"/>
      <protection hidden="1"/>
    </xf>
    <xf numFmtId="0" fontId="3" fillId="0" borderId="5" xfId="0" applyFont="1" applyFill="1" applyBorder="1" applyAlignment="1" applyProtection="1">
      <alignment horizontal="center" vertical="center"/>
      <protection hidden="1"/>
    </xf>
    <xf numFmtId="0" fontId="25" fillId="10" borderId="0" xfId="0" applyFont="1" applyFill="1" applyBorder="1" applyAlignment="1" applyProtection="1">
      <alignment horizontal="center" vertical="center" shrinkToFit="1"/>
      <protection hidden="1"/>
    </xf>
    <xf numFmtId="0" fontId="11" fillId="0" borderId="0" xfId="0" applyFont="1" applyFill="1" applyBorder="1" applyAlignment="1" applyProtection="1">
      <alignment horizontal="center" vertical="center"/>
      <protection hidden="1"/>
    </xf>
    <xf numFmtId="0" fontId="1" fillId="0" borderId="0" xfId="0" applyFont="1" applyFill="1" applyBorder="1" applyAlignment="1" applyProtection="1">
      <alignment horizontal="center" vertical="center"/>
      <protection hidden="1"/>
    </xf>
    <xf numFmtId="0" fontId="1" fillId="10" borderId="0" xfId="0" applyFont="1" applyFill="1" applyBorder="1" applyAlignment="1" applyProtection="1">
      <alignment horizontal="center" vertical="center" shrinkToFit="1"/>
      <protection hidden="1"/>
    </xf>
    <xf numFmtId="0" fontId="1" fillId="0" borderId="0" xfId="0" applyFont="1" applyFill="1" applyAlignment="1" applyProtection="1">
      <alignment horizontal="center" vertical="center"/>
      <protection hidden="1"/>
    </xf>
    <xf numFmtId="0" fontId="2" fillId="0" borderId="0" xfId="0" applyFont="1" applyFill="1" applyBorder="1" applyAlignment="1" applyProtection="1">
      <alignment horizontal="center" vertical="center" shrinkToFit="1"/>
      <protection hidden="1"/>
    </xf>
    <xf numFmtId="0" fontId="10" fillId="0" borderId="0" xfId="0" applyFont="1" applyFill="1" applyAlignment="1" applyProtection="1">
      <alignment horizontal="center" shrinkToFit="1"/>
      <protection hidden="1"/>
    </xf>
    <xf numFmtId="0" fontId="159" fillId="0" borderId="0" xfId="0" applyFont="1" applyFill="1" applyAlignment="1" applyProtection="1">
      <alignment horizontal="center" shrinkToFit="1"/>
      <protection hidden="1"/>
    </xf>
    <xf numFmtId="0" fontId="159" fillId="0" borderId="0" xfId="0" applyFont="1" applyFill="1" applyProtection="1">
      <protection hidden="1"/>
    </xf>
    <xf numFmtId="0" fontId="159" fillId="10" borderId="0" xfId="0" applyFont="1" applyFill="1" applyAlignment="1" applyProtection="1">
      <alignment horizontal="center" shrinkToFit="1"/>
      <protection hidden="1"/>
    </xf>
    <xf numFmtId="0" fontId="159" fillId="10" borderId="0" xfId="0" applyFont="1" applyFill="1" applyProtection="1">
      <protection hidden="1"/>
    </xf>
    <xf numFmtId="0" fontId="163" fillId="27" borderId="266" xfId="0" applyFont="1" applyFill="1" applyBorder="1" applyAlignment="1" applyProtection="1">
      <alignment horizontal="left" shrinkToFit="1"/>
      <protection hidden="1"/>
    </xf>
    <xf numFmtId="0" fontId="90" fillId="27" borderId="286" xfId="0" applyFont="1" applyFill="1" applyBorder="1" applyAlignment="1" applyProtection="1">
      <alignment horizontal="left" shrinkToFit="1"/>
      <protection hidden="1"/>
    </xf>
    <xf numFmtId="0" fontId="134" fillId="0" borderId="0" xfId="0" applyFont="1" applyFill="1" applyAlignment="1" applyProtection="1">
      <alignment textRotation="90"/>
      <protection hidden="1"/>
    </xf>
    <xf numFmtId="0" fontId="164" fillId="38" borderId="5" xfId="0" applyFont="1" applyFill="1" applyBorder="1" applyAlignment="1" applyProtection="1">
      <alignment horizontal="center"/>
      <protection hidden="1"/>
    </xf>
    <xf numFmtId="0" fontId="43" fillId="0" borderId="0" xfId="0" applyFont="1" applyFill="1" applyAlignment="1" applyProtection="1">
      <alignment shrinkToFit="1"/>
      <protection hidden="1"/>
    </xf>
    <xf numFmtId="0" fontId="165" fillId="0" borderId="0" xfId="0" applyFont="1" applyFill="1" applyAlignment="1" applyProtection="1">
      <alignment shrinkToFit="1"/>
      <protection hidden="1"/>
    </xf>
    <xf numFmtId="0" fontId="165" fillId="10" borderId="0" xfId="0" applyFont="1" applyFill="1" applyAlignment="1" applyProtection="1">
      <alignment shrinkToFit="1"/>
      <protection hidden="1"/>
    </xf>
    <xf numFmtId="0" fontId="43" fillId="0" borderId="0" xfId="0" applyFont="1" applyFill="1" applyAlignment="1" applyProtection="1">
      <alignment horizontal="center" vertical="center" shrinkToFit="1"/>
      <protection hidden="1"/>
    </xf>
    <xf numFmtId="0" fontId="43" fillId="0" borderId="0" xfId="0" applyFont="1" applyFill="1" applyAlignment="1" applyProtection="1">
      <alignment horizontal="center" shrinkToFit="1"/>
      <protection hidden="1"/>
    </xf>
    <xf numFmtId="0" fontId="125" fillId="0" borderId="427" xfId="0" applyFont="1" applyFill="1" applyBorder="1" applyAlignment="1" applyProtection="1">
      <alignment horizontal="center" shrinkToFit="1"/>
      <protection hidden="1"/>
    </xf>
    <xf numFmtId="0" fontId="125" fillId="0" borderId="428" xfId="0" applyFont="1" applyFill="1" applyBorder="1" applyAlignment="1" applyProtection="1">
      <alignment horizontal="center" shrinkToFit="1"/>
      <protection hidden="1"/>
    </xf>
    <xf numFmtId="0" fontId="125" fillId="0" borderId="431" xfId="0" applyFont="1" applyFill="1" applyBorder="1" applyAlignment="1" applyProtection="1">
      <alignment horizontal="center" shrinkToFit="1"/>
      <protection hidden="1"/>
    </xf>
    <xf numFmtId="0" fontId="125" fillId="0" borderId="329" xfId="0" applyFont="1" applyFill="1" applyBorder="1" applyAlignment="1" applyProtection="1">
      <alignment horizontal="center" shrinkToFit="1"/>
      <protection hidden="1"/>
    </xf>
    <xf numFmtId="0" fontId="125" fillId="0" borderId="335" xfId="0" applyFont="1" applyFill="1" applyBorder="1" applyAlignment="1" applyProtection="1">
      <alignment horizontal="center" shrinkToFit="1"/>
      <protection hidden="1"/>
    </xf>
    <xf numFmtId="0" fontId="107" fillId="10" borderId="429" xfId="0" applyFont="1" applyFill="1" applyBorder="1" applyAlignment="1" applyProtection="1">
      <alignment horizontal="center" shrinkToFit="1"/>
      <protection hidden="1"/>
    </xf>
    <xf numFmtId="0" fontId="107" fillId="10" borderId="430" xfId="0" applyFont="1" applyFill="1" applyBorder="1" applyAlignment="1" applyProtection="1">
      <alignment horizontal="center" shrinkToFit="1"/>
      <protection hidden="1"/>
    </xf>
    <xf numFmtId="0" fontId="107" fillId="10" borderId="432" xfId="0" applyFont="1" applyFill="1" applyBorder="1" applyAlignment="1" applyProtection="1">
      <alignment horizontal="center" shrinkToFit="1"/>
      <protection hidden="1"/>
    </xf>
    <xf numFmtId="0" fontId="107" fillId="10" borderId="332" xfId="0" applyFont="1" applyFill="1" applyBorder="1" applyAlignment="1" applyProtection="1">
      <alignment horizontal="center" shrinkToFit="1"/>
      <protection hidden="1"/>
    </xf>
    <xf numFmtId="0" fontId="107" fillId="10" borderId="336" xfId="0" applyFont="1" applyFill="1" applyBorder="1" applyAlignment="1" applyProtection="1">
      <alignment horizontal="center" shrinkToFit="1"/>
      <protection hidden="1"/>
    </xf>
    <xf numFmtId="0" fontId="91" fillId="27" borderId="410" xfId="0" applyFont="1" applyFill="1" applyBorder="1" applyAlignment="1" applyProtection="1">
      <alignment horizontal="center" shrinkToFit="1"/>
      <protection hidden="1"/>
    </xf>
    <xf numFmtId="0" fontId="91" fillId="27" borderId="411" xfId="0" applyFont="1" applyFill="1" applyBorder="1" applyAlignment="1" applyProtection="1">
      <alignment horizontal="center" shrinkToFit="1"/>
      <protection hidden="1"/>
    </xf>
    <xf numFmtId="0" fontId="91" fillId="27" borderId="420" xfId="0" applyFont="1" applyFill="1" applyBorder="1" applyAlignment="1" applyProtection="1">
      <alignment horizontal="center" shrinkToFit="1"/>
      <protection hidden="1"/>
    </xf>
    <xf numFmtId="0" fontId="91" fillId="27" borderId="286" xfId="0" applyFont="1" applyFill="1" applyBorder="1" applyAlignment="1" applyProtection="1">
      <alignment horizontal="center" shrinkToFit="1"/>
      <protection hidden="1"/>
    </xf>
    <xf numFmtId="0" fontId="116" fillId="10" borderId="412" xfId="0" applyFont="1" applyFill="1" applyBorder="1" applyAlignment="1" applyProtection="1">
      <alignment horizontal="center" shrinkToFit="1"/>
      <protection hidden="1"/>
    </xf>
    <xf numFmtId="0" fontId="116" fillId="10" borderId="413" xfId="0" applyFont="1" applyFill="1" applyBorder="1" applyAlignment="1" applyProtection="1">
      <alignment horizontal="center" shrinkToFit="1"/>
      <protection hidden="1"/>
    </xf>
    <xf numFmtId="0" fontId="116" fillId="10" borderId="421" xfId="0" applyFont="1" applyFill="1" applyBorder="1" applyAlignment="1" applyProtection="1">
      <alignment horizontal="center" shrinkToFit="1"/>
      <protection hidden="1"/>
    </xf>
    <xf numFmtId="0" fontId="116" fillId="10" borderId="337" xfId="0" applyFont="1" applyFill="1" applyBorder="1" applyAlignment="1" applyProtection="1">
      <alignment horizontal="center" shrinkToFit="1"/>
      <protection hidden="1"/>
    </xf>
    <xf numFmtId="0" fontId="116" fillId="10" borderId="414" xfId="0" applyFont="1" applyFill="1" applyBorder="1" applyAlignment="1" applyProtection="1">
      <alignment horizontal="center" shrinkToFit="1"/>
      <protection hidden="1"/>
    </xf>
    <xf numFmtId="0" fontId="116" fillId="10" borderId="415" xfId="0" applyFont="1" applyFill="1" applyBorder="1" applyAlignment="1" applyProtection="1">
      <alignment horizontal="center" shrinkToFit="1"/>
      <protection hidden="1"/>
    </xf>
    <xf numFmtId="0" fontId="116" fillId="10" borderId="422" xfId="0" applyFont="1" applyFill="1" applyBorder="1" applyAlignment="1" applyProtection="1">
      <alignment horizontal="center" shrinkToFit="1"/>
      <protection hidden="1"/>
    </xf>
    <xf numFmtId="0" fontId="116" fillId="10" borderId="339" xfId="0" applyFont="1" applyFill="1" applyBorder="1" applyAlignment="1" applyProtection="1">
      <alignment horizontal="center" shrinkToFit="1"/>
      <protection hidden="1"/>
    </xf>
    <xf numFmtId="0" fontId="107" fillId="10" borderId="440" xfId="0" applyFont="1" applyFill="1" applyBorder="1" applyAlignment="1" applyProtection="1">
      <alignment shrinkToFit="1"/>
      <protection hidden="1"/>
    </xf>
    <xf numFmtId="0" fontId="107" fillId="10" borderId="441" xfId="0" applyFont="1" applyFill="1" applyBorder="1" applyAlignment="1" applyProtection="1">
      <alignment shrinkToFit="1"/>
      <protection hidden="1"/>
    </xf>
    <xf numFmtId="0" fontId="10" fillId="13" borderId="0" xfId="0" applyFont="1" applyFill="1" applyAlignment="1" applyProtection="1">
      <alignment horizontal="center" vertical="center" shrinkToFit="1"/>
      <protection hidden="1"/>
    </xf>
    <xf numFmtId="0" fontId="27" fillId="13" borderId="0" xfId="0" applyFont="1" applyFill="1" applyAlignment="1" applyProtection="1">
      <alignment horizontal="center" vertical="center" shrinkToFit="1"/>
      <protection hidden="1"/>
    </xf>
    <xf numFmtId="0" fontId="10" fillId="13" borderId="0" xfId="0" applyFont="1" applyFill="1" applyBorder="1" applyAlignment="1" applyProtection="1">
      <alignment horizontal="center" vertical="center" shrinkToFit="1"/>
      <protection hidden="1"/>
    </xf>
    <xf numFmtId="0" fontId="10" fillId="24" borderId="0" xfId="0" applyFont="1" applyFill="1" applyAlignment="1" applyProtection="1">
      <alignment horizontal="center" vertical="center" shrinkToFit="1"/>
      <protection hidden="1"/>
    </xf>
    <xf numFmtId="0" fontId="10" fillId="24" borderId="0" xfId="0" applyFont="1" applyFill="1" applyBorder="1" applyAlignment="1" applyProtection="1">
      <alignment horizontal="center" vertical="center" shrinkToFit="1"/>
      <protection hidden="1"/>
    </xf>
    <xf numFmtId="0" fontId="71" fillId="10" borderId="166" xfId="0" applyFont="1" applyFill="1" applyBorder="1" applyAlignment="1" applyProtection="1">
      <alignment horizontal="center" vertical="center" shrinkToFit="1"/>
      <protection hidden="1"/>
    </xf>
    <xf numFmtId="0" fontId="66" fillId="10" borderId="24" xfId="0" applyFont="1" applyFill="1" applyBorder="1" applyAlignment="1" applyProtection="1">
      <alignment horizontal="center" vertical="center" shrinkToFit="1"/>
      <protection hidden="1"/>
    </xf>
    <xf numFmtId="0" fontId="66" fillId="10" borderId="177" xfId="0" applyFont="1" applyFill="1" applyBorder="1" applyAlignment="1" applyProtection="1">
      <alignment horizontal="center" vertical="center" shrinkToFit="1"/>
      <protection hidden="1"/>
    </xf>
    <xf numFmtId="0" fontId="71" fillId="10" borderId="27" xfId="0" applyFont="1" applyFill="1" applyBorder="1" applyAlignment="1" applyProtection="1">
      <alignment horizontal="center" vertical="center" shrinkToFit="1"/>
      <protection hidden="1"/>
    </xf>
    <xf numFmtId="0" fontId="71" fillId="10" borderId="296" xfId="0" applyFont="1" applyFill="1" applyBorder="1" applyAlignment="1" applyProtection="1">
      <alignment horizontal="center" vertical="center" shrinkToFit="1"/>
      <protection hidden="1"/>
    </xf>
    <xf numFmtId="0" fontId="66" fillId="10" borderId="40" xfId="0" applyFont="1" applyFill="1" applyBorder="1" applyAlignment="1" applyProtection="1">
      <alignment horizontal="center" vertical="center" shrinkToFit="1"/>
      <protection hidden="1"/>
    </xf>
    <xf numFmtId="0" fontId="66" fillId="10" borderId="297" xfId="0" applyFont="1" applyFill="1" applyBorder="1" applyAlignment="1" applyProtection="1">
      <alignment horizontal="center" vertical="center" shrinkToFit="1"/>
      <protection hidden="1"/>
    </xf>
    <xf numFmtId="0" fontId="71" fillId="10" borderId="45" xfId="0" applyFont="1" applyFill="1" applyBorder="1" applyAlignment="1" applyProtection="1">
      <alignment horizontal="center" vertical="center" shrinkToFit="1"/>
      <protection hidden="1"/>
    </xf>
    <xf numFmtId="0" fontId="10" fillId="0" borderId="0" xfId="0" applyFont="1" applyFill="1" applyAlignment="1" applyProtection="1">
      <alignment vertical="center"/>
      <protection hidden="1"/>
    </xf>
    <xf numFmtId="0" fontId="159" fillId="0" borderId="0" xfId="0" applyFont="1" applyFill="1" applyAlignment="1" applyProtection="1">
      <alignment vertical="center"/>
      <protection hidden="1"/>
    </xf>
    <xf numFmtId="0" fontId="159" fillId="10" borderId="0" xfId="0" applyFont="1" applyFill="1" applyAlignment="1" applyProtection="1">
      <alignment vertical="center"/>
      <protection hidden="1"/>
    </xf>
    <xf numFmtId="0" fontId="10" fillId="10" borderId="0" xfId="0" applyFont="1" applyFill="1" applyAlignment="1" applyProtection="1">
      <alignment vertical="center"/>
      <protection hidden="1"/>
    </xf>
    <xf numFmtId="0" fontId="137" fillId="10" borderId="448" xfId="0" applyFont="1" applyFill="1" applyBorder="1" applyAlignment="1" applyProtection="1">
      <alignment horizontal="center" vertical="center" shrinkToFit="1"/>
      <protection hidden="1"/>
    </xf>
    <xf numFmtId="0" fontId="144" fillId="10" borderId="443" xfId="0" applyFont="1" applyFill="1" applyBorder="1" applyAlignment="1" applyProtection="1">
      <alignment horizontal="center" vertical="center" shrinkToFit="1"/>
      <protection hidden="1"/>
    </xf>
    <xf numFmtId="0" fontId="137" fillId="10" borderId="401" xfId="0" applyFont="1" applyFill="1" applyBorder="1" applyAlignment="1" applyProtection="1">
      <alignment horizontal="center" vertical="center" shrinkToFit="1"/>
      <protection hidden="1"/>
    </xf>
    <xf numFmtId="0" fontId="144" fillId="10" borderId="394" xfId="0" applyFont="1" applyFill="1" applyBorder="1" applyAlignment="1" applyProtection="1">
      <alignment horizontal="center" vertical="center" shrinkToFit="1"/>
      <protection hidden="1"/>
    </xf>
    <xf numFmtId="0" fontId="137" fillId="10" borderId="453" xfId="0" applyFont="1" applyFill="1" applyBorder="1" applyAlignment="1" applyProtection="1">
      <alignment horizontal="center" vertical="center" shrinkToFit="1"/>
      <protection hidden="1"/>
    </xf>
    <xf numFmtId="0" fontId="10" fillId="0" borderId="0" xfId="0" applyFont="1" applyFill="1" applyAlignment="1" applyProtection="1">
      <alignment horizontal="center"/>
      <protection hidden="1"/>
    </xf>
    <xf numFmtId="0" fontId="3" fillId="0" borderId="0" xfId="0" applyFont="1" applyFill="1" applyAlignment="1" applyProtection="1">
      <alignment horizontal="center" vertical="center"/>
      <protection hidden="1"/>
    </xf>
    <xf numFmtId="0" fontId="164" fillId="38" borderId="6" xfId="0" applyFont="1" applyFill="1" applyBorder="1" applyAlignment="1" applyProtection="1">
      <alignment horizontal="center"/>
      <protection hidden="1"/>
    </xf>
    <xf numFmtId="0" fontId="2" fillId="6" borderId="0" xfId="0" applyFont="1" applyFill="1" applyProtection="1">
      <protection hidden="1"/>
    </xf>
    <xf numFmtId="0" fontId="123" fillId="0" borderId="0" xfId="0" applyFont="1" applyFill="1" applyProtection="1">
      <protection hidden="1"/>
    </xf>
    <xf numFmtId="0" fontId="160" fillId="0" borderId="0" xfId="0" applyFont="1" applyFill="1" applyProtection="1">
      <protection hidden="1"/>
    </xf>
    <xf numFmtId="0" fontId="160" fillId="10" borderId="0" xfId="0" applyFont="1" applyFill="1" applyProtection="1">
      <protection hidden="1"/>
    </xf>
    <xf numFmtId="0" fontId="75" fillId="0" borderId="0" xfId="0" applyFont="1" applyFill="1" applyAlignment="1" applyProtection="1">
      <alignment horizontal="center" vertical="center"/>
      <protection hidden="1"/>
    </xf>
    <xf numFmtId="0" fontId="123" fillId="0" borderId="0" xfId="0" applyFont="1" applyFill="1" applyAlignment="1" applyProtection="1">
      <alignment horizontal="center"/>
      <protection hidden="1"/>
    </xf>
    <xf numFmtId="0" fontId="144" fillId="7" borderId="454" xfId="0" applyFont="1" applyFill="1" applyBorder="1" applyAlignment="1" applyProtection="1">
      <alignment horizontal="center" vertical="center" shrinkToFit="1"/>
      <protection hidden="1"/>
    </xf>
    <xf numFmtId="0" fontId="137" fillId="7" borderId="397" xfId="0" applyFont="1" applyFill="1" applyBorder="1" applyAlignment="1" applyProtection="1">
      <alignment horizontal="center" vertical="center" shrinkToFit="1"/>
      <protection hidden="1"/>
    </xf>
    <xf numFmtId="0" fontId="43" fillId="0" borderId="0" xfId="0" quotePrefix="1" applyFont="1" applyFill="1" applyAlignment="1" applyProtection="1">
      <alignment shrinkToFit="1"/>
      <protection hidden="1"/>
    </xf>
    <xf numFmtId="0" fontId="43" fillId="7" borderId="14" xfId="0" applyFont="1" applyFill="1" applyBorder="1" applyAlignment="1" applyProtection="1">
      <alignment horizontal="center" shrinkToFit="1"/>
      <protection hidden="1"/>
    </xf>
    <xf numFmtId="0" fontId="43" fillId="7" borderId="6" xfId="0" applyFont="1" applyFill="1" applyBorder="1" applyAlignment="1" applyProtection="1">
      <alignment horizontal="center" shrinkToFit="1"/>
      <protection hidden="1"/>
    </xf>
    <xf numFmtId="0" fontId="43" fillId="29" borderId="6" xfId="0" applyFont="1" applyFill="1" applyBorder="1" applyAlignment="1" applyProtection="1">
      <alignment horizontal="center" shrinkToFit="1"/>
      <protection hidden="1"/>
    </xf>
    <xf numFmtId="0" fontId="167" fillId="0" borderId="0" xfId="0" applyFont="1" applyFill="1" applyAlignment="1" applyProtection="1">
      <alignment vertical="center"/>
      <protection hidden="1"/>
    </xf>
    <xf numFmtId="0" fontId="167" fillId="10" borderId="0" xfId="0" applyFont="1" applyFill="1" applyAlignment="1" applyProtection="1">
      <alignment vertical="center"/>
      <protection hidden="1"/>
    </xf>
    <xf numFmtId="0" fontId="10" fillId="0" borderId="0" xfId="0" applyFont="1" applyFill="1" applyAlignment="1" applyProtection="1">
      <alignment horizontal="left"/>
      <protection hidden="1"/>
    </xf>
    <xf numFmtId="0" fontId="159" fillId="0" borderId="0" xfId="0" applyFont="1" applyFill="1" applyAlignment="1" applyProtection="1">
      <alignment horizontal="left"/>
      <protection hidden="1"/>
    </xf>
    <xf numFmtId="0" fontId="159" fillId="10" borderId="0" xfId="0" applyFont="1" applyFill="1" applyAlignment="1" applyProtection="1">
      <alignment horizontal="left"/>
      <protection hidden="1"/>
    </xf>
    <xf numFmtId="0" fontId="10" fillId="0" borderId="470" xfId="0" applyFont="1" applyFill="1" applyBorder="1" applyAlignment="1" applyProtection="1">
      <alignment horizontal="center" shrinkToFit="1"/>
      <protection hidden="1"/>
    </xf>
    <xf numFmtId="0" fontId="2" fillId="0" borderId="10" xfId="0" applyFont="1" applyFill="1" applyBorder="1" applyAlignment="1" applyProtection="1">
      <alignment horizontal="center"/>
      <protection hidden="1"/>
    </xf>
    <xf numFmtId="0" fontId="10" fillId="0" borderId="462" xfId="0" applyFont="1" applyFill="1" applyBorder="1" applyAlignment="1" applyProtection="1">
      <alignment horizontal="center"/>
      <protection hidden="1"/>
    </xf>
    <xf numFmtId="0" fontId="10" fillId="0" borderId="9" xfId="0" applyFont="1" applyFill="1" applyBorder="1" applyAlignment="1" applyProtection="1">
      <alignment horizontal="center"/>
      <protection hidden="1"/>
    </xf>
    <xf numFmtId="0" fontId="10" fillId="0" borderId="238" xfId="0" applyFont="1" applyFill="1" applyBorder="1" applyAlignment="1" applyProtection="1">
      <alignment horizontal="center"/>
      <protection hidden="1"/>
    </xf>
    <xf numFmtId="0" fontId="10" fillId="0" borderId="475" xfId="0" applyFont="1" applyFill="1" applyBorder="1" applyAlignment="1" applyProtection="1">
      <alignment horizontal="center" shrinkToFit="1"/>
      <protection hidden="1"/>
    </xf>
    <xf numFmtId="0" fontId="7" fillId="0" borderId="294" xfId="0" applyFont="1" applyFill="1" applyBorder="1" applyAlignment="1" applyProtection="1">
      <alignment horizontal="left" vertical="center" shrinkToFit="1"/>
      <protection hidden="1"/>
    </xf>
    <xf numFmtId="0" fontId="2" fillId="0" borderId="99" xfId="0" applyFont="1" applyFill="1" applyBorder="1" applyAlignment="1" applyProtection="1">
      <alignment horizontal="left"/>
      <protection hidden="1"/>
    </xf>
    <xf numFmtId="0" fontId="7" fillId="0" borderId="292" xfId="0" applyFont="1" applyFill="1" applyBorder="1" applyAlignment="1" applyProtection="1">
      <alignment horizontal="center" vertical="center" shrinkToFit="1"/>
      <protection hidden="1"/>
    </xf>
    <xf numFmtId="0" fontId="7" fillId="0" borderId="293" xfId="0" applyFont="1" applyFill="1" applyBorder="1" applyAlignment="1" applyProtection="1">
      <alignment horizontal="center" vertical="center" shrinkToFit="1"/>
      <protection hidden="1"/>
    </xf>
    <xf numFmtId="0" fontId="7" fillId="0" borderId="258" xfId="0" applyFont="1" applyFill="1" applyBorder="1" applyAlignment="1" applyProtection="1">
      <alignment horizontal="left" vertical="center" shrinkToFit="1"/>
      <protection hidden="1"/>
    </xf>
    <xf numFmtId="0" fontId="2" fillId="0" borderId="118" xfId="0" applyFont="1" applyFill="1" applyBorder="1" applyAlignment="1" applyProtection="1">
      <alignment horizontal="left"/>
      <protection hidden="1"/>
    </xf>
    <xf numFmtId="0" fontId="1" fillId="0" borderId="282" xfId="0" applyFont="1" applyFill="1" applyBorder="1" applyAlignment="1" applyProtection="1">
      <alignment horizontal="center" vertical="center" shrinkToFit="1"/>
      <protection hidden="1"/>
    </xf>
    <xf numFmtId="0" fontId="1" fillId="0" borderId="257" xfId="0" applyFont="1" applyFill="1" applyBorder="1" applyAlignment="1" applyProtection="1">
      <alignment horizontal="center" vertical="center" shrinkToFit="1"/>
      <protection hidden="1"/>
    </xf>
    <xf numFmtId="0" fontId="12" fillId="0" borderId="294" xfId="0" applyFont="1" applyFill="1" applyBorder="1" applyAlignment="1" applyProtection="1">
      <alignment horizontal="left" vertical="center" shrinkToFit="1"/>
      <protection hidden="1"/>
    </xf>
    <xf numFmtId="0" fontId="12" fillId="0" borderId="258" xfId="0" applyFont="1" applyFill="1" applyBorder="1" applyAlignment="1" applyProtection="1">
      <alignment horizontal="left" vertical="center" shrinkToFit="1"/>
      <protection hidden="1"/>
    </xf>
    <xf numFmtId="0" fontId="71" fillId="0" borderId="294" xfId="0" applyFont="1" applyFill="1" applyBorder="1" applyAlignment="1" applyProtection="1">
      <alignment horizontal="left" vertical="center" shrinkToFit="1"/>
      <protection hidden="1"/>
    </xf>
    <xf numFmtId="0" fontId="10" fillId="0" borderId="473" xfId="0" applyFont="1" applyFill="1" applyBorder="1" applyAlignment="1" applyProtection="1">
      <alignment horizontal="center"/>
      <protection hidden="1"/>
    </xf>
    <xf numFmtId="0" fontId="10" fillId="0" borderId="474" xfId="0" applyFont="1" applyFill="1" applyBorder="1" applyAlignment="1" applyProtection="1">
      <alignment horizontal="center"/>
      <protection hidden="1"/>
    </xf>
    <xf numFmtId="0" fontId="10" fillId="0" borderId="468" xfId="0" applyFont="1" applyFill="1" applyBorder="1" applyAlignment="1" applyProtection="1">
      <alignment horizontal="center"/>
      <protection hidden="1"/>
    </xf>
    <xf numFmtId="0" fontId="10" fillId="0" borderId="469" xfId="0" applyFont="1" applyFill="1" applyBorder="1" applyAlignment="1" applyProtection="1">
      <alignment horizontal="center"/>
      <protection hidden="1"/>
    </xf>
    <xf numFmtId="0" fontId="7" fillId="6" borderId="294" xfId="0" applyFont="1" applyFill="1" applyBorder="1" applyAlignment="1" applyProtection="1">
      <alignment horizontal="center" vertical="center" shrinkToFit="1"/>
      <protection hidden="1"/>
    </xf>
    <xf numFmtId="0" fontId="1" fillId="6" borderId="258" xfId="0" applyFont="1" applyFill="1" applyBorder="1" applyAlignment="1" applyProtection="1">
      <alignment horizontal="center" vertical="center" shrinkToFit="1"/>
      <protection hidden="1"/>
    </xf>
    <xf numFmtId="0" fontId="25" fillId="6" borderId="249" xfId="0" applyFont="1" applyFill="1" applyBorder="1" applyAlignment="1" applyProtection="1">
      <alignment horizontal="center" vertical="center" shrinkToFit="1"/>
      <protection hidden="1"/>
    </xf>
    <xf numFmtId="0" fontId="25" fillId="6" borderId="258" xfId="0" applyFont="1" applyFill="1" applyBorder="1" applyAlignment="1" applyProtection="1">
      <alignment horizontal="center" vertical="center" shrinkToFit="1"/>
      <protection hidden="1"/>
    </xf>
    <xf numFmtId="0" fontId="10" fillId="6" borderId="471" xfId="0" applyFont="1" applyFill="1" applyBorder="1" applyAlignment="1" applyProtection="1">
      <alignment horizontal="center"/>
      <protection hidden="1"/>
    </xf>
    <xf numFmtId="0" fontId="10" fillId="6" borderId="61" xfId="0" applyFont="1" applyFill="1" applyBorder="1" applyAlignment="1" applyProtection="1">
      <alignment horizontal="center"/>
      <protection hidden="1"/>
    </xf>
    <xf numFmtId="0" fontId="10" fillId="6" borderId="472" xfId="0" applyFont="1" applyFill="1" applyBorder="1" applyAlignment="1" applyProtection="1">
      <alignment horizontal="center" shrinkToFit="1"/>
      <protection hidden="1"/>
    </xf>
    <xf numFmtId="0" fontId="2" fillId="6" borderId="0" xfId="0" applyFont="1" applyFill="1" applyBorder="1" applyAlignment="1" applyProtection="1">
      <alignment horizontal="center"/>
      <protection hidden="1"/>
    </xf>
    <xf numFmtId="0" fontId="25" fillId="6" borderId="278" xfId="0" applyFont="1" applyFill="1" applyBorder="1" applyAlignment="1" applyProtection="1">
      <alignment horizontal="center" vertical="center" shrinkToFit="1"/>
      <protection hidden="1"/>
    </xf>
    <xf numFmtId="0" fontId="25" fillId="6" borderId="20" xfId="0" applyFont="1" applyFill="1" applyBorder="1" applyAlignment="1" applyProtection="1">
      <alignment horizontal="center" vertical="center" shrinkToFit="1"/>
      <protection hidden="1"/>
    </xf>
    <xf numFmtId="0" fontId="10" fillId="6" borderId="468" xfId="0" applyFont="1" applyFill="1" applyBorder="1" applyAlignment="1" applyProtection="1">
      <alignment horizontal="center"/>
      <protection hidden="1"/>
    </xf>
    <xf numFmtId="0" fontId="10" fillId="6" borderId="469" xfId="0" applyFont="1" applyFill="1" applyBorder="1" applyAlignment="1" applyProtection="1">
      <alignment horizontal="center"/>
      <protection hidden="1"/>
    </xf>
    <xf numFmtId="0" fontId="10" fillId="6" borderId="470" xfId="0" applyFont="1" applyFill="1" applyBorder="1" applyAlignment="1" applyProtection="1">
      <alignment horizontal="center" shrinkToFit="1"/>
      <protection hidden="1"/>
    </xf>
    <xf numFmtId="0" fontId="2" fillId="6" borderId="118" xfId="0" applyFont="1" applyFill="1" applyBorder="1" applyAlignment="1" applyProtection="1">
      <alignment horizontal="center"/>
      <protection hidden="1"/>
    </xf>
    <xf numFmtId="0" fontId="25" fillId="6" borderId="282" xfId="0" applyFont="1" applyFill="1" applyBorder="1" applyAlignment="1" applyProtection="1">
      <alignment horizontal="center" vertical="center" shrinkToFit="1"/>
      <protection hidden="1"/>
    </xf>
    <xf numFmtId="0" fontId="25" fillId="6" borderId="257" xfId="0" applyFont="1" applyFill="1" applyBorder="1" applyAlignment="1" applyProtection="1">
      <alignment horizontal="center" vertical="center" shrinkToFit="1"/>
      <protection hidden="1"/>
    </xf>
    <xf numFmtId="0" fontId="10" fillId="6" borderId="473" xfId="0" applyFont="1" applyFill="1" applyBorder="1" applyAlignment="1" applyProtection="1">
      <alignment horizontal="center"/>
      <protection hidden="1"/>
    </xf>
    <xf numFmtId="0" fontId="10" fillId="6" borderId="474" xfId="0" applyFont="1" applyFill="1" applyBorder="1" applyAlignment="1" applyProtection="1">
      <alignment horizontal="center"/>
      <protection hidden="1"/>
    </xf>
    <xf numFmtId="0" fontId="10" fillId="6" borderId="475" xfId="0" applyFont="1" applyFill="1" applyBorder="1" applyAlignment="1" applyProtection="1">
      <alignment horizontal="center" shrinkToFit="1"/>
      <protection hidden="1"/>
    </xf>
    <xf numFmtId="0" fontId="10" fillId="39" borderId="0" xfId="0" applyFont="1" applyFill="1" applyProtection="1">
      <protection hidden="1"/>
    </xf>
    <xf numFmtId="0" fontId="10" fillId="39" borderId="0" xfId="0" applyFont="1" applyFill="1" applyAlignment="1" applyProtection="1">
      <alignment horizontal="center" shrinkToFit="1"/>
      <protection hidden="1"/>
    </xf>
    <xf numFmtId="0" fontId="37" fillId="39" borderId="465" xfId="0" applyFont="1" applyFill="1" applyBorder="1" applyAlignment="1" applyProtection="1">
      <alignment textRotation="90" shrinkToFit="1"/>
      <protection hidden="1"/>
    </xf>
    <xf numFmtId="0" fontId="37" fillId="39" borderId="466" xfId="0" applyFont="1" applyFill="1" applyBorder="1" applyAlignment="1" applyProtection="1">
      <alignment textRotation="90" shrinkToFit="1"/>
      <protection hidden="1"/>
    </xf>
    <xf numFmtId="0" fontId="37" fillId="39" borderId="467" xfId="0" applyFont="1" applyFill="1" applyBorder="1" applyAlignment="1" applyProtection="1">
      <alignment textRotation="90" shrinkToFit="1"/>
      <protection hidden="1"/>
    </xf>
    <xf numFmtId="0" fontId="10" fillId="7" borderId="0" xfId="0" applyFont="1" applyFill="1" applyAlignment="1" applyProtection="1">
      <alignment horizontal="center"/>
      <protection hidden="1"/>
    </xf>
    <xf numFmtId="0" fontId="10" fillId="10" borderId="0" xfId="0" applyFont="1" applyFill="1" applyBorder="1" applyAlignment="1" applyProtection="1">
      <alignment vertical="center"/>
      <protection hidden="1"/>
    </xf>
    <xf numFmtId="0" fontId="7" fillId="10" borderId="0" xfId="0" applyFont="1" applyFill="1" applyBorder="1" applyAlignment="1" applyProtection="1">
      <alignment horizontal="center" vertical="center" shrinkToFit="1"/>
      <protection hidden="1"/>
    </xf>
    <xf numFmtId="0" fontId="12" fillId="10" borderId="0" xfId="0" applyFont="1" applyFill="1" applyBorder="1" applyAlignment="1" applyProtection="1">
      <alignment horizontal="center" vertical="center" shrinkToFit="1"/>
      <protection hidden="1"/>
    </xf>
    <xf numFmtId="0" fontId="10" fillId="10" borderId="0" xfId="0" applyFont="1" applyFill="1" applyAlignment="1" applyProtection="1">
      <protection hidden="1"/>
    </xf>
    <xf numFmtId="0" fontId="1" fillId="0" borderId="5" xfId="0" applyFont="1" applyFill="1" applyBorder="1" applyAlignment="1" applyProtection="1">
      <alignment horizontal="left" vertical="center"/>
      <protection hidden="1"/>
    </xf>
    <xf numFmtId="0" fontId="4" fillId="0" borderId="5" xfId="0" applyFont="1" applyFill="1" applyBorder="1" applyAlignment="1" applyProtection="1">
      <alignment horizontal="center" vertical="center"/>
      <protection hidden="1"/>
    </xf>
    <xf numFmtId="0" fontId="3" fillId="7" borderId="5" xfId="0" applyFont="1" applyFill="1" applyBorder="1" applyAlignment="1" applyProtection="1">
      <alignment horizontal="center" vertical="center"/>
      <protection hidden="1"/>
    </xf>
    <xf numFmtId="0" fontId="3" fillId="30" borderId="5" xfId="0" applyFont="1" applyFill="1" applyBorder="1" applyAlignment="1" applyProtection="1">
      <alignment horizontal="center" vertical="center"/>
      <protection hidden="1"/>
    </xf>
    <xf numFmtId="0" fontId="3" fillId="0" borderId="5" xfId="0" applyFont="1" applyFill="1" applyBorder="1" applyAlignment="1" applyProtection="1">
      <alignment horizontal="left" vertical="center"/>
      <protection hidden="1"/>
    </xf>
    <xf numFmtId="0" fontId="3" fillId="0" borderId="99" xfId="0" applyFont="1" applyFill="1" applyBorder="1" applyAlignment="1" applyProtection="1">
      <alignment horizontal="center" vertical="center"/>
      <protection hidden="1"/>
    </xf>
    <xf numFmtId="0" fontId="43" fillId="7" borderId="14" xfId="0" applyFont="1" applyFill="1" applyBorder="1" applyAlignment="1" applyProtection="1">
      <alignment horizontal="center" vertical="center" shrinkToFit="1"/>
      <protection hidden="1"/>
    </xf>
    <xf numFmtId="0" fontId="164" fillId="38" borderId="14" xfId="0" applyFont="1" applyFill="1" applyBorder="1" applyAlignment="1" applyProtection="1">
      <alignment horizontal="center" vertical="center"/>
      <protection hidden="1"/>
    </xf>
    <xf numFmtId="0" fontId="43" fillId="29" borderId="14" xfId="0" applyFont="1" applyFill="1" applyBorder="1" applyAlignment="1" applyProtection="1">
      <alignment horizontal="center" vertical="center" shrinkToFit="1"/>
      <protection hidden="1"/>
    </xf>
    <xf numFmtId="0" fontId="3" fillId="6" borderId="14" xfId="0" applyFont="1" applyFill="1" applyBorder="1" applyAlignment="1" applyProtection="1">
      <alignment horizontal="center" vertical="center"/>
      <protection hidden="1"/>
    </xf>
    <xf numFmtId="0" fontId="75" fillId="0" borderId="109" xfId="0" applyFont="1" applyFill="1" applyBorder="1" applyAlignment="1" applyProtection="1">
      <alignment horizontal="center" vertical="center"/>
      <protection hidden="1"/>
    </xf>
    <xf numFmtId="0" fontId="3" fillId="0" borderId="118" xfId="0" applyFont="1" applyFill="1" applyBorder="1" applyAlignment="1" applyProtection="1">
      <alignment horizontal="center" vertical="center"/>
      <protection hidden="1"/>
    </xf>
    <xf numFmtId="0" fontId="10" fillId="0" borderId="5" xfId="0" applyFont="1" applyFill="1" applyBorder="1" applyAlignment="1" applyProtection="1">
      <alignment vertical="center"/>
      <protection hidden="1"/>
    </xf>
    <xf numFmtId="0" fontId="10" fillId="7" borderId="5"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3" fillId="18" borderId="0" xfId="0" applyFont="1" applyFill="1" applyAlignment="1" applyProtection="1">
      <alignment horizontal="center"/>
      <protection hidden="1"/>
    </xf>
    <xf numFmtId="0" fontId="10" fillId="18" borderId="0" xfId="0" applyFont="1" applyFill="1" applyProtection="1">
      <protection hidden="1"/>
    </xf>
    <xf numFmtId="0" fontId="10" fillId="18" borderId="0" xfId="0" applyFont="1" applyFill="1" applyAlignment="1" applyProtection="1">
      <alignment horizontal="center" vertical="center"/>
      <protection hidden="1"/>
    </xf>
    <xf numFmtId="0" fontId="10" fillId="18" borderId="0" xfId="0" applyFont="1" applyFill="1" applyAlignment="1" applyProtection="1">
      <alignment horizontal="center" vertical="center" shrinkToFit="1"/>
      <protection hidden="1"/>
    </xf>
    <xf numFmtId="0" fontId="110" fillId="18" borderId="0" xfId="0" applyFont="1" applyFill="1" applyBorder="1" applyAlignment="1" applyProtection="1">
      <alignment vertical="center"/>
      <protection hidden="1"/>
    </xf>
    <xf numFmtId="0" fontId="27" fillId="18" borderId="0" xfId="0" applyFont="1" applyFill="1" applyAlignment="1" applyProtection="1">
      <alignment horizontal="center" vertical="center" shrinkToFit="1"/>
      <protection hidden="1"/>
    </xf>
    <xf numFmtId="0" fontId="10" fillId="18" borderId="0" xfId="0" applyFont="1" applyFill="1" applyBorder="1" applyAlignment="1" applyProtection="1">
      <alignment horizontal="center" vertical="center" shrinkToFit="1"/>
      <protection hidden="1"/>
    </xf>
    <xf numFmtId="0" fontId="32" fillId="18" borderId="0" xfId="0" applyFont="1" applyFill="1" applyBorder="1" applyAlignment="1" applyProtection="1">
      <alignment vertical="center"/>
      <protection hidden="1"/>
    </xf>
    <xf numFmtId="0" fontId="152" fillId="37" borderId="14" xfId="0" quotePrefix="1" applyFont="1" applyFill="1" applyBorder="1" applyAlignment="1" applyProtection="1">
      <alignment horizontal="center" vertical="center" shrinkToFit="1"/>
      <protection hidden="1"/>
    </xf>
    <xf numFmtId="0" fontId="152" fillId="37" borderId="14" xfId="0" applyFont="1" applyFill="1" applyBorder="1" applyAlignment="1" applyProtection="1">
      <alignment horizontal="center" vertical="center" shrinkToFit="1"/>
      <protection hidden="1"/>
    </xf>
    <xf numFmtId="0" fontId="152" fillId="37" borderId="6" xfId="0" quotePrefix="1" applyFont="1" applyFill="1" applyBorder="1" applyAlignment="1" applyProtection="1">
      <alignment horizontal="center" vertical="center" shrinkToFit="1"/>
      <protection hidden="1"/>
    </xf>
    <xf numFmtId="0" fontId="152" fillId="37" borderId="6" xfId="0" applyFont="1" applyFill="1" applyBorder="1" applyAlignment="1" applyProtection="1">
      <alignment horizontal="center" vertical="center" shrinkToFit="1"/>
      <protection hidden="1"/>
    </xf>
    <xf numFmtId="0" fontId="152" fillId="6" borderId="14" xfId="0" applyFont="1" applyFill="1" applyBorder="1" applyAlignment="1" applyProtection="1">
      <alignment horizontal="center" vertical="center" shrinkToFit="1"/>
      <protection hidden="1"/>
    </xf>
    <xf numFmtId="0" fontId="152" fillId="6" borderId="6" xfId="0" applyFont="1" applyFill="1" applyBorder="1" applyAlignment="1" applyProtection="1">
      <alignment horizontal="center" vertical="center" shrinkToFit="1"/>
      <protection hidden="1"/>
    </xf>
    <xf numFmtId="0" fontId="152" fillId="6" borderId="14" xfId="0" quotePrefix="1" applyFont="1" applyFill="1" applyBorder="1" applyAlignment="1" applyProtection="1">
      <alignment horizontal="center" vertical="center" shrinkToFit="1"/>
      <protection hidden="1"/>
    </xf>
    <xf numFmtId="0" fontId="152" fillId="6" borderId="6" xfId="0" quotePrefix="1" applyFont="1" applyFill="1" applyBorder="1" applyAlignment="1" applyProtection="1">
      <alignment horizontal="center" vertical="center" shrinkToFit="1"/>
      <protection hidden="1"/>
    </xf>
    <xf numFmtId="0" fontId="10" fillId="8" borderId="473" xfId="0" applyFont="1" applyFill="1" applyBorder="1" applyAlignment="1" applyProtection="1">
      <alignment horizontal="center"/>
      <protection hidden="1"/>
    </xf>
    <xf numFmtId="0" fontId="10" fillId="6" borderId="5" xfId="0" applyFont="1" applyFill="1" applyBorder="1" applyAlignment="1" applyProtection="1">
      <alignment horizontal="center" vertical="center"/>
      <protection hidden="1"/>
    </xf>
    <xf numFmtId="0" fontId="10" fillId="6" borderId="5" xfId="0" applyFont="1" applyFill="1" applyBorder="1" applyAlignment="1" applyProtection="1">
      <alignment vertical="center"/>
      <protection hidden="1"/>
    </xf>
    <xf numFmtId="0" fontId="25" fillId="10" borderId="0"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center" vertical="center" shrinkToFit="1"/>
      <protection hidden="1"/>
    </xf>
    <xf numFmtId="0" fontId="10" fillId="0" borderId="0" xfId="0" applyFont="1" applyFill="1" applyAlignment="1" applyProtection="1">
      <alignment horizontal="center" shrinkToFit="1"/>
      <protection hidden="1"/>
    </xf>
    <xf numFmtId="0" fontId="7" fillId="10" borderId="0" xfId="0" applyFont="1" applyFill="1" applyBorder="1" applyAlignment="1" applyProtection="1">
      <alignment horizontal="center" vertical="center" shrinkToFit="1"/>
      <protection hidden="1"/>
    </xf>
    <xf numFmtId="0" fontId="10" fillId="0" borderId="0" xfId="0" applyFont="1" applyFill="1" applyAlignment="1" applyProtection="1">
      <alignment horizontal="center"/>
      <protection hidden="1"/>
    </xf>
    <xf numFmtId="0" fontId="3" fillId="0" borderId="0" xfId="0" applyFont="1" applyFill="1" applyAlignment="1" applyProtection="1">
      <alignment horizontal="center" vertical="center"/>
      <protection hidden="1"/>
    </xf>
    <xf numFmtId="0" fontId="20" fillId="6" borderId="424" xfId="0" applyFont="1" applyFill="1" applyBorder="1" applyAlignment="1" applyProtection="1">
      <alignment horizontal="center" vertical="center" shrinkToFit="1"/>
      <protection hidden="1"/>
    </xf>
    <xf numFmtId="0" fontId="20" fillId="6" borderId="396" xfId="0" applyFont="1" applyFill="1" applyBorder="1" applyAlignment="1" applyProtection="1">
      <alignment horizontal="center" vertical="center"/>
      <protection hidden="1"/>
    </xf>
    <xf numFmtId="0" fontId="20" fillId="6" borderId="425" xfId="0" applyFont="1" applyFill="1" applyBorder="1" applyAlignment="1" applyProtection="1">
      <alignment horizontal="center" vertical="center" shrinkToFit="1"/>
      <protection hidden="1"/>
    </xf>
    <xf numFmtId="0" fontId="20" fillId="6" borderId="399" xfId="0" applyFont="1" applyFill="1" applyBorder="1" applyAlignment="1" applyProtection="1">
      <alignment horizontal="center" vertical="center"/>
      <protection hidden="1"/>
    </xf>
    <xf numFmtId="0" fontId="20" fillId="6" borderId="451" xfId="0" applyFont="1" applyFill="1" applyBorder="1" applyAlignment="1" applyProtection="1">
      <alignment horizontal="center" vertical="center" shrinkToFit="1"/>
      <protection hidden="1"/>
    </xf>
    <xf numFmtId="0" fontId="20" fillId="6" borderId="452" xfId="0" applyFont="1" applyFill="1" applyBorder="1" applyAlignment="1" applyProtection="1">
      <alignment horizontal="center" vertical="center"/>
      <protection hidden="1"/>
    </xf>
    <xf numFmtId="0" fontId="20" fillId="6" borderId="446" xfId="0" applyFont="1" applyFill="1" applyBorder="1" applyAlignment="1" applyProtection="1">
      <alignment horizontal="center" vertical="center" shrinkToFit="1"/>
      <protection hidden="1"/>
    </xf>
    <xf numFmtId="0" fontId="20" fillId="6" borderId="447" xfId="0" applyFont="1" applyFill="1" applyBorder="1" applyAlignment="1" applyProtection="1">
      <alignment horizontal="center" vertical="center"/>
      <protection hidden="1"/>
    </xf>
    <xf numFmtId="0" fontId="20" fillId="6" borderId="426" xfId="0" applyFont="1" applyFill="1" applyBorder="1" applyAlignment="1" applyProtection="1">
      <alignment horizontal="center" vertical="center" shrinkToFit="1"/>
      <protection hidden="1"/>
    </xf>
    <xf numFmtId="0" fontId="20" fillId="6" borderId="404" xfId="0" applyFont="1" applyFill="1" applyBorder="1" applyAlignment="1" applyProtection="1">
      <alignment horizontal="center" vertical="center"/>
      <protection hidden="1"/>
    </xf>
    <xf numFmtId="0" fontId="20" fillId="6" borderId="457" xfId="0" applyFont="1" applyFill="1" applyBorder="1" applyAlignment="1" applyProtection="1">
      <alignment horizontal="center" vertical="center" shrinkToFit="1"/>
      <protection hidden="1"/>
    </xf>
    <xf numFmtId="0" fontId="3" fillId="10" borderId="0" xfId="0" applyFont="1" applyFill="1" applyBorder="1" applyAlignment="1" applyProtection="1">
      <alignment horizontal="center"/>
      <protection hidden="1"/>
    </xf>
    <xf numFmtId="0" fontId="10" fillId="0" borderId="0" xfId="0" applyFont="1" applyFill="1" applyAlignment="1" applyProtection="1">
      <alignment horizontal="center" shrinkToFit="1"/>
      <protection hidden="1"/>
    </xf>
    <xf numFmtId="0" fontId="3" fillId="0" borderId="5" xfId="0" applyFont="1" applyFill="1" applyBorder="1" applyAlignment="1" applyProtection="1">
      <alignment horizontal="center" vertical="center"/>
      <protection hidden="1"/>
    </xf>
    <xf numFmtId="0" fontId="10" fillId="0" borderId="0" xfId="0" applyFont="1" applyFill="1" applyAlignment="1" applyProtection="1">
      <alignment horizontal="center"/>
      <protection hidden="1"/>
    </xf>
    <xf numFmtId="0" fontId="4" fillId="0" borderId="0" xfId="0" applyFont="1" applyFill="1" applyAlignment="1" applyProtection="1">
      <alignment horizontal="center"/>
      <protection hidden="1"/>
    </xf>
    <xf numFmtId="0" fontId="144" fillId="10" borderId="478" xfId="0" applyFont="1" applyFill="1" applyBorder="1" applyAlignment="1" applyProtection="1">
      <alignment horizontal="center" vertical="center" shrinkToFit="1"/>
      <protection hidden="1"/>
    </xf>
    <xf numFmtId="0" fontId="20" fillId="6" borderId="458" xfId="0" applyFont="1" applyFill="1" applyBorder="1" applyAlignment="1" applyProtection="1">
      <alignment horizontal="center" vertical="center"/>
      <protection hidden="1"/>
    </xf>
    <xf numFmtId="0" fontId="159" fillId="10" borderId="402" xfId="0" applyFont="1" applyFill="1" applyBorder="1" applyAlignment="1" applyProtection="1">
      <alignment horizontal="center" shrinkToFit="1"/>
      <protection hidden="1"/>
    </xf>
    <xf numFmtId="0" fontId="159" fillId="10" borderId="436" xfId="0" applyFont="1" applyFill="1" applyBorder="1" applyAlignment="1" applyProtection="1">
      <alignment horizontal="center" shrinkToFit="1"/>
      <protection hidden="1"/>
    </xf>
    <xf numFmtId="0" fontId="160" fillId="0" borderId="389" xfId="0" applyFont="1" applyFill="1" applyBorder="1" applyAlignment="1" applyProtection="1">
      <alignment horizontal="center" shrinkToFit="1"/>
      <protection hidden="1"/>
    </xf>
    <xf numFmtId="0" fontId="160" fillId="0" borderId="436" xfId="0" applyFont="1" applyFill="1" applyBorder="1" applyAlignment="1" applyProtection="1">
      <alignment horizontal="center" shrinkToFit="1"/>
      <protection hidden="1"/>
    </xf>
    <xf numFmtId="0" fontId="160" fillId="10" borderId="348" xfId="0" applyFont="1" applyFill="1" applyBorder="1" applyAlignment="1" applyProtection="1">
      <alignment horizontal="center" shrinkToFit="1"/>
      <protection hidden="1"/>
    </xf>
    <xf numFmtId="0" fontId="160" fillId="10" borderId="435" xfId="0" applyFont="1" applyFill="1" applyBorder="1" applyAlignment="1" applyProtection="1">
      <alignment horizontal="center" shrinkToFit="1"/>
      <protection hidden="1"/>
    </xf>
    <xf numFmtId="0" fontId="20" fillId="7" borderId="38" xfId="0" applyFont="1" applyFill="1" applyBorder="1" applyAlignment="1" applyProtection="1">
      <alignment horizontal="center" vertical="center" shrinkToFit="1"/>
      <protection hidden="1"/>
    </xf>
    <xf numFmtId="0" fontId="1" fillId="0" borderId="0" xfId="0" applyFont="1" applyFill="1" applyAlignment="1" applyProtection="1">
      <alignment horizontal="center" vertical="center"/>
      <protection hidden="1"/>
    </xf>
    <xf numFmtId="0" fontId="91" fillId="27" borderId="487" xfId="0" applyFont="1" applyFill="1" applyBorder="1" applyAlignment="1" applyProtection="1">
      <alignment horizontal="center" shrinkToFit="1"/>
      <protection hidden="1"/>
    </xf>
    <xf numFmtId="0" fontId="100" fillId="10" borderId="488" xfId="0" applyFont="1" applyFill="1" applyBorder="1" applyAlignment="1" applyProtection="1">
      <alignment horizontal="center" shrinkToFit="1"/>
      <protection hidden="1"/>
    </xf>
    <xf numFmtId="0" fontId="100" fillId="10" borderId="489" xfId="0" applyFont="1" applyFill="1" applyBorder="1" applyAlignment="1" applyProtection="1">
      <alignment horizontal="center" shrinkToFit="1"/>
      <protection hidden="1"/>
    </xf>
    <xf numFmtId="0" fontId="43" fillId="18" borderId="14" xfId="0" applyFont="1" applyFill="1" applyBorder="1" applyAlignment="1" applyProtection="1">
      <alignment horizontal="center" vertical="center" shrinkToFit="1"/>
      <protection hidden="1"/>
    </xf>
    <xf numFmtId="0" fontId="43" fillId="18" borderId="14" xfId="0" applyFont="1" applyFill="1" applyBorder="1" applyAlignment="1" applyProtection="1">
      <alignment horizontal="center" shrinkToFit="1"/>
      <protection hidden="1"/>
    </xf>
    <xf numFmtId="0" fontId="43" fillId="18" borderId="6" xfId="0" applyFont="1" applyFill="1" applyBorder="1" applyAlignment="1" applyProtection="1">
      <alignment horizontal="center" shrinkToFit="1"/>
      <protection hidden="1"/>
    </xf>
    <xf numFmtId="0" fontId="43" fillId="34" borderId="14" xfId="0" applyFont="1" applyFill="1" applyBorder="1" applyAlignment="1" applyProtection="1">
      <alignment horizontal="center" vertical="center" shrinkToFit="1"/>
      <protection hidden="1"/>
    </xf>
    <xf numFmtId="0" fontId="43" fillId="34" borderId="14" xfId="0" applyFont="1" applyFill="1" applyBorder="1" applyAlignment="1" applyProtection="1">
      <alignment horizontal="center" shrinkToFit="1"/>
      <protection hidden="1"/>
    </xf>
    <xf numFmtId="0" fontId="43" fillId="34" borderId="6" xfId="0" applyFont="1" applyFill="1" applyBorder="1" applyAlignment="1" applyProtection="1">
      <alignment horizontal="center" shrinkToFit="1"/>
      <protection hidden="1"/>
    </xf>
    <xf numFmtId="0" fontId="134" fillId="0" borderId="0" xfId="0" applyFont="1" applyFill="1" applyAlignment="1" applyProtection="1">
      <protection hidden="1"/>
    </xf>
    <xf numFmtId="0" fontId="43" fillId="34" borderId="8" xfId="0" applyFont="1" applyFill="1" applyBorder="1" applyAlignment="1" applyProtection="1">
      <alignment horizontal="center" vertical="center" shrinkToFit="1"/>
      <protection hidden="1"/>
    </xf>
    <xf numFmtId="0" fontId="43" fillId="34" borderId="8" xfId="0" applyFont="1" applyFill="1" applyBorder="1" applyAlignment="1" applyProtection="1">
      <alignment horizontal="center" shrinkToFit="1"/>
      <protection hidden="1"/>
    </xf>
    <xf numFmtId="0" fontId="43" fillId="34" borderId="4" xfId="0" applyFont="1" applyFill="1" applyBorder="1" applyAlignment="1" applyProtection="1">
      <alignment horizontal="center" shrinkToFit="1"/>
      <protection hidden="1"/>
    </xf>
    <xf numFmtId="0" fontId="43" fillId="18" borderId="108" xfId="0" applyFont="1" applyFill="1" applyBorder="1" applyAlignment="1" applyProtection="1">
      <alignment horizontal="center" vertical="center" shrinkToFit="1"/>
      <protection hidden="1"/>
    </xf>
    <xf numFmtId="0" fontId="43" fillId="18" borderId="108" xfId="0" applyFont="1" applyFill="1" applyBorder="1" applyAlignment="1" applyProtection="1">
      <alignment horizontal="center" shrinkToFit="1"/>
      <protection hidden="1"/>
    </xf>
    <xf numFmtId="0" fontId="43" fillId="18" borderId="88" xfId="0" applyFont="1" applyFill="1" applyBorder="1" applyAlignment="1" applyProtection="1">
      <alignment horizontal="center" shrinkToFit="1"/>
      <protection hidden="1"/>
    </xf>
    <xf numFmtId="0" fontId="43" fillId="10" borderId="15" xfId="0" applyFont="1" applyFill="1" applyBorder="1" applyAlignment="1" applyProtection="1">
      <alignment horizontal="center" vertical="center" shrinkToFit="1"/>
      <protection hidden="1"/>
    </xf>
    <xf numFmtId="0" fontId="43" fillId="10" borderId="15" xfId="0" applyFont="1" applyFill="1" applyBorder="1" applyAlignment="1" applyProtection="1">
      <alignment horizontal="center" shrinkToFit="1"/>
      <protection hidden="1"/>
    </xf>
    <xf numFmtId="0" fontId="43" fillId="10" borderId="7" xfId="0" applyFont="1" applyFill="1" applyBorder="1" applyAlignment="1" applyProtection="1">
      <alignment horizontal="center" shrinkToFit="1"/>
      <protection hidden="1"/>
    </xf>
    <xf numFmtId="0" fontId="43" fillId="18" borderId="8" xfId="0" applyFont="1" applyFill="1" applyBorder="1" applyAlignment="1" applyProtection="1">
      <alignment horizontal="center" vertical="center" shrinkToFit="1"/>
      <protection hidden="1"/>
    </xf>
    <xf numFmtId="0" fontId="43" fillId="18" borderId="8" xfId="0" applyFont="1" applyFill="1" applyBorder="1" applyAlignment="1" applyProtection="1">
      <alignment horizontal="center" shrinkToFit="1"/>
      <protection hidden="1"/>
    </xf>
    <xf numFmtId="0" fontId="43" fillId="18" borderId="4" xfId="0" applyFont="1" applyFill="1" applyBorder="1" applyAlignment="1" applyProtection="1">
      <alignment horizontal="center" shrinkToFit="1"/>
      <protection hidden="1"/>
    </xf>
    <xf numFmtId="0" fontId="43" fillId="34" borderId="108" xfId="0" applyFont="1" applyFill="1" applyBorder="1" applyAlignment="1" applyProtection="1">
      <alignment horizontal="center" vertical="center" shrinkToFit="1"/>
      <protection hidden="1"/>
    </xf>
    <xf numFmtId="0" fontId="43" fillId="34" borderId="108" xfId="0" applyFont="1" applyFill="1" applyBorder="1" applyAlignment="1" applyProtection="1">
      <alignment horizontal="center" shrinkToFit="1"/>
      <protection hidden="1"/>
    </xf>
    <xf numFmtId="0" fontId="43" fillId="34" borderId="88" xfId="0" applyFont="1" applyFill="1" applyBorder="1" applyAlignment="1" applyProtection="1">
      <alignment horizontal="center" shrinkToFit="1"/>
      <protection hidden="1"/>
    </xf>
    <xf numFmtId="0" fontId="43" fillId="7" borderId="8" xfId="0" applyFont="1" applyFill="1" applyBorder="1" applyAlignment="1" applyProtection="1">
      <alignment horizontal="center" vertical="center" shrinkToFit="1"/>
      <protection hidden="1"/>
    </xf>
    <xf numFmtId="0" fontId="43" fillId="7" borderId="8" xfId="0" applyFont="1" applyFill="1" applyBorder="1" applyAlignment="1" applyProtection="1">
      <alignment horizontal="center" shrinkToFit="1"/>
      <protection hidden="1"/>
    </xf>
    <xf numFmtId="0" fontId="43" fillId="7" borderId="4" xfId="0" applyFont="1" applyFill="1" applyBorder="1" applyAlignment="1" applyProtection="1">
      <alignment horizontal="center" shrinkToFit="1"/>
      <protection hidden="1"/>
    </xf>
    <xf numFmtId="0" fontId="43" fillId="7" borderId="108" xfId="0" applyFont="1" applyFill="1" applyBorder="1" applyAlignment="1" applyProtection="1">
      <alignment horizontal="center" vertical="center" shrinkToFit="1"/>
      <protection hidden="1"/>
    </xf>
    <xf numFmtId="0" fontId="43" fillId="7" borderId="108" xfId="0" applyFont="1" applyFill="1" applyBorder="1" applyAlignment="1" applyProtection="1">
      <alignment horizontal="center" shrinkToFit="1"/>
      <protection hidden="1"/>
    </xf>
    <xf numFmtId="0" fontId="43" fillId="7" borderId="88" xfId="0" applyFont="1" applyFill="1" applyBorder="1" applyAlignment="1" applyProtection="1">
      <alignment horizontal="center" shrinkToFit="1"/>
      <protection hidden="1"/>
    </xf>
    <xf numFmtId="0" fontId="43" fillId="10" borderId="14" xfId="0" applyFont="1" applyFill="1" applyBorder="1" applyAlignment="1" applyProtection="1">
      <alignment horizontal="center" vertical="center" shrinkToFit="1"/>
      <protection hidden="1"/>
    </xf>
    <xf numFmtId="0" fontId="43" fillId="10" borderId="14" xfId="0" applyFont="1" applyFill="1" applyBorder="1" applyAlignment="1" applyProtection="1">
      <alignment horizontal="center" shrinkToFit="1"/>
      <protection hidden="1"/>
    </xf>
    <xf numFmtId="0" fontId="43" fillId="10" borderId="109" xfId="0" applyFont="1" applyFill="1" applyBorder="1" applyAlignment="1" applyProtection="1">
      <alignment horizontal="center" vertical="center" shrinkToFit="1"/>
      <protection hidden="1"/>
    </xf>
    <xf numFmtId="0" fontId="43" fillId="10" borderId="109" xfId="0" applyFont="1" applyFill="1" applyBorder="1" applyAlignment="1" applyProtection="1">
      <alignment horizontal="center" shrinkToFit="1"/>
      <protection hidden="1"/>
    </xf>
    <xf numFmtId="0" fontId="43" fillId="10" borderId="90" xfId="0" applyFont="1" applyFill="1" applyBorder="1" applyAlignment="1" applyProtection="1">
      <alignment horizontal="center" shrinkToFit="1"/>
      <protection hidden="1"/>
    </xf>
    <xf numFmtId="0" fontId="43" fillId="10" borderId="6" xfId="0" applyFont="1" applyFill="1" applyBorder="1" applyAlignment="1" applyProtection="1">
      <alignment horizontal="center" shrinkToFit="1"/>
      <protection hidden="1"/>
    </xf>
    <xf numFmtId="0" fontId="10" fillId="0" borderId="5" xfId="0" applyFont="1" applyFill="1" applyBorder="1" applyProtection="1">
      <protection hidden="1"/>
    </xf>
    <xf numFmtId="0" fontId="164" fillId="35" borderId="5" xfId="0" applyFont="1" applyFill="1" applyBorder="1" applyAlignment="1" applyProtection="1">
      <alignment horizontal="center" vertical="center"/>
      <protection hidden="1"/>
    </xf>
    <xf numFmtId="0" fontId="3" fillId="35" borderId="5" xfId="0" applyFont="1" applyFill="1" applyBorder="1" applyAlignment="1" applyProtection="1">
      <alignment horizontal="center" vertical="center"/>
      <protection hidden="1"/>
    </xf>
    <xf numFmtId="0" fontId="164" fillId="35" borderId="5" xfId="0" applyFont="1" applyFill="1" applyBorder="1" applyAlignment="1" applyProtection="1">
      <alignment horizontal="center"/>
      <protection hidden="1"/>
    </xf>
    <xf numFmtId="0" fontId="3" fillId="35" borderId="5" xfId="0" applyFont="1" applyFill="1" applyBorder="1" applyAlignment="1" applyProtection="1">
      <alignment horizontal="center"/>
      <protection hidden="1"/>
    </xf>
    <xf numFmtId="0" fontId="10" fillId="35" borderId="5" xfId="0" applyFont="1" applyFill="1" applyBorder="1" applyProtection="1">
      <protection hidden="1"/>
    </xf>
    <xf numFmtId="0" fontId="119" fillId="0" borderId="0" xfId="0" applyFont="1" applyFill="1" applyAlignment="1" applyProtection="1">
      <alignment horizontal="center"/>
      <protection hidden="1"/>
    </xf>
    <xf numFmtId="0" fontId="164" fillId="35" borderId="14" xfId="0" applyFont="1" applyFill="1" applyBorder="1" applyAlignment="1" applyProtection="1">
      <alignment horizontal="center" vertical="center"/>
      <protection hidden="1"/>
    </xf>
    <xf numFmtId="0" fontId="3" fillId="35" borderId="14" xfId="0" applyFont="1" applyFill="1" applyBorder="1" applyAlignment="1" applyProtection="1">
      <alignment horizontal="center" vertical="center"/>
      <protection hidden="1"/>
    </xf>
    <xf numFmtId="0" fontId="164" fillId="35" borderId="6" xfId="0" applyFont="1" applyFill="1" applyBorder="1" applyAlignment="1" applyProtection="1">
      <alignment horizontal="center"/>
      <protection hidden="1"/>
    </xf>
    <xf numFmtId="0" fontId="3" fillId="35" borderId="6" xfId="0" applyFont="1" applyFill="1" applyBorder="1" applyAlignment="1" applyProtection="1">
      <alignment horizontal="center"/>
      <protection hidden="1"/>
    </xf>
    <xf numFmtId="0" fontId="10" fillId="35" borderId="6" xfId="0" applyFont="1" applyFill="1" applyBorder="1" applyProtection="1">
      <protection hidden="1"/>
    </xf>
    <xf numFmtId="0" fontId="10" fillId="0" borderId="13" xfId="0" applyFont="1" applyFill="1" applyBorder="1" applyAlignment="1" applyProtection="1">
      <alignment horizontal="center" vertical="center"/>
      <protection hidden="1"/>
    </xf>
    <xf numFmtId="0" fontId="10" fillId="0" borderId="13" xfId="0" applyFont="1" applyFill="1" applyBorder="1" applyAlignment="1" applyProtection="1">
      <alignment vertical="center"/>
      <protection hidden="1"/>
    </xf>
    <xf numFmtId="0" fontId="10" fillId="10" borderId="0" xfId="0" applyFont="1" applyFill="1" applyBorder="1" applyAlignment="1" applyProtection="1">
      <protection hidden="1"/>
    </xf>
    <xf numFmtId="0" fontId="3" fillId="10" borderId="13" xfId="0" applyFont="1" applyFill="1" applyBorder="1" applyAlignment="1" applyProtection="1">
      <alignment horizontal="center" vertical="center"/>
      <protection hidden="1"/>
    </xf>
    <xf numFmtId="0" fontId="3" fillId="10" borderId="0" xfId="0" applyFont="1" applyFill="1" applyBorder="1" applyAlignment="1" applyProtection="1">
      <alignment horizontal="center" vertical="center"/>
      <protection hidden="1"/>
    </xf>
    <xf numFmtId="0" fontId="1" fillId="30" borderId="5" xfId="0" applyFont="1" applyFill="1" applyBorder="1" applyAlignment="1" applyProtection="1">
      <alignment horizontal="left" vertical="center"/>
      <protection hidden="1"/>
    </xf>
    <xf numFmtId="0" fontId="10" fillId="30" borderId="5" xfId="0" applyFont="1" applyFill="1" applyBorder="1" applyAlignment="1" applyProtection="1">
      <alignment horizontal="center" vertical="center"/>
      <protection hidden="1"/>
    </xf>
    <xf numFmtId="0" fontId="4" fillId="30" borderId="5" xfId="0" applyFont="1" applyFill="1" applyBorder="1" applyAlignment="1" applyProtection="1">
      <alignment horizontal="center" vertical="center"/>
      <protection hidden="1"/>
    </xf>
    <xf numFmtId="0" fontId="3" fillId="30" borderId="5" xfId="0" applyFont="1" applyFill="1" applyBorder="1" applyAlignment="1" applyProtection="1">
      <alignment horizontal="left" vertical="center"/>
      <protection hidden="1"/>
    </xf>
    <xf numFmtId="0" fontId="3" fillId="30" borderId="99" xfId="0" applyFont="1" applyFill="1" applyBorder="1" applyAlignment="1" applyProtection="1">
      <alignment horizontal="center" vertical="center"/>
      <protection hidden="1"/>
    </xf>
    <xf numFmtId="0" fontId="152" fillId="30" borderId="14" xfId="0" quotePrefix="1" applyFont="1" applyFill="1" applyBorder="1" applyAlignment="1" applyProtection="1">
      <alignment horizontal="center" vertical="center" shrinkToFit="1"/>
      <protection hidden="1"/>
    </xf>
    <xf numFmtId="0" fontId="152" fillId="30" borderId="14" xfId="0" applyFont="1" applyFill="1" applyBorder="1" applyAlignment="1" applyProtection="1">
      <alignment horizontal="center" vertical="center" shrinkToFit="1"/>
      <protection hidden="1"/>
    </xf>
    <xf numFmtId="0" fontId="3" fillId="30" borderId="118" xfId="0" applyFont="1" applyFill="1" applyBorder="1" applyAlignment="1" applyProtection="1">
      <alignment horizontal="center" vertical="center"/>
      <protection hidden="1"/>
    </xf>
    <xf numFmtId="0" fontId="152" fillId="30" borderId="6" xfId="0" quotePrefix="1" applyFont="1" applyFill="1" applyBorder="1" applyAlignment="1" applyProtection="1">
      <alignment horizontal="center" vertical="center" shrinkToFit="1"/>
      <protection hidden="1"/>
    </xf>
    <xf numFmtId="0" fontId="152" fillId="30" borderId="6" xfId="0" applyFont="1" applyFill="1" applyBorder="1" applyAlignment="1" applyProtection="1">
      <alignment horizontal="center" vertical="center" shrinkToFit="1"/>
      <protection hidden="1"/>
    </xf>
    <xf numFmtId="0" fontId="134" fillId="10" borderId="0" xfId="0" applyFont="1" applyFill="1" applyBorder="1" applyAlignment="1" applyProtection="1">
      <alignment textRotation="90"/>
      <protection hidden="1"/>
    </xf>
    <xf numFmtId="0" fontId="164" fillId="10" borderId="0" xfId="0" applyFont="1" applyFill="1" applyBorder="1" applyAlignment="1" applyProtection="1">
      <alignment horizontal="center" vertical="center"/>
      <protection hidden="1"/>
    </xf>
    <xf numFmtId="0" fontId="164" fillId="10" borderId="0" xfId="0" applyFont="1" applyFill="1" applyBorder="1" applyAlignment="1" applyProtection="1">
      <alignment horizontal="center"/>
      <protection hidden="1"/>
    </xf>
    <xf numFmtId="0" fontId="159" fillId="0" borderId="0" xfId="0" applyFont="1" applyFill="1" applyBorder="1" applyProtection="1">
      <protection hidden="1"/>
    </xf>
    <xf numFmtId="0" fontId="159" fillId="10" borderId="0" xfId="0" applyFont="1" applyFill="1" applyBorder="1" applyProtection="1">
      <protection hidden="1"/>
    </xf>
    <xf numFmtId="0" fontId="10" fillId="0" borderId="0" xfId="0" applyFont="1" applyFill="1" applyBorder="1" applyAlignment="1" applyProtection="1">
      <alignment vertical="center"/>
      <protection hidden="1"/>
    </xf>
    <xf numFmtId="0" fontId="3" fillId="6" borderId="5" xfId="0" applyFont="1" applyFill="1" applyBorder="1" applyAlignment="1" applyProtection="1">
      <alignment horizontal="center" vertical="center"/>
      <protection hidden="1"/>
    </xf>
    <xf numFmtId="0" fontId="164" fillId="38" borderId="5" xfId="0" applyFont="1" applyFill="1" applyBorder="1" applyAlignment="1" applyProtection="1">
      <alignment horizontal="center" vertical="center"/>
      <protection hidden="1"/>
    </xf>
    <xf numFmtId="0" fontId="159" fillId="10" borderId="0" xfId="0" applyFont="1" applyFill="1" applyBorder="1" applyAlignment="1" applyProtection="1">
      <alignment horizontal="center"/>
      <protection hidden="1"/>
    </xf>
    <xf numFmtId="0" fontId="157" fillId="10" borderId="0" xfId="0" applyFont="1" applyFill="1" applyBorder="1" applyAlignment="1" applyProtection="1">
      <alignment horizontal="center" vertical="center"/>
      <protection hidden="1"/>
    </xf>
    <xf numFmtId="0" fontId="157" fillId="10" borderId="0" xfId="0" applyFont="1" applyFill="1" applyBorder="1" applyAlignment="1" applyProtection="1">
      <alignment horizontal="center"/>
      <protection hidden="1"/>
    </xf>
    <xf numFmtId="0" fontId="3" fillId="35" borderId="15" xfId="0" applyFont="1" applyFill="1" applyBorder="1" applyAlignment="1" applyProtection="1">
      <alignment horizontal="center" vertical="center"/>
      <protection hidden="1"/>
    </xf>
    <xf numFmtId="0" fontId="3" fillId="35" borderId="53" xfId="0" applyFont="1" applyFill="1" applyBorder="1" applyAlignment="1" applyProtection="1">
      <alignment horizontal="center" vertical="center"/>
      <protection hidden="1"/>
    </xf>
    <xf numFmtId="0" fontId="3" fillId="35" borderId="53" xfId="0" applyFont="1" applyFill="1" applyBorder="1" applyAlignment="1" applyProtection="1">
      <alignment vertical="center"/>
      <protection hidden="1"/>
    </xf>
    <xf numFmtId="0" fontId="3" fillId="35" borderId="7" xfId="0" applyFont="1" applyFill="1" applyBorder="1" applyAlignment="1" applyProtection="1">
      <alignment vertical="center"/>
      <protection hidden="1"/>
    </xf>
    <xf numFmtId="0" fontId="43" fillId="29" borderId="5" xfId="0" applyFont="1" applyFill="1" applyBorder="1" applyAlignment="1" applyProtection="1">
      <alignment horizontal="center" vertical="center" shrinkToFit="1"/>
      <protection hidden="1"/>
    </xf>
    <xf numFmtId="0" fontId="43" fillId="29" borderId="5" xfId="0" applyFont="1" applyFill="1" applyBorder="1" applyAlignment="1" applyProtection="1">
      <alignment horizontal="center" shrinkToFit="1"/>
      <protection hidden="1"/>
    </xf>
    <xf numFmtId="0" fontId="164" fillId="35" borderId="8" xfId="0" applyFont="1" applyFill="1" applyBorder="1" applyAlignment="1" applyProtection="1">
      <alignment horizontal="center" vertical="center"/>
      <protection hidden="1"/>
    </xf>
    <xf numFmtId="0" fontId="164" fillId="35" borderId="60" xfId="0" applyFont="1" applyFill="1" applyBorder="1" applyAlignment="1" applyProtection="1">
      <alignment horizontal="center" vertical="center"/>
      <protection hidden="1"/>
    </xf>
    <xf numFmtId="0" fontId="164" fillId="35" borderId="60" xfId="0" applyFont="1" applyFill="1" applyBorder="1" applyAlignment="1" applyProtection="1">
      <alignment horizontal="center"/>
      <protection hidden="1"/>
    </xf>
    <xf numFmtId="0" fontId="164" fillId="35" borderId="4" xfId="0" applyFont="1" applyFill="1" applyBorder="1" applyAlignment="1" applyProtection="1">
      <alignment horizontal="center"/>
      <protection hidden="1"/>
    </xf>
    <xf numFmtId="0" fontId="164" fillId="38" borderId="108" xfId="0" applyFont="1" applyFill="1" applyBorder="1" applyAlignment="1" applyProtection="1">
      <alignment horizontal="center" vertical="center"/>
      <protection hidden="1"/>
    </xf>
    <xf numFmtId="0" fontId="10" fillId="6" borderId="109" xfId="0" applyFont="1" applyFill="1" applyBorder="1" applyAlignment="1" applyProtection="1">
      <alignment horizontal="center" vertical="center" shrinkToFit="1"/>
      <protection hidden="1"/>
    </xf>
    <xf numFmtId="0" fontId="164" fillId="38" borderId="87" xfId="0" applyFont="1" applyFill="1" applyBorder="1" applyAlignment="1" applyProtection="1">
      <alignment horizontal="center" vertical="center"/>
      <protection hidden="1"/>
    </xf>
    <xf numFmtId="0" fontId="10" fillId="6" borderId="89" xfId="0" applyFont="1" applyFill="1" applyBorder="1" applyAlignment="1" applyProtection="1">
      <alignment horizontal="center" vertical="center" shrinkToFit="1"/>
      <protection hidden="1"/>
    </xf>
    <xf numFmtId="0" fontId="164" fillId="38" borderId="87" xfId="0" applyFont="1" applyFill="1" applyBorder="1" applyAlignment="1" applyProtection="1">
      <alignment horizontal="center"/>
      <protection hidden="1"/>
    </xf>
    <xf numFmtId="0" fontId="164" fillId="38" borderId="88" xfId="0" applyFont="1" applyFill="1" applyBorder="1" applyAlignment="1" applyProtection="1">
      <alignment horizontal="center"/>
      <protection hidden="1"/>
    </xf>
    <xf numFmtId="0" fontId="10" fillId="6" borderId="90" xfId="0" applyFont="1" applyFill="1" applyBorder="1" applyAlignment="1" applyProtection="1">
      <alignment horizontal="center" vertical="center" shrinkToFit="1"/>
      <protection hidden="1"/>
    </xf>
    <xf numFmtId="0" fontId="134" fillId="0" borderId="108" xfId="0" applyFont="1" applyFill="1" applyBorder="1" applyAlignment="1" applyProtection="1">
      <alignment textRotation="90"/>
      <protection hidden="1"/>
    </xf>
    <xf numFmtId="0" fontId="134" fillId="0" borderId="14" xfId="0" applyFont="1" applyFill="1" applyBorder="1" applyAlignment="1" applyProtection="1">
      <alignment textRotation="90"/>
      <protection hidden="1"/>
    </xf>
    <xf numFmtId="0" fontId="134" fillId="0" borderId="109" xfId="0" applyFont="1" applyFill="1" applyBorder="1" applyAlignment="1" applyProtection="1">
      <alignment textRotation="90"/>
      <protection hidden="1"/>
    </xf>
    <xf numFmtId="0" fontId="164" fillId="38" borderId="89" xfId="0" applyFont="1" applyFill="1" applyBorder="1" applyAlignment="1" applyProtection="1">
      <alignment horizontal="center" vertical="center"/>
      <protection hidden="1"/>
    </xf>
    <xf numFmtId="0" fontId="164" fillId="38" borderId="89" xfId="0" applyFont="1" applyFill="1" applyBorder="1" applyAlignment="1" applyProtection="1">
      <alignment horizontal="center"/>
      <protection hidden="1"/>
    </xf>
    <xf numFmtId="0" fontId="164" fillId="38" borderId="90" xfId="0" applyFont="1" applyFill="1" applyBorder="1" applyAlignment="1" applyProtection="1">
      <alignment horizontal="center"/>
      <protection hidden="1"/>
    </xf>
    <xf numFmtId="0" fontId="2" fillId="6" borderId="65" xfId="0" applyFont="1" applyFill="1" applyBorder="1" applyProtection="1">
      <protection hidden="1"/>
    </xf>
    <xf numFmtId="0" fontId="123" fillId="0" borderId="65" xfId="0" applyFont="1" applyFill="1" applyBorder="1" applyAlignment="1" applyProtection="1">
      <alignment horizontal="center"/>
      <protection hidden="1"/>
    </xf>
    <xf numFmtId="0" fontId="3" fillId="6" borderId="108" xfId="0" applyFont="1" applyFill="1" applyBorder="1" applyAlignment="1" applyProtection="1">
      <alignment horizontal="center" vertical="center"/>
      <protection hidden="1"/>
    </xf>
    <xf numFmtId="0" fontId="3" fillId="6" borderId="87" xfId="0" applyFont="1" applyFill="1" applyBorder="1" applyAlignment="1" applyProtection="1">
      <alignment horizontal="center" vertical="center"/>
      <protection hidden="1"/>
    </xf>
    <xf numFmtId="0" fontId="75" fillId="0" borderId="89" xfId="0" applyFont="1" applyFill="1" applyBorder="1" applyAlignment="1" applyProtection="1">
      <alignment horizontal="center" vertical="center"/>
      <protection hidden="1"/>
    </xf>
    <xf numFmtId="0" fontId="75" fillId="6" borderId="89" xfId="0" applyFont="1" applyFill="1" applyBorder="1" applyAlignment="1" applyProtection="1">
      <alignment horizontal="center" vertical="center"/>
      <protection hidden="1"/>
    </xf>
    <xf numFmtId="0" fontId="75" fillId="16" borderId="89" xfId="0" applyFont="1" applyFill="1" applyBorder="1" applyAlignment="1" applyProtection="1">
      <alignment horizontal="center" vertical="center"/>
      <protection hidden="1"/>
    </xf>
    <xf numFmtId="0" fontId="75" fillId="35" borderId="89" xfId="0" applyFont="1" applyFill="1" applyBorder="1" applyAlignment="1" applyProtection="1">
      <alignment horizontal="center" vertical="center"/>
      <protection hidden="1"/>
    </xf>
    <xf numFmtId="0" fontId="75" fillId="30" borderId="89" xfId="0" applyFont="1" applyFill="1" applyBorder="1" applyAlignment="1" applyProtection="1">
      <alignment horizontal="center" vertical="center"/>
      <protection hidden="1"/>
    </xf>
    <xf numFmtId="0" fontId="10" fillId="0" borderId="87" xfId="0" applyFont="1" applyFill="1" applyBorder="1" applyProtection="1">
      <protection hidden="1"/>
    </xf>
    <xf numFmtId="0" fontId="123" fillId="0" borderId="89" xfId="0" applyFont="1" applyFill="1" applyBorder="1" applyProtection="1">
      <protection hidden="1"/>
    </xf>
    <xf numFmtId="0" fontId="10" fillId="0" borderId="88" xfId="0" applyFont="1" applyFill="1" applyBorder="1" applyProtection="1">
      <protection hidden="1"/>
    </xf>
    <xf numFmtId="0" fontId="10" fillId="0" borderId="6" xfId="0" applyFont="1" applyFill="1" applyBorder="1" applyProtection="1">
      <protection hidden="1"/>
    </xf>
    <xf numFmtId="0" fontId="123" fillId="0" borderId="90" xfId="0" applyFont="1" applyFill="1" applyBorder="1" applyProtection="1">
      <protection hidden="1"/>
    </xf>
    <xf numFmtId="0" fontId="3" fillId="30" borderId="60" xfId="0" applyFont="1" applyFill="1" applyBorder="1" applyAlignment="1" applyProtection="1">
      <alignment horizontal="center" vertical="center"/>
      <protection hidden="1"/>
    </xf>
    <xf numFmtId="0" fontId="3" fillId="0" borderId="53" xfId="0" applyFont="1" applyFill="1" applyBorder="1" applyAlignment="1" applyProtection="1">
      <alignment horizontal="center" vertical="center"/>
      <protection hidden="1"/>
    </xf>
    <xf numFmtId="0" fontId="10" fillId="0" borderId="53" xfId="0" applyFont="1" applyFill="1" applyBorder="1" applyAlignment="1" applyProtection="1">
      <alignment vertical="center"/>
      <protection hidden="1"/>
    </xf>
    <xf numFmtId="0" fontId="10" fillId="0" borderId="0" xfId="0" applyFont="1" applyFill="1" applyAlignment="1" applyProtection="1">
      <protection hidden="1"/>
    </xf>
    <xf numFmtId="0" fontId="3" fillId="10" borderId="0" xfId="0" applyFont="1" applyFill="1" applyBorder="1" applyAlignment="1" applyProtection="1">
      <alignment horizontal="right" vertical="center"/>
      <protection hidden="1"/>
    </xf>
    <xf numFmtId="0" fontId="3" fillId="10" borderId="0" xfId="0" applyFont="1" applyFill="1" applyBorder="1" applyAlignment="1" applyProtection="1">
      <alignment horizontal="right"/>
      <protection hidden="1"/>
    </xf>
    <xf numFmtId="0" fontId="164" fillId="38" borderId="109" xfId="0" applyFont="1" applyFill="1" applyBorder="1" applyAlignment="1" applyProtection="1">
      <alignment horizontal="center" vertical="center"/>
      <protection hidden="1"/>
    </xf>
    <xf numFmtId="0" fontId="43" fillId="29" borderId="108" xfId="0" applyFont="1" applyFill="1" applyBorder="1" applyAlignment="1" applyProtection="1">
      <alignment horizontal="center" vertical="center" shrinkToFit="1"/>
      <protection hidden="1"/>
    </xf>
    <xf numFmtId="0" fontId="43" fillId="29" borderId="87" xfId="0" applyFont="1" applyFill="1" applyBorder="1" applyAlignment="1" applyProtection="1">
      <alignment horizontal="center" vertical="center" shrinkToFit="1"/>
      <protection hidden="1"/>
    </xf>
    <xf numFmtId="0" fontId="43" fillId="29" borderId="87" xfId="0" applyFont="1" applyFill="1" applyBorder="1" applyAlignment="1" applyProtection="1">
      <alignment horizontal="center" shrinkToFit="1"/>
      <protection hidden="1"/>
    </xf>
    <xf numFmtId="0" fontId="43" fillId="29" borderId="88" xfId="0" applyFont="1" applyFill="1" applyBorder="1" applyAlignment="1" applyProtection="1">
      <alignment horizontal="center" shrinkToFit="1"/>
      <protection hidden="1"/>
    </xf>
    <xf numFmtId="0" fontId="1" fillId="0" borderId="0" xfId="0" applyFont="1" applyFill="1" applyAlignment="1" applyProtection="1">
      <alignment horizontal="left" vertical="center"/>
      <protection hidden="1"/>
    </xf>
    <xf numFmtId="0" fontId="1" fillId="10" borderId="0" xfId="0" applyFont="1" applyFill="1" applyAlignment="1" applyProtection="1">
      <alignment vertical="center"/>
      <protection hidden="1"/>
    </xf>
    <xf numFmtId="0" fontId="67" fillId="0" borderId="0" xfId="0" applyFont="1" applyFill="1" applyAlignment="1" applyProtection="1">
      <alignment vertical="center"/>
      <protection hidden="1"/>
    </xf>
    <xf numFmtId="0" fontId="1" fillId="0" borderId="0" xfId="0" applyFont="1" applyFill="1" applyAlignment="1" applyProtection="1">
      <alignment vertical="center" shrinkToFit="1"/>
      <protection hidden="1"/>
    </xf>
    <xf numFmtId="0" fontId="1" fillId="10" borderId="0" xfId="0" applyFont="1" applyFill="1" applyBorder="1" applyAlignment="1" applyProtection="1">
      <alignment horizontal="center" vertical="center"/>
      <protection hidden="1"/>
    </xf>
    <xf numFmtId="0" fontId="90" fillId="7" borderId="455" xfId="0" applyFont="1" applyFill="1" applyBorder="1" applyAlignment="1" applyProtection="1">
      <alignment horizontal="center" vertical="center" shrinkToFit="1"/>
      <protection hidden="1"/>
    </xf>
    <xf numFmtId="0" fontId="90" fillId="7" borderId="456" xfId="0" applyFont="1" applyFill="1" applyBorder="1" applyAlignment="1" applyProtection="1">
      <alignment horizontal="center" vertical="center" shrinkToFit="1"/>
      <protection hidden="1"/>
    </xf>
    <xf numFmtId="0" fontId="90" fillId="7" borderId="457" xfId="0" applyFont="1" applyFill="1" applyBorder="1" applyAlignment="1" applyProtection="1">
      <alignment horizontal="center" vertical="center" shrinkToFit="1"/>
      <protection hidden="1"/>
    </xf>
    <xf numFmtId="0" fontId="90" fillId="6" borderId="457" xfId="0" applyFont="1" applyFill="1" applyBorder="1" applyAlignment="1" applyProtection="1">
      <alignment horizontal="center" vertical="center" shrinkToFit="1"/>
      <protection hidden="1"/>
    </xf>
    <xf numFmtId="0" fontId="90" fillId="6" borderId="456" xfId="0" applyFont="1" applyFill="1" applyBorder="1" applyAlignment="1" applyProtection="1">
      <alignment horizontal="center" vertical="center" shrinkToFit="1"/>
      <protection hidden="1"/>
    </xf>
    <xf numFmtId="0" fontId="90" fillId="6" borderId="458" xfId="0" applyFont="1" applyFill="1" applyBorder="1" applyAlignment="1" applyProtection="1">
      <alignment horizontal="center"/>
      <protection hidden="1"/>
    </xf>
    <xf numFmtId="0" fontId="90" fillId="6" borderId="459" xfId="0" applyFont="1" applyFill="1" applyBorder="1" applyAlignment="1" applyProtection="1">
      <alignment horizontal="center" vertical="center" shrinkToFit="1"/>
      <protection hidden="1"/>
    </xf>
    <xf numFmtId="0" fontId="176" fillId="0" borderId="0" xfId="0" applyFont="1" applyFill="1" applyProtection="1">
      <protection hidden="1"/>
    </xf>
    <xf numFmtId="0" fontId="100" fillId="7" borderId="398" xfId="0" applyFont="1" applyFill="1" applyBorder="1" applyAlignment="1" applyProtection="1">
      <alignment horizontal="center" vertical="center" shrinkToFit="1"/>
      <protection hidden="1"/>
    </xf>
    <xf numFmtId="0" fontId="100" fillId="7" borderId="419" xfId="0" applyFont="1" applyFill="1" applyBorder="1" applyAlignment="1" applyProtection="1">
      <alignment horizontal="center" vertical="center" shrinkToFit="1"/>
      <protection hidden="1"/>
    </xf>
    <xf numFmtId="0" fontId="100" fillId="7" borderId="426" xfId="0" applyFont="1" applyFill="1" applyBorder="1" applyAlignment="1" applyProtection="1">
      <alignment horizontal="center" vertical="center" shrinkToFit="1"/>
      <protection hidden="1"/>
    </xf>
    <xf numFmtId="0" fontId="100" fillId="6" borderId="426" xfId="0" applyFont="1" applyFill="1" applyBorder="1" applyAlignment="1" applyProtection="1">
      <alignment horizontal="center" vertical="center" shrinkToFit="1"/>
      <protection hidden="1"/>
    </xf>
    <xf numFmtId="0" fontId="100" fillId="6" borderId="419" xfId="0" applyFont="1" applyFill="1" applyBorder="1" applyAlignment="1" applyProtection="1">
      <alignment horizontal="center" vertical="center" shrinkToFit="1"/>
      <protection hidden="1"/>
    </xf>
    <xf numFmtId="0" fontId="100" fillId="6" borderId="404" xfId="0" applyFont="1" applyFill="1" applyBorder="1" applyAlignment="1" applyProtection="1">
      <alignment horizontal="center"/>
      <protection hidden="1"/>
    </xf>
    <xf numFmtId="0" fontId="100" fillId="6" borderId="405" xfId="0" applyFont="1" applyFill="1" applyBorder="1" applyAlignment="1" applyProtection="1">
      <alignment horizontal="center" vertical="center" shrinkToFit="1"/>
      <protection hidden="1"/>
    </xf>
    <xf numFmtId="0" fontId="104" fillId="0" borderId="0" xfId="0" applyFont="1" applyFill="1" applyProtection="1">
      <protection hidden="1"/>
    </xf>
    <xf numFmtId="0" fontId="90" fillId="7" borderId="458" xfId="0" applyFont="1" applyFill="1" applyBorder="1" applyAlignment="1" applyProtection="1">
      <alignment horizontal="center"/>
      <protection hidden="1"/>
    </xf>
    <xf numFmtId="0" fontId="90" fillId="7" borderId="459" xfId="0" applyFont="1" applyFill="1" applyBorder="1" applyAlignment="1" applyProtection="1">
      <alignment horizontal="center" vertical="center" shrinkToFit="1"/>
      <protection hidden="1"/>
    </xf>
    <xf numFmtId="0" fontId="100" fillId="7" borderId="404" xfId="0" applyFont="1" applyFill="1" applyBorder="1" applyAlignment="1" applyProtection="1">
      <alignment horizontal="center"/>
      <protection hidden="1"/>
    </xf>
    <xf numFmtId="0" fontId="100" fillId="7" borderId="405" xfId="0" applyFont="1" applyFill="1" applyBorder="1" applyAlignment="1" applyProtection="1">
      <alignment horizontal="center" vertical="center" shrinkToFit="1"/>
      <protection hidden="1"/>
    </xf>
    <xf numFmtId="0" fontId="10" fillId="0" borderId="0" xfId="0" applyFont="1" applyFill="1" applyAlignment="1" applyProtection="1">
      <alignment horizontal="center" shrinkToFit="1"/>
      <protection locked="0"/>
    </xf>
    <xf numFmtId="0" fontId="54" fillId="0" borderId="0" xfId="0" applyFont="1" applyFill="1" applyProtection="1">
      <protection hidden="1"/>
    </xf>
    <xf numFmtId="0" fontId="54" fillId="0" borderId="0" xfId="0" applyFont="1" applyFill="1" applyAlignment="1" applyProtection="1">
      <alignment horizontal="left" shrinkToFit="1"/>
      <protection hidden="1"/>
    </xf>
    <xf numFmtId="0" fontId="53" fillId="0" borderId="0" xfId="0" applyFont="1" applyFill="1" applyProtection="1">
      <protection hidden="1"/>
    </xf>
    <xf numFmtId="0" fontId="56" fillId="0" borderId="0" xfId="0" applyFont="1" applyFill="1" applyProtection="1">
      <protection hidden="1"/>
    </xf>
    <xf numFmtId="0" fontId="53" fillId="0" borderId="0" xfId="0" applyFont="1" applyFill="1" applyAlignment="1" applyProtection="1">
      <alignment vertical="center"/>
      <protection hidden="1"/>
    </xf>
    <xf numFmtId="0" fontId="52" fillId="0" borderId="0" xfId="0" applyFont="1" applyFill="1" applyAlignment="1" applyProtection="1">
      <alignment horizontal="center" vertical="center"/>
      <protection hidden="1"/>
    </xf>
    <xf numFmtId="0" fontId="55" fillId="0" borderId="0" xfId="0" applyFont="1" applyFill="1" applyAlignment="1" applyProtection="1">
      <alignment horizontal="left" vertical="center"/>
      <protection hidden="1"/>
    </xf>
    <xf numFmtId="0" fontId="52" fillId="0" borderId="0" xfId="0" applyFont="1" applyFill="1" applyAlignment="1" applyProtection="1">
      <alignment horizontal="left" vertical="center" shrinkToFit="1"/>
      <protection hidden="1"/>
    </xf>
    <xf numFmtId="0" fontId="52" fillId="0" borderId="0" xfId="0" applyFont="1" applyFill="1" applyAlignment="1" applyProtection="1">
      <alignment horizontal="center" vertical="center" shrinkToFit="1"/>
      <protection hidden="1"/>
    </xf>
    <xf numFmtId="0" fontId="55" fillId="0" borderId="0" xfId="0" applyFont="1" applyFill="1" applyAlignment="1" applyProtection="1">
      <alignment vertical="center"/>
      <protection hidden="1"/>
    </xf>
    <xf numFmtId="0" fontId="53" fillId="0" borderId="0" xfId="0" applyFont="1" applyFill="1" applyAlignment="1" applyProtection="1">
      <alignment horizontal="left" vertical="center" shrinkToFit="1"/>
      <protection hidden="1"/>
    </xf>
    <xf numFmtId="0" fontId="53" fillId="0" borderId="0" xfId="0" applyFont="1" applyFill="1" applyAlignment="1" applyProtection="1">
      <alignment horizontal="center" vertical="center" shrinkToFit="1"/>
      <protection hidden="1"/>
    </xf>
    <xf numFmtId="0" fontId="53" fillId="0" borderId="0" xfId="0" applyFont="1" applyFill="1" applyBorder="1" applyAlignment="1" applyProtection="1">
      <alignment horizontal="centerContinuous" vertical="center"/>
      <protection hidden="1"/>
    </xf>
    <xf numFmtId="0" fontId="54" fillId="0" borderId="69" xfId="0" applyFont="1" applyFill="1" applyBorder="1" applyAlignment="1" applyProtection="1">
      <alignment horizontal="center" vertical="center" shrinkToFit="1"/>
      <protection hidden="1"/>
    </xf>
    <xf numFmtId="0" fontId="54" fillId="0" borderId="0" xfId="0" applyFont="1" applyFill="1" applyBorder="1" applyAlignment="1" applyProtection="1">
      <alignment horizontal="centerContinuous" vertical="center"/>
      <protection hidden="1"/>
    </xf>
    <xf numFmtId="0" fontId="54" fillId="0" borderId="66" xfId="0" applyFont="1" applyFill="1" applyBorder="1" applyProtection="1">
      <protection hidden="1"/>
    </xf>
    <xf numFmtId="0" fontId="54" fillId="0" borderId="0" xfId="0" applyFont="1" applyFill="1" applyAlignment="1" applyProtection="1">
      <alignment shrinkToFit="1"/>
      <protection hidden="1"/>
    </xf>
    <xf numFmtId="0" fontId="54" fillId="0" borderId="0" xfId="0" applyNumberFormat="1" applyFont="1" applyFill="1" applyAlignment="1" applyProtection="1">
      <alignment horizontal="center" vertical="center" shrinkToFit="1"/>
      <protection hidden="1"/>
    </xf>
    <xf numFmtId="0" fontId="53" fillId="10" borderId="0" xfId="0" applyFont="1" applyFill="1" applyAlignment="1" applyProtection="1">
      <alignment vertical="center"/>
      <protection hidden="1"/>
    </xf>
    <xf numFmtId="0" fontId="54" fillId="0" borderId="0" xfId="0" applyFont="1" applyFill="1" applyAlignment="1" applyProtection="1">
      <alignment vertical="center"/>
      <protection hidden="1"/>
    </xf>
    <xf numFmtId="0" fontId="52" fillId="10" borderId="67" xfId="0" applyFont="1" applyFill="1" applyBorder="1" applyAlignment="1" applyProtection="1">
      <alignment horizontal="center" vertical="center" shrinkToFit="1"/>
      <protection hidden="1"/>
    </xf>
    <xf numFmtId="0" fontId="52" fillId="10" borderId="105" xfId="0" applyFont="1" applyFill="1" applyBorder="1" applyAlignment="1" applyProtection="1">
      <alignment horizontal="center" vertical="center" shrinkToFit="1"/>
      <protection hidden="1"/>
    </xf>
    <xf numFmtId="0" fontId="53" fillId="10" borderId="0" xfId="0" applyFont="1" applyFill="1" applyAlignment="1" applyProtection="1">
      <alignment vertical="center" shrinkToFit="1"/>
      <protection hidden="1"/>
    </xf>
    <xf numFmtId="0" fontId="57" fillId="10" borderId="0" xfId="0" applyFont="1" applyFill="1" applyAlignment="1" applyProtection="1">
      <alignment vertical="center" shrinkToFit="1"/>
      <protection hidden="1"/>
    </xf>
    <xf numFmtId="0" fontId="53" fillId="10" borderId="0" xfId="0" applyFont="1" applyFill="1" applyAlignment="1" applyProtection="1">
      <alignment horizontal="left" vertical="center" shrinkToFit="1"/>
      <protection hidden="1"/>
    </xf>
    <xf numFmtId="0" fontId="10" fillId="0" borderId="94" xfId="0" applyFont="1" applyFill="1" applyBorder="1" applyAlignment="1" applyProtection="1">
      <alignment horizontal="center" vertical="center" shrinkToFit="1"/>
      <protection hidden="1"/>
    </xf>
    <xf numFmtId="0" fontId="10" fillId="0" borderId="95" xfId="0" applyFont="1" applyFill="1" applyBorder="1" applyAlignment="1" applyProtection="1">
      <alignment horizontal="center" vertical="center" shrinkToFit="1"/>
      <protection hidden="1"/>
    </xf>
    <xf numFmtId="0" fontId="10" fillId="0" borderId="315" xfId="0" applyFont="1" applyFill="1" applyBorder="1" applyAlignment="1" applyProtection="1">
      <alignment horizontal="center" vertical="center" shrinkToFit="1"/>
      <protection hidden="1"/>
    </xf>
    <xf numFmtId="0" fontId="10" fillId="0" borderId="96" xfId="0" applyFont="1" applyFill="1" applyBorder="1" applyAlignment="1" applyProtection="1">
      <alignment horizontal="center" vertical="center" shrinkToFit="1"/>
      <protection hidden="1"/>
    </xf>
    <xf numFmtId="0" fontId="10" fillId="0" borderId="97" xfId="0" applyFont="1" applyFill="1" applyBorder="1" applyAlignment="1" applyProtection="1">
      <alignment horizontal="center" vertical="center" shrinkToFit="1"/>
      <protection hidden="1"/>
    </xf>
    <xf numFmtId="0" fontId="10" fillId="0" borderId="316" xfId="0" applyFont="1" applyFill="1" applyBorder="1" applyAlignment="1" applyProtection="1">
      <alignment horizontal="center" vertical="center" shrinkToFit="1"/>
      <protection hidden="1"/>
    </xf>
    <xf numFmtId="0" fontId="10" fillId="0" borderId="124" xfId="0" applyFont="1" applyFill="1" applyBorder="1" applyAlignment="1" applyProtection="1">
      <alignment horizontal="center" vertical="center" shrinkToFit="1"/>
      <protection hidden="1"/>
    </xf>
    <xf numFmtId="0" fontId="60" fillId="10" borderId="0" xfId="0" applyFont="1" applyFill="1" applyBorder="1" applyAlignment="1" applyProtection="1">
      <alignment vertical="center"/>
      <protection hidden="1"/>
    </xf>
    <xf numFmtId="0" fontId="78" fillId="10" borderId="190" xfId="0" applyFont="1" applyFill="1" applyBorder="1" applyAlignment="1" applyProtection="1">
      <alignment horizontal="center" vertical="center" shrinkToFit="1"/>
      <protection hidden="1"/>
    </xf>
    <xf numFmtId="0" fontId="76" fillId="10" borderId="150" xfId="0" applyFont="1" applyFill="1" applyBorder="1" applyAlignment="1" applyProtection="1">
      <alignment horizontal="center" vertical="center"/>
      <protection hidden="1"/>
    </xf>
    <xf numFmtId="0" fontId="101" fillId="10" borderId="303" xfId="0" applyFont="1" applyFill="1" applyBorder="1" applyAlignment="1" applyProtection="1">
      <alignment horizontal="center" vertical="center" shrinkToFit="1"/>
      <protection hidden="1"/>
    </xf>
    <xf numFmtId="0" fontId="76" fillId="10" borderId="302" xfId="0" applyFont="1" applyFill="1" applyBorder="1" applyAlignment="1" applyProtection="1">
      <alignment horizontal="center" vertical="center" shrinkToFit="1"/>
      <protection hidden="1"/>
    </xf>
    <xf numFmtId="0" fontId="76" fillId="10" borderId="303" xfId="0" applyFont="1" applyFill="1" applyBorder="1" applyAlignment="1" applyProtection="1">
      <alignment horizontal="center" vertical="center" shrinkToFit="1"/>
      <protection hidden="1"/>
    </xf>
    <xf numFmtId="0" fontId="78" fillId="10" borderId="306" xfId="0" applyFont="1" applyFill="1" applyBorder="1" applyAlignment="1" applyProtection="1">
      <alignment horizontal="center" vertical="center" shrinkToFit="1"/>
      <protection hidden="1"/>
    </xf>
    <xf numFmtId="0" fontId="78" fillId="10" borderId="303" xfId="0" applyFont="1" applyFill="1" applyBorder="1" applyAlignment="1" applyProtection="1">
      <alignment horizontal="center" vertical="center" shrinkToFit="1"/>
      <protection hidden="1"/>
    </xf>
    <xf numFmtId="0" fontId="76" fillId="10" borderId="303" xfId="0" applyFont="1" applyFill="1" applyBorder="1" applyAlignment="1" applyProtection="1">
      <alignment horizontal="center" vertical="center"/>
      <protection hidden="1"/>
    </xf>
    <xf numFmtId="0" fontId="76" fillId="10" borderId="304" xfId="0" applyFont="1" applyFill="1" applyBorder="1" applyAlignment="1" applyProtection="1">
      <alignment horizontal="center" vertical="center" shrinkToFit="1"/>
      <protection hidden="1"/>
    </xf>
    <xf numFmtId="0" fontId="101" fillId="10" borderId="324" xfId="0" applyFont="1" applyFill="1" applyBorder="1" applyAlignment="1" applyProtection="1">
      <alignment horizontal="center" vertical="center" shrinkToFit="1"/>
      <protection hidden="1"/>
    </xf>
    <xf numFmtId="0" fontId="74" fillId="10" borderId="150" xfId="0" applyFont="1" applyFill="1" applyBorder="1" applyAlignment="1" applyProtection="1">
      <alignment horizontal="center" vertical="center"/>
      <protection hidden="1"/>
    </xf>
    <xf numFmtId="0" fontId="74" fillId="10" borderId="151" xfId="0" applyFont="1" applyFill="1" applyBorder="1" applyAlignment="1" applyProtection="1">
      <alignment horizontal="center" vertical="center"/>
      <protection hidden="1"/>
    </xf>
    <xf numFmtId="0" fontId="76" fillId="10" borderId="151" xfId="0" applyFont="1" applyFill="1" applyBorder="1" applyAlignment="1" applyProtection="1">
      <alignment horizontal="center" vertical="center"/>
      <protection hidden="1"/>
    </xf>
    <xf numFmtId="0" fontId="0" fillId="0" borderId="0" xfId="0" applyBorder="1" applyAlignment="1" applyProtection="1">
      <protection hidden="1"/>
    </xf>
    <xf numFmtId="0" fontId="130" fillId="10" borderId="0" xfId="0" applyFont="1" applyFill="1" applyAlignment="1" applyProtection="1">
      <alignment shrinkToFit="1"/>
      <protection hidden="1"/>
    </xf>
    <xf numFmtId="0" fontId="50" fillId="10" borderId="0" xfId="0" applyFont="1" applyFill="1" applyAlignment="1" applyProtection="1">
      <alignment horizontal="left" indent="1"/>
      <protection hidden="1"/>
    </xf>
    <xf numFmtId="0" fontId="24" fillId="10" borderId="0" xfId="0" applyFont="1" applyFill="1" applyProtection="1">
      <protection hidden="1"/>
    </xf>
    <xf numFmtId="0" fontId="96" fillId="10" borderId="0" xfId="0" applyFont="1" applyFill="1" applyProtection="1">
      <protection hidden="1"/>
    </xf>
    <xf numFmtId="0" fontId="91" fillId="10" borderId="0" xfId="0" applyFont="1" applyFill="1" applyAlignment="1" applyProtection="1">
      <alignment horizontal="center"/>
      <protection hidden="1"/>
    </xf>
    <xf numFmtId="0" fontId="2" fillId="6" borderId="5" xfId="0" applyFont="1" applyFill="1" applyBorder="1" applyAlignment="1" applyProtection="1">
      <alignment horizontal="center" vertical="center" shrinkToFit="1"/>
      <protection hidden="1"/>
    </xf>
    <xf numFmtId="0" fontId="0" fillId="0" borderId="0" xfId="0"/>
    <xf numFmtId="0" fontId="173" fillId="5" borderId="231" xfId="0" applyFont="1" applyFill="1" applyBorder="1" applyAlignment="1" applyProtection="1">
      <alignment horizontal="center" vertical="center" shrinkToFit="1"/>
      <protection hidden="1"/>
    </xf>
    <xf numFmtId="0" fontId="0" fillId="0" borderId="0" xfId="0" applyAlignment="1">
      <alignment wrapText="1"/>
    </xf>
    <xf numFmtId="0" fontId="0" fillId="0" borderId="0" xfId="0" applyAlignment="1">
      <alignment horizontal="center"/>
    </xf>
    <xf numFmtId="0" fontId="0" fillId="0" borderId="0" xfId="0" applyAlignment="1">
      <alignment horizontal="center" vertical="center"/>
    </xf>
    <xf numFmtId="0" fontId="0" fillId="16" borderId="0" xfId="0" applyFill="1" applyAlignment="1">
      <alignment horizontal="center"/>
    </xf>
    <xf numFmtId="0" fontId="52" fillId="10" borderId="0" xfId="0" applyFont="1" applyFill="1" applyAlignment="1" applyProtection="1">
      <alignment horizontal="center" vertical="center"/>
      <protection locked="0"/>
    </xf>
    <xf numFmtId="0" fontId="120" fillId="10" borderId="27" xfId="0" applyFont="1" applyFill="1" applyBorder="1" applyAlignment="1" applyProtection="1">
      <alignment horizontal="center" vertical="center" shrinkToFit="1"/>
      <protection locked="0"/>
    </xf>
    <xf numFmtId="0" fontId="30" fillId="10" borderId="29" xfId="0" applyFont="1" applyFill="1" applyBorder="1" applyAlignment="1" applyProtection="1">
      <alignment horizontal="center" vertical="center" shrinkToFit="1"/>
      <protection locked="0"/>
    </xf>
    <xf numFmtId="0" fontId="30" fillId="10" borderId="27" xfId="0" applyFont="1" applyFill="1" applyBorder="1" applyAlignment="1" applyProtection="1">
      <alignment horizontal="center" vertical="center" shrinkToFit="1"/>
      <protection locked="0"/>
    </xf>
    <xf numFmtId="0" fontId="30" fillId="10" borderId="45" xfId="0" applyFont="1" applyFill="1" applyBorder="1" applyAlignment="1" applyProtection="1">
      <alignment horizontal="center" vertical="center" shrinkToFit="1"/>
      <protection locked="0"/>
    </xf>
    <xf numFmtId="0" fontId="30" fillId="10" borderId="51" xfId="0" applyFont="1" applyFill="1" applyBorder="1" applyAlignment="1" applyProtection="1">
      <alignment horizontal="center" vertical="center" shrinkToFit="1"/>
      <protection locked="0"/>
    </xf>
    <xf numFmtId="0" fontId="30" fillId="10" borderId="41" xfId="0" applyFont="1" applyFill="1" applyBorder="1" applyAlignment="1" applyProtection="1">
      <alignment horizontal="center" vertical="center" shrinkToFit="1"/>
      <protection locked="0"/>
    </xf>
    <xf numFmtId="0" fontId="30" fillId="10" borderId="27" xfId="0" applyFont="1" applyFill="1" applyBorder="1" applyAlignment="1" applyProtection="1">
      <alignment horizontal="center" vertical="center" shrinkToFit="1"/>
      <protection hidden="1"/>
    </xf>
    <xf numFmtId="0" fontId="30" fillId="10" borderId="17" xfId="0" applyFont="1" applyFill="1" applyBorder="1" applyAlignment="1" applyProtection="1">
      <alignment horizontal="center" vertical="center" shrinkToFit="1"/>
      <protection hidden="1"/>
    </xf>
    <xf numFmtId="0" fontId="30" fillId="10" borderId="24" xfId="0" applyFont="1" applyFill="1" applyBorder="1" applyAlignment="1" applyProtection="1">
      <alignment horizontal="center" vertical="center" shrinkToFit="1"/>
      <protection hidden="1"/>
    </xf>
    <xf numFmtId="0" fontId="30" fillId="10" borderId="45" xfId="0" applyFont="1" applyFill="1" applyBorder="1" applyAlignment="1" applyProtection="1">
      <alignment horizontal="center" vertical="center" shrinkToFit="1"/>
      <protection hidden="1"/>
    </xf>
    <xf numFmtId="0" fontId="30" fillId="10" borderId="18" xfId="0" applyFont="1" applyFill="1" applyBorder="1" applyAlignment="1" applyProtection="1">
      <alignment horizontal="center" vertical="center" shrinkToFit="1"/>
      <protection hidden="1"/>
    </xf>
    <xf numFmtId="0" fontId="30" fillId="10" borderId="40" xfId="0" applyFont="1" applyFill="1" applyBorder="1" applyAlignment="1" applyProtection="1">
      <alignment horizontal="center" vertical="center" shrinkToFit="1"/>
      <protection hidden="1"/>
    </xf>
    <xf numFmtId="0" fontId="30" fillId="10" borderId="41" xfId="0" applyFont="1" applyFill="1" applyBorder="1" applyAlignment="1" applyProtection="1">
      <alignment horizontal="center" vertical="center" shrinkToFit="1"/>
      <protection hidden="1"/>
    </xf>
    <xf numFmtId="0" fontId="30" fillId="10" borderId="16" xfId="0" applyFont="1" applyFill="1" applyBorder="1" applyAlignment="1" applyProtection="1">
      <alignment horizontal="center" vertical="center" shrinkToFit="1"/>
      <protection hidden="1"/>
    </xf>
    <xf numFmtId="0" fontId="30" fillId="10" borderId="47" xfId="0" applyFont="1" applyFill="1" applyBorder="1" applyAlignment="1" applyProtection="1">
      <alignment horizontal="center" vertical="center" shrinkToFit="1"/>
      <protection hidden="1"/>
    </xf>
    <xf numFmtId="0" fontId="30" fillId="10" borderId="46" xfId="0" applyFont="1" applyFill="1" applyBorder="1" applyAlignment="1" applyProtection="1">
      <alignment horizontal="center" vertical="center" shrinkToFit="1"/>
      <protection hidden="1"/>
    </xf>
    <xf numFmtId="0" fontId="30" fillId="10" borderId="34" xfId="0" applyFont="1" applyFill="1" applyBorder="1" applyAlignment="1" applyProtection="1">
      <alignment horizontal="center" vertical="center" shrinkToFit="1"/>
      <protection hidden="1"/>
    </xf>
    <xf numFmtId="0" fontId="30" fillId="10" borderId="20" xfId="0" applyFont="1" applyFill="1" applyBorder="1" applyAlignment="1" applyProtection="1">
      <alignment horizontal="center" vertical="center" shrinkToFit="1"/>
      <protection locked="0"/>
    </xf>
    <xf numFmtId="0" fontId="30" fillId="10" borderId="42" xfId="0" applyFont="1" applyFill="1" applyBorder="1" applyAlignment="1" applyProtection="1">
      <alignment horizontal="center" vertical="center" shrinkToFit="1"/>
      <protection hidden="1"/>
    </xf>
    <xf numFmtId="0" fontId="30" fillId="10" borderId="43" xfId="0" applyFont="1" applyFill="1" applyBorder="1" applyAlignment="1" applyProtection="1">
      <alignment horizontal="center" vertical="center" shrinkToFit="1"/>
      <protection hidden="1"/>
    </xf>
    <xf numFmtId="0" fontId="30" fillId="10" borderId="17" xfId="0" applyFont="1" applyFill="1" applyBorder="1" applyAlignment="1" applyProtection="1">
      <alignment horizontal="center" vertical="center" shrinkToFit="1"/>
      <protection locked="0"/>
    </xf>
    <xf numFmtId="0" fontId="10" fillId="7" borderId="0" xfId="0" applyFont="1" applyFill="1" applyAlignment="1" applyProtection="1">
      <alignment horizontal="center" vertical="center" shrinkToFit="1"/>
      <protection hidden="1"/>
    </xf>
    <xf numFmtId="0" fontId="1" fillId="41" borderId="0" xfId="0" applyFont="1" applyFill="1" applyAlignment="1" applyProtection="1">
      <alignment horizontal="center" vertical="center" shrinkToFit="1"/>
      <protection hidden="1"/>
    </xf>
    <xf numFmtId="0" fontId="2" fillId="0" borderId="0" xfId="0" applyFont="1" applyFill="1" applyBorder="1" applyAlignment="1" applyProtection="1">
      <alignment horizontal="center" vertical="center" shrinkToFit="1"/>
      <protection hidden="1"/>
    </xf>
    <xf numFmtId="0" fontId="10" fillId="0" borderId="0" xfId="0" applyFont="1" applyFill="1" applyAlignment="1" applyProtection="1">
      <alignment horizontal="center" shrinkToFit="1"/>
      <protection hidden="1"/>
    </xf>
    <xf numFmtId="0" fontId="10" fillId="0" borderId="0" xfId="0" applyFont="1" applyFill="1" applyAlignment="1" applyProtection="1">
      <alignment horizontal="center"/>
      <protection hidden="1"/>
    </xf>
    <xf numFmtId="0" fontId="0" fillId="8" borderId="0" xfId="0" applyFill="1" applyAlignment="1">
      <alignment horizontal="center"/>
    </xf>
    <xf numFmtId="0" fontId="104" fillId="0" borderId="0" xfId="0" applyFont="1" applyFill="1"/>
    <xf numFmtId="0" fontId="104" fillId="0" borderId="0" xfId="0" applyFont="1" applyFill="1" applyAlignment="1">
      <alignment horizontal="center"/>
    </xf>
    <xf numFmtId="0" fontId="0" fillId="0" borderId="0" xfId="0" applyFill="1"/>
    <xf numFmtId="0" fontId="0" fillId="0" borderId="0" xfId="0" applyFill="1" applyAlignment="1">
      <alignment horizontal="center"/>
    </xf>
    <xf numFmtId="0" fontId="136" fillId="0" borderId="0" xfId="0" applyFont="1" applyFill="1" applyAlignment="1" applyProtection="1">
      <alignment horizontal="center"/>
      <protection hidden="1"/>
    </xf>
    <xf numFmtId="0" fontId="67" fillId="10" borderId="456" xfId="0" applyFont="1" applyFill="1" applyBorder="1" applyAlignment="1" applyProtection="1">
      <alignment horizontal="center" vertical="center" shrinkToFit="1"/>
      <protection hidden="1"/>
    </xf>
    <xf numFmtId="0" fontId="67" fillId="6" borderId="456" xfId="0" applyFont="1" applyFill="1" applyBorder="1" applyAlignment="1" applyProtection="1">
      <alignment horizontal="center" vertical="center" shrinkToFit="1"/>
      <protection hidden="1"/>
    </xf>
    <xf numFmtId="0" fontId="67" fillId="10" borderId="418" xfId="0" applyFont="1" applyFill="1" applyBorder="1" applyAlignment="1" applyProtection="1">
      <alignment horizontal="center" vertical="center" shrinkToFit="1"/>
      <protection hidden="1"/>
    </xf>
    <xf numFmtId="0" fontId="67" fillId="6" borderId="418" xfId="0" applyFont="1" applyFill="1" applyBorder="1" applyAlignment="1" applyProtection="1">
      <alignment horizontal="center" vertical="center" shrinkToFit="1"/>
      <protection hidden="1"/>
    </xf>
    <xf numFmtId="0" fontId="67" fillId="10" borderId="417" xfId="0" applyFont="1" applyFill="1" applyBorder="1" applyAlignment="1" applyProtection="1">
      <alignment horizontal="center" vertical="center" shrinkToFit="1"/>
      <protection hidden="1"/>
    </xf>
    <xf numFmtId="0" fontId="67" fillId="6" borderId="417" xfId="0" applyFont="1" applyFill="1" applyBorder="1" applyAlignment="1" applyProtection="1">
      <alignment horizontal="center" vertical="center" shrinkToFit="1"/>
      <protection hidden="1"/>
    </xf>
    <xf numFmtId="0" fontId="76" fillId="10" borderId="0" xfId="0" applyFont="1" applyFill="1" applyBorder="1" applyAlignment="1" applyProtection="1">
      <alignment horizontal="center" vertical="center" shrinkToFit="1"/>
      <protection hidden="1"/>
    </xf>
    <xf numFmtId="0" fontId="20" fillId="10" borderId="395" xfId="0" applyFont="1" applyFill="1" applyBorder="1" applyAlignment="1" applyProtection="1">
      <alignment horizontal="center" vertical="center" shrinkToFit="1"/>
      <protection hidden="1"/>
    </xf>
    <xf numFmtId="0" fontId="20" fillId="10" borderId="400" xfId="0" applyFont="1" applyFill="1" applyBorder="1" applyAlignment="1" applyProtection="1">
      <alignment horizontal="center" vertical="center" shrinkToFit="1"/>
      <protection hidden="1"/>
    </xf>
    <xf numFmtId="0" fontId="20" fillId="10" borderId="398" xfId="0" applyFont="1" applyFill="1" applyBorder="1" applyAlignment="1" applyProtection="1">
      <alignment horizontal="center" vertical="center" shrinkToFit="1"/>
      <protection hidden="1"/>
    </xf>
    <xf numFmtId="0" fontId="20" fillId="10" borderId="424" xfId="0" applyFont="1" applyFill="1" applyBorder="1" applyAlignment="1" applyProtection="1">
      <alignment horizontal="center" vertical="center" shrinkToFit="1"/>
      <protection hidden="1"/>
    </xf>
    <xf numFmtId="0" fontId="20" fillId="10" borderId="425" xfId="0" applyFont="1" applyFill="1" applyBorder="1" applyAlignment="1" applyProtection="1">
      <alignment horizontal="center" vertical="center" shrinkToFit="1"/>
      <protection hidden="1"/>
    </xf>
    <xf numFmtId="0" fontId="20" fillId="10" borderId="426" xfId="0" applyFont="1" applyFill="1" applyBorder="1" applyAlignment="1" applyProtection="1">
      <alignment horizontal="center" vertical="center" shrinkToFit="1"/>
      <protection hidden="1"/>
    </xf>
    <xf numFmtId="0" fontId="20" fillId="10" borderId="444" xfId="0" applyFont="1" applyFill="1" applyBorder="1" applyAlignment="1" applyProtection="1">
      <alignment horizontal="center" vertical="center" shrinkToFit="1"/>
      <protection hidden="1"/>
    </xf>
    <xf numFmtId="0" fontId="20" fillId="10" borderId="446" xfId="0" applyFont="1" applyFill="1" applyBorder="1" applyAlignment="1" applyProtection="1">
      <alignment horizontal="center" vertical="center" shrinkToFit="1"/>
      <protection hidden="1"/>
    </xf>
    <xf numFmtId="0" fontId="20" fillId="10" borderId="449" xfId="0" applyFont="1" applyFill="1" applyBorder="1" applyAlignment="1" applyProtection="1">
      <alignment horizontal="center" vertical="center" shrinkToFit="1"/>
      <protection hidden="1"/>
    </xf>
    <xf numFmtId="0" fontId="20" fillId="10" borderId="451" xfId="0" applyFont="1" applyFill="1" applyBorder="1" applyAlignment="1" applyProtection="1">
      <alignment horizontal="center" vertical="center" shrinkToFit="1"/>
      <protection hidden="1"/>
    </xf>
    <xf numFmtId="0" fontId="20" fillId="10" borderId="455" xfId="0" applyFont="1" applyFill="1" applyBorder="1" applyAlignment="1" applyProtection="1">
      <alignment horizontal="center" vertical="center" shrinkToFit="1"/>
      <protection hidden="1"/>
    </xf>
    <xf numFmtId="0" fontId="20" fillId="10" borderId="457" xfId="0" applyFont="1" applyFill="1" applyBorder="1" applyAlignment="1" applyProtection="1">
      <alignment horizontal="center" vertical="center" shrinkToFit="1"/>
      <protection hidden="1"/>
    </xf>
    <xf numFmtId="14" fontId="3" fillId="0" borderId="0" xfId="0" applyNumberFormat="1" applyFont="1" applyFill="1" applyAlignment="1" applyProtection="1">
      <alignment horizontal="left" vertical="center" indent="1"/>
      <protection hidden="1"/>
    </xf>
    <xf numFmtId="0" fontId="10" fillId="0" borderId="0" xfId="0" applyFont="1" applyFill="1" applyAlignment="1" applyProtection="1">
      <alignment horizontal="right" vertical="center"/>
      <protection hidden="1"/>
    </xf>
    <xf numFmtId="0" fontId="10" fillId="10" borderId="0" xfId="0" applyFont="1" applyFill="1" applyBorder="1" applyAlignment="1" applyProtection="1">
      <alignment horizontal="center"/>
      <protection hidden="1"/>
    </xf>
    <xf numFmtId="0" fontId="25" fillId="10" borderId="0" xfId="0" applyFont="1" applyFill="1" applyBorder="1" applyAlignment="1" applyProtection="1">
      <alignment horizontal="center" vertical="center" shrinkToFit="1"/>
      <protection hidden="1"/>
    </xf>
    <xf numFmtId="0" fontId="3" fillId="10" borderId="0" xfId="0" applyFont="1" applyFill="1" applyBorder="1" applyAlignment="1" applyProtection="1">
      <alignment horizontal="center"/>
      <protection hidden="1"/>
    </xf>
    <xf numFmtId="0" fontId="2" fillId="0" borderId="0" xfId="0" applyFont="1" applyFill="1" applyBorder="1" applyAlignment="1" applyProtection="1">
      <alignment horizontal="center" vertical="center" shrinkToFit="1"/>
      <protection hidden="1"/>
    </xf>
    <xf numFmtId="0" fontId="10" fillId="0" borderId="0" xfId="0" applyFont="1" applyFill="1" applyAlignment="1" applyProtection="1">
      <alignment horizontal="center" shrinkToFit="1"/>
      <protection hidden="1"/>
    </xf>
    <xf numFmtId="0" fontId="10" fillId="0" borderId="0" xfId="0" applyFont="1" applyFill="1" applyAlignment="1" applyProtection="1">
      <alignment horizontal="center"/>
      <protection hidden="1"/>
    </xf>
    <xf numFmtId="0" fontId="3" fillId="10" borderId="0" xfId="0" applyFont="1" applyFill="1" applyBorder="1" applyAlignment="1" applyProtection="1">
      <alignment horizontal="center" vertical="center"/>
      <protection hidden="1"/>
    </xf>
    <xf numFmtId="0" fontId="7" fillId="10" borderId="0" xfId="0" applyFont="1" applyFill="1" applyBorder="1" applyAlignment="1" applyProtection="1">
      <alignment horizontal="center" vertical="center" shrinkToFit="1"/>
      <protection hidden="1"/>
    </xf>
    <xf numFmtId="0" fontId="3" fillId="0" borderId="0" xfId="0" applyFont="1" applyFill="1" applyBorder="1" applyAlignment="1" applyProtection="1">
      <alignment horizontal="center" vertical="center"/>
      <protection hidden="1"/>
    </xf>
    <xf numFmtId="0" fontId="4" fillId="0" borderId="0" xfId="0" applyFont="1" applyFill="1" applyAlignment="1" applyProtection="1">
      <alignment horizontal="center"/>
      <protection hidden="1"/>
    </xf>
    <xf numFmtId="0" fontId="123" fillId="0" borderId="0" xfId="0" applyFont="1" applyFill="1" applyAlignment="1" applyProtection="1">
      <alignment vertical="center"/>
      <protection hidden="1"/>
    </xf>
    <xf numFmtId="0" fontId="159" fillId="6" borderId="402" xfId="0" applyFont="1" applyFill="1" applyBorder="1" applyAlignment="1" applyProtection="1">
      <alignment horizontal="center" shrinkToFit="1"/>
      <protection hidden="1"/>
    </xf>
    <xf numFmtId="0" fontId="91" fillId="10" borderId="514" xfId="0" applyFont="1" applyFill="1" applyBorder="1" applyAlignment="1" applyProtection="1">
      <alignment horizontal="center" vertical="center" shrinkToFit="1"/>
      <protection hidden="1"/>
    </xf>
    <xf numFmtId="0" fontId="107" fillId="10" borderId="515" xfId="0" applyFont="1" applyFill="1" applyBorder="1" applyAlignment="1" applyProtection="1">
      <alignment horizontal="center" vertical="center" shrinkToFit="1"/>
      <protection hidden="1"/>
    </xf>
    <xf numFmtId="0" fontId="91" fillId="10" borderId="516" xfId="0" applyFont="1" applyFill="1" applyBorder="1" applyAlignment="1" applyProtection="1">
      <alignment horizontal="center" vertical="center" shrinkToFit="1"/>
      <protection hidden="1"/>
    </xf>
    <xf numFmtId="0" fontId="107" fillId="10" borderId="517" xfId="0" applyFont="1" applyFill="1" applyBorder="1" applyAlignment="1" applyProtection="1">
      <alignment horizontal="center" vertical="center" shrinkToFit="1"/>
      <protection hidden="1"/>
    </xf>
    <xf numFmtId="0" fontId="91" fillId="10" borderId="518" xfId="0" applyFont="1" applyFill="1" applyBorder="1" applyAlignment="1" applyProtection="1">
      <alignment horizontal="center" vertical="center" shrinkToFit="1"/>
      <protection hidden="1"/>
    </xf>
    <xf numFmtId="0" fontId="107" fillId="10" borderId="519" xfId="0" applyFont="1" applyFill="1" applyBorder="1" applyAlignment="1" applyProtection="1">
      <alignment horizontal="center" vertical="center" shrinkToFit="1"/>
      <protection hidden="1"/>
    </xf>
    <xf numFmtId="0" fontId="145" fillId="40" borderId="525" xfId="0" applyFont="1" applyFill="1" applyBorder="1" applyAlignment="1" applyProtection="1">
      <alignment vertical="center" wrapText="1" shrinkToFit="1"/>
      <protection hidden="1"/>
    </xf>
    <xf numFmtId="0" fontId="145" fillId="40" borderId="512" xfId="0" applyFont="1" applyFill="1" applyBorder="1" applyAlignment="1" applyProtection="1">
      <alignment vertical="center" wrapText="1" shrinkToFit="1"/>
      <protection hidden="1"/>
    </xf>
    <xf numFmtId="0" fontId="187" fillId="7" borderId="0" xfId="0" applyFont="1" applyFill="1" applyAlignment="1" applyProtection="1">
      <alignment horizontal="center"/>
      <protection hidden="1"/>
    </xf>
    <xf numFmtId="0" fontId="67" fillId="6" borderId="479" xfId="0" applyFont="1" applyFill="1" applyBorder="1" applyAlignment="1" applyProtection="1">
      <alignment horizontal="center" vertical="center" shrinkToFit="1"/>
      <protection hidden="1"/>
    </xf>
    <xf numFmtId="0" fontId="67" fillId="6" borderId="480" xfId="0" applyFont="1" applyFill="1" applyBorder="1" applyAlignment="1" applyProtection="1">
      <alignment horizontal="center" vertical="center" shrinkToFit="1"/>
      <protection hidden="1"/>
    </xf>
    <xf numFmtId="0" fontId="67" fillId="6" borderId="481" xfId="0" applyFont="1" applyFill="1" applyBorder="1" applyAlignment="1" applyProtection="1">
      <alignment horizontal="center" vertical="center" shrinkToFit="1"/>
      <protection hidden="1"/>
    </xf>
    <xf numFmtId="0" fontId="67" fillId="10" borderId="450" xfId="0" applyFont="1" applyFill="1" applyBorder="1" applyAlignment="1" applyProtection="1">
      <alignment horizontal="center" vertical="center" shrinkToFit="1"/>
      <protection hidden="1"/>
    </xf>
    <xf numFmtId="0" fontId="67" fillId="6" borderId="450" xfId="0" applyFont="1" applyFill="1" applyBorder="1" applyAlignment="1" applyProtection="1">
      <alignment horizontal="center" vertical="center" shrinkToFit="1"/>
      <protection hidden="1"/>
    </xf>
    <xf numFmtId="0" fontId="67" fillId="6" borderId="482" xfId="0" applyFont="1" applyFill="1" applyBorder="1" applyAlignment="1" applyProtection="1">
      <alignment horizontal="center" vertical="center" shrinkToFit="1"/>
      <protection hidden="1"/>
    </xf>
    <xf numFmtId="0" fontId="67" fillId="10" borderId="445" xfId="0" applyFont="1" applyFill="1" applyBorder="1" applyAlignment="1" applyProtection="1">
      <alignment horizontal="center" vertical="center" shrinkToFit="1"/>
      <protection hidden="1"/>
    </xf>
    <xf numFmtId="0" fontId="67" fillId="6" borderId="445" xfId="0" applyFont="1" applyFill="1" applyBorder="1" applyAlignment="1" applyProtection="1">
      <alignment horizontal="center" vertical="center" shrinkToFit="1"/>
      <protection hidden="1"/>
    </xf>
    <xf numFmtId="0" fontId="67" fillId="6" borderId="483" xfId="0" applyFont="1" applyFill="1" applyBorder="1" applyAlignment="1" applyProtection="1">
      <alignment horizontal="center" vertical="center" shrinkToFit="1"/>
      <protection hidden="1"/>
    </xf>
    <xf numFmtId="0" fontId="67" fillId="10" borderId="419" xfId="0" applyFont="1" applyFill="1" applyBorder="1" applyAlignment="1" applyProtection="1">
      <alignment horizontal="center" vertical="center" shrinkToFit="1"/>
      <protection hidden="1"/>
    </xf>
    <xf numFmtId="0" fontId="67" fillId="6" borderId="419" xfId="0" applyFont="1" applyFill="1" applyBorder="1" applyAlignment="1" applyProtection="1">
      <alignment horizontal="center" vertical="center" shrinkToFit="1"/>
      <protection hidden="1"/>
    </xf>
    <xf numFmtId="0" fontId="67" fillId="6" borderId="484" xfId="0" applyFont="1" applyFill="1" applyBorder="1" applyAlignment="1" applyProtection="1">
      <alignment horizontal="center" vertical="center" shrinkToFit="1"/>
      <protection hidden="1"/>
    </xf>
    <xf numFmtId="1" fontId="3" fillId="0" borderId="0" xfId="0" applyNumberFormat="1" applyFont="1" applyFill="1" applyAlignment="1" applyProtection="1">
      <alignment horizontal="center" vertical="center"/>
      <protection hidden="1"/>
    </xf>
    <xf numFmtId="0" fontId="3" fillId="6" borderId="5" xfId="0" applyFont="1" applyFill="1" applyBorder="1" applyAlignment="1" applyProtection="1">
      <alignment horizontal="center"/>
      <protection hidden="1"/>
    </xf>
    <xf numFmtId="0" fontId="10" fillId="6" borderId="5" xfId="0" applyFont="1" applyFill="1" applyBorder="1" applyAlignment="1" applyProtection="1">
      <alignment horizontal="center" vertical="center" shrinkToFit="1"/>
      <protection hidden="1"/>
    </xf>
    <xf numFmtId="1" fontId="10" fillId="0" borderId="0" xfId="0" applyNumberFormat="1" applyFont="1" applyFill="1" applyAlignment="1" applyProtection="1">
      <alignment horizontal="center" vertical="center" shrinkToFit="1"/>
      <protection hidden="1"/>
    </xf>
    <xf numFmtId="0" fontId="10" fillId="0" borderId="0" xfId="0" applyFont="1" applyFill="1" applyAlignment="1" applyProtection="1">
      <alignment horizontal="right" vertical="center" shrinkToFit="1"/>
      <protection hidden="1"/>
    </xf>
    <xf numFmtId="0" fontId="153" fillId="0" borderId="0" xfId="0" applyFont="1" applyFill="1" applyBorder="1" applyAlignment="1" applyProtection="1">
      <alignment vertical="center" shrinkToFit="1"/>
      <protection hidden="1"/>
    </xf>
    <xf numFmtId="0" fontId="7" fillId="6" borderId="319" xfId="0" applyFont="1" applyFill="1" applyBorder="1" applyAlignment="1" applyProtection="1">
      <alignment horizontal="center" vertical="center" shrinkToFit="1"/>
      <protection hidden="1"/>
    </xf>
    <xf numFmtId="0" fontId="2" fillId="8" borderId="320" xfId="0" applyFont="1" applyFill="1" applyBorder="1" applyAlignment="1" applyProtection="1">
      <alignment horizontal="center" vertical="center" shrinkToFit="1"/>
      <protection hidden="1"/>
    </xf>
    <xf numFmtId="0" fontId="2" fillId="8" borderId="383" xfId="0" applyFont="1" applyFill="1" applyBorder="1" applyAlignment="1" applyProtection="1">
      <alignment horizontal="center" vertical="center" shrinkToFit="1"/>
      <protection hidden="1"/>
    </xf>
    <xf numFmtId="0" fontId="2" fillId="8" borderId="384" xfId="0" applyFont="1" applyFill="1" applyBorder="1" applyAlignment="1" applyProtection="1">
      <alignment horizontal="center" vertical="center" shrinkToFit="1"/>
      <protection hidden="1"/>
    </xf>
    <xf numFmtId="0" fontId="91" fillId="6" borderId="514" xfId="0" applyFont="1" applyFill="1" applyBorder="1" applyAlignment="1" applyProtection="1">
      <alignment horizontal="center" vertical="center" shrinkToFit="1"/>
      <protection hidden="1"/>
    </xf>
    <xf numFmtId="0" fontId="107" fillId="6" borderId="520" xfId="0" applyFont="1" applyFill="1" applyBorder="1" applyAlignment="1" applyProtection="1">
      <alignment horizontal="center" vertical="center" shrinkToFit="1"/>
      <protection hidden="1"/>
    </xf>
    <xf numFmtId="0" fontId="107" fillId="6" borderId="512" xfId="0" applyFont="1" applyFill="1" applyBorder="1" applyAlignment="1" applyProtection="1">
      <alignment horizontal="center" vertical="center" shrinkToFit="1"/>
      <protection hidden="1"/>
    </xf>
    <xf numFmtId="0" fontId="107" fillId="6" borderId="513" xfId="0" applyFont="1" applyFill="1" applyBorder="1" applyAlignment="1" applyProtection="1">
      <alignment horizontal="center" vertical="center" shrinkToFit="1"/>
      <protection hidden="1"/>
    </xf>
    <xf numFmtId="0" fontId="10" fillId="0" borderId="0" xfId="0" applyFont="1" applyFill="1" applyAlignment="1" applyProtection="1">
      <alignment horizontal="center"/>
      <protection hidden="1"/>
    </xf>
    <xf numFmtId="0" fontId="87" fillId="0" borderId="0" xfId="0" applyFont="1" applyFill="1" applyAlignment="1" applyProtection="1">
      <alignment horizontal="center"/>
      <protection hidden="1"/>
    </xf>
    <xf numFmtId="0" fontId="190" fillId="0" borderId="0" xfId="0" applyFont="1" applyFill="1" applyAlignment="1" applyProtection="1">
      <alignment vertical="top" textRotation="90" shrinkToFit="1"/>
      <protection hidden="1"/>
    </xf>
    <xf numFmtId="0" fontId="191" fillId="0" borderId="0" xfId="0" applyFont="1" applyFill="1" applyProtection="1">
      <protection hidden="1"/>
    </xf>
    <xf numFmtId="0" fontId="191" fillId="0" borderId="0" xfId="0" applyFont="1" applyFill="1" applyAlignment="1" applyProtection="1">
      <alignment vertical="center"/>
      <protection hidden="1"/>
    </xf>
    <xf numFmtId="0" fontId="191" fillId="10" borderId="0" xfId="0" applyFont="1" applyFill="1" applyProtection="1">
      <protection hidden="1"/>
    </xf>
    <xf numFmtId="0" fontId="192" fillId="0" borderId="0" xfId="0" applyFont="1" applyFill="1" applyBorder="1" applyAlignment="1" applyProtection="1">
      <alignment horizontal="center" vertical="center"/>
      <protection hidden="1"/>
    </xf>
    <xf numFmtId="0" fontId="193" fillId="0" borderId="0" xfId="0" applyFont="1" applyFill="1" applyBorder="1" applyAlignment="1" applyProtection="1">
      <alignment horizontal="center"/>
      <protection hidden="1"/>
    </xf>
    <xf numFmtId="0" fontId="191" fillId="0" borderId="0" xfId="0" applyFont="1" applyFill="1" applyBorder="1" applyAlignment="1" applyProtection="1">
      <alignment horizontal="center"/>
      <protection hidden="1"/>
    </xf>
    <xf numFmtId="0" fontId="194" fillId="0" borderId="0" xfId="0" applyFont="1" applyFill="1" applyBorder="1" applyAlignment="1" applyProtection="1">
      <alignment horizontal="center"/>
      <protection hidden="1"/>
    </xf>
    <xf numFmtId="0" fontId="195" fillId="0" borderId="0" xfId="0" applyFont="1" applyFill="1" applyBorder="1" applyAlignment="1" applyProtection="1">
      <alignment horizontal="center"/>
      <protection hidden="1"/>
    </xf>
    <xf numFmtId="0" fontId="191" fillId="0" borderId="0" xfId="0" applyFont="1" applyFill="1" applyBorder="1" applyAlignment="1" applyProtection="1">
      <alignment horizontal="center" vertical="center"/>
      <protection hidden="1"/>
    </xf>
    <xf numFmtId="0" fontId="191" fillId="0" borderId="0" xfId="0" applyFont="1" applyFill="1" applyBorder="1" applyProtection="1">
      <protection hidden="1"/>
    </xf>
    <xf numFmtId="0" fontId="196" fillId="0" borderId="0" xfId="0" applyFont="1" applyFill="1" applyBorder="1" applyAlignment="1" applyProtection="1">
      <alignment horizontal="center" vertical="center" textRotation="90"/>
      <protection hidden="1"/>
    </xf>
    <xf numFmtId="0" fontId="197" fillId="0" borderId="0" xfId="0" applyFont="1" applyFill="1" applyBorder="1" applyAlignment="1" applyProtection="1">
      <alignment horizontal="center" vertical="center" shrinkToFit="1"/>
      <protection hidden="1"/>
    </xf>
    <xf numFmtId="0" fontId="198" fillId="0" borderId="0" xfId="0" applyFont="1" applyFill="1" applyBorder="1" applyAlignment="1" applyProtection="1">
      <alignment horizontal="center" vertical="center" shrinkToFit="1"/>
      <protection hidden="1"/>
    </xf>
    <xf numFmtId="0" fontId="197" fillId="10" borderId="0" xfId="0" applyFont="1" applyFill="1" applyBorder="1" applyAlignment="1" applyProtection="1">
      <alignment horizontal="center" vertical="center" shrinkToFit="1"/>
      <protection hidden="1"/>
    </xf>
    <xf numFmtId="0" fontId="191" fillId="0" borderId="0" xfId="0" applyFont="1" applyFill="1" applyAlignment="1" applyProtection="1">
      <alignment horizontal="center"/>
      <protection hidden="1"/>
    </xf>
    <xf numFmtId="0" fontId="191" fillId="0" borderId="0" xfId="0" applyFont="1" applyFill="1" applyAlignment="1" applyProtection="1">
      <alignment horizontal="center" shrinkToFit="1"/>
      <protection hidden="1"/>
    </xf>
    <xf numFmtId="0" fontId="191" fillId="0" borderId="0" xfId="0" applyFont="1" applyFill="1" applyAlignment="1" applyProtection="1">
      <alignment horizontal="center" vertical="center"/>
      <protection hidden="1"/>
    </xf>
    <xf numFmtId="0" fontId="191" fillId="10" borderId="0" xfId="0" applyFont="1" applyFill="1" applyAlignment="1" applyProtection="1">
      <alignment vertical="center" shrinkToFit="1"/>
      <protection hidden="1"/>
    </xf>
    <xf numFmtId="0" fontId="191" fillId="10" borderId="0" xfId="0" applyFont="1" applyFill="1" applyAlignment="1" applyProtection="1">
      <alignment horizontal="center" vertical="center" shrinkToFit="1"/>
      <protection hidden="1"/>
    </xf>
    <xf numFmtId="0" fontId="191" fillId="10" borderId="0" xfId="0" applyFont="1" applyFill="1" applyBorder="1" applyAlignment="1" applyProtection="1">
      <alignment vertical="center" shrinkToFit="1"/>
      <protection hidden="1"/>
    </xf>
    <xf numFmtId="0" fontId="191" fillId="10" borderId="0" xfId="0" applyFont="1" applyFill="1" applyBorder="1" applyAlignment="1" applyProtection="1">
      <alignment shrinkToFit="1"/>
      <protection hidden="1"/>
    </xf>
    <xf numFmtId="0" fontId="135" fillId="10" borderId="0" xfId="0" applyFont="1" applyFill="1" applyBorder="1" applyAlignment="1" applyProtection="1">
      <alignment vertical="center"/>
      <protection hidden="1"/>
    </xf>
    <xf numFmtId="0" fontId="1" fillId="10" borderId="0" xfId="0" applyFont="1" applyFill="1" applyBorder="1" applyAlignment="1" applyProtection="1">
      <alignment horizontal="left" vertical="center" shrinkToFit="1"/>
      <protection hidden="1"/>
    </xf>
    <xf numFmtId="0" fontId="1" fillId="10" borderId="125" xfId="0" applyFont="1" applyFill="1" applyBorder="1" applyAlignment="1" applyProtection="1">
      <alignment horizontal="left" vertical="center" shrinkToFit="1"/>
      <protection hidden="1"/>
    </xf>
    <xf numFmtId="0" fontId="2" fillId="10" borderId="0" xfId="0" applyFont="1" applyFill="1" applyAlignment="1" applyProtection="1">
      <alignment horizontal="center" vertical="center"/>
      <protection hidden="1"/>
    </xf>
    <xf numFmtId="0" fontId="104" fillId="34" borderId="0" xfId="0" applyFont="1" applyFill="1"/>
    <xf numFmtId="0" fontId="104" fillId="34" borderId="0" xfId="0" applyFont="1" applyFill="1" applyAlignment="1">
      <alignment horizontal="center"/>
    </xf>
    <xf numFmtId="0" fontId="0" fillId="7" borderId="0" xfId="0" applyFill="1"/>
    <xf numFmtId="0" fontId="0" fillId="7" borderId="0" xfId="0" applyFill="1" applyAlignment="1">
      <alignment horizontal="center"/>
    </xf>
    <xf numFmtId="0" fontId="4" fillId="7" borderId="0" xfId="0" applyFont="1" applyFill="1" applyBorder="1" applyAlignment="1" applyProtection="1">
      <alignment horizontal="center" vertical="center" shrinkToFit="1"/>
      <protection hidden="1"/>
    </xf>
    <xf numFmtId="0" fontId="4" fillId="26" borderId="0" xfId="0" applyFont="1" applyFill="1" applyBorder="1" applyAlignment="1" applyProtection="1">
      <alignment horizontal="center" vertical="center" shrinkToFit="1"/>
      <protection hidden="1"/>
    </xf>
    <xf numFmtId="0" fontId="10" fillId="8" borderId="0" xfId="0" applyFont="1" applyFill="1" applyProtection="1">
      <protection hidden="1"/>
    </xf>
    <xf numFmtId="0" fontId="116" fillId="10" borderId="548" xfId="0" applyFont="1" applyFill="1" applyBorder="1" applyAlignment="1" applyProtection="1">
      <alignment horizontal="center" shrinkToFit="1"/>
      <protection hidden="1"/>
    </xf>
    <xf numFmtId="0" fontId="116" fillId="10" borderId="549" xfId="0" applyFont="1" applyFill="1" applyBorder="1" applyAlignment="1" applyProtection="1">
      <alignment horizontal="center" shrinkToFit="1"/>
      <protection hidden="1"/>
    </xf>
    <xf numFmtId="0" fontId="116" fillId="10" borderId="550" xfId="0" applyFont="1" applyFill="1" applyBorder="1" applyAlignment="1" applyProtection="1">
      <alignment horizontal="center" shrinkToFit="1"/>
      <protection hidden="1"/>
    </xf>
    <xf numFmtId="0" fontId="116" fillId="10" borderId="551" xfId="0" applyFont="1" applyFill="1" applyBorder="1" applyAlignment="1" applyProtection="1">
      <alignment horizontal="center" shrinkToFit="1"/>
      <protection hidden="1"/>
    </xf>
    <xf numFmtId="0" fontId="183" fillId="10" borderId="70" xfId="0" applyFont="1" applyFill="1" applyBorder="1" applyAlignment="1" applyProtection="1">
      <alignment horizontal="center" vertical="center" shrinkToFit="1"/>
      <protection hidden="1"/>
    </xf>
    <xf numFmtId="0" fontId="181" fillId="10" borderId="70" xfId="0" applyFont="1" applyFill="1" applyBorder="1" applyAlignment="1" applyProtection="1">
      <alignment horizontal="center" vertical="center" shrinkToFit="1"/>
      <protection hidden="1"/>
    </xf>
    <xf numFmtId="0" fontId="183" fillId="10" borderId="84" xfId="0" applyFont="1" applyFill="1" applyBorder="1" applyAlignment="1" applyProtection="1">
      <alignment horizontal="center" vertical="center" shrinkToFit="1"/>
      <protection hidden="1"/>
    </xf>
    <xf numFmtId="0" fontId="183" fillId="10" borderId="86" xfId="0" applyFont="1" applyFill="1" applyBorder="1" applyAlignment="1" applyProtection="1">
      <alignment horizontal="center" vertical="center" shrinkToFit="1"/>
      <protection hidden="1"/>
    </xf>
    <xf numFmtId="0" fontId="183" fillId="10" borderId="78" xfId="0" applyFont="1" applyFill="1" applyBorder="1" applyAlignment="1" applyProtection="1">
      <alignment horizontal="center" vertical="center" shrinkToFit="1"/>
      <protection hidden="1"/>
    </xf>
    <xf numFmtId="0" fontId="184" fillId="10" borderId="86" xfId="0" applyFont="1" applyFill="1" applyBorder="1" applyAlignment="1" applyProtection="1">
      <alignment horizontal="center" vertical="center" shrinkToFit="1"/>
      <protection hidden="1"/>
    </xf>
    <xf numFmtId="0" fontId="184" fillId="10" borderId="78" xfId="0" applyFont="1" applyFill="1" applyBorder="1" applyAlignment="1" applyProtection="1">
      <alignment horizontal="center" vertical="center" shrinkToFit="1"/>
      <protection hidden="1"/>
    </xf>
    <xf numFmtId="0" fontId="103" fillId="10" borderId="106" xfId="0" applyFont="1" applyFill="1" applyBorder="1" applyAlignment="1" applyProtection="1">
      <alignment horizontal="center" vertical="center" shrinkToFit="1"/>
      <protection hidden="1"/>
    </xf>
    <xf numFmtId="0" fontId="181" fillId="10" borderId="68" xfId="0" applyFont="1" applyFill="1" applyBorder="1" applyAlignment="1" applyProtection="1">
      <alignment horizontal="center" vertical="center" shrinkToFit="1"/>
      <protection hidden="1"/>
    </xf>
    <xf numFmtId="0" fontId="181" fillId="10" borderId="107" xfId="0" applyFont="1" applyFill="1" applyBorder="1" applyAlignment="1" applyProtection="1">
      <alignment horizontal="center" vertical="center" shrinkToFit="1"/>
      <protection hidden="1"/>
    </xf>
    <xf numFmtId="0" fontId="54" fillId="10" borderId="0" xfId="0" applyFont="1" applyFill="1" applyProtection="1">
      <protection hidden="1"/>
    </xf>
    <xf numFmtId="0" fontId="1" fillId="22" borderId="0" xfId="0" applyFont="1" applyFill="1" applyAlignment="1" applyProtection="1">
      <alignment horizontal="center" vertical="center" shrinkToFit="1"/>
      <protection hidden="1"/>
    </xf>
    <xf numFmtId="0" fontId="71" fillId="0" borderId="0" xfId="0" applyFont="1" applyFill="1" applyAlignment="1" applyProtection="1">
      <alignment horizontal="center" vertical="center" shrinkToFit="1"/>
      <protection hidden="1"/>
    </xf>
    <xf numFmtId="0" fontId="54" fillId="0" borderId="0" xfId="0" applyFont="1" applyFill="1" applyAlignment="1" applyProtection="1">
      <alignment horizontal="center" shrinkToFit="1"/>
      <protection hidden="1"/>
    </xf>
    <xf numFmtId="0" fontId="53" fillId="10" borderId="72" xfId="0" applyFont="1" applyFill="1" applyBorder="1" applyAlignment="1" applyProtection="1">
      <alignment horizontal="center" vertical="center" shrinkToFit="1"/>
      <protection hidden="1"/>
    </xf>
    <xf numFmtId="0" fontId="53" fillId="10" borderId="83" xfId="0" applyFont="1" applyFill="1" applyBorder="1" applyAlignment="1" applyProtection="1">
      <alignment horizontal="center" vertical="center" shrinkToFit="1"/>
      <protection hidden="1"/>
    </xf>
    <xf numFmtId="0" fontId="199" fillId="10" borderId="0" xfId="0" applyFont="1" applyFill="1" applyAlignment="1" applyProtection="1">
      <alignment vertical="center" shrinkToFit="1"/>
      <protection hidden="1"/>
    </xf>
    <xf numFmtId="0" fontId="3" fillId="6" borderId="17" xfId="0" applyFont="1" applyFill="1" applyBorder="1" applyAlignment="1" applyProtection="1">
      <alignment horizontal="center" vertical="center" shrinkToFit="1"/>
      <protection hidden="1"/>
    </xf>
    <xf numFmtId="0" fontId="28" fillId="6" borderId="17" xfId="0" applyFont="1" applyFill="1" applyBorder="1" applyAlignment="1" applyProtection="1">
      <alignment horizontal="center" vertical="center" shrinkToFit="1"/>
      <protection hidden="1"/>
    </xf>
    <xf numFmtId="0" fontId="114" fillId="6" borderId="20" xfId="0" applyFont="1" applyFill="1" applyBorder="1" applyAlignment="1" applyProtection="1">
      <alignment horizontal="center" vertical="center" shrinkToFit="1"/>
      <protection hidden="1"/>
    </xf>
    <xf numFmtId="0" fontId="115" fillId="6" borderId="20" xfId="0" applyFont="1" applyFill="1" applyBorder="1" applyAlignment="1" applyProtection="1">
      <alignment horizontal="center" vertical="center" shrinkToFit="1"/>
      <protection hidden="1"/>
    </xf>
    <xf numFmtId="0" fontId="114" fillId="6" borderId="17" xfId="0" applyFont="1" applyFill="1" applyBorder="1" applyAlignment="1" applyProtection="1">
      <alignment horizontal="center" vertical="center" shrinkToFit="1"/>
      <protection hidden="1"/>
    </xf>
    <xf numFmtId="0" fontId="115" fillId="6" borderId="17" xfId="0" applyFont="1" applyFill="1" applyBorder="1" applyAlignment="1" applyProtection="1">
      <alignment horizontal="center" vertical="center" shrinkToFit="1"/>
      <protection hidden="1"/>
    </xf>
    <xf numFmtId="0" fontId="114" fillId="6" borderId="19" xfId="0" applyFont="1" applyFill="1" applyBorder="1" applyAlignment="1" applyProtection="1">
      <alignment horizontal="center" vertical="center" shrinkToFit="1"/>
      <protection hidden="1"/>
    </xf>
    <xf numFmtId="0" fontId="115" fillId="6" borderId="19" xfId="0" applyFont="1" applyFill="1" applyBorder="1" applyAlignment="1" applyProtection="1">
      <alignment horizontal="center" vertical="center" shrinkToFit="1"/>
      <protection hidden="1"/>
    </xf>
    <xf numFmtId="0" fontId="114" fillId="6" borderId="293" xfId="0" applyFont="1" applyFill="1" applyBorder="1" applyAlignment="1" applyProtection="1">
      <alignment horizontal="center" vertical="center" shrinkToFit="1"/>
      <protection hidden="1"/>
    </xf>
    <xf numFmtId="0" fontId="115" fillId="6" borderId="293" xfId="0" applyFont="1" applyFill="1" applyBorder="1" applyAlignment="1" applyProtection="1">
      <alignment horizontal="center" vertical="center" shrinkToFit="1"/>
      <protection hidden="1"/>
    </xf>
    <xf numFmtId="0" fontId="114" fillId="6" borderId="257" xfId="0" applyFont="1" applyFill="1" applyBorder="1" applyAlignment="1" applyProtection="1">
      <alignment horizontal="center" vertical="center" shrinkToFit="1"/>
      <protection hidden="1"/>
    </xf>
    <xf numFmtId="0" fontId="115" fillId="6" borderId="257" xfId="0" applyFont="1" applyFill="1" applyBorder="1" applyAlignment="1" applyProtection="1">
      <alignment horizontal="center" vertical="center" shrinkToFit="1"/>
      <protection hidden="1"/>
    </xf>
    <xf numFmtId="0" fontId="116" fillId="6" borderId="20" xfId="0" applyFont="1" applyFill="1" applyBorder="1" applyAlignment="1" applyProtection="1">
      <alignment horizontal="center"/>
      <protection hidden="1"/>
    </xf>
    <xf numFmtId="0" fontId="116" fillId="6" borderId="17" xfId="0" applyFont="1" applyFill="1" applyBorder="1" applyAlignment="1" applyProtection="1">
      <alignment horizontal="center"/>
      <protection hidden="1"/>
    </xf>
    <xf numFmtId="0" fontId="116" fillId="6" borderId="19" xfId="0" applyFont="1" applyFill="1" applyBorder="1" applyAlignment="1" applyProtection="1">
      <alignment horizontal="center"/>
      <protection hidden="1"/>
    </xf>
    <xf numFmtId="0" fontId="116" fillId="6" borderId="293" xfId="0" applyFont="1" applyFill="1" applyBorder="1" applyAlignment="1" applyProtection="1">
      <alignment horizontal="center"/>
      <protection hidden="1"/>
    </xf>
    <xf numFmtId="0" fontId="116" fillId="6" borderId="257" xfId="0" applyFont="1" applyFill="1" applyBorder="1" applyAlignment="1" applyProtection="1">
      <alignment horizontal="center"/>
      <protection hidden="1"/>
    </xf>
    <xf numFmtId="0" fontId="116" fillId="6" borderId="20" xfId="0" applyFont="1" applyFill="1" applyBorder="1" applyAlignment="1" applyProtection="1">
      <alignment horizontal="center" vertical="center" shrinkToFit="1"/>
      <protection hidden="1"/>
    </xf>
    <xf numFmtId="0" fontId="116" fillId="6" borderId="17" xfId="0" applyFont="1" applyFill="1" applyBorder="1" applyAlignment="1" applyProtection="1">
      <alignment horizontal="center" vertical="center" shrinkToFit="1"/>
      <protection hidden="1"/>
    </xf>
    <xf numFmtId="0" fontId="116" fillId="6" borderId="19" xfId="0" applyFont="1" applyFill="1" applyBorder="1" applyAlignment="1" applyProtection="1">
      <alignment horizontal="center" vertical="center" shrinkToFit="1"/>
      <protection hidden="1"/>
    </xf>
    <xf numFmtId="0" fontId="116" fillId="6" borderId="293" xfId="0" applyFont="1" applyFill="1" applyBorder="1" applyAlignment="1" applyProtection="1">
      <alignment horizontal="center" vertical="center" shrinkToFit="1"/>
      <protection hidden="1"/>
    </xf>
    <xf numFmtId="0" fontId="116" fillId="6" borderId="257" xfId="0" applyFont="1" applyFill="1" applyBorder="1" applyAlignment="1" applyProtection="1">
      <alignment horizontal="center" vertical="center" shrinkToFit="1"/>
      <protection hidden="1"/>
    </xf>
    <xf numFmtId="0" fontId="142" fillId="6" borderId="24" xfId="0" applyFont="1" applyFill="1" applyBorder="1" applyAlignment="1" applyProtection="1">
      <alignment horizontal="center" vertical="center" shrinkToFit="1"/>
      <protection hidden="1"/>
    </xf>
    <xf numFmtId="0" fontId="116" fillId="6" borderId="28" xfId="0" applyFont="1" applyFill="1" applyBorder="1" applyAlignment="1" applyProtection="1">
      <alignment horizontal="center" vertical="center" shrinkToFit="1"/>
      <protection hidden="1"/>
    </xf>
    <xf numFmtId="0" fontId="116" fillId="6" borderId="24" xfId="0" applyFont="1" applyFill="1" applyBorder="1" applyAlignment="1" applyProtection="1">
      <alignment horizontal="center" vertical="center" shrinkToFit="1"/>
      <protection hidden="1"/>
    </xf>
    <xf numFmtId="0" fontId="116" fillId="6" borderId="25" xfId="0" applyFont="1" applyFill="1" applyBorder="1" applyAlignment="1" applyProtection="1">
      <alignment horizontal="center" vertical="center" shrinkToFit="1"/>
      <protection hidden="1"/>
    </xf>
    <xf numFmtId="0" fontId="116" fillId="6" borderId="291" xfId="0" applyFont="1" applyFill="1" applyBorder="1" applyAlignment="1" applyProtection="1">
      <alignment horizontal="center" vertical="center" shrinkToFit="1"/>
      <protection hidden="1"/>
    </xf>
    <xf numFmtId="0" fontId="116" fillId="6" borderId="285" xfId="0" applyFont="1" applyFill="1" applyBorder="1" applyAlignment="1" applyProtection="1">
      <alignment horizontal="center" vertical="center" shrinkToFit="1"/>
      <protection hidden="1"/>
    </xf>
    <xf numFmtId="0" fontId="115" fillId="6" borderId="28" xfId="0" applyFont="1" applyFill="1" applyBorder="1" applyAlignment="1" applyProtection="1">
      <alignment horizontal="center" vertical="center" shrinkToFit="1"/>
      <protection hidden="1"/>
    </xf>
    <xf numFmtId="0" fontId="103" fillId="10" borderId="577" xfId="0" applyFont="1" applyFill="1" applyBorder="1" applyAlignment="1" applyProtection="1">
      <alignment horizontal="center" vertical="center" shrinkToFit="1"/>
      <protection hidden="1"/>
    </xf>
    <xf numFmtId="0" fontId="181" fillId="10" borderId="579" xfId="0" applyFont="1" applyFill="1" applyBorder="1" applyAlignment="1" applyProtection="1">
      <alignment horizontal="center" vertical="center" shrinkToFit="1"/>
      <protection hidden="1"/>
    </xf>
    <xf numFmtId="0" fontId="181" fillId="10" borderId="580" xfId="0" applyFont="1" applyFill="1" applyBorder="1" applyAlignment="1" applyProtection="1">
      <alignment horizontal="center" vertical="center" shrinkToFit="1"/>
      <protection hidden="1"/>
    </xf>
    <xf numFmtId="0" fontId="183" fillId="10" borderId="581" xfId="0" applyFont="1" applyFill="1" applyBorder="1" applyAlignment="1" applyProtection="1">
      <alignment horizontal="center" vertical="center" shrinkToFit="1"/>
      <protection hidden="1"/>
    </xf>
    <xf numFmtId="0" fontId="181" fillId="10" borderId="581" xfId="0" applyFont="1" applyFill="1" applyBorder="1" applyAlignment="1" applyProtection="1">
      <alignment horizontal="center" vertical="center" shrinkToFit="1"/>
      <protection hidden="1"/>
    </xf>
    <xf numFmtId="0" fontId="54" fillId="0" borderId="556" xfId="0" applyFont="1" applyFill="1" applyBorder="1" applyAlignment="1" applyProtection="1">
      <alignment horizontal="center" vertical="center" shrinkToFit="1"/>
      <protection hidden="1"/>
    </xf>
    <xf numFmtId="0" fontId="54" fillId="0" borderId="556" xfId="0" applyFont="1" applyFill="1" applyBorder="1" applyAlignment="1" applyProtection="1">
      <alignment horizontal="centerContinuous" vertical="center"/>
      <protection hidden="1"/>
    </xf>
    <xf numFmtId="0" fontId="54" fillId="0" borderId="590" xfId="0" applyFont="1" applyFill="1" applyBorder="1" applyAlignment="1" applyProtection="1">
      <alignment horizontal="center" vertical="center" textRotation="90" shrinkToFit="1"/>
      <protection hidden="1"/>
    </xf>
    <xf numFmtId="0" fontId="54" fillId="0" borderId="591" xfId="0" applyFont="1" applyFill="1" applyBorder="1" applyAlignment="1" applyProtection="1">
      <alignment horizontal="center" vertical="center" textRotation="90" shrinkToFit="1"/>
      <protection hidden="1"/>
    </xf>
    <xf numFmtId="0" fontId="55" fillId="0" borderId="237" xfId="0" applyFont="1" applyFill="1" applyBorder="1" applyAlignment="1" applyProtection="1">
      <alignment horizontal="center" textRotation="90"/>
      <protection hidden="1"/>
    </xf>
    <xf numFmtId="0" fontId="55" fillId="0" borderId="7" xfId="0" applyFont="1" applyFill="1" applyBorder="1" applyAlignment="1" applyProtection="1">
      <alignment horizontal="center" textRotation="90"/>
      <protection hidden="1"/>
    </xf>
    <xf numFmtId="0" fontId="55" fillId="0" borderId="469" xfId="0" applyFont="1" applyFill="1" applyBorder="1" applyAlignment="1" applyProtection="1">
      <alignment horizontal="center" textRotation="90"/>
      <protection hidden="1"/>
    </xf>
    <xf numFmtId="0" fontId="55" fillId="0" borderId="339" xfId="0" applyFont="1" applyFill="1" applyBorder="1" applyAlignment="1" applyProtection="1">
      <alignment horizontal="center" textRotation="90"/>
      <protection hidden="1"/>
    </xf>
    <xf numFmtId="0" fontId="55" fillId="0" borderId="240" xfId="0" applyFont="1" applyFill="1" applyBorder="1" applyAlignment="1" applyProtection="1">
      <alignment horizontal="center" textRotation="90"/>
      <protection hidden="1"/>
    </xf>
    <xf numFmtId="0" fontId="56" fillId="0" borderId="0" xfId="0" applyFont="1" applyFill="1" applyBorder="1" applyProtection="1">
      <protection hidden="1"/>
    </xf>
    <xf numFmtId="0" fontId="52" fillId="10" borderId="611" xfId="0" applyFont="1" applyFill="1" applyBorder="1" applyAlignment="1" applyProtection="1">
      <alignment horizontal="center" vertical="center" shrinkToFit="1"/>
      <protection hidden="1"/>
    </xf>
    <xf numFmtId="0" fontId="85" fillId="10" borderId="388" xfId="0" applyFont="1" applyFill="1" applyBorder="1" applyAlignment="1" applyProtection="1">
      <alignment horizontal="centerContinuous" vertical="center"/>
      <protection hidden="1"/>
    </xf>
    <xf numFmtId="0" fontId="87" fillId="10" borderId="346" xfId="0" applyFont="1" applyFill="1" applyBorder="1" applyAlignment="1" applyProtection="1">
      <alignment horizontal="centerContinuous" vertical="center"/>
      <protection hidden="1"/>
    </xf>
    <xf numFmtId="0" fontId="87" fillId="10" borderId="240" xfId="0" applyFont="1" applyFill="1" applyBorder="1" applyAlignment="1" applyProtection="1">
      <alignment horizontal="centerContinuous" vertical="center"/>
      <protection hidden="1"/>
    </xf>
    <xf numFmtId="0" fontId="53" fillId="10" borderId="106" xfId="0" applyFont="1" applyFill="1" applyBorder="1" applyAlignment="1" applyProtection="1">
      <alignment horizontal="center" vertical="center" shrinkToFit="1"/>
      <protection hidden="1"/>
    </xf>
    <xf numFmtId="0" fontId="52" fillId="10" borderId="68" xfId="0" applyFont="1" applyFill="1" applyBorder="1" applyAlignment="1" applyProtection="1">
      <alignment horizontal="center" vertical="center" shrinkToFit="1"/>
      <protection hidden="1"/>
    </xf>
    <xf numFmtId="0" fontId="52" fillId="10" borderId="107" xfId="0" applyFont="1" applyFill="1" applyBorder="1" applyAlignment="1" applyProtection="1">
      <alignment horizontal="center" vertical="center" shrinkToFit="1"/>
      <protection hidden="1"/>
    </xf>
    <xf numFmtId="0" fontId="52" fillId="10" borderId="558" xfId="0" applyFont="1" applyFill="1" applyBorder="1" applyAlignment="1" applyProtection="1">
      <alignment horizontal="center" vertical="center" shrinkToFit="1"/>
      <protection hidden="1"/>
    </xf>
    <xf numFmtId="0" fontId="52" fillId="10" borderId="612" xfId="0" applyFont="1" applyFill="1" applyBorder="1" applyAlignment="1" applyProtection="1">
      <alignment horizontal="center" vertical="center" shrinkToFit="1"/>
      <protection hidden="1"/>
    </xf>
    <xf numFmtId="0" fontId="181" fillId="10" borderId="558" xfId="0" applyFont="1" applyFill="1" applyBorder="1" applyAlignment="1" applyProtection="1">
      <alignment horizontal="center" vertical="center" shrinkToFit="1"/>
      <protection hidden="1"/>
    </xf>
    <xf numFmtId="0" fontId="181" fillId="10" borderId="613" xfId="0" applyFont="1" applyFill="1" applyBorder="1" applyAlignment="1" applyProtection="1">
      <alignment horizontal="center" vertical="center" shrinkToFit="1"/>
      <protection hidden="1"/>
    </xf>
    <xf numFmtId="0" fontId="52" fillId="10" borderId="614" xfId="0" applyFont="1" applyFill="1" applyBorder="1" applyAlignment="1" applyProtection="1">
      <alignment horizontal="center" vertical="center" shrinkToFit="1"/>
      <protection hidden="1"/>
    </xf>
    <xf numFmtId="0" fontId="52" fillId="10" borderId="615" xfId="0" applyFont="1" applyFill="1" applyBorder="1" applyAlignment="1" applyProtection="1">
      <alignment horizontal="center" vertical="center" shrinkToFit="1"/>
      <protection hidden="1"/>
    </xf>
    <xf numFmtId="0" fontId="181" fillId="10" borderId="614" xfId="0" applyFont="1" applyFill="1" applyBorder="1" applyAlignment="1" applyProtection="1">
      <alignment horizontal="center" vertical="center" shrinkToFit="1"/>
      <protection hidden="1"/>
    </xf>
    <xf numFmtId="0" fontId="181" fillId="10" borderId="617" xfId="0" applyFont="1" applyFill="1" applyBorder="1" applyAlignment="1" applyProtection="1">
      <alignment horizontal="center" vertical="center" shrinkToFit="1"/>
      <protection hidden="1"/>
    </xf>
    <xf numFmtId="0" fontId="55" fillId="0" borderId="468" xfId="0" applyFont="1" applyFill="1" applyBorder="1" applyAlignment="1" applyProtection="1">
      <alignment horizontal="center" textRotation="90"/>
      <protection hidden="1"/>
    </xf>
    <xf numFmtId="0" fontId="55" fillId="0" borderId="470" xfId="0" applyFont="1" applyFill="1" applyBorder="1" applyAlignment="1" applyProtection="1">
      <alignment horizontal="center" textRotation="90"/>
      <protection hidden="1"/>
    </xf>
    <xf numFmtId="0" fontId="53" fillId="0" borderId="266" xfId="0" applyFont="1" applyFill="1" applyBorder="1" applyAlignment="1" applyProtection="1">
      <alignment horizontal="centerContinuous"/>
      <protection hidden="1"/>
    </xf>
    <xf numFmtId="0" fontId="53" fillId="0" borderId="286" xfId="0" applyFont="1" applyFill="1" applyBorder="1" applyAlignment="1" applyProtection="1">
      <alignment horizontal="centerContinuous"/>
      <protection hidden="1"/>
    </xf>
    <xf numFmtId="0" fontId="53" fillId="0" borderId="267" xfId="0" applyFont="1" applyFill="1" applyBorder="1" applyAlignment="1" applyProtection="1">
      <alignment horizontal="centerContinuous"/>
      <protection hidden="1"/>
    </xf>
    <xf numFmtId="0" fontId="170" fillId="46" borderId="288" xfId="0" applyNumberFormat="1" applyFont="1" applyFill="1" applyBorder="1" applyAlignment="1" applyProtection="1">
      <alignment horizontal="center" vertical="center" shrinkToFit="1"/>
      <protection hidden="1"/>
    </xf>
    <xf numFmtId="0" fontId="170" fillId="46" borderId="596" xfId="0" applyNumberFormat="1" applyFont="1" applyFill="1" applyBorder="1" applyAlignment="1" applyProtection="1">
      <alignment horizontal="center" vertical="center" shrinkToFit="1"/>
      <protection hidden="1"/>
    </xf>
    <xf numFmtId="0" fontId="170" fillId="46" borderId="11" xfId="0" applyNumberFormat="1" applyFont="1" applyFill="1" applyBorder="1" applyAlignment="1" applyProtection="1">
      <alignment horizontal="center" vertical="center" shrinkToFit="1"/>
      <protection hidden="1"/>
    </xf>
    <xf numFmtId="0" fontId="170" fillId="46" borderId="287" xfId="0" applyNumberFormat="1" applyFont="1" applyFill="1" applyBorder="1" applyAlignment="1" applyProtection="1">
      <alignment horizontal="center" vertical="center" shrinkToFit="1"/>
      <protection hidden="1"/>
    </xf>
    <xf numFmtId="0" fontId="170" fillId="46" borderId="289" xfId="0" applyNumberFormat="1" applyFont="1" applyFill="1" applyBorder="1" applyAlignment="1" applyProtection="1">
      <alignment horizontal="center" vertical="center" shrinkToFit="1"/>
      <protection hidden="1"/>
    </xf>
    <xf numFmtId="0" fontId="170" fillId="46" borderId="555" xfId="0" applyNumberFormat="1" applyFont="1" applyFill="1" applyBorder="1" applyAlignment="1" applyProtection="1">
      <alignment horizontal="center" vertical="center" shrinkToFit="1"/>
      <protection hidden="1"/>
    </xf>
    <xf numFmtId="0" fontId="170" fillId="46" borderId="599" xfId="0" applyNumberFormat="1" applyFont="1" applyFill="1" applyBorder="1" applyAlignment="1" applyProtection="1">
      <alignment horizontal="center" vertical="center" shrinkToFit="1"/>
      <protection hidden="1"/>
    </xf>
    <xf numFmtId="0" fontId="170" fillId="46" borderId="266" xfId="0" applyNumberFormat="1" applyFont="1" applyFill="1" applyBorder="1" applyAlignment="1" applyProtection="1">
      <alignment horizontal="center" vertical="center" shrinkToFit="1"/>
      <protection hidden="1"/>
    </xf>
    <xf numFmtId="0" fontId="170" fillId="46" borderId="600" xfId="0" applyNumberFormat="1" applyFont="1" applyFill="1" applyBorder="1" applyAlignment="1" applyProtection="1">
      <alignment horizontal="center" vertical="center" shrinkToFit="1"/>
      <protection hidden="1"/>
    </xf>
    <xf numFmtId="0" fontId="56" fillId="7" borderId="266" xfId="0" applyFont="1" applyFill="1" applyBorder="1" applyAlignment="1" applyProtection="1">
      <alignment horizontal="centerContinuous" vertical="center" shrinkToFit="1"/>
      <protection hidden="1"/>
    </xf>
    <xf numFmtId="0" fontId="52" fillId="7" borderId="611" xfId="0" applyFont="1" applyFill="1" applyBorder="1" applyAlignment="1" applyProtection="1">
      <alignment horizontal="center" vertical="center" shrinkToFit="1"/>
      <protection hidden="1"/>
    </xf>
    <xf numFmtId="0" fontId="85" fillId="10" borderId="219" xfId="0" applyFont="1" applyFill="1" applyBorder="1" applyAlignment="1" applyProtection="1">
      <alignment horizontal="centerContinuous" vertical="center"/>
      <protection hidden="1"/>
    </xf>
    <xf numFmtId="0" fontId="55" fillId="10" borderId="6" xfId="0" applyFont="1" applyFill="1" applyBorder="1" applyAlignment="1" applyProtection="1">
      <alignment horizontal="center" shrinkToFit="1"/>
      <protection hidden="1"/>
    </xf>
    <xf numFmtId="0" fontId="55" fillId="7" borderId="6" xfId="0" applyFont="1" applyFill="1" applyBorder="1" applyAlignment="1" applyProtection="1">
      <alignment horizontal="center" shrinkToFit="1"/>
      <protection hidden="1"/>
    </xf>
    <xf numFmtId="0" fontId="7" fillId="10" borderId="0" xfId="0" applyFont="1" applyFill="1" applyBorder="1" applyAlignment="1" applyProtection="1">
      <alignment horizontal="center" vertical="center" shrinkToFit="1"/>
      <protection hidden="1"/>
    </xf>
    <xf numFmtId="0" fontId="3" fillId="1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2" fillId="0" borderId="0" xfId="0" applyFont="1" applyFill="1" applyBorder="1" applyAlignment="1" applyProtection="1">
      <alignment horizontal="left"/>
      <protection hidden="1"/>
    </xf>
    <xf numFmtId="0" fontId="3" fillId="10" borderId="0" xfId="0" applyFont="1" applyFill="1" applyBorder="1" applyAlignment="1" applyProtection="1">
      <alignment horizontal="center"/>
      <protection hidden="1"/>
    </xf>
    <xf numFmtId="0" fontId="33" fillId="10" borderId="0" xfId="0" applyFont="1" applyFill="1" applyBorder="1" applyAlignment="1" applyProtection="1">
      <alignment horizontal="center" vertical="center" shrinkToFit="1"/>
      <protection hidden="1"/>
    </xf>
    <xf numFmtId="0" fontId="1" fillId="0" borderId="26" xfId="0" applyFont="1" applyFill="1" applyBorder="1" applyAlignment="1" applyProtection="1">
      <alignment horizontal="center" vertical="center" shrinkToFit="1"/>
      <protection hidden="1"/>
    </xf>
    <xf numFmtId="0" fontId="1" fillId="0" borderId="52" xfId="0" applyFont="1" applyFill="1" applyBorder="1" applyAlignment="1" applyProtection="1">
      <alignment horizontal="center" vertical="center" shrinkToFit="1"/>
      <protection hidden="1"/>
    </xf>
    <xf numFmtId="0" fontId="1" fillId="0" borderId="17" xfId="0" applyFont="1" applyFill="1" applyBorder="1" applyAlignment="1" applyProtection="1">
      <alignment horizontal="center" vertical="center" shrinkToFit="1"/>
      <protection hidden="1"/>
    </xf>
    <xf numFmtId="0" fontId="25" fillId="0" borderId="0" xfId="0" applyFont="1" applyFill="1" applyBorder="1" applyAlignment="1" applyProtection="1">
      <alignment horizontal="center" vertical="center" shrinkToFit="1"/>
      <protection hidden="1"/>
    </xf>
    <xf numFmtId="0" fontId="1" fillId="0" borderId="16" xfId="0" applyFont="1" applyFill="1" applyBorder="1" applyAlignment="1" applyProtection="1">
      <alignment horizontal="center" vertical="center" shrinkToFit="1"/>
      <protection hidden="1"/>
    </xf>
    <xf numFmtId="0" fontId="1" fillId="0" borderId="50" xfId="0" applyFont="1" applyFill="1" applyBorder="1" applyAlignment="1" applyProtection="1">
      <alignment horizontal="center" vertical="center" shrinkToFit="1"/>
      <protection hidden="1"/>
    </xf>
    <xf numFmtId="0" fontId="1" fillId="0" borderId="18" xfId="0" applyFont="1" applyFill="1" applyBorder="1" applyAlignment="1" applyProtection="1">
      <alignment horizontal="center" vertical="center" shrinkToFit="1"/>
      <protection hidden="1"/>
    </xf>
    <xf numFmtId="0" fontId="8" fillId="0" borderId="16" xfId="0" applyFont="1" applyFill="1" applyBorder="1" applyAlignment="1" applyProtection="1">
      <alignment horizontal="center" vertical="center" shrinkToFit="1"/>
      <protection hidden="1"/>
    </xf>
    <xf numFmtId="0" fontId="8" fillId="0" borderId="18" xfId="0" applyFont="1" applyFill="1" applyBorder="1" applyAlignment="1" applyProtection="1">
      <alignment horizontal="center" vertical="center" shrinkToFit="1"/>
      <protection hidden="1"/>
    </xf>
    <xf numFmtId="0" fontId="207" fillId="0" borderId="29" xfId="0" applyFont="1" applyFill="1" applyBorder="1" applyAlignment="1" applyProtection="1">
      <alignment horizontal="center" vertical="center" shrinkToFit="1"/>
      <protection hidden="1"/>
    </xf>
    <xf numFmtId="0" fontId="35" fillId="0" borderId="28" xfId="0" applyFont="1" applyFill="1" applyBorder="1" applyAlignment="1" applyProtection="1">
      <alignment horizontal="center" vertical="center" shrinkToFit="1"/>
      <protection hidden="1"/>
    </xf>
    <xf numFmtId="0" fontId="207" fillId="0" borderId="27" xfId="0" applyFont="1" applyFill="1" applyBorder="1" applyAlignment="1" applyProtection="1">
      <alignment horizontal="center" vertical="center" shrinkToFit="1"/>
      <protection hidden="1"/>
    </xf>
    <xf numFmtId="0" fontId="35" fillId="0" borderId="24" xfId="0" applyFont="1" applyFill="1" applyBorder="1" applyAlignment="1" applyProtection="1">
      <alignment horizontal="center" vertical="center" shrinkToFit="1"/>
      <protection hidden="1"/>
    </xf>
    <xf numFmtId="0" fontId="207" fillId="0" borderId="45" xfId="0" applyFont="1" applyFill="1" applyBorder="1" applyAlignment="1" applyProtection="1">
      <alignment horizontal="center" vertical="center" shrinkToFit="1"/>
      <protection hidden="1"/>
    </xf>
    <xf numFmtId="0" fontId="35" fillId="0" borderId="40" xfId="0" applyFont="1" applyFill="1" applyBorder="1" applyAlignment="1" applyProtection="1">
      <alignment horizontal="center" vertical="center" shrinkToFit="1"/>
      <protection hidden="1"/>
    </xf>
    <xf numFmtId="0" fontId="1" fillId="5" borderId="21" xfId="0" applyFont="1" applyFill="1" applyBorder="1" applyAlignment="1" applyProtection="1">
      <alignment horizontal="center" vertical="center" shrinkToFit="1"/>
      <protection locked="0"/>
    </xf>
    <xf numFmtId="0" fontId="1" fillId="10" borderId="29" xfId="0" applyFont="1" applyFill="1" applyBorder="1" applyAlignment="1" applyProtection="1">
      <alignment vertical="center" shrinkToFit="1"/>
      <protection hidden="1"/>
    </xf>
    <xf numFmtId="0" fontId="1" fillId="10" borderId="27" xfId="0" applyFont="1" applyFill="1" applyBorder="1" applyAlignment="1" applyProtection="1">
      <alignment vertical="center" shrinkToFit="1"/>
      <protection hidden="1"/>
    </xf>
    <xf numFmtId="0" fontId="1" fillId="10" borderId="45" xfId="0" applyFont="1" applyFill="1" applyBorder="1" applyAlignment="1" applyProtection="1">
      <alignment vertical="center" shrinkToFit="1"/>
      <protection hidden="1"/>
    </xf>
    <xf numFmtId="0" fontId="1" fillId="10" borderId="220" xfId="0" applyFont="1" applyFill="1" applyBorder="1" applyAlignment="1" applyProtection="1">
      <alignment horizontal="left" vertical="center" indent="1" shrinkToFit="1"/>
      <protection hidden="1"/>
    </xf>
    <xf numFmtId="0" fontId="1" fillId="10" borderId="17" xfId="0" applyFont="1" applyFill="1" applyBorder="1" applyAlignment="1" applyProtection="1">
      <alignment horizontal="left" vertical="center" indent="1" shrinkToFit="1"/>
      <protection hidden="1"/>
    </xf>
    <xf numFmtId="0" fontId="1" fillId="10" borderId="18" xfId="0" applyFont="1" applyFill="1" applyBorder="1" applyAlignment="1" applyProtection="1">
      <alignment horizontal="left" vertical="center" indent="1" shrinkToFit="1"/>
      <protection hidden="1"/>
    </xf>
    <xf numFmtId="0" fontId="72" fillId="5" borderId="165" xfId="0" applyFont="1" applyFill="1" applyBorder="1" applyAlignment="1" applyProtection="1">
      <alignment horizontal="center" vertical="center" shrinkToFit="1"/>
      <protection locked="0"/>
    </xf>
    <xf numFmtId="0" fontId="67" fillId="5" borderId="28" xfId="0" applyFont="1" applyFill="1" applyBorder="1" applyAlignment="1" applyProtection="1">
      <alignment horizontal="center" vertical="center" shrinkToFit="1"/>
      <protection locked="0"/>
    </xf>
    <xf numFmtId="0" fontId="67" fillId="5" borderId="176" xfId="0" applyFont="1" applyFill="1" applyBorder="1" applyAlignment="1" applyProtection="1">
      <alignment horizontal="center" vertical="center" shrinkToFit="1"/>
      <protection locked="0"/>
    </xf>
    <xf numFmtId="0" fontId="72" fillId="5" borderId="29" xfId="0" applyFont="1" applyFill="1" applyBorder="1" applyAlignment="1" applyProtection="1">
      <alignment horizontal="center" vertical="center" shrinkToFit="1"/>
      <protection locked="0"/>
    </xf>
    <xf numFmtId="0" fontId="10" fillId="0" borderId="0" xfId="0" applyFont="1" applyFill="1" applyAlignment="1" applyProtection="1">
      <alignment horizontal="center"/>
      <protection hidden="1"/>
    </xf>
    <xf numFmtId="0" fontId="3" fillId="10" borderId="0" xfId="0" applyFont="1" applyFill="1" applyBorder="1" applyAlignment="1" applyProtection="1">
      <alignment horizontal="center" vertical="center"/>
      <protection hidden="1"/>
    </xf>
    <xf numFmtId="0" fontId="10" fillId="10" borderId="0" xfId="0" applyFont="1" applyFill="1" applyBorder="1" applyAlignment="1" applyProtection="1">
      <alignment horizontal="center"/>
      <protection hidden="1"/>
    </xf>
    <xf numFmtId="0" fontId="10" fillId="49" borderId="0" xfId="0" applyFont="1" applyFill="1" applyProtection="1">
      <protection hidden="1"/>
    </xf>
    <xf numFmtId="0" fontId="10" fillId="29" borderId="0" xfId="0" applyFont="1" applyFill="1" applyProtection="1">
      <protection hidden="1"/>
    </xf>
    <xf numFmtId="0" fontId="204" fillId="10" borderId="0" xfId="0" applyFont="1" applyFill="1" applyAlignment="1" applyProtection="1">
      <alignment shrinkToFit="1"/>
      <protection hidden="1"/>
    </xf>
    <xf numFmtId="0" fontId="78" fillId="29" borderId="164" xfId="0" applyFont="1" applyFill="1" applyBorder="1" applyAlignment="1" applyProtection="1">
      <alignment horizontal="center" vertical="center" shrinkToFit="1"/>
      <protection hidden="1"/>
    </xf>
    <xf numFmtId="0" fontId="79" fillId="29" borderId="47" xfId="0" applyFont="1" applyFill="1" applyBorder="1" applyAlignment="1" applyProtection="1">
      <alignment horizontal="center" vertical="center" shrinkToFit="1"/>
      <protection hidden="1"/>
    </xf>
    <xf numFmtId="0" fontId="79" fillId="29" borderId="175" xfId="0" applyFont="1" applyFill="1" applyBorder="1" applyAlignment="1" applyProtection="1">
      <alignment horizontal="center" vertical="center" shrinkToFit="1"/>
      <protection hidden="1"/>
    </xf>
    <xf numFmtId="0" fontId="78" fillId="29" borderId="41" xfId="0" applyFont="1" applyFill="1" applyBorder="1" applyAlignment="1" applyProtection="1">
      <alignment horizontal="center" vertical="center" shrinkToFit="1"/>
      <protection hidden="1"/>
    </xf>
    <xf numFmtId="0" fontId="78" fillId="29" borderId="166" xfId="0" applyFont="1" applyFill="1" applyBorder="1" applyAlignment="1" applyProtection="1">
      <alignment horizontal="center" vertical="center" shrinkToFit="1"/>
      <protection hidden="1"/>
    </xf>
    <xf numFmtId="0" fontId="79" fillId="29" borderId="24" xfId="0" applyFont="1" applyFill="1" applyBorder="1" applyAlignment="1" applyProtection="1">
      <alignment horizontal="center" vertical="center" shrinkToFit="1"/>
      <protection hidden="1"/>
    </xf>
    <xf numFmtId="0" fontId="79" fillId="29" borderId="177" xfId="0" applyFont="1" applyFill="1" applyBorder="1" applyAlignment="1" applyProtection="1">
      <alignment horizontal="center" vertical="center" shrinkToFit="1"/>
      <protection hidden="1"/>
    </xf>
    <xf numFmtId="0" fontId="78" fillId="29" borderId="27" xfId="0" applyFont="1" applyFill="1" applyBorder="1" applyAlignment="1" applyProtection="1">
      <alignment horizontal="center" vertical="center" shrinkToFit="1"/>
      <protection hidden="1"/>
    </xf>
    <xf numFmtId="0" fontId="78" fillId="29" borderId="296" xfId="0" applyFont="1" applyFill="1" applyBorder="1" applyAlignment="1" applyProtection="1">
      <alignment horizontal="center" vertical="center" shrinkToFit="1"/>
      <protection hidden="1"/>
    </xf>
    <xf numFmtId="0" fontId="79" fillId="29" borderId="40" xfId="0" applyFont="1" applyFill="1" applyBorder="1" applyAlignment="1" applyProtection="1">
      <alignment horizontal="center" vertical="center" shrinkToFit="1"/>
      <protection hidden="1"/>
    </xf>
    <xf numFmtId="0" fontId="79" fillId="29" borderId="297" xfId="0" applyFont="1" applyFill="1" applyBorder="1" applyAlignment="1" applyProtection="1">
      <alignment horizontal="center" vertical="center" shrinkToFit="1"/>
      <protection hidden="1"/>
    </xf>
    <xf numFmtId="0" fontId="78" fillId="29" borderId="45" xfId="0" applyFont="1" applyFill="1" applyBorder="1" applyAlignment="1" applyProtection="1">
      <alignment horizontal="center" vertical="center" shrinkToFit="1"/>
      <protection hidden="1"/>
    </xf>
    <xf numFmtId="0" fontId="78" fillId="34" borderId="164" xfId="0" applyFont="1" applyFill="1" applyBorder="1" applyAlignment="1" applyProtection="1">
      <alignment horizontal="center" vertical="center" shrinkToFit="1"/>
      <protection locked="0"/>
    </xf>
    <xf numFmtId="0" fontId="79" fillId="34" borderId="47" xfId="0" applyFont="1" applyFill="1" applyBorder="1" applyAlignment="1" applyProtection="1">
      <alignment horizontal="center" vertical="center" shrinkToFit="1"/>
      <protection locked="0"/>
    </xf>
    <xf numFmtId="0" fontId="79" fillId="34" borderId="175" xfId="0" applyFont="1" applyFill="1" applyBorder="1" applyAlignment="1" applyProtection="1">
      <alignment horizontal="center" vertical="center" shrinkToFit="1"/>
      <protection locked="0"/>
    </xf>
    <xf numFmtId="0" fontId="78" fillId="34" borderId="41" xfId="0" applyFont="1" applyFill="1" applyBorder="1" applyAlignment="1" applyProtection="1">
      <alignment horizontal="center" vertical="center" shrinkToFit="1"/>
      <protection locked="0"/>
    </xf>
    <xf numFmtId="0" fontId="78" fillId="34" borderId="166" xfId="0" applyFont="1" applyFill="1" applyBorder="1" applyAlignment="1" applyProtection="1">
      <alignment horizontal="center" vertical="center" shrinkToFit="1"/>
      <protection locked="0"/>
    </xf>
    <xf numFmtId="0" fontId="79" fillId="34" borderId="24" xfId="0" applyFont="1" applyFill="1" applyBorder="1" applyAlignment="1" applyProtection="1">
      <alignment horizontal="center" vertical="center" shrinkToFit="1"/>
      <protection locked="0"/>
    </xf>
    <xf numFmtId="0" fontId="79" fillId="34" borderId="177" xfId="0" applyFont="1" applyFill="1" applyBorder="1" applyAlignment="1" applyProtection="1">
      <alignment horizontal="center" vertical="center" shrinkToFit="1"/>
      <protection locked="0"/>
    </xf>
    <xf numFmtId="0" fontId="78" fillId="34" borderId="27" xfId="0" applyFont="1" applyFill="1" applyBorder="1" applyAlignment="1" applyProtection="1">
      <alignment horizontal="center" vertical="center" shrinkToFit="1"/>
      <protection locked="0"/>
    </xf>
    <xf numFmtId="0" fontId="78" fillId="34" borderId="296" xfId="0" applyFont="1" applyFill="1" applyBorder="1" applyAlignment="1" applyProtection="1">
      <alignment horizontal="center" vertical="center" shrinkToFit="1"/>
      <protection locked="0"/>
    </xf>
    <xf numFmtId="0" fontId="79" fillId="34" borderId="40" xfId="0" applyFont="1" applyFill="1" applyBorder="1" applyAlignment="1" applyProtection="1">
      <alignment horizontal="center" vertical="center" shrinkToFit="1"/>
      <protection locked="0"/>
    </xf>
    <xf numFmtId="0" fontId="79" fillId="34" borderId="297" xfId="0" applyFont="1" applyFill="1" applyBorder="1" applyAlignment="1" applyProtection="1">
      <alignment horizontal="center" vertical="center" shrinkToFit="1"/>
      <protection locked="0"/>
    </xf>
    <xf numFmtId="0" fontId="78" fillId="34" borderId="45" xfId="0" applyFont="1" applyFill="1" applyBorder="1" applyAlignment="1" applyProtection="1">
      <alignment horizontal="center" vertical="center" shrinkToFit="1"/>
      <protection locked="0"/>
    </xf>
    <xf numFmtId="0" fontId="6" fillId="34" borderId="2" xfId="0" applyFont="1" applyFill="1" applyBorder="1" applyAlignment="1" applyProtection="1">
      <alignment horizontal="center" vertical="center"/>
      <protection hidden="1"/>
    </xf>
    <xf numFmtId="0" fontId="10" fillId="34" borderId="0" xfId="0" applyFont="1" applyFill="1" applyAlignment="1" applyProtection="1">
      <alignment horizontal="center" vertical="center" shrinkToFit="1"/>
      <protection hidden="1"/>
    </xf>
    <xf numFmtId="0" fontId="7" fillId="34" borderId="16" xfId="0" applyFont="1" applyFill="1" applyBorder="1" applyAlignment="1" applyProtection="1">
      <alignment horizontal="center" vertical="center" shrinkToFit="1"/>
      <protection hidden="1"/>
    </xf>
    <xf numFmtId="0" fontId="71" fillId="34" borderId="164" xfId="0" applyFont="1" applyFill="1" applyBorder="1" applyAlignment="1" applyProtection="1">
      <alignment horizontal="center" vertical="center" shrinkToFit="1"/>
      <protection hidden="1"/>
    </xf>
    <xf numFmtId="0" fontId="122" fillId="50" borderId="22" xfId="0" applyFont="1" applyFill="1" applyBorder="1" applyAlignment="1" applyProtection="1">
      <alignment horizontal="center" vertical="center" shrinkToFit="1"/>
      <protection hidden="1"/>
    </xf>
    <xf numFmtId="0" fontId="1" fillId="50" borderId="17" xfId="0" applyFont="1" applyFill="1" applyBorder="1" applyAlignment="1" applyProtection="1">
      <alignment horizontal="center" vertical="center" shrinkToFit="1"/>
      <protection hidden="1"/>
    </xf>
    <xf numFmtId="0" fontId="1" fillId="50" borderId="26" xfId="0" applyFont="1" applyFill="1" applyBorder="1" applyAlignment="1" applyProtection="1">
      <alignment horizontal="center" vertical="center" shrinkToFit="1"/>
      <protection hidden="1"/>
    </xf>
    <xf numFmtId="0" fontId="20" fillId="50" borderId="24" xfId="0" applyFont="1" applyFill="1" applyBorder="1" applyAlignment="1" applyProtection="1">
      <alignment horizontal="center" vertical="center" shrinkToFit="1"/>
      <protection hidden="1"/>
    </xf>
    <xf numFmtId="0" fontId="2" fillId="50" borderId="36" xfId="0" applyFont="1" applyFill="1" applyBorder="1" applyAlignment="1" applyProtection="1">
      <alignment horizontal="center" vertical="center" shrinkToFit="1"/>
      <protection hidden="1"/>
    </xf>
    <xf numFmtId="0" fontId="30" fillId="50" borderId="27" xfId="0" applyFont="1" applyFill="1" applyBorder="1" applyAlignment="1" applyProtection="1">
      <alignment horizontal="center" vertical="center" shrinkToFit="1"/>
      <protection hidden="1"/>
    </xf>
    <xf numFmtId="0" fontId="30" fillId="50" borderId="17" xfId="0" applyFont="1" applyFill="1" applyBorder="1" applyAlignment="1" applyProtection="1">
      <alignment horizontal="center" vertical="center" shrinkToFit="1"/>
      <protection hidden="1"/>
    </xf>
    <xf numFmtId="0" fontId="30" fillId="50" borderId="24" xfId="0" applyFont="1" applyFill="1" applyBorder="1" applyAlignment="1" applyProtection="1">
      <alignment horizontal="center" vertical="center" shrinkToFit="1"/>
      <protection hidden="1"/>
    </xf>
    <xf numFmtId="0" fontId="20" fillId="50" borderId="36" xfId="0" applyFont="1" applyFill="1" applyBorder="1" applyAlignment="1" applyProtection="1">
      <alignment horizontal="center" vertical="center" shrinkToFit="1"/>
      <protection hidden="1"/>
    </xf>
    <xf numFmtId="0" fontId="122" fillId="50" borderId="49" xfId="0" applyFont="1" applyFill="1" applyBorder="1" applyAlignment="1" applyProtection="1">
      <alignment horizontal="center" vertical="center" shrinkToFit="1"/>
      <protection hidden="1"/>
    </xf>
    <xf numFmtId="0" fontId="1" fillId="50" borderId="18" xfId="0" applyFont="1" applyFill="1" applyBorder="1" applyAlignment="1" applyProtection="1">
      <alignment horizontal="center" vertical="center" shrinkToFit="1"/>
      <protection hidden="1"/>
    </xf>
    <xf numFmtId="0" fontId="1" fillId="50" borderId="50" xfId="0" applyFont="1" applyFill="1" applyBorder="1" applyAlignment="1" applyProtection="1">
      <alignment horizontal="center" vertical="center" shrinkToFit="1"/>
      <protection hidden="1"/>
    </xf>
    <xf numFmtId="0" fontId="20" fillId="50" borderId="40" xfId="0" applyFont="1" applyFill="1" applyBorder="1" applyAlignment="1" applyProtection="1">
      <alignment horizontal="center" vertical="center" shrinkToFit="1"/>
      <protection hidden="1"/>
    </xf>
    <xf numFmtId="0" fontId="2" fillId="50" borderId="37" xfId="0" applyFont="1" applyFill="1" applyBorder="1" applyAlignment="1" applyProtection="1">
      <alignment horizontal="center" vertical="center" shrinkToFit="1"/>
      <protection hidden="1"/>
    </xf>
    <xf numFmtId="0" fontId="30" fillId="50" borderId="45" xfId="0" applyFont="1" applyFill="1" applyBorder="1" applyAlignment="1" applyProtection="1">
      <alignment horizontal="center" vertical="center" shrinkToFit="1"/>
      <protection hidden="1"/>
    </xf>
    <xf numFmtId="0" fontId="30" fillId="50" borderId="18" xfId="0" applyFont="1" applyFill="1" applyBorder="1" applyAlignment="1" applyProtection="1">
      <alignment horizontal="center" vertical="center" shrinkToFit="1"/>
      <protection hidden="1"/>
    </xf>
    <xf numFmtId="0" fontId="30" fillId="50" borderId="40" xfId="0" applyFont="1" applyFill="1" applyBorder="1" applyAlignment="1" applyProtection="1">
      <alignment horizontal="center" vertical="center" shrinkToFit="1"/>
      <protection hidden="1"/>
    </xf>
    <xf numFmtId="0" fontId="20" fillId="50" borderId="37" xfId="0" applyFont="1" applyFill="1" applyBorder="1" applyAlignment="1" applyProtection="1">
      <alignment horizontal="center" vertical="center" shrinkToFit="1"/>
      <protection hidden="1"/>
    </xf>
    <xf numFmtId="0" fontId="10" fillId="50" borderId="16" xfId="0" applyFont="1" applyFill="1" applyBorder="1" applyAlignment="1" applyProtection="1">
      <alignment horizontal="center" vertical="center" shrinkToFit="1"/>
      <protection hidden="1"/>
    </xf>
    <xf numFmtId="0" fontId="10" fillId="50" borderId="17" xfId="0" applyFont="1" applyFill="1" applyBorder="1" applyAlignment="1" applyProtection="1">
      <alignment horizontal="center" vertical="center" shrinkToFit="1"/>
      <protection hidden="1"/>
    </xf>
    <xf numFmtId="0" fontId="10" fillId="50" borderId="18" xfId="0" applyFont="1" applyFill="1" applyBorder="1" applyAlignment="1" applyProtection="1">
      <alignment horizontal="center" vertical="center" shrinkToFit="1"/>
      <protection hidden="1"/>
    </xf>
    <xf numFmtId="0" fontId="122" fillId="50" borderId="51" xfId="0" applyFont="1" applyFill="1" applyBorder="1" applyAlignment="1" applyProtection="1">
      <alignment horizontal="center" vertical="center" shrinkToFit="1"/>
      <protection hidden="1"/>
    </xf>
    <xf numFmtId="0" fontId="1" fillId="50" borderId="16" xfId="0" applyFont="1" applyFill="1" applyBorder="1" applyAlignment="1" applyProtection="1">
      <alignment horizontal="center" vertical="center" shrinkToFit="1"/>
      <protection hidden="1"/>
    </xf>
    <xf numFmtId="0" fontId="1" fillId="50" borderId="52" xfId="0" applyFont="1" applyFill="1" applyBorder="1" applyAlignment="1" applyProtection="1">
      <alignment horizontal="center" vertical="center" shrinkToFit="1"/>
      <protection hidden="1"/>
    </xf>
    <xf numFmtId="0" fontId="20" fillId="50" borderId="47" xfId="0" applyFont="1" applyFill="1" applyBorder="1" applyAlignment="1" applyProtection="1">
      <alignment horizontal="center" vertical="center" shrinkToFit="1"/>
      <protection hidden="1"/>
    </xf>
    <xf numFmtId="0" fontId="2" fillId="50" borderId="35" xfId="0" applyFont="1" applyFill="1" applyBorder="1" applyAlignment="1" applyProtection="1">
      <alignment horizontal="center" vertical="center" shrinkToFit="1"/>
      <protection hidden="1"/>
    </xf>
    <xf numFmtId="0" fontId="30" fillId="50" borderId="41" xfId="0" applyFont="1" applyFill="1" applyBorder="1" applyAlignment="1" applyProtection="1">
      <alignment horizontal="center" vertical="center" shrinkToFit="1"/>
      <protection hidden="1"/>
    </xf>
    <xf numFmtId="0" fontId="30" fillId="50" borderId="16" xfId="0" applyFont="1" applyFill="1" applyBorder="1" applyAlignment="1" applyProtection="1">
      <alignment horizontal="center" vertical="center" shrinkToFit="1"/>
      <protection hidden="1"/>
    </xf>
    <xf numFmtId="0" fontId="30" fillId="50" borderId="47" xfId="0" applyFont="1" applyFill="1" applyBorder="1" applyAlignment="1" applyProtection="1">
      <alignment horizontal="center" vertical="center" shrinkToFit="1"/>
      <protection hidden="1"/>
    </xf>
    <xf numFmtId="0" fontId="20" fillId="50" borderId="35" xfId="0" applyFont="1" applyFill="1" applyBorder="1" applyAlignment="1" applyProtection="1">
      <alignment horizontal="center" vertical="center" shrinkToFit="1"/>
      <protection hidden="1"/>
    </xf>
    <xf numFmtId="0" fontId="4" fillId="10" borderId="0" xfId="0" applyFont="1" applyFill="1" applyBorder="1" applyAlignment="1" applyProtection="1">
      <alignment horizontal="center" vertical="center" shrinkToFit="1"/>
      <protection hidden="1"/>
    </xf>
    <xf numFmtId="0" fontId="3" fillId="10" borderId="0" xfId="0" applyFont="1" applyFill="1" applyAlignment="1" applyProtection="1">
      <alignment horizontal="center" shrinkToFit="1"/>
      <protection hidden="1"/>
    </xf>
    <xf numFmtId="0" fontId="3" fillId="10" borderId="0" xfId="0" applyFont="1" applyFill="1" applyAlignment="1" applyProtection="1">
      <alignment horizontal="center" vertical="center" shrinkToFit="1"/>
      <protection hidden="1"/>
    </xf>
    <xf numFmtId="0" fontId="13" fillId="10" borderId="0" xfId="0" applyFont="1" applyFill="1" applyAlignment="1" applyProtection="1">
      <alignment horizontal="center" vertical="center" shrinkToFit="1"/>
      <protection hidden="1"/>
    </xf>
    <xf numFmtId="0" fontId="3" fillId="10" borderId="0" xfId="0" applyFont="1" applyFill="1" applyBorder="1" applyAlignment="1" applyProtection="1">
      <alignment horizontal="left" vertical="center" shrinkToFit="1"/>
      <protection hidden="1"/>
    </xf>
    <xf numFmtId="0" fontId="2" fillId="10" borderId="0" xfId="0" applyFont="1" applyFill="1" applyBorder="1" applyAlignment="1" applyProtection="1">
      <alignment horizontal="left" vertical="center"/>
      <protection hidden="1"/>
    </xf>
    <xf numFmtId="0" fontId="18" fillId="10" borderId="0" xfId="0" applyFont="1" applyFill="1" applyBorder="1" applyAlignment="1" applyProtection="1">
      <alignment horizontal="left" vertical="center" shrinkToFit="1"/>
      <protection hidden="1"/>
    </xf>
    <xf numFmtId="0" fontId="1" fillId="10" borderId="0" xfId="0" applyFont="1" applyFill="1" applyBorder="1" applyAlignment="1" applyProtection="1">
      <alignment horizontal="right" vertical="center"/>
      <protection hidden="1"/>
    </xf>
    <xf numFmtId="0" fontId="13" fillId="10" borderId="0" xfId="0" applyFont="1" applyFill="1" applyBorder="1" applyAlignment="1" applyProtection="1">
      <alignment horizontal="center" vertical="center"/>
      <protection hidden="1"/>
    </xf>
    <xf numFmtId="0" fontId="6" fillId="10" borderId="0" xfId="0" applyFont="1" applyFill="1" applyBorder="1" applyAlignment="1" applyProtection="1">
      <alignment horizontal="center" vertical="center"/>
      <protection hidden="1"/>
    </xf>
    <xf numFmtId="0" fontId="25" fillId="10" borderId="0" xfId="0" applyFont="1" applyFill="1" applyBorder="1" applyAlignment="1" applyProtection="1">
      <alignment horizontal="center" vertical="center"/>
      <protection hidden="1"/>
    </xf>
    <xf numFmtId="0" fontId="8" fillId="10" borderId="0" xfId="0" applyFont="1" applyFill="1" applyBorder="1" applyAlignment="1" applyProtection="1">
      <alignment horizontal="center" vertical="center"/>
      <protection hidden="1"/>
    </xf>
    <xf numFmtId="0" fontId="20" fillId="10" borderId="0" xfId="0" applyFont="1" applyFill="1" applyBorder="1" applyAlignment="1" applyProtection="1">
      <alignment horizontal="center" vertical="center"/>
      <protection hidden="1"/>
    </xf>
    <xf numFmtId="0" fontId="191" fillId="10" borderId="0" xfId="0" applyFont="1" applyFill="1" applyBorder="1" applyAlignment="1" applyProtection="1">
      <alignment horizontal="center" vertical="center"/>
      <protection hidden="1"/>
    </xf>
    <xf numFmtId="0" fontId="13" fillId="10" borderId="0" xfId="0" applyFont="1" applyFill="1" applyAlignment="1" applyProtection="1">
      <alignment horizontal="left"/>
      <protection hidden="1"/>
    </xf>
    <xf numFmtId="0" fontId="3" fillId="51" borderId="108" xfId="0" applyFont="1" applyFill="1" applyBorder="1" applyAlignment="1" applyProtection="1">
      <alignment horizontal="center" shrinkToFit="1"/>
      <protection hidden="1"/>
    </xf>
    <xf numFmtId="0" fontId="3" fillId="51" borderId="14" xfId="0" applyFont="1" applyFill="1" applyBorder="1" applyAlignment="1" applyProtection="1">
      <alignment horizontal="center" shrinkToFit="1"/>
      <protection hidden="1"/>
    </xf>
    <xf numFmtId="0" fontId="4" fillId="51" borderId="15" xfId="0" applyFont="1" applyFill="1" applyBorder="1" applyAlignment="1" applyProtection="1">
      <alignment horizontal="center" vertical="center" shrinkToFit="1"/>
      <protection hidden="1"/>
    </xf>
    <xf numFmtId="0" fontId="18" fillId="51" borderId="108" xfId="0" applyFont="1" applyFill="1" applyBorder="1" applyAlignment="1" applyProtection="1">
      <alignment horizontal="left" vertical="center" shrinkToFit="1"/>
      <protection hidden="1"/>
    </xf>
    <xf numFmtId="0" fontId="18" fillId="51" borderId="14" xfId="0" applyFont="1" applyFill="1" applyBorder="1" applyAlignment="1" applyProtection="1">
      <alignment horizontal="left" vertical="center" shrinkToFit="1"/>
      <protection hidden="1"/>
    </xf>
    <xf numFmtId="0" fontId="18" fillId="51" borderId="109" xfId="0" applyFont="1" applyFill="1" applyBorder="1" applyAlignment="1" applyProtection="1">
      <alignment horizontal="left" vertical="center" shrinkToFit="1"/>
      <protection hidden="1"/>
    </xf>
    <xf numFmtId="0" fontId="3" fillId="51" borderId="87" xfId="0" applyFont="1" applyFill="1" applyBorder="1" applyAlignment="1" applyProtection="1">
      <alignment horizontal="center" shrinkToFit="1"/>
      <protection hidden="1"/>
    </xf>
    <xf numFmtId="0" fontId="3" fillId="51" borderId="5" xfId="0" applyFont="1" applyFill="1" applyBorder="1" applyAlignment="1" applyProtection="1">
      <alignment horizontal="center" shrinkToFit="1"/>
      <protection hidden="1"/>
    </xf>
    <xf numFmtId="0" fontId="4" fillId="51" borderId="53" xfId="0" applyFont="1" applyFill="1" applyBorder="1" applyAlignment="1" applyProtection="1">
      <alignment horizontal="center" vertical="center" shrinkToFit="1"/>
      <protection hidden="1"/>
    </xf>
    <xf numFmtId="0" fontId="18" fillId="51" borderId="87" xfId="0" applyFont="1" applyFill="1" applyBorder="1" applyAlignment="1" applyProtection="1">
      <alignment horizontal="left" vertical="center" shrinkToFit="1"/>
      <protection hidden="1"/>
    </xf>
    <xf numFmtId="0" fontId="18" fillId="51" borderId="5" xfId="0" applyFont="1" applyFill="1" applyBorder="1" applyAlignment="1" applyProtection="1">
      <alignment horizontal="left" vertical="center" shrinkToFit="1"/>
      <protection hidden="1"/>
    </xf>
    <xf numFmtId="0" fontId="18" fillId="51" borderId="89" xfId="0" applyFont="1" applyFill="1" applyBorder="1" applyAlignment="1" applyProtection="1">
      <alignment horizontal="left" vertical="center" shrinkToFit="1"/>
      <protection hidden="1"/>
    </xf>
    <xf numFmtId="0" fontId="3" fillId="51" borderId="88" xfId="0" applyFont="1" applyFill="1" applyBorder="1" applyAlignment="1" applyProtection="1">
      <alignment horizontal="center" shrinkToFit="1"/>
      <protection hidden="1"/>
    </xf>
    <xf numFmtId="0" fontId="3" fillId="51" borderId="6" xfId="0" applyFont="1" applyFill="1" applyBorder="1" applyAlignment="1" applyProtection="1">
      <alignment horizontal="center" shrinkToFit="1"/>
      <protection hidden="1"/>
    </xf>
    <xf numFmtId="0" fontId="4" fillId="51" borderId="7" xfId="0" applyFont="1" applyFill="1" applyBorder="1" applyAlignment="1" applyProtection="1">
      <alignment horizontal="center" vertical="center" shrinkToFit="1"/>
      <protection hidden="1"/>
    </xf>
    <xf numFmtId="0" fontId="18" fillId="51" borderId="88" xfId="0" applyFont="1" applyFill="1" applyBorder="1" applyAlignment="1" applyProtection="1">
      <alignment horizontal="left" vertical="center" shrinkToFit="1"/>
      <protection hidden="1"/>
    </xf>
    <xf numFmtId="0" fontId="18" fillId="51" borderId="6" xfId="0" applyFont="1" applyFill="1" applyBorder="1" applyAlignment="1" applyProtection="1">
      <alignment horizontal="left" vertical="center" shrinkToFit="1"/>
      <protection hidden="1"/>
    </xf>
    <xf numFmtId="0" fontId="18" fillId="51" borderId="90" xfId="0" applyFont="1" applyFill="1" applyBorder="1" applyAlignment="1" applyProtection="1">
      <alignment horizontal="left" vertical="center" shrinkToFit="1"/>
      <protection hidden="1"/>
    </xf>
    <xf numFmtId="0" fontId="24" fillId="45" borderId="266" xfId="0" applyFont="1" applyFill="1" applyBorder="1" applyAlignment="1" applyProtection="1">
      <alignment horizontal="center" vertical="center"/>
      <protection hidden="1"/>
    </xf>
    <xf numFmtId="0" fontId="17" fillId="0" borderId="267" xfId="0" applyFont="1" applyFill="1" applyBorder="1" applyAlignment="1" applyProtection="1">
      <alignment vertical="center"/>
      <protection hidden="1"/>
    </xf>
    <xf numFmtId="0" fontId="74" fillId="0" borderId="181" xfId="0" applyFont="1" applyFill="1" applyBorder="1" applyAlignment="1" applyProtection="1">
      <alignment horizontal="center" vertical="center" shrinkToFit="1"/>
      <protection hidden="1"/>
    </xf>
    <xf numFmtId="0" fontId="74" fillId="0" borderId="183" xfId="0" applyFont="1" applyFill="1" applyBorder="1" applyAlignment="1" applyProtection="1">
      <alignment horizontal="center" vertical="center" shrinkToFit="1"/>
      <protection hidden="1"/>
    </xf>
    <xf numFmtId="0" fontId="76" fillId="0" borderId="181" xfId="0" applyFont="1" applyFill="1" applyBorder="1" applyAlignment="1" applyProtection="1">
      <alignment horizontal="center" vertical="center" shrinkToFit="1"/>
      <protection hidden="1"/>
    </xf>
    <xf numFmtId="0" fontId="76" fillId="0" borderId="183" xfId="0" applyFont="1" applyFill="1" applyBorder="1" applyAlignment="1" applyProtection="1">
      <alignment horizontal="center" vertical="center" shrinkToFit="1"/>
      <protection hidden="1"/>
    </xf>
    <xf numFmtId="0" fontId="76" fillId="10" borderId="181" xfId="0" applyFont="1" applyFill="1" applyBorder="1" applyAlignment="1" applyProtection="1">
      <alignment horizontal="center" vertical="center" shrinkToFit="1"/>
      <protection hidden="1"/>
    </xf>
    <xf numFmtId="0" fontId="76" fillId="10" borderId="184" xfId="0" applyFont="1" applyFill="1" applyBorder="1" applyAlignment="1" applyProtection="1">
      <alignment horizontal="center" vertical="center" shrinkToFit="1"/>
      <protection hidden="1"/>
    </xf>
    <xf numFmtId="0" fontId="76" fillId="10" borderId="185" xfId="0" applyFont="1" applyFill="1" applyBorder="1" applyAlignment="1" applyProtection="1">
      <alignment horizontal="center" vertical="center" shrinkToFit="1"/>
      <protection hidden="1"/>
    </xf>
    <xf numFmtId="0" fontId="76" fillId="10" borderId="186" xfId="0" applyFont="1" applyFill="1" applyBorder="1" applyAlignment="1" applyProtection="1">
      <alignment horizontal="center" vertical="center" shrinkToFit="1"/>
      <protection hidden="1"/>
    </xf>
    <xf numFmtId="0" fontId="101" fillId="7" borderId="190" xfId="0" applyFont="1" applyFill="1" applyBorder="1" applyAlignment="1" applyProtection="1">
      <alignment horizontal="center" vertical="center" shrinkToFit="1"/>
      <protection hidden="1"/>
    </xf>
    <xf numFmtId="0" fontId="101" fillId="7" borderId="191" xfId="0" applyFont="1" applyFill="1" applyBorder="1" applyAlignment="1" applyProtection="1">
      <alignment horizontal="center" vertical="center" shrinkToFit="1"/>
      <protection hidden="1"/>
    </xf>
    <xf numFmtId="0" fontId="101" fillId="7" borderId="306" xfId="0" applyFont="1" applyFill="1" applyBorder="1" applyAlignment="1" applyProtection="1">
      <alignment horizontal="center" vertical="center" shrinkToFit="1"/>
      <protection hidden="1"/>
    </xf>
    <xf numFmtId="0" fontId="67" fillId="7" borderId="309" xfId="0" applyFont="1" applyFill="1" applyBorder="1" applyAlignment="1" applyProtection="1">
      <alignment horizontal="center" vertical="center" shrinkToFit="1"/>
      <protection hidden="1"/>
    </xf>
    <xf numFmtId="0" fontId="67" fillId="7" borderId="310" xfId="0" applyFont="1" applyFill="1" applyBorder="1" applyAlignment="1" applyProtection="1">
      <alignment horizontal="center" vertical="center" shrinkToFit="1"/>
      <protection hidden="1"/>
    </xf>
    <xf numFmtId="0" fontId="100" fillId="7" borderId="310" xfId="0" applyFont="1" applyFill="1" applyBorder="1" applyAlignment="1" applyProtection="1">
      <alignment horizontal="center" vertical="center" shrinkToFit="1"/>
      <protection hidden="1"/>
    </xf>
    <xf numFmtId="0" fontId="72" fillId="7" borderId="184" xfId="0" applyFont="1" applyFill="1" applyBorder="1" applyAlignment="1" applyProtection="1">
      <alignment horizontal="center" vertical="center" shrinkToFit="1"/>
      <protection hidden="1"/>
    </xf>
    <xf numFmtId="0" fontId="72" fillId="7" borderId="185" xfId="0" applyFont="1" applyFill="1" applyBorder="1" applyAlignment="1" applyProtection="1">
      <alignment horizontal="center" vertical="center" shrinkToFit="1"/>
      <protection hidden="1"/>
    </xf>
    <xf numFmtId="0" fontId="90" fillId="7" borderId="185" xfId="0" applyFont="1" applyFill="1" applyBorder="1" applyAlignment="1" applyProtection="1">
      <alignment horizontal="center" vertical="center" shrinkToFit="1"/>
      <protection hidden="1"/>
    </xf>
    <xf numFmtId="0" fontId="74" fillId="0" borderId="628" xfId="0" applyFont="1" applyFill="1" applyBorder="1" applyAlignment="1" applyProtection="1">
      <alignment horizontal="center" vertical="center" shrinkToFit="1"/>
      <protection hidden="1"/>
    </xf>
    <xf numFmtId="0" fontId="74" fillId="0" borderId="629" xfId="0" applyFont="1" applyFill="1" applyBorder="1" applyAlignment="1" applyProtection="1">
      <alignment horizontal="center" vertical="center" shrinkToFit="1"/>
      <protection hidden="1"/>
    </xf>
    <xf numFmtId="0" fontId="74" fillId="0" borderId="630" xfId="0" applyFont="1" applyFill="1" applyBorder="1" applyAlignment="1" applyProtection="1">
      <alignment horizontal="center" vertical="center" shrinkToFit="1"/>
      <protection hidden="1"/>
    </xf>
    <xf numFmtId="0" fontId="101" fillId="7" borderId="631" xfId="0" applyFont="1" applyFill="1" applyBorder="1" applyAlignment="1" applyProtection="1">
      <alignment horizontal="center" vertical="center" shrinkToFit="1"/>
      <protection hidden="1"/>
    </xf>
    <xf numFmtId="0" fontId="76" fillId="10" borderId="210" xfId="0" applyFont="1" applyFill="1" applyBorder="1" applyAlignment="1" applyProtection="1">
      <alignment horizontal="center" textRotation="90" shrinkToFit="1"/>
      <protection hidden="1"/>
    </xf>
    <xf numFmtId="0" fontId="76" fillId="10" borderId="211" xfId="0" applyFont="1" applyFill="1" applyBorder="1" applyAlignment="1" applyProtection="1">
      <alignment horizontal="center" textRotation="90" shrinkToFit="1"/>
      <protection hidden="1"/>
    </xf>
    <xf numFmtId="0" fontId="76" fillId="10" borderId="213" xfId="0" applyFont="1" applyFill="1" applyBorder="1" applyAlignment="1" applyProtection="1">
      <alignment horizontal="center" textRotation="90" shrinkToFit="1"/>
      <protection hidden="1"/>
    </xf>
    <xf numFmtId="0" fontId="101" fillId="7" borderId="214" xfId="0" applyFont="1" applyFill="1" applyBorder="1" applyAlignment="1" applyProtection="1">
      <alignment horizontal="center" textRotation="90" shrinkToFit="1"/>
      <protection hidden="1"/>
    </xf>
    <xf numFmtId="0" fontId="101" fillId="7" borderId="213" xfId="0" applyFont="1" applyFill="1" applyBorder="1" applyAlignment="1" applyProtection="1">
      <alignment horizontal="center" textRotation="90" shrinkToFit="1"/>
      <protection hidden="1"/>
    </xf>
    <xf numFmtId="0" fontId="76" fillId="0" borderId="632" xfId="0" applyFont="1" applyFill="1" applyBorder="1" applyAlignment="1" applyProtection="1">
      <alignment horizontal="center" textRotation="90" shrinkToFit="1"/>
      <protection hidden="1"/>
    </xf>
    <xf numFmtId="0" fontId="76" fillId="0" borderId="633" xfId="0" applyFont="1" applyFill="1" applyBorder="1" applyAlignment="1" applyProtection="1">
      <alignment horizontal="center" textRotation="90" shrinkToFit="1"/>
      <protection hidden="1"/>
    </xf>
    <xf numFmtId="0" fontId="76" fillId="0" borderId="634" xfId="0" applyFont="1" applyFill="1" applyBorder="1" applyAlignment="1" applyProtection="1">
      <alignment horizontal="center" textRotation="90" shrinkToFit="1"/>
      <protection hidden="1"/>
    </xf>
    <xf numFmtId="0" fontId="37" fillId="18" borderId="266" xfId="0" applyFont="1" applyFill="1" applyBorder="1" applyAlignment="1" applyProtection="1">
      <alignment textRotation="90" shrinkToFit="1"/>
      <protection hidden="1"/>
    </xf>
    <xf numFmtId="0" fontId="37" fillId="18" borderId="11" xfId="0" applyFont="1" applyFill="1" applyBorder="1" applyAlignment="1" applyProtection="1">
      <alignment textRotation="90" shrinkToFit="1"/>
      <protection hidden="1"/>
    </xf>
    <xf numFmtId="0" fontId="19" fillId="18" borderId="287" xfId="0" applyFont="1" applyFill="1" applyBorder="1" applyAlignment="1" applyProtection="1">
      <alignment horizontal="center" textRotation="90" shrinkToFit="1"/>
      <protection hidden="1"/>
    </xf>
    <xf numFmtId="0" fontId="7" fillId="18" borderId="271" xfId="0" applyFont="1" applyFill="1" applyBorder="1" applyAlignment="1" applyProtection="1">
      <alignment horizontal="center" vertical="center" shrinkToFit="1"/>
      <protection hidden="1"/>
    </xf>
    <xf numFmtId="0" fontId="7" fillId="18" borderId="349" xfId="0" applyFont="1" applyFill="1" applyBorder="1" applyAlignment="1" applyProtection="1">
      <alignment horizontal="center" vertical="center" shrinkToFit="1"/>
      <protection hidden="1"/>
    </xf>
    <xf numFmtId="0" fontId="7" fillId="18" borderId="270" xfId="0" applyFont="1" applyFill="1" applyBorder="1" applyAlignment="1" applyProtection="1">
      <alignment horizontal="center" vertical="center" shrinkToFit="1"/>
      <protection hidden="1"/>
    </xf>
    <xf numFmtId="0" fontId="12" fillId="18" borderId="271" xfId="0" applyFont="1" applyFill="1" applyBorder="1" applyAlignment="1" applyProtection="1">
      <alignment horizontal="center" vertical="center" shrinkToFit="1"/>
      <protection hidden="1"/>
    </xf>
    <xf numFmtId="0" fontId="12" fillId="18" borderId="272" xfId="0" applyFont="1" applyFill="1" applyBorder="1" applyAlignment="1" applyProtection="1">
      <alignment horizontal="center" vertical="center" shrinkToFit="1"/>
      <protection hidden="1"/>
    </xf>
    <xf numFmtId="0" fontId="7" fillId="18" borderId="273" xfId="0" applyFont="1" applyFill="1" applyBorder="1" applyAlignment="1" applyProtection="1">
      <alignment horizontal="center" vertical="center" shrinkToFit="1"/>
      <protection hidden="1"/>
    </xf>
    <xf numFmtId="0" fontId="7" fillId="18" borderId="272" xfId="0" applyFont="1" applyFill="1" applyBorder="1" applyAlignment="1" applyProtection="1">
      <alignment horizontal="center" vertical="center" shrinkToFit="1"/>
      <protection hidden="1"/>
    </xf>
    <xf numFmtId="0" fontId="12" fillId="18" borderId="274" xfId="0" applyFont="1" applyFill="1" applyBorder="1" applyAlignment="1" applyProtection="1">
      <alignment horizontal="center" vertical="center" shrinkToFit="1"/>
      <protection hidden="1"/>
    </xf>
    <xf numFmtId="0" fontId="7" fillId="18" borderId="361" xfId="0" applyFont="1" applyFill="1" applyBorder="1" applyAlignment="1" applyProtection="1">
      <alignment horizontal="center" vertical="center" shrinkToFit="1"/>
      <protection hidden="1"/>
    </xf>
    <xf numFmtId="0" fontId="7" fillId="18" borderId="362" xfId="0" applyFont="1" applyFill="1" applyBorder="1" applyAlignment="1" applyProtection="1">
      <alignment horizontal="center" vertical="center" shrinkToFit="1"/>
      <protection hidden="1"/>
    </xf>
    <xf numFmtId="0" fontId="7" fillId="18" borderId="363" xfId="0" applyFont="1" applyFill="1" applyBorder="1" applyAlignment="1" applyProtection="1">
      <alignment horizontal="center" vertical="center" shrinkToFit="1"/>
      <protection hidden="1"/>
    </xf>
    <xf numFmtId="0" fontId="1" fillId="18" borderId="355" xfId="0" applyFont="1" applyFill="1" applyBorder="1" applyAlignment="1" applyProtection="1">
      <alignment horizontal="center" vertical="center" shrinkToFit="1"/>
      <protection hidden="1"/>
    </xf>
    <xf numFmtId="0" fontId="1" fillId="18" borderId="356" xfId="0" applyFont="1" applyFill="1" applyBorder="1" applyAlignment="1" applyProtection="1">
      <alignment horizontal="center" vertical="center" shrinkToFit="1"/>
      <protection hidden="1"/>
    </xf>
    <xf numFmtId="0" fontId="1" fillId="18" borderId="357" xfId="0" applyFont="1" applyFill="1" applyBorder="1" applyAlignment="1" applyProtection="1">
      <alignment horizontal="center" vertical="center" shrinkToFit="1"/>
      <protection hidden="1"/>
    </xf>
    <xf numFmtId="0" fontId="25" fillId="18" borderId="295" xfId="0" applyFont="1" applyFill="1" applyBorder="1" applyAlignment="1" applyProtection="1">
      <alignment horizontal="center" vertical="center" shrinkToFit="1"/>
      <protection hidden="1"/>
    </xf>
    <xf numFmtId="0" fontId="25" fillId="18" borderId="364" xfId="0" applyFont="1" applyFill="1" applyBorder="1" applyAlignment="1" applyProtection="1">
      <alignment horizontal="center" vertical="center" shrinkToFit="1"/>
      <protection hidden="1"/>
    </xf>
    <xf numFmtId="0" fontId="25" fillId="18" borderId="365" xfId="0" applyFont="1" applyFill="1" applyBorder="1" applyAlignment="1" applyProtection="1">
      <alignment horizontal="center" vertical="center" shrinkToFit="1"/>
      <protection hidden="1"/>
    </xf>
    <xf numFmtId="0" fontId="25" fillId="18" borderId="366" xfId="0" applyFont="1" applyFill="1" applyBorder="1" applyAlignment="1" applyProtection="1">
      <alignment horizontal="center" vertical="center" shrinkToFit="1"/>
      <protection hidden="1"/>
    </xf>
    <xf numFmtId="0" fontId="25" fillId="18" borderId="275" xfId="0" applyFont="1" applyFill="1" applyBorder="1" applyAlignment="1" applyProtection="1">
      <alignment horizontal="center" vertical="center" shrinkToFit="1"/>
      <protection hidden="1"/>
    </xf>
    <xf numFmtId="0" fontId="25" fillId="18" borderId="367" xfId="0" applyFont="1" applyFill="1" applyBorder="1" applyAlignment="1" applyProtection="1">
      <alignment horizontal="center" vertical="center" shrinkToFit="1"/>
      <protection hidden="1"/>
    </xf>
    <xf numFmtId="0" fontId="25" fillId="18" borderId="368" xfId="0" applyFont="1" applyFill="1" applyBorder="1" applyAlignment="1" applyProtection="1">
      <alignment horizontal="center" vertical="center" shrinkToFit="1"/>
      <protection hidden="1"/>
    </xf>
    <xf numFmtId="0" fontId="25" fillId="18" borderId="369" xfId="0" applyFont="1" applyFill="1" applyBorder="1" applyAlignment="1" applyProtection="1">
      <alignment horizontal="center" vertical="center" shrinkToFit="1"/>
      <protection hidden="1"/>
    </xf>
    <xf numFmtId="0" fontId="10" fillId="53" borderId="0" xfId="0" applyFont="1" applyFill="1" applyAlignment="1" applyProtection="1">
      <alignment horizontal="center" vertical="center"/>
      <protection hidden="1"/>
    </xf>
    <xf numFmtId="0" fontId="10" fillId="28" borderId="0" xfId="0" applyFont="1" applyFill="1" applyAlignment="1" applyProtection="1">
      <alignment horizontal="center" vertical="center" shrinkToFit="1"/>
      <protection hidden="1"/>
    </xf>
    <xf numFmtId="0" fontId="171" fillId="54" borderId="0" xfId="0" applyFont="1" applyFill="1" applyAlignment="1" applyProtection="1">
      <alignment horizontal="center" vertical="center" shrinkToFit="1"/>
      <protection hidden="1"/>
    </xf>
    <xf numFmtId="0" fontId="1" fillId="7" borderId="0" xfId="0" applyFont="1" applyFill="1" applyAlignment="1" applyProtection="1">
      <alignment horizontal="center"/>
      <protection hidden="1"/>
    </xf>
    <xf numFmtId="0" fontId="10" fillId="52" borderId="0" xfId="0" applyFont="1" applyFill="1" applyAlignment="1" applyProtection="1">
      <alignment horizontal="center" vertical="center" shrinkToFit="1"/>
      <protection hidden="1"/>
    </xf>
    <xf numFmtId="0" fontId="170" fillId="0" borderId="641" xfId="0" applyFont="1" applyFill="1" applyBorder="1" applyAlignment="1" applyProtection="1">
      <alignment horizontal="centerContinuous" vertical="center" shrinkToFit="1"/>
      <protection hidden="1"/>
    </xf>
    <xf numFmtId="0" fontId="170" fillId="0" borderId="642" xfId="0" applyFont="1" applyFill="1" applyBorder="1" applyAlignment="1" applyProtection="1">
      <alignment horizontal="centerContinuous" vertical="center" shrinkToFit="1"/>
      <protection hidden="1"/>
    </xf>
    <xf numFmtId="0" fontId="170" fillId="10" borderId="642" xfId="0" applyFont="1" applyFill="1" applyBorder="1" applyAlignment="1" applyProtection="1">
      <alignment horizontal="centerContinuous" vertical="center" shrinkToFit="1"/>
      <protection hidden="1"/>
    </xf>
    <xf numFmtId="0" fontId="170" fillId="0" borderId="642" xfId="0" applyFont="1" applyFill="1" applyBorder="1" applyAlignment="1" applyProtection="1">
      <alignment horizontal="center" vertical="center" shrinkToFit="1"/>
      <protection hidden="1"/>
    </xf>
    <xf numFmtId="0" fontId="87" fillId="0" borderId="559" xfId="0" applyFont="1" applyFill="1" applyBorder="1" applyAlignment="1" applyProtection="1">
      <alignment horizontal="center" vertical="center" shrinkToFit="1"/>
      <protection hidden="1"/>
    </xf>
    <xf numFmtId="0" fontId="87" fillId="0" borderId="569" xfId="0" applyFont="1" applyFill="1" applyBorder="1" applyAlignment="1" applyProtection="1">
      <alignment horizontal="center" vertical="center" shrinkToFit="1"/>
      <protection hidden="1"/>
    </xf>
    <xf numFmtId="0" fontId="87" fillId="10" borderId="569" xfId="0" applyFont="1" applyFill="1" applyBorder="1" applyAlignment="1" applyProtection="1">
      <alignment horizontal="center" vertical="center" shrinkToFit="1"/>
      <protection hidden="1"/>
    </xf>
    <xf numFmtId="0" fontId="87" fillId="10" borderId="643" xfId="0" applyFont="1" applyFill="1" applyBorder="1" applyAlignment="1" applyProtection="1">
      <alignment horizontal="center" vertical="center" shrinkToFit="1"/>
      <protection hidden="1"/>
    </xf>
    <xf numFmtId="0" fontId="170" fillId="10" borderId="647" xfId="0" applyFont="1" applyFill="1" applyBorder="1" applyAlignment="1" applyProtection="1">
      <alignment horizontal="centerContinuous" vertical="center" shrinkToFit="1"/>
      <protection hidden="1"/>
    </xf>
    <xf numFmtId="0" fontId="87" fillId="0" borderId="569" xfId="0" applyNumberFormat="1" applyFont="1" applyFill="1" applyBorder="1" applyAlignment="1" applyProtection="1">
      <alignment horizontal="center" vertical="center" shrinkToFit="1"/>
      <protection hidden="1"/>
    </xf>
    <xf numFmtId="0" fontId="87" fillId="10" borderId="559" xfId="0" applyFont="1" applyFill="1" applyBorder="1" applyAlignment="1" applyProtection="1">
      <alignment horizontal="center" vertical="center" shrinkToFit="1"/>
      <protection hidden="1"/>
    </xf>
    <xf numFmtId="0" fontId="170" fillId="0" borderId="641" xfId="0" applyFont="1" applyFill="1" applyBorder="1" applyAlignment="1" applyProtection="1">
      <alignment horizontal="center" vertical="center" shrinkToFit="1"/>
      <protection hidden="1"/>
    </xf>
    <xf numFmtId="0" fontId="87" fillId="0" borderId="643" xfId="0" applyFont="1" applyFill="1" applyBorder="1" applyAlignment="1" applyProtection="1">
      <alignment horizontal="center" vertical="center" shrinkToFit="1"/>
      <protection hidden="1"/>
    </xf>
    <xf numFmtId="0" fontId="170" fillId="10" borderId="647" xfId="0" applyFont="1" applyFill="1" applyBorder="1" applyAlignment="1" applyProtection="1">
      <alignment horizontal="center" vertical="center" shrinkToFit="1"/>
      <protection hidden="1"/>
    </xf>
    <xf numFmtId="0" fontId="129" fillId="6" borderId="599" xfId="0" applyFont="1" applyFill="1" applyBorder="1" applyAlignment="1" applyProtection="1">
      <alignment horizontal="center" vertical="center" shrinkToFit="1"/>
      <protection hidden="1"/>
    </xf>
    <xf numFmtId="0" fontId="129" fillId="6" borderId="267" xfId="0" applyFont="1" applyFill="1" applyBorder="1" applyAlignment="1" applyProtection="1">
      <alignment horizontal="center" vertical="center" shrinkToFit="1"/>
      <protection hidden="1"/>
    </xf>
    <xf numFmtId="1" fontId="129" fillId="6" borderId="287" xfId="0" applyNumberFormat="1" applyFont="1" applyFill="1" applyBorder="1" applyAlignment="1" applyProtection="1">
      <alignment horizontal="center" vertical="center" shrinkToFit="1"/>
      <protection hidden="1"/>
    </xf>
    <xf numFmtId="1" fontId="10" fillId="50" borderId="0" xfId="0" applyNumberFormat="1" applyFont="1" applyFill="1" applyAlignment="1" applyProtection="1">
      <alignment horizontal="center" vertical="center" shrinkToFit="1"/>
      <protection hidden="1"/>
    </xf>
    <xf numFmtId="0" fontId="153" fillId="55" borderId="109" xfId="0" applyFont="1" applyFill="1" applyBorder="1" applyAlignment="1" applyProtection="1">
      <alignment horizontal="center" vertical="center" shrinkToFit="1"/>
      <protection hidden="1"/>
    </xf>
    <xf numFmtId="0" fontId="153" fillId="55" borderId="89" xfId="0" applyFont="1" applyFill="1" applyBorder="1" applyAlignment="1" applyProtection="1">
      <alignment horizontal="center" vertical="center" shrinkToFit="1"/>
      <protection hidden="1"/>
    </xf>
    <xf numFmtId="0" fontId="153" fillId="55" borderId="92" xfId="0" applyFont="1" applyFill="1" applyBorder="1" applyAlignment="1" applyProtection="1">
      <alignment horizontal="center" vertical="center" shrinkToFit="1"/>
      <protection hidden="1"/>
    </xf>
    <xf numFmtId="0" fontId="10" fillId="55" borderId="5" xfId="0" applyFont="1" applyFill="1" applyBorder="1" applyProtection="1">
      <protection hidden="1"/>
    </xf>
    <xf numFmtId="0" fontId="10" fillId="49" borderId="473" xfId="0" applyFont="1" applyFill="1" applyBorder="1" applyAlignment="1" applyProtection="1">
      <alignment horizontal="center"/>
      <protection hidden="1"/>
    </xf>
    <xf numFmtId="0" fontId="54" fillId="0" borderId="0" xfId="0" applyFont="1" applyFill="1" applyAlignment="1" applyProtection="1">
      <protection hidden="1"/>
    </xf>
    <xf numFmtId="0" fontId="57" fillId="10" borderId="0" xfId="0" applyFont="1" applyFill="1" applyBorder="1" applyAlignment="1" applyProtection="1">
      <alignment vertical="center"/>
      <protection hidden="1"/>
    </xf>
    <xf numFmtId="0" fontId="57" fillId="10" borderId="0" xfId="0" applyFont="1" applyFill="1" applyAlignment="1" applyProtection="1">
      <alignment vertical="center"/>
      <protection hidden="1"/>
    </xf>
    <xf numFmtId="0" fontId="199" fillId="10" borderId="0" xfId="0" applyFont="1" applyFill="1" applyBorder="1" applyAlignment="1" applyProtection="1">
      <alignment vertical="center"/>
      <protection hidden="1"/>
    </xf>
    <xf numFmtId="0" fontId="199" fillId="10" borderId="0" xfId="0" applyFont="1" applyFill="1" applyAlignment="1" applyProtection="1">
      <alignment vertical="center"/>
      <protection hidden="1"/>
    </xf>
    <xf numFmtId="0" fontId="53" fillId="10" borderId="0" xfId="0" applyFont="1" applyFill="1" applyAlignment="1" applyProtection="1">
      <alignment horizontal="left" vertical="center"/>
      <protection hidden="1"/>
    </xf>
    <xf numFmtId="0" fontId="10" fillId="0" borderId="28" xfId="0" applyFont="1" applyFill="1" applyBorder="1" applyAlignment="1" applyProtection="1">
      <alignment horizontal="center" vertical="center" shrinkToFit="1"/>
      <protection hidden="1"/>
    </xf>
    <xf numFmtId="0" fontId="10" fillId="0" borderId="24" xfId="0" applyFont="1" applyFill="1" applyBorder="1" applyAlignment="1" applyProtection="1">
      <alignment horizontal="center" vertical="center" shrinkToFit="1"/>
      <protection hidden="1"/>
    </xf>
    <xf numFmtId="0" fontId="10" fillId="0" borderId="40" xfId="0" applyFont="1" applyFill="1" applyBorder="1" applyAlignment="1" applyProtection="1">
      <alignment horizontal="center" vertical="center" shrinkToFit="1"/>
      <protection hidden="1"/>
    </xf>
    <xf numFmtId="0" fontId="1" fillId="0" borderId="47" xfId="0" applyFont="1" applyFill="1" applyBorder="1" applyAlignment="1" applyProtection="1">
      <alignment vertical="center" shrinkToFit="1"/>
      <protection hidden="1"/>
    </xf>
    <xf numFmtId="0" fontId="1" fillId="0" borderId="24" xfId="0" applyFont="1" applyFill="1" applyBorder="1" applyAlignment="1" applyProtection="1">
      <alignment vertical="center" shrinkToFit="1"/>
      <protection hidden="1"/>
    </xf>
    <xf numFmtId="0" fontId="1" fillId="0" borderId="40" xfId="0" applyFont="1" applyFill="1" applyBorder="1" applyAlignment="1" applyProtection="1">
      <alignment vertical="center" shrinkToFit="1"/>
      <protection hidden="1"/>
    </xf>
    <xf numFmtId="0" fontId="3" fillId="10" borderId="649" xfId="0" applyFont="1" applyFill="1" applyBorder="1" applyAlignment="1" applyProtection="1">
      <alignment horizontal="center" vertical="center" shrinkToFit="1"/>
      <protection hidden="1"/>
    </xf>
    <xf numFmtId="0" fontId="3" fillId="10" borderId="493" xfId="0" applyFont="1" applyFill="1" applyBorder="1" applyAlignment="1" applyProtection="1">
      <alignment horizontal="center" vertical="center" shrinkToFit="1"/>
      <protection hidden="1"/>
    </xf>
    <xf numFmtId="0" fontId="3" fillId="7" borderId="652" xfId="0" applyFont="1" applyFill="1" applyBorder="1" applyAlignment="1" applyProtection="1">
      <alignment horizontal="center" vertical="center" shrinkToFit="1"/>
      <protection hidden="1"/>
    </xf>
    <xf numFmtId="0" fontId="3" fillId="7" borderId="649" xfId="0" applyFont="1" applyFill="1" applyBorder="1" applyAlignment="1" applyProtection="1">
      <alignment horizontal="center" vertical="center" shrinkToFit="1"/>
      <protection hidden="1"/>
    </xf>
    <xf numFmtId="0" fontId="217" fillId="0" borderId="156" xfId="0" applyFont="1" applyFill="1" applyBorder="1" applyAlignment="1" applyProtection="1">
      <alignment horizontal="center"/>
      <protection hidden="1"/>
    </xf>
    <xf numFmtId="0" fontId="100" fillId="5" borderId="222" xfId="0" applyFont="1" applyFill="1" applyBorder="1" applyAlignment="1" applyProtection="1">
      <alignment horizontal="center" vertical="center" shrinkToFit="1"/>
      <protection locked="0"/>
    </xf>
    <xf numFmtId="0" fontId="100" fillId="9" borderId="24" xfId="0" applyFont="1" applyFill="1" applyBorder="1" applyAlignment="1" applyProtection="1">
      <alignment horizontal="center" vertical="center" shrinkToFit="1"/>
      <protection locked="0"/>
    </xf>
    <xf numFmtId="0" fontId="100" fillId="5" borderId="24" xfId="0" applyFont="1" applyFill="1" applyBorder="1" applyAlignment="1" applyProtection="1">
      <alignment horizontal="center" vertical="center" shrinkToFit="1"/>
      <protection locked="0"/>
    </xf>
    <xf numFmtId="0" fontId="100" fillId="5" borderId="40" xfId="0" applyFont="1" applyFill="1" applyBorder="1" applyAlignment="1" applyProtection="1">
      <alignment horizontal="center" vertical="center" shrinkToFit="1"/>
      <protection locked="0"/>
    </xf>
    <xf numFmtId="0" fontId="100" fillId="0" borderId="47" xfId="0" applyFont="1" applyFill="1" applyBorder="1" applyAlignment="1" applyProtection="1">
      <alignment horizontal="right" vertical="center" shrinkToFit="1"/>
      <protection hidden="1"/>
    </xf>
    <xf numFmtId="0" fontId="100" fillId="0" borderId="24" xfId="0" applyFont="1" applyFill="1" applyBorder="1" applyAlignment="1" applyProtection="1">
      <alignment horizontal="right" vertical="center" shrinkToFit="1"/>
      <protection hidden="1"/>
    </xf>
    <xf numFmtId="0" fontId="217" fillId="0" borderId="178" xfId="0" applyFont="1" applyFill="1" applyBorder="1" applyAlignment="1" applyProtection="1">
      <alignment horizontal="center"/>
      <protection hidden="1"/>
    </xf>
    <xf numFmtId="0" fontId="100" fillId="5" borderId="228" xfId="0" applyFont="1" applyFill="1" applyBorder="1" applyAlignment="1" applyProtection="1">
      <alignment horizontal="center" vertical="center" shrinkToFit="1"/>
      <protection locked="0"/>
    </xf>
    <xf numFmtId="0" fontId="100" fillId="9" borderId="177" xfId="0" applyFont="1" applyFill="1" applyBorder="1" applyAlignment="1" applyProtection="1">
      <alignment horizontal="center" vertical="center" shrinkToFit="1"/>
      <protection locked="0"/>
    </xf>
    <xf numFmtId="0" fontId="100" fillId="5" borderId="177" xfId="0" applyFont="1" applyFill="1" applyBorder="1" applyAlignment="1" applyProtection="1">
      <alignment horizontal="center" vertical="center" shrinkToFit="1"/>
      <protection locked="0"/>
    </xf>
    <xf numFmtId="0" fontId="100" fillId="5" borderId="297" xfId="0" applyFont="1" applyFill="1" applyBorder="1" applyAlignment="1" applyProtection="1">
      <alignment horizontal="center" vertical="center" shrinkToFit="1"/>
      <protection locked="0"/>
    </xf>
    <xf numFmtId="0" fontId="100" fillId="0" borderId="175" xfId="0" applyFont="1" applyFill="1" applyBorder="1" applyAlignment="1" applyProtection="1">
      <alignment horizontal="right" vertical="center" shrinkToFit="1"/>
      <protection hidden="1"/>
    </xf>
    <xf numFmtId="0" fontId="100" fillId="0" borderId="177" xfId="0" applyFont="1" applyFill="1" applyBorder="1" applyAlignment="1" applyProtection="1">
      <alignment horizontal="right" vertical="center" shrinkToFit="1"/>
      <protection hidden="1"/>
    </xf>
    <xf numFmtId="0" fontId="218" fillId="0" borderId="156" xfId="0" applyFont="1" applyFill="1" applyBorder="1" applyAlignment="1" applyProtection="1">
      <alignment horizontal="center"/>
      <protection hidden="1"/>
    </xf>
    <xf numFmtId="0" fontId="67" fillId="0" borderId="47" xfId="0" applyFont="1" applyFill="1" applyBorder="1" applyAlignment="1" applyProtection="1">
      <alignment horizontal="right" vertical="center" shrinkToFit="1"/>
      <protection hidden="1"/>
    </xf>
    <xf numFmtId="0" fontId="67" fillId="0" borderId="24" xfId="0" applyFont="1" applyFill="1" applyBorder="1" applyAlignment="1" applyProtection="1">
      <alignment horizontal="right" vertical="center" shrinkToFit="1"/>
      <protection hidden="1"/>
    </xf>
    <xf numFmtId="0" fontId="218" fillId="0" borderId="178" xfId="0" applyFont="1" applyFill="1" applyBorder="1" applyAlignment="1" applyProtection="1">
      <alignment horizontal="center"/>
      <protection hidden="1"/>
    </xf>
    <xf numFmtId="0" fontId="67" fillId="0" borderId="175" xfId="0" applyFont="1" applyFill="1" applyBorder="1" applyAlignment="1" applyProtection="1">
      <alignment horizontal="right" vertical="center" shrinkToFit="1"/>
      <protection hidden="1"/>
    </xf>
    <xf numFmtId="0" fontId="67" fillId="0" borderId="177" xfId="0" applyFont="1" applyFill="1" applyBorder="1" applyAlignment="1" applyProtection="1">
      <alignment horizontal="right" vertical="center" shrinkToFit="1"/>
      <protection hidden="1"/>
    </xf>
    <xf numFmtId="0" fontId="100" fillId="5" borderId="176" xfId="0" applyFont="1" applyFill="1" applyBorder="1" applyAlignment="1" applyProtection="1">
      <alignment horizontal="center" vertical="center" shrinkToFit="1"/>
      <protection locked="0"/>
    </xf>
    <xf numFmtId="0" fontId="134" fillId="33" borderId="175" xfId="0" applyFont="1" applyFill="1" applyBorder="1" applyAlignment="1" applyProtection="1">
      <alignment horizontal="center" vertical="center" shrinkToFit="1"/>
      <protection hidden="1"/>
    </xf>
    <xf numFmtId="0" fontId="134" fillId="33" borderId="177" xfId="0" applyFont="1" applyFill="1" applyBorder="1" applyAlignment="1" applyProtection="1">
      <alignment horizontal="center" vertical="center" shrinkToFit="1"/>
      <protection hidden="1"/>
    </xf>
    <xf numFmtId="0" fontId="134" fillId="33" borderId="297" xfId="0" applyFont="1" applyFill="1" applyBorder="1" applyAlignment="1" applyProtection="1">
      <alignment horizontal="center" vertical="center" shrinkToFit="1"/>
      <protection hidden="1"/>
    </xf>
    <xf numFmtId="0" fontId="134" fillId="7" borderId="175" xfId="0" applyFont="1" applyFill="1" applyBorder="1" applyAlignment="1" applyProtection="1">
      <alignment horizontal="center" vertical="center" shrinkToFit="1"/>
      <protection locked="0"/>
    </xf>
    <xf numFmtId="0" fontId="134" fillId="7" borderId="177" xfId="0" applyFont="1" applyFill="1" applyBorder="1" applyAlignment="1" applyProtection="1">
      <alignment horizontal="center" vertical="center" shrinkToFit="1"/>
      <protection locked="0"/>
    </xf>
    <xf numFmtId="0" fontId="100" fillId="10" borderId="177" xfId="0" applyFont="1" applyFill="1" applyBorder="1" applyAlignment="1" applyProtection="1">
      <alignment horizontal="center" vertical="center" shrinkToFit="1"/>
      <protection hidden="1"/>
    </xf>
    <xf numFmtId="0" fontId="100" fillId="10" borderId="297" xfId="0" applyFont="1" applyFill="1" applyBorder="1" applyAlignment="1" applyProtection="1">
      <alignment horizontal="center" vertical="center" shrinkToFit="1"/>
      <protection hidden="1"/>
    </xf>
    <xf numFmtId="0" fontId="100" fillId="0" borderId="175" xfId="0" applyFont="1" applyFill="1" applyBorder="1" applyAlignment="1" applyProtection="1">
      <alignment horizontal="center" vertical="center" shrinkToFit="1"/>
      <protection hidden="1"/>
    </xf>
    <xf numFmtId="0" fontId="100" fillId="0" borderId="177" xfId="0" applyFont="1" applyFill="1" applyBorder="1" applyAlignment="1" applyProtection="1">
      <alignment horizontal="center" vertical="center" shrinkToFit="1"/>
      <protection hidden="1"/>
    </xf>
    <xf numFmtId="0" fontId="100" fillId="0" borderId="297" xfId="0" applyFont="1" applyFill="1" applyBorder="1" applyAlignment="1" applyProtection="1">
      <alignment horizontal="center" vertical="center" shrinkToFit="1"/>
      <protection hidden="1"/>
    </xf>
    <xf numFmtId="0" fontId="100" fillId="34" borderId="175" xfId="0" applyFont="1" applyFill="1" applyBorder="1" applyAlignment="1" applyProtection="1">
      <alignment horizontal="right" vertical="center" shrinkToFit="1"/>
      <protection hidden="1"/>
    </xf>
    <xf numFmtId="0" fontId="100" fillId="34" borderId="177" xfId="0" applyFont="1" applyFill="1" applyBorder="1" applyAlignment="1" applyProtection="1">
      <alignment horizontal="right" vertical="center" shrinkToFit="1"/>
      <protection hidden="1"/>
    </xf>
    <xf numFmtId="0" fontId="100" fillId="34" borderId="297" xfId="0" applyFont="1" applyFill="1" applyBorder="1" applyAlignment="1" applyProtection="1">
      <alignment horizontal="right" vertical="center" shrinkToFit="1"/>
      <protection hidden="1"/>
    </xf>
    <xf numFmtId="0" fontId="100" fillId="10" borderId="343" xfId="0" applyFont="1" applyFill="1" applyBorder="1" applyAlignment="1" applyProtection="1">
      <alignment horizontal="right" vertical="center" shrinkToFit="1"/>
      <protection hidden="1"/>
    </xf>
    <xf numFmtId="0" fontId="100" fillId="5" borderId="28" xfId="0" applyFont="1" applyFill="1" applyBorder="1" applyAlignment="1" applyProtection="1">
      <alignment horizontal="center" vertical="center" shrinkToFit="1"/>
      <protection locked="0"/>
    </xf>
    <xf numFmtId="0" fontId="134" fillId="33" borderId="47" xfId="0" applyFont="1" applyFill="1" applyBorder="1" applyAlignment="1" applyProtection="1">
      <alignment horizontal="center" vertical="center" shrinkToFit="1"/>
      <protection hidden="1"/>
    </xf>
    <xf numFmtId="0" fontId="134" fillId="33" borderId="24" xfId="0" applyFont="1" applyFill="1" applyBorder="1" applyAlignment="1" applyProtection="1">
      <alignment horizontal="center" vertical="center" shrinkToFit="1"/>
      <protection hidden="1"/>
    </xf>
    <xf numFmtId="0" fontId="134" fillId="33" borderId="40" xfId="0" applyFont="1" applyFill="1" applyBorder="1" applyAlignment="1" applyProtection="1">
      <alignment horizontal="center" vertical="center" shrinkToFit="1"/>
      <protection hidden="1"/>
    </xf>
    <xf numFmtId="0" fontId="134" fillId="7" borderId="47" xfId="0" applyFont="1" applyFill="1" applyBorder="1" applyAlignment="1" applyProtection="1">
      <alignment horizontal="center" vertical="center" shrinkToFit="1"/>
      <protection locked="0"/>
    </xf>
    <xf numFmtId="0" fontId="134" fillId="7" borderId="24" xfId="0" applyFont="1" applyFill="1" applyBorder="1" applyAlignment="1" applyProtection="1">
      <alignment horizontal="center" vertical="center" shrinkToFit="1"/>
      <protection locked="0"/>
    </xf>
    <xf numFmtId="0" fontId="100" fillId="10" borderId="17" xfId="0" applyFont="1" applyFill="1" applyBorder="1" applyAlignment="1" applyProtection="1">
      <alignment horizontal="center" vertical="center" shrinkToFit="1"/>
      <protection hidden="1"/>
    </xf>
    <xf numFmtId="0" fontId="100" fillId="10" borderId="18" xfId="0" applyFont="1" applyFill="1" applyBorder="1" applyAlignment="1" applyProtection="1">
      <alignment horizontal="center" vertical="center" shrinkToFit="1"/>
      <protection hidden="1"/>
    </xf>
    <xf numFmtId="0" fontId="100" fillId="0" borderId="16" xfId="0" applyFont="1" applyFill="1" applyBorder="1" applyAlignment="1" applyProtection="1">
      <alignment horizontal="center" vertical="center" shrinkToFit="1"/>
      <protection hidden="1"/>
    </xf>
    <xf numFmtId="0" fontId="100" fillId="0" borderId="17" xfId="0" applyFont="1" applyFill="1" applyBorder="1" applyAlignment="1" applyProtection="1">
      <alignment horizontal="center" vertical="center" shrinkToFit="1"/>
      <protection hidden="1"/>
    </xf>
    <xf numFmtId="0" fontId="100" fillId="0" borderId="18" xfId="0" applyFont="1" applyFill="1" applyBorder="1" applyAlignment="1" applyProtection="1">
      <alignment horizontal="center" vertical="center" shrinkToFit="1"/>
      <protection hidden="1"/>
    </xf>
    <xf numFmtId="0" fontId="100" fillId="34" borderId="16" xfId="0" applyFont="1" applyFill="1" applyBorder="1" applyAlignment="1" applyProtection="1">
      <alignment horizontal="right" vertical="center" shrinkToFit="1"/>
      <protection hidden="1"/>
    </xf>
    <xf numFmtId="0" fontId="100" fillId="34" borderId="17" xfId="0" applyFont="1" applyFill="1" applyBorder="1" applyAlignment="1" applyProtection="1">
      <alignment horizontal="right" vertical="center" shrinkToFit="1"/>
      <protection hidden="1"/>
    </xf>
    <xf numFmtId="0" fontId="100" fillId="34" borderId="18" xfId="0" applyFont="1" applyFill="1" applyBorder="1" applyAlignment="1" applyProtection="1">
      <alignment horizontal="right" vertical="center" shrinkToFit="1"/>
      <protection hidden="1"/>
    </xf>
    <xf numFmtId="0" fontId="100" fillId="10" borderId="43" xfId="0" applyFont="1" applyFill="1" applyBorder="1" applyAlignment="1" applyProtection="1">
      <alignment horizontal="right" vertical="center" shrinkToFit="1"/>
      <protection hidden="1"/>
    </xf>
    <xf numFmtId="0" fontId="134" fillId="7" borderId="47" xfId="0" applyFont="1" applyFill="1" applyBorder="1" applyAlignment="1" applyProtection="1">
      <alignment horizontal="center" vertical="center" shrinkToFit="1"/>
      <protection hidden="1"/>
    </xf>
    <xf numFmtId="0" fontId="134" fillId="7" borderId="24" xfId="0" applyFont="1" applyFill="1" applyBorder="1" applyAlignment="1" applyProtection="1">
      <alignment horizontal="center" vertical="center" shrinkToFit="1"/>
      <protection hidden="1"/>
    </xf>
    <xf numFmtId="0" fontId="134" fillId="7" borderId="40" xfId="0" applyFont="1" applyFill="1" applyBorder="1" applyAlignment="1" applyProtection="1">
      <alignment horizontal="center" vertical="center" shrinkToFit="1"/>
      <protection hidden="1"/>
    </xf>
    <xf numFmtId="0" fontId="100" fillId="7" borderId="47" xfId="0" applyFont="1" applyFill="1" applyBorder="1" applyAlignment="1" applyProtection="1">
      <alignment horizontal="center" vertical="center" shrinkToFit="1"/>
      <protection hidden="1"/>
    </xf>
    <xf numFmtId="0" fontId="100" fillId="7" borderId="24" xfId="0" applyFont="1" applyFill="1" applyBorder="1" applyAlignment="1" applyProtection="1">
      <alignment horizontal="center" vertical="center" shrinkToFit="1"/>
      <protection hidden="1"/>
    </xf>
    <xf numFmtId="0" fontId="100" fillId="7" borderId="40" xfId="0" applyFont="1" applyFill="1" applyBorder="1" applyAlignment="1" applyProtection="1">
      <alignment horizontal="center" vertical="center" shrinkToFit="1"/>
      <protection hidden="1"/>
    </xf>
    <xf numFmtId="0" fontId="217" fillId="10" borderId="156" xfId="0" applyFont="1" applyFill="1" applyBorder="1" applyAlignment="1" applyProtection="1">
      <alignment horizontal="center"/>
      <protection hidden="1"/>
    </xf>
    <xf numFmtId="0" fontId="100" fillId="10" borderId="47" xfId="0" applyFont="1" applyFill="1" applyBorder="1" applyAlignment="1" applyProtection="1">
      <alignment horizontal="right" vertical="center" shrinkToFit="1"/>
      <protection hidden="1"/>
    </xf>
    <xf numFmtId="0" fontId="100" fillId="10" borderId="24" xfId="0" applyFont="1" applyFill="1" applyBorder="1" applyAlignment="1" applyProtection="1">
      <alignment horizontal="right" vertical="center" shrinkToFit="1"/>
      <protection hidden="1"/>
    </xf>
    <xf numFmtId="0" fontId="10" fillId="49" borderId="5" xfId="0" applyFont="1" applyFill="1" applyBorder="1" applyAlignment="1" applyProtection="1">
      <alignment horizontal="center"/>
      <protection hidden="1"/>
    </xf>
    <xf numFmtId="0" fontId="10" fillId="0" borderId="5" xfId="0" applyFont="1" applyFill="1" applyBorder="1" applyAlignment="1" applyProtection="1">
      <alignment horizontal="center"/>
      <protection hidden="1"/>
    </xf>
    <xf numFmtId="0" fontId="10" fillId="55" borderId="5" xfId="0" applyFont="1" applyFill="1" applyBorder="1" applyAlignment="1" applyProtection="1">
      <alignment horizontal="center"/>
      <protection hidden="1"/>
    </xf>
    <xf numFmtId="0" fontId="10" fillId="18" borderId="0" xfId="0" applyFont="1" applyFill="1" applyAlignment="1" applyProtection="1">
      <alignment horizontal="center"/>
      <protection hidden="1"/>
    </xf>
    <xf numFmtId="0" fontId="10" fillId="0" borderId="0" xfId="0" applyFont="1" applyFill="1" applyAlignment="1" applyProtection="1">
      <alignment horizontal="center"/>
      <protection hidden="1"/>
    </xf>
    <xf numFmtId="0" fontId="2" fillId="0" borderId="0" xfId="0" applyFont="1" applyFill="1" applyAlignment="1" applyProtection="1">
      <alignment horizontal="center"/>
      <protection hidden="1"/>
    </xf>
    <xf numFmtId="0" fontId="10" fillId="41" borderId="5" xfId="0" applyFont="1" applyFill="1" applyBorder="1" applyAlignment="1" applyProtection="1">
      <alignment horizontal="center"/>
      <protection hidden="1"/>
    </xf>
    <xf numFmtId="0" fontId="10" fillId="49" borderId="0" xfId="0" applyFont="1" applyFill="1" applyAlignment="1" applyProtection="1">
      <alignment horizontal="center"/>
      <protection hidden="1"/>
    </xf>
    <xf numFmtId="1" fontId="10" fillId="0" borderId="0" xfId="0" applyNumberFormat="1" applyFont="1" applyFill="1" applyAlignment="1" applyProtection="1">
      <alignment horizontal="right" vertical="center"/>
      <protection hidden="1"/>
    </xf>
    <xf numFmtId="1" fontId="10" fillId="6" borderId="0" xfId="0" applyNumberFormat="1" applyFont="1" applyFill="1" applyProtection="1">
      <protection hidden="1"/>
    </xf>
    <xf numFmtId="1" fontId="10" fillId="0" borderId="0" xfId="0" applyNumberFormat="1" applyFont="1" applyFill="1" applyProtection="1">
      <protection hidden="1"/>
    </xf>
    <xf numFmtId="1" fontId="1" fillId="0" borderId="0" xfId="0" applyNumberFormat="1" applyFont="1" applyFill="1" applyAlignment="1" applyProtection="1">
      <alignment horizontal="center" vertical="center" shrinkToFit="1"/>
      <protection hidden="1"/>
    </xf>
    <xf numFmtId="0" fontId="111" fillId="10" borderId="0" xfId="0" applyFont="1" applyFill="1" applyBorder="1" applyAlignment="1" applyProtection="1">
      <alignment vertical="center"/>
      <protection hidden="1"/>
    </xf>
    <xf numFmtId="0" fontId="107" fillId="0" borderId="654" xfId="0" applyFont="1" applyFill="1" applyBorder="1" applyAlignment="1" applyProtection="1">
      <alignment horizontal="center"/>
      <protection hidden="1"/>
    </xf>
    <xf numFmtId="0" fontId="107" fillId="0" borderId="655" xfId="0" applyFont="1" applyFill="1" applyBorder="1" applyProtection="1">
      <protection hidden="1"/>
    </xf>
    <xf numFmtId="0" fontId="107" fillId="0" borderId="656" xfId="0" applyFont="1" applyFill="1" applyBorder="1" applyAlignment="1" applyProtection="1">
      <alignment horizontal="center"/>
      <protection hidden="1"/>
    </xf>
    <xf numFmtId="0" fontId="107" fillId="0" borderId="657" xfId="0" applyFont="1" applyFill="1" applyBorder="1" applyAlignment="1" applyProtection="1">
      <alignment horizontal="center"/>
      <protection hidden="1"/>
    </xf>
    <xf numFmtId="0" fontId="107" fillId="0" borderId="658" xfId="0" applyFont="1" applyFill="1" applyBorder="1" applyAlignment="1" applyProtection="1">
      <alignment horizontal="center"/>
      <protection hidden="1"/>
    </xf>
    <xf numFmtId="0" fontId="107" fillId="7" borderId="653" xfId="0" applyFont="1" applyFill="1" applyBorder="1" applyProtection="1">
      <protection hidden="1"/>
    </xf>
    <xf numFmtId="0" fontId="107" fillId="0" borderId="0" xfId="0" applyFont="1" applyFill="1" applyBorder="1" applyAlignment="1" applyProtection="1">
      <alignment vertical="center"/>
      <protection hidden="1"/>
    </xf>
    <xf numFmtId="0" fontId="116" fillId="0" borderId="546" xfId="0" applyFont="1" applyFill="1" applyBorder="1" applyAlignment="1" applyProtection="1">
      <alignment horizontal="right" indent="1"/>
      <protection hidden="1"/>
    </xf>
    <xf numFmtId="0" fontId="39" fillId="10" borderId="455" xfId="0" applyFont="1" applyFill="1" applyBorder="1" applyAlignment="1" applyProtection="1">
      <alignment horizontal="center" vertical="center" shrinkToFit="1"/>
      <protection hidden="1"/>
    </xf>
    <xf numFmtId="0" fontId="39" fillId="10" borderId="457" xfId="0" applyFont="1" applyFill="1" applyBorder="1" applyAlignment="1" applyProtection="1">
      <alignment horizontal="center" vertical="center" shrinkToFit="1"/>
      <protection hidden="1"/>
    </xf>
    <xf numFmtId="0" fontId="39" fillId="6" borderId="457" xfId="0" applyFont="1" applyFill="1" applyBorder="1" applyAlignment="1" applyProtection="1">
      <alignment horizontal="center" vertical="center" shrinkToFit="1"/>
      <protection hidden="1"/>
    </xf>
    <xf numFmtId="0" fontId="88" fillId="6" borderId="456" xfId="0" applyFont="1" applyFill="1" applyBorder="1" applyAlignment="1" applyProtection="1">
      <alignment horizontal="center" vertical="center" shrinkToFit="1"/>
      <protection locked="0"/>
    </xf>
    <xf numFmtId="0" fontId="39" fillId="6" borderId="458" xfId="0" applyFont="1" applyFill="1" applyBorder="1" applyAlignment="1" applyProtection="1">
      <alignment horizontal="center" vertical="center"/>
      <protection hidden="1"/>
    </xf>
    <xf numFmtId="0" fontId="39" fillId="10" borderId="400" xfId="0" applyFont="1" applyFill="1" applyBorder="1" applyAlignment="1" applyProtection="1">
      <alignment horizontal="center" vertical="center" shrinkToFit="1"/>
      <protection hidden="1"/>
    </xf>
    <xf numFmtId="0" fontId="39" fillId="10" borderId="425" xfId="0" applyFont="1" applyFill="1" applyBorder="1" applyAlignment="1" applyProtection="1">
      <alignment horizontal="center" vertical="center" shrinkToFit="1"/>
      <protection hidden="1"/>
    </xf>
    <xf numFmtId="0" fontId="39" fillId="6" borderId="425" xfId="0" applyFont="1" applyFill="1" applyBorder="1" applyAlignment="1" applyProtection="1">
      <alignment horizontal="center" vertical="center" shrinkToFit="1"/>
      <protection hidden="1"/>
    </xf>
    <xf numFmtId="0" fontId="88" fillId="6" borderId="418" xfId="0" applyFont="1" applyFill="1" applyBorder="1" applyAlignment="1" applyProtection="1">
      <alignment horizontal="center" vertical="center" shrinkToFit="1"/>
      <protection locked="0"/>
    </xf>
    <xf numFmtId="0" fontId="39" fillId="6" borderId="399" xfId="0" applyFont="1" applyFill="1" applyBorder="1" applyAlignment="1" applyProtection="1">
      <alignment horizontal="center" vertical="center"/>
      <protection hidden="1"/>
    </xf>
    <xf numFmtId="0" fontId="39" fillId="10" borderId="395" xfId="0" applyFont="1" applyFill="1" applyBorder="1" applyAlignment="1" applyProtection="1">
      <alignment horizontal="center" vertical="center" shrinkToFit="1"/>
      <protection hidden="1"/>
    </xf>
    <xf numFmtId="0" fontId="39" fillId="10" borderId="424" xfId="0" applyFont="1" applyFill="1" applyBorder="1" applyAlignment="1" applyProtection="1">
      <alignment horizontal="center" vertical="center" shrinkToFit="1"/>
      <protection hidden="1"/>
    </xf>
    <xf numFmtId="0" fontId="39" fillId="6" borderId="424" xfId="0" applyFont="1" applyFill="1" applyBorder="1" applyAlignment="1" applyProtection="1">
      <alignment horizontal="center" vertical="center" shrinkToFit="1"/>
      <protection hidden="1"/>
    </xf>
    <xf numFmtId="0" fontId="88" fillId="6" borderId="417" xfId="0" applyFont="1" applyFill="1" applyBorder="1" applyAlignment="1" applyProtection="1">
      <alignment horizontal="center" vertical="center" shrinkToFit="1"/>
      <protection locked="0"/>
    </xf>
    <xf numFmtId="0" fontId="39" fillId="6" borderId="396" xfId="0" applyFont="1" applyFill="1" applyBorder="1" applyAlignment="1" applyProtection="1">
      <alignment horizontal="center" vertical="center"/>
      <protection hidden="1"/>
    </xf>
    <xf numFmtId="0" fontId="39" fillId="10" borderId="449" xfId="0" applyFont="1" applyFill="1" applyBorder="1" applyAlignment="1" applyProtection="1">
      <alignment horizontal="center" vertical="center" shrinkToFit="1"/>
      <protection hidden="1"/>
    </xf>
    <xf numFmtId="0" fontId="39" fillId="10" borderId="451" xfId="0" applyFont="1" applyFill="1" applyBorder="1" applyAlignment="1" applyProtection="1">
      <alignment horizontal="center" vertical="center" shrinkToFit="1"/>
      <protection hidden="1"/>
    </xf>
    <xf numFmtId="0" fontId="39" fillId="6" borderId="451" xfId="0" applyFont="1" applyFill="1" applyBorder="1" applyAlignment="1" applyProtection="1">
      <alignment horizontal="center" vertical="center" shrinkToFit="1"/>
      <protection hidden="1"/>
    </xf>
    <xf numFmtId="0" fontId="39" fillId="6" borderId="452" xfId="0" applyFont="1" applyFill="1" applyBorder="1" applyAlignment="1" applyProtection="1">
      <alignment horizontal="center" vertical="center"/>
      <protection hidden="1"/>
    </xf>
    <xf numFmtId="0" fontId="88" fillId="6" borderId="450" xfId="0" applyFont="1" applyFill="1" applyBorder="1" applyAlignment="1" applyProtection="1">
      <alignment horizontal="center" vertical="center" shrinkToFit="1"/>
      <protection locked="0"/>
    </xf>
    <xf numFmtId="0" fontId="39" fillId="10" borderId="444" xfId="0" applyFont="1" applyFill="1" applyBorder="1" applyAlignment="1" applyProtection="1">
      <alignment horizontal="center" vertical="center" shrinkToFit="1"/>
      <protection hidden="1"/>
    </xf>
    <xf numFmtId="0" fontId="39" fillId="10" borderId="446" xfId="0" applyFont="1" applyFill="1" applyBorder="1" applyAlignment="1" applyProtection="1">
      <alignment horizontal="center" vertical="center" shrinkToFit="1"/>
      <protection hidden="1"/>
    </xf>
    <xf numFmtId="0" fontId="39" fillId="6" borderId="446" xfId="0" applyFont="1" applyFill="1" applyBorder="1" applyAlignment="1" applyProtection="1">
      <alignment horizontal="center" vertical="center" shrinkToFit="1"/>
      <protection hidden="1"/>
    </xf>
    <xf numFmtId="0" fontId="39" fillId="6" borderId="447" xfId="0" applyFont="1" applyFill="1" applyBorder="1" applyAlignment="1" applyProtection="1">
      <alignment horizontal="center" vertical="center"/>
      <protection hidden="1"/>
    </xf>
    <xf numFmtId="0" fontId="88" fillId="6" borderId="445" xfId="0" applyFont="1" applyFill="1" applyBorder="1" applyAlignment="1" applyProtection="1">
      <alignment horizontal="center" vertical="center" shrinkToFit="1"/>
      <protection locked="0"/>
    </xf>
    <xf numFmtId="0" fontId="39" fillId="10" borderId="398" xfId="0" applyFont="1" applyFill="1" applyBorder="1" applyAlignment="1" applyProtection="1">
      <alignment horizontal="center" vertical="center" shrinkToFit="1"/>
      <protection hidden="1"/>
    </xf>
    <xf numFmtId="0" fontId="39" fillId="10" borderId="426" xfId="0" applyFont="1" applyFill="1" applyBorder="1" applyAlignment="1" applyProtection="1">
      <alignment horizontal="center" vertical="center" shrinkToFit="1"/>
      <protection hidden="1"/>
    </xf>
    <xf numFmtId="0" fontId="39" fillId="6" borderId="426" xfId="0" applyFont="1" applyFill="1" applyBorder="1" applyAlignment="1" applyProtection="1">
      <alignment horizontal="center" vertical="center" shrinkToFit="1"/>
      <protection hidden="1"/>
    </xf>
    <xf numFmtId="0" fontId="39" fillId="6" borderId="404" xfId="0" applyFont="1" applyFill="1" applyBorder="1" applyAlignment="1" applyProtection="1">
      <alignment horizontal="center" vertical="center"/>
      <protection hidden="1"/>
    </xf>
    <xf numFmtId="0" fontId="88" fillId="6" borderId="419" xfId="0" applyFont="1" applyFill="1" applyBorder="1" applyAlignment="1" applyProtection="1">
      <alignment horizontal="center" vertical="center" shrinkToFit="1"/>
      <protection locked="0"/>
    </xf>
    <xf numFmtId="0" fontId="207" fillId="10" borderId="407" xfId="0" applyFont="1" applyFill="1" applyBorder="1" applyAlignment="1" applyProtection="1">
      <alignment horizontal="center" vertical="center" shrinkToFit="1"/>
      <protection hidden="1"/>
    </xf>
    <xf numFmtId="0" fontId="88" fillId="10" borderId="408" xfId="0" applyFont="1" applyFill="1" applyBorder="1" applyAlignment="1" applyProtection="1">
      <alignment horizontal="center" vertical="center" shrinkToFit="1"/>
      <protection hidden="1"/>
    </xf>
    <xf numFmtId="0" fontId="88" fillId="10" borderId="448" xfId="0" applyFont="1" applyFill="1" applyBorder="1" applyAlignment="1" applyProtection="1">
      <alignment horizontal="center" vertical="center" shrinkToFit="1"/>
      <protection hidden="1"/>
    </xf>
    <xf numFmtId="0" fontId="207" fillId="10" borderId="443" xfId="0" applyFont="1" applyFill="1" applyBorder="1" applyAlignment="1" applyProtection="1">
      <alignment horizontal="center" vertical="center" shrinkToFit="1"/>
      <protection hidden="1"/>
    </xf>
    <xf numFmtId="0" fontId="88" fillId="10" borderId="401" xfId="0" applyFont="1" applyFill="1" applyBorder="1" applyAlignment="1" applyProtection="1">
      <alignment horizontal="center" vertical="center" shrinkToFit="1"/>
      <protection hidden="1"/>
    </xf>
    <xf numFmtId="0" fontId="207" fillId="10" borderId="394" xfId="0" applyFont="1" applyFill="1" applyBorder="1" applyAlignment="1" applyProtection="1">
      <alignment horizontal="center" vertical="center" shrinkToFit="1"/>
      <protection hidden="1"/>
    </xf>
    <xf numFmtId="0" fontId="88" fillId="10" borderId="453" xfId="0" applyFont="1" applyFill="1" applyBorder="1" applyAlignment="1" applyProtection="1">
      <alignment horizontal="center" vertical="center" shrinkToFit="1"/>
      <protection hidden="1"/>
    </xf>
    <xf numFmtId="0" fontId="88" fillId="0" borderId="397" xfId="0" applyFont="1" applyFill="1" applyBorder="1" applyAlignment="1" applyProtection="1">
      <alignment horizontal="center" vertical="center" shrinkToFit="1"/>
      <protection hidden="1"/>
    </xf>
    <xf numFmtId="0" fontId="207" fillId="10" borderId="478" xfId="0" applyFont="1" applyFill="1" applyBorder="1" applyAlignment="1" applyProtection="1">
      <alignment horizontal="center" vertical="center" shrinkToFit="1"/>
      <protection hidden="1"/>
    </xf>
    <xf numFmtId="0" fontId="207" fillId="7" borderId="455" xfId="0" applyFont="1" applyFill="1" applyBorder="1" applyAlignment="1" applyProtection="1">
      <alignment horizontal="center" vertical="center" shrinkToFit="1"/>
      <protection hidden="1"/>
    </xf>
    <xf numFmtId="0" fontId="207" fillId="7" borderId="456" xfId="0" applyFont="1" applyFill="1" applyBorder="1" applyAlignment="1" applyProtection="1">
      <alignment horizontal="center" vertical="center" shrinkToFit="1"/>
      <protection hidden="1"/>
    </xf>
    <xf numFmtId="0" fontId="207" fillId="7" borderId="457" xfId="0" applyFont="1" applyFill="1" applyBorder="1" applyAlignment="1" applyProtection="1">
      <alignment horizontal="center" vertical="center" shrinkToFit="1"/>
      <protection hidden="1"/>
    </xf>
    <xf numFmtId="0" fontId="207" fillId="6" borderId="457" xfId="0" applyFont="1" applyFill="1" applyBorder="1" applyAlignment="1" applyProtection="1">
      <alignment horizontal="center" vertical="center" shrinkToFit="1"/>
      <protection hidden="1"/>
    </xf>
    <xf numFmtId="0" fontId="207" fillId="6" borderId="456" xfId="0" applyFont="1" applyFill="1" applyBorder="1" applyAlignment="1" applyProtection="1">
      <alignment horizontal="center" vertical="center" shrinkToFit="1"/>
      <protection hidden="1"/>
    </xf>
    <xf numFmtId="0" fontId="207" fillId="6" borderId="458" xfId="0" applyFont="1" applyFill="1" applyBorder="1" applyAlignment="1" applyProtection="1">
      <alignment horizontal="center"/>
      <protection hidden="1"/>
    </xf>
    <xf numFmtId="0" fontId="207" fillId="6" borderId="459" xfId="0" applyFont="1" applyFill="1" applyBorder="1" applyAlignment="1" applyProtection="1">
      <alignment horizontal="center" vertical="center" shrinkToFit="1"/>
      <protection hidden="1"/>
    </xf>
    <xf numFmtId="0" fontId="88" fillId="7" borderId="398" xfId="0" applyFont="1" applyFill="1" applyBorder="1" applyAlignment="1" applyProtection="1">
      <alignment horizontal="center" vertical="center" shrinkToFit="1"/>
      <protection hidden="1"/>
    </xf>
    <xf numFmtId="0" fontId="88" fillId="7" borderId="419" xfId="0" applyFont="1" applyFill="1" applyBorder="1" applyAlignment="1" applyProtection="1">
      <alignment horizontal="center" vertical="center" shrinkToFit="1"/>
      <protection hidden="1"/>
    </xf>
    <xf numFmtId="0" fontId="88" fillId="7" borderId="426" xfId="0" applyFont="1" applyFill="1" applyBorder="1" applyAlignment="1" applyProtection="1">
      <alignment horizontal="center" vertical="center" shrinkToFit="1"/>
      <protection hidden="1"/>
    </xf>
    <xf numFmtId="0" fontId="88" fillId="6" borderId="426" xfId="0" applyFont="1" applyFill="1" applyBorder="1" applyAlignment="1" applyProtection="1">
      <alignment horizontal="center" vertical="center" shrinkToFit="1"/>
      <protection hidden="1"/>
    </xf>
    <xf numFmtId="0" fontId="88" fillId="6" borderId="419" xfId="0" applyFont="1" applyFill="1" applyBorder="1" applyAlignment="1" applyProtection="1">
      <alignment horizontal="center" vertical="center" shrinkToFit="1"/>
      <protection hidden="1"/>
    </xf>
    <xf numFmtId="0" fontId="88" fillId="6" borderId="404" xfId="0" applyFont="1" applyFill="1" applyBorder="1" applyAlignment="1" applyProtection="1">
      <alignment horizontal="center"/>
      <protection hidden="1"/>
    </xf>
    <xf numFmtId="0" fontId="88" fillId="6" borderId="405" xfId="0" applyFont="1" applyFill="1" applyBorder="1" applyAlignment="1" applyProtection="1">
      <alignment horizontal="center" vertical="center" shrinkToFit="1"/>
      <protection hidden="1"/>
    </xf>
    <xf numFmtId="0" fontId="89" fillId="7" borderId="454" xfId="0" applyFont="1" applyFill="1" applyBorder="1" applyAlignment="1" applyProtection="1">
      <alignment horizontal="center" vertical="center" shrinkToFit="1"/>
      <protection hidden="1"/>
    </xf>
    <xf numFmtId="0" fontId="89" fillId="7" borderId="455" xfId="0" applyFont="1" applyFill="1" applyBorder="1" applyAlignment="1" applyProtection="1">
      <alignment horizontal="center" vertical="center" shrinkToFit="1"/>
      <protection hidden="1"/>
    </xf>
    <xf numFmtId="0" fontId="89" fillId="7" borderId="456" xfId="0" applyFont="1" applyFill="1" applyBorder="1" applyAlignment="1" applyProtection="1">
      <alignment horizontal="center" vertical="center" shrinkToFit="1"/>
      <protection hidden="1"/>
    </xf>
    <xf numFmtId="0" fontId="89" fillId="7" borderId="457" xfId="0" applyFont="1" applyFill="1" applyBorder="1" applyAlignment="1" applyProtection="1">
      <alignment horizontal="center" vertical="center" shrinkToFit="1"/>
      <protection hidden="1"/>
    </xf>
    <xf numFmtId="0" fontId="89" fillId="7" borderId="458" xfId="0" applyFont="1" applyFill="1" applyBorder="1" applyAlignment="1" applyProtection="1">
      <alignment horizontal="center"/>
      <protection hidden="1"/>
    </xf>
    <xf numFmtId="0" fontId="89" fillId="7" borderId="459" xfId="0" applyFont="1" applyFill="1" applyBorder="1" applyAlignment="1" applyProtection="1">
      <alignment horizontal="center" vertical="center" shrinkToFit="1"/>
      <protection hidden="1"/>
    </xf>
    <xf numFmtId="0" fontId="125" fillId="7" borderId="397" xfId="0" applyFont="1" applyFill="1" applyBorder="1" applyAlignment="1" applyProtection="1">
      <alignment horizontal="center" vertical="center" shrinkToFit="1"/>
      <protection hidden="1"/>
    </xf>
    <xf numFmtId="0" fontId="125" fillId="7" borderId="398" xfId="0" applyFont="1" applyFill="1" applyBorder="1" applyAlignment="1" applyProtection="1">
      <alignment horizontal="center" vertical="center" shrinkToFit="1"/>
      <protection hidden="1"/>
    </xf>
    <xf numFmtId="0" fontId="125" fillId="7" borderId="419" xfId="0" applyFont="1" applyFill="1" applyBorder="1" applyAlignment="1" applyProtection="1">
      <alignment horizontal="center" vertical="center" shrinkToFit="1"/>
      <protection hidden="1"/>
    </xf>
    <xf numFmtId="0" fontId="125" fillId="7" borderId="426" xfId="0" applyFont="1" applyFill="1" applyBorder="1" applyAlignment="1" applyProtection="1">
      <alignment horizontal="center" vertical="center" shrinkToFit="1"/>
      <protection hidden="1"/>
    </xf>
    <xf numFmtId="0" fontId="125" fillId="7" borderId="404" xfId="0" applyFont="1" applyFill="1" applyBorder="1" applyAlignment="1" applyProtection="1">
      <alignment horizontal="center"/>
      <protection hidden="1"/>
    </xf>
    <xf numFmtId="0" fontId="125" fillId="7" borderId="405" xfId="0" applyFont="1" applyFill="1" applyBorder="1" applyAlignment="1" applyProtection="1">
      <alignment horizontal="center" vertical="center" shrinkToFit="1"/>
      <protection hidden="1"/>
    </xf>
    <xf numFmtId="0" fontId="91" fillId="57" borderId="410" xfId="0" applyFont="1" applyFill="1" applyBorder="1" applyAlignment="1" applyProtection="1">
      <alignment horizontal="center" shrinkToFit="1"/>
      <protection hidden="1"/>
    </xf>
    <xf numFmtId="0" fontId="91" fillId="57" borderId="411" xfId="0" applyFont="1" applyFill="1" applyBorder="1" applyAlignment="1" applyProtection="1">
      <alignment horizontal="center" shrinkToFit="1"/>
      <protection hidden="1"/>
    </xf>
    <xf numFmtId="0" fontId="91" fillId="57" borderId="420" xfId="0" applyFont="1" applyFill="1" applyBorder="1" applyAlignment="1" applyProtection="1">
      <alignment horizontal="center" shrinkToFit="1"/>
      <protection hidden="1"/>
    </xf>
    <xf numFmtId="0" fontId="91" fillId="57" borderId="286" xfId="0" applyFont="1" applyFill="1" applyBorder="1" applyAlignment="1" applyProtection="1">
      <alignment horizontal="center" shrinkToFit="1"/>
      <protection hidden="1"/>
    </xf>
    <xf numFmtId="0" fontId="91" fillId="57" borderId="487" xfId="0" applyFont="1" applyFill="1" applyBorder="1" applyAlignment="1" applyProtection="1">
      <alignment horizontal="center" shrinkToFit="1"/>
      <protection hidden="1"/>
    </xf>
    <xf numFmtId="0" fontId="91" fillId="6" borderId="502" xfId="0" applyFont="1" applyFill="1" applyBorder="1" applyAlignment="1" applyProtection="1">
      <alignment horizontal="center" vertical="center" shrinkToFit="1"/>
      <protection hidden="1"/>
    </xf>
    <xf numFmtId="0" fontId="91" fillId="6" borderId="535" xfId="0" applyFont="1" applyFill="1" applyBorder="1" applyAlignment="1" applyProtection="1">
      <alignment horizontal="center" vertical="center" shrinkToFit="1"/>
      <protection hidden="1"/>
    </xf>
    <xf numFmtId="0" fontId="91" fillId="6" borderId="504" xfId="0" applyFont="1" applyFill="1" applyBorder="1" applyAlignment="1" applyProtection="1">
      <alignment horizontal="center" vertical="center" shrinkToFit="1"/>
      <protection hidden="1"/>
    </xf>
    <xf numFmtId="0" fontId="91" fillId="6" borderId="536" xfId="0" applyFont="1" applyFill="1" applyBorder="1" applyAlignment="1" applyProtection="1">
      <alignment horizontal="center" vertical="center" shrinkToFit="1"/>
      <protection hidden="1"/>
    </xf>
    <xf numFmtId="0" fontId="152" fillId="6" borderId="510" xfId="0" applyFont="1" applyFill="1" applyBorder="1" applyAlignment="1" applyProtection="1">
      <alignment horizontal="center" vertical="center" shrinkToFit="1"/>
      <protection hidden="1"/>
    </xf>
    <xf numFmtId="0" fontId="152" fillId="6" borderId="503" xfId="0" applyFont="1" applyFill="1" applyBorder="1" applyAlignment="1" applyProtection="1">
      <alignment horizontal="center" vertical="center" shrinkToFit="1"/>
      <protection hidden="1"/>
    </xf>
    <xf numFmtId="0" fontId="152" fillId="6" borderId="511" xfId="0" applyFont="1" applyFill="1" applyBorder="1" applyAlignment="1" applyProtection="1">
      <alignment horizontal="center" vertical="center" shrinkToFit="1"/>
      <protection hidden="1"/>
    </xf>
    <xf numFmtId="0" fontId="152" fillId="6" borderId="539" xfId="0" applyFont="1" applyFill="1" applyBorder="1" applyAlignment="1" applyProtection="1">
      <alignment horizontal="center" vertical="center" shrinkToFit="1"/>
      <protection hidden="1"/>
    </xf>
    <xf numFmtId="0" fontId="221" fillId="0" borderId="0" xfId="0" applyFont="1" applyAlignment="1" applyProtection="1">
      <alignment wrapText="1"/>
      <protection hidden="1"/>
    </xf>
    <xf numFmtId="0" fontId="221" fillId="0" borderId="0" xfId="0" applyFont="1" applyProtection="1">
      <protection hidden="1"/>
    </xf>
    <xf numFmtId="0" fontId="229" fillId="56" borderId="391" xfId="0" applyFont="1" applyFill="1" applyBorder="1" applyAlignment="1" applyProtection="1">
      <alignment horizontal="center" wrapText="1"/>
      <protection hidden="1"/>
    </xf>
    <xf numFmtId="0" fontId="230" fillId="0" borderId="659" xfId="0" applyFont="1" applyBorder="1" applyAlignment="1" applyProtection="1">
      <alignment horizontal="center" vertical="center" wrapText="1"/>
      <protection hidden="1"/>
    </xf>
    <xf numFmtId="0" fontId="222" fillId="0" borderId="660" xfId="0" applyFont="1" applyBorder="1" applyAlignment="1" applyProtection="1">
      <alignment wrapText="1"/>
      <protection hidden="1"/>
    </xf>
    <xf numFmtId="0" fontId="222" fillId="0" borderId="660" xfId="0" applyFont="1" applyBorder="1" applyAlignment="1" applyProtection="1">
      <alignment horizontal="left" wrapText="1"/>
      <protection hidden="1"/>
    </xf>
    <xf numFmtId="0" fontId="222" fillId="0" borderId="660" xfId="0" applyFont="1" applyBorder="1" applyAlignment="1" applyProtection="1">
      <alignment vertical="top" wrapText="1"/>
      <protection hidden="1"/>
    </xf>
    <xf numFmtId="0" fontId="222" fillId="0" borderId="393" xfId="0" applyFont="1" applyBorder="1" applyAlignment="1" applyProtection="1">
      <alignment wrapText="1"/>
      <protection hidden="1"/>
    </xf>
    <xf numFmtId="0" fontId="203" fillId="0" borderId="0" xfId="0" applyFont="1" applyProtection="1">
      <protection hidden="1"/>
    </xf>
    <xf numFmtId="0" fontId="152" fillId="0" borderId="0" xfId="0" applyFont="1" applyFill="1" applyBorder="1" applyAlignment="1" applyProtection="1">
      <alignment horizontal="center" vertical="center" shrinkToFit="1"/>
      <protection hidden="1"/>
    </xf>
    <xf numFmtId="0" fontId="129" fillId="0" borderId="620" xfId="0" applyFont="1" applyFill="1" applyBorder="1" applyAlignment="1" applyProtection="1">
      <alignment horizontal="center" vertical="center" shrinkToFit="1"/>
      <protection hidden="1"/>
    </xf>
    <xf numFmtId="0" fontId="129" fillId="0" borderId="54" xfId="0" applyFont="1" applyFill="1" applyBorder="1" applyAlignment="1" applyProtection="1">
      <alignment horizontal="center" vertical="center" shrinkToFit="1"/>
      <protection hidden="1"/>
    </xf>
    <xf numFmtId="0" fontId="129" fillId="0" borderId="607" xfId="0" applyFont="1" applyFill="1" applyBorder="1" applyAlignment="1" applyProtection="1">
      <alignment horizontal="center" vertical="center" shrinkToFit="1"/>
      <protection hidden="1"/>
    </xf>
    <xf numFmtId="0" fontId="243" fillId="10" borderId="0" xfId="0" applyFont="1" applyFill="1" applyBorder="1" applyAlignment="1" applyProtection="1">
      <alignment horizontal="centerContinuous" vertical="center"/>
      <protection hidden="1"/>
    </xf>
    <xf numFmtId="0" fontId="243" fillId="10" borderId="69" xfId="0" applyFont="1" applyFill="1" applyBorder="1" applyAlignment="1" applyProtection="1">
      <alignment horizontal="centerContinuous" vertical="center"/>
      <protection hidden="1"/>
    </xf>
    <xf numFmtId="0" fontId="243" fillId="10" borderId="85" xfId="0" quotePrefix="1" applyFont="1" applyFill="1" applyBorder="1" applyAlignment="1" applyProtection="1">
      <alignment horizontal="center" vertical="center" shrinkToFit="1"/>
      <protection hidden="1"/>
    </xf>
    <xf numFmtId="0" fontId="243" fillId="7" borderId="85" xfId="0" quotePrefix="1" applyFont="1" applyFill="1" applyBorder="1" applyAlignment="1" applyProtection="1">
      <alignment horizontal="center" vertical="center" shrinkToFit="1"/>
      <protection hidden="1"/>
    </xf>
    <xf numFmtId="0" fontId="243" fillId="10" borderId="66" xfId="0" applyFont="1" applyFill="1" applyBorder="1" applyAlignment="1" applyProtection="1">
      <alignment horizontal="centerContinuous" vertical="center"/>
      <protection hidden="1"/>
    </xf>
    <xf numFmtId="0" fontId="243" fillId="10" borderId="1" xfId="0" applyFont="1" applyFill="1" applyBorder="1" applyAlignment="1" applyProtection="1">
      <alignment horizontal="centerContinuous" vertical="center"/>
      <protection hidden="1"/>
    </xf>
    <xf numFmtId="0" fontId="243" fillId="10" borderId="76" xfId="0" quotePrefix="1" applyFont="1" applyFill="1" applyBorder="1" applyAlignment="1" applyProtection="1">
      <alignment horizontal="center" vertical="center" shrinkToFit="1"/>
      <protection hidden="1"/>
    </xf>
    <xf numFmtId="0" fontId="243" fillId="7" borderId="76" xfId="0" quotePrefix="1" applyFont="1" applyFill="1" applyBorder="1" applyAlignment="1" applyProtection="1">
      <alignment horizontal="center" vertical="center" shrinkToFit="1"/>
      <protection hidden="1"/>
    </xf>
    <xf numFmtId="0" fontId="199" fillId="10" borderId="0" xfId="0" applyFont="1" applyFill="1" applyBorder="1" applyAlignment="1" applyProtection="1">
      <alignment horizontal="centerContinuous" vertical="center"/>
      <protection hidden="1"/>
    </xf>
    <xf numFmtId="0" fontId="199" fillId="10" borderId="57" xfId="0" quotePrefix="1" applyFont="1" applyFill="1" applyBorder="1" applyAlignment="1" applyProtection="1">
      <alignment horizontal="center" vertical="center" shrinkToFit="1"/>
      <protection hidden="1"/>
    </xf>
    <xf numFmtId="0" fontId="199" fillId="7" borderId="57" xfId="0" quotePrefix="1" applyFont="1" applyFill="1" applyBorder="1" applyAlignment="1" applyProtection="1">
      <alignment horizontal="center" vertical="center" shrinkToFit="1"/>
      <protection hidden="1"/>
    </xf>
    <xf numFmtId="0" fontId="199" fillId="10" borderId="118" xfId="0" applyFont="1" applyFill="1" applyBorder="1" applyAlignment="1" applyProtection="1">
      <alignment horizontal="centerContinuous" vertical="center"/>
      <protection hidden="1"/>
    </xf>
    <xf numFmtId="0" fontId="199" fillId="10" borderId="578" xfId="0" quotePrefix="1" applyFont="1" applyFill="1" applyBorder="1" applyAlignment="1" applyProtection="1">
      <alignment horizontal="center" vertical="center" shrinkToFit="1"/>
      <protection hidden="1"/>
    </xf>
    <xf numFmtId="0" fontId="199" fillId="7" borderId="578" xfId="0" quotePrefix="1" applyFont="1" applyFill="1" applyBorder="1" applyAlignment="1" applyProtection="1">
      <alignment horizontal="center" vertical="center" shrinkToFit="1"/>
      <protection hidden="1"/>
    </xf>
    <xf numFmtId="0" fontId="243" fillId="10" borderId="12" xfId="0" applyFont="1" applyFill="1" applyBorder="1" applyAlignment="1" applyProtection="1">
      <alignment horizontal="center" vertical="center" shrinkToFit="1"/>
      <protection hidden="1"/>
    </xf>
    <xf numFmtId="0" fontId="243" fillId="10" borderId="2" xfId="0" applyFont="1" applyFill="1" applyBorder="1" applyAlignment="1" applyProtection="1">
      <alignment horizontal="center" vertical="center" shrinkToFit="1"/>
      <protection hidden="1"/>
    </xf>
    <xf numFmtId="0" fontId="199" fillId="10" borderId="12" xfId="0" applyFont="1" applyFill="1" applyBorder="1" applyAlignment="1" applyProtection="1">
      <alignment horizontal="center" vertical="center" shrinkToFit="1"/>
      <protection hidden="1"/>
    </xf>
    <xf numFmtId="0" fontId="199" fillId="10" borderId="237" xfId="0" applyFont="1" applyFill="1" applyBorder="1" applyAlignment="1" applyProtection="1">
      <alignment horizontal="center" vertical="center" shrinkToFit="1"/>
      <protection hidden="1"/>
    </xf>
    <xf numFmtId="0" fontId="129" fillId="0" borderId="621" xfId="0" applyFont="1" applyFill="1" applyBorder="1" applyAlignment="1" applyProtection="1">
      <alignment horizontal="center" vertical="center" shrinkToFit="1"/>
      <protection hidden="1"/>
    </xf>
    <xf numFmtId="0" fontId="129" fillId="0" borderId="560" xfId="0" applyFont="1" applyFill="1" applyBorder="1" applyAlignment="1" applyProtection="1">
      <alignment horizontal="center" vertical="center" shrinkToFit="1"/>
      <protection hidden="1"/>
    </xf>
    <xf numFmtId="0" fontId="129" fillId="0" borderId="609" xfId="0" applyFont="1" applyFill="1" applyBorder="1" applyAlignment="1" applyProtection="1">
      <alignment horizontal="center" vertical="center" shrinkToFit="1"/>
      <protection hidden="1"/>
    </xf>
    <xf numFmtId="0" fontId="129" fillId="0" borderId="644" xfId="0" applyFont="1" applyFill="1" applyBorder="1" applyAlignment="1" applyProtection="1">
      <alignment horizontal="center" vertical="center" shrinkToFit="1"/>
      <protection hidden="1"/>
    </xf>
    <xf numFmtId="0" fontId="129" fillId="0" borderId="645" xfId="0" applyFont="1" applyFill="1" applyBorder="1" applyAlignment="1" applyProtection="1">
      <alignment horizontal="center" vertical="center" shrinkToFit="1"/>
      <protection hidden="1"/>
    </xf>
    <xf numFmtId="0" fontId="129" fillId="0" borderId="646" xfId="0" applyFont="1" applyFill="1" applyBorder="1" applyAlignment="1" applyProtection="1">
      <alignment horizontal="center" vertical="center" shrinkToFit="1"/>
      <protection hidden="1"/>
    </xf>
    <xf numFmtId="0" fontId="129" fillId="10" borderId="620" xfId="0" applyFont="1" applyFill="1" applyBorder="1" applyAlignment="1" applyProtection="1">
      <alignment horizontal="center" vertical="center" shrinkToFit="1"/>
      <protection hidden="1"/>
    </xf>
    <xf numFmtId="0" fontId="129" fillId="10" borderId="54" xfId="0" applyFont="1" applyFill="1" applyBorder="1" applyAlignment="1" applyProtection="1">
      <alignment horizontal="center" vertical="center" shrinkToFit="1"/>
      <protection hidden="1"/>
    </xf>
    <xf numFmtId="0" fontId="129" fillId="10" borderId="607" xfId="0" applyFont="1" applyFill="1" applyBorder="1" applyAlignment="1" applyProtection="1">
      <alignment horizontal="center" vertical="center" shrinkToFit="1"/>
      <protection hidden="1"/>
    </xf>
    <xf numFmtId="1" fontId="129" fillId="6" borderId="267" xfId="0" applyNumberFormat="1" applyFont="1" applyFill="1" applyBorder="1" applyAlignment="1" applyProtection="1">
      <alignment horizontal="center" vertical="center" shrinkToFit="1"/>
      <protection hidden="1"/>
    </xf>
    <xf numFmtId="0" fontId="129" fillId="10" borderId="569" xfId="0" applyFont="1" applyFill="1" applyBorder="1" applyAlignment="1" applyProtection="1">
      <alignment horizontal="center" vertical="center" shrinkToFit="1"/>
      <protection hidden="1"/>
    </xf>
    <xf numFmtId="0" fontId="129" fillId="10" borderId="642" xfId="0" applyFont="1" applyFill="1" applyBorder="1" applyAlignment="1" applyProtection="1">
      <alignment horizontal="center" vertical="center" shrinkToFit="1"/>
      <protection hidden="1"/>
    </xf>
    <xf numFmtId="0" fontId="182" fillId="10" borderId="569" xfId="0" applyFont="1" applyFill="1" applyBorder="1" applyAlignment="1" applyProtection="1">
      <alignment horizontal="center" vertical="center" shrinkToFit="1"/>
      <protection hidden="1"/>
    </xf>
    <xf numFmtId="0" fontId="182" fillId="10" borderId="642" xfId="0" applyFont="1" applyFill="1" applyBorder="1" applyAlignment="1" applyProtection="1">
      <alignment horizontal="center" vertical="center" shrinkToFit="1"/>
      <protection hidden="1"/>
    </xf>
    <xf numFmtId="0" fontId="212" fillId="10" borderId="572" xfId="0" applyFont="1" applyFill="1" applyBorder="1" applyAlignment="1" applyProtection="1">
      <alignment horizontal="center" vertical="center" shrinkToFit="1"/>
      <protection hidden="1"/>
    </xf>
    <xf numFmtId="0" fontId="212" fillId="10" borderId="667" xfId="0" applyFont="1" applyFill="1" applyBorder="1" applyAlignment="1" applyProtection="1">
      <alignment horizontal="center" vertical="center" shrinkToFit="1"/>
      <protection hidden="1"/>
    </xf>
    <xf numFmtId="0" fontId="182" fillId="10" borderId="54" xfId="0" applyFont="1" applyFill="1" applyBorder="1" applyAlignment="1" applyProtection="1">
      <alignment horizontal="center" vertical="center" shrinkToFit="1"/>
      <protection hidden="1"/>
    </xf>
    <xf numFmtId="0" fontId="182" fillId="10" borderId="607" xfId="0" applyFont="1" applyFill="1" applyBorder="1" applyAlignment="1" applyProtection="1">
      <alignment horizontal="center" vertical="center" shrinkToFit="1"/>
      <protection hidden="1"/>
    </xf>
    <xf numFmtId="0" fontId="103" fillId="10" borderId="583" xfId="0" applyFont="1" applyFill="1" applyBorder="1" applyAlignment="1" applyProtection="1">
      <alignment horizontal="center" vertical="center" shrinkToFit="1"/>
      <protection hidden="1"/>
    </xf>
    <xf numFmtId="1" fontId="170" fillId="10" borderId="614" xfId="0" applyNumberFormat="1" applyFont="1" applyFill="1" applyBorder="1" applyAlignment="1" applyProtection="1">
      <alignment horizontal="center" vertical="center" shrinkToFit="1"/>
      <protection hidden="1"/>
    </xf>
    <xf numFmtId="0" fontId="170" fillId="10" borderId="68" xfId="0" applyFont="1" applyFill="1" applyBorder="1" applyAlignment="1" applyProtection="1">
      <alignment horizontal="center" vertical="center" shrinkToFit="1"/>
      <protection hidden="1"/>
    </xf>
    <xf numFmtId="0" fontId="170" fillId="10" borderId="606" xfId="0" applyFont="1" applyFill="1" applyBorder="1" applyAlignment="1" applyProtection="1">
      <alignment horizontal="center" vertical="center" shrinkToFit="1"/>
      <protection hidden="1"/>
    </xf>
    <xf numFmtId="1" fontId="129" fillId="10" borderId="620" xfId="0" applyNumberFormat="1" applyFont="1" applyFill="1" applyBorder="1" applyAlignment="1" applyProtection="1">
      <alignment horizontal="center" vertical="center" shrinkToFit="1"/>
      <protection hidden="1"/>
    </xf>
    <xf numFmtId="1" fontId="182" fillId="10" borderId="620" xfId="0" applyNumberFormat="1" applyFont="1" applyFill="1" applyBorder="1" applyAlignment="1" applyProtection="1">
      <alignment horizontal="center" vertical="center" shrinkToFit="1"/>
      <protection hidden="1"/>
    </xf>
    <xf numFmtId="1" fontId="212" fillId="10" borderId="617" xfId="0" applyNumberFormat="1" applyFont="1" applyFill="1" applyBorder="1" applyAlignment="1" applyProtection="1">
      <alignment horizontal="center" vertical="center" shrinkToFit="1"/>
      <protection hidden="1"/>
    </xf>
    <xf numFmtId="0" fontId="212" fillId="10" borderId="579" xfId="0" applyFont="1" applyFill="1" applyBorder="1" applyAlignment="1" applyProtection="1">
      <alignment horizontal="center" vertical="center" shrinkToFit="1"/>
      <protection hidden="1"/>
    </xf>
    <xf numFmtId="0" fontId="212" fillId="10" borderId="666" xfId="0" applyFont="1" applyFill="1" applyBorder="1" applyAlignment="1" applyProtection="1">
      <alignment horizontal="center" vertical="center" shrinkToFit="1"/>
      <protection hidden="1"/>
    </xf>
    <xf numFmtId="0" fontId="129" fillId="10" borderId="644" xfId="0" applyFont="1" applyFill="1" applyBorder="1" applyAlignment="1" applyProtection="1">
      <alignment horizontal="center" vertical="center" shrinkToFit="1"/>
      <protection hidden="1"/>
    </xf>
    <xf numFmtId="0" fontId="129" fillId="10" borderId="645" xfId="0" applyFont="1" applyFill="1" applyBorder="1" applyAlignment="1" applyProtection="1">
      <alignment horizontal="center" vertical="center" shrinkToFit="1"/>
      <protection hidden="1"/>
    </xf>
    <xf numFmtId="0" fontId="129" fillId="10" borderId="646" xfId="0" applyFont="1" applyFill="1" applyBorder="1" applyAlignment="1" applyProtection="1">
      <alignment horizontal="center" vertical="center" shrinkToFit="1"/>
      <protection hidden="1"/>
    </xf>
    <xf numFmtId="0" fontId="39" fillId="0" borderId="0" xfId="0" applyFont="1" applyFill="1" applyAlignment="1" applyProtection="1">
      <alignment horizontal="left"/>
      <protection hidden="1"/>
    </xf>
    <xf numFmtId="0" fontId="112" fillId="17" borderId="0" xfId="0" applyFont="1" applyFill="1" applyBorder="1" applyAlignment="1" applyProtection="1">
      <alignment horizontal="center" vertical="center" shrinkToFit="1"/>
      <protection hidden="1"/>
    </xf>
    <xf numFmtId="0" fontId="91" fillId="10" borderId="668" xfId="0" applyFont="1" applyFill="1" applyBorder="1" applyAlignment="1" applyProtection="1">
      <alignment horizontal="center" vertical="center" shrinkToFit="1"/>
      <protection locked="0"/>
    </xf>
    <xf numFmtId="0" fontId="91" fillId="10" borderId="670" xfId="0" applyFont="1" applyFill="1" applyBorder="1" applyAlignment="1" applyProtection="1">
      <alignment horizontal="center" vertical="center" shrinkToFit="1"/>
      <protection locked="0"/>
    </xf>
    <xf numFmtId="0" fontId="91" fillId="10" borderId="671" xfId="0" applyFont="1" applyFill="1" applyBorder="1" applyAlignment="1" applyProtection="1">
      <alignment horizontal="center" vertical="center" shrinkToFit="1"/>
      <protection hidden="1"/>
    </xf>
    <xf numFmtId="0" fontId="107" fillId="10" borderId="672" xfId="0" applyFont="1" applyFill="1" applyBorder="1" applyAlignment="1" applyProtection="1">
      <alignment horizontal="center" vertical="center" shrinkToFit="1"/>
      <protection hidden="1"/>
    </xf>
    <xf numFmtId="0" fontId="91" fillId="10" borderId="673" xfId="0" applyFont="1" applyFill="1" applyBorder="1" applyAlignment="1" applyProtection="1">
      <alignment horizontal="center" vertical="center" shrinkToFit="1"/>
      <protection hidden="1"/>
    </xf>
    <xf numFmtId="0" fontId="107" fillId="10" borderId="674" xfId="0" applyFont="1" applyFill="1" applyBorder="1" applyAlignment="1" applyProtection="1">
      <alignment horizontal="center" vertical="center" shrinkToFit="1"/>
      <protection hidden="1"/>
    </xf>
    <xf numFmtId="0" fontId="107" fillId="10" borderId="675" xfId="0" applyFont="1" applyFill="1" applyBorder="1" applyAlignment="1" applyProtection="1">
      <alignment horizontal="center" vertical="center" shrinkToFit="1"/>
      <protection hidden="1"/>
    </xf>
    <xf numFmtId="0" fontId="91" fillId="10" borderId="678" xfId="0" applyFont="1" applyFill="1" applyBorder="1" applyAlignment="1" applyProtection="1">
      <alignment horizontal="center" vertical="center" shrinkToFit="1"/>
      <protection locked="0"/>
    </xf>
    <xf numFmtId="0" fontId="152" fillId="0" borderId="679" xfId="0" applyFont="1" applyFill="1" applyBorder="1" applyAlignment="1" applyProtection="1">
      <alignment horizontal="center" vertical="center" shrinkToFit="1"/>
      <protection hidden="1"/>
    </xf>
    <xf numFmtId="0" fontId="152" fillId="0" borderId="680" xfId="0" applyFont="1" applyFill="1" applyBorder="1" applyAlignment="1" applyProtection="1">
      <alignment horizontal="center" vertical="center" shrinkToFit="1"/>
      <protection hidden="1"/>
    </xf>
    <xf numFmtId="0" fontId="152" fillId="0" borderId="681" xfId="0" applyFont="1" applyFill="1" applyBorder="1" applyAlignment="1" applyProtection="1">
      <alignment horizontal="center" vertical="center" shrinkToFit="1"/>
      <protection hidden="1"/>
    </xf>
    <xf numFmtId="0" fontId="152" fillId="0" borderId="682" xfId="0" applyFont="1" applyFill="1" applyBorder="1" applyAlignment="1" applyProtection="1">
      <alignment horizontal="center" vertical="center" shrinkToFit="1"/>
      <protection hidden="1"/>
    </xf>
    <xf numFmtId="0" fontId="91" fillId="10" borderId="683" xfId="0" applyFont="1" applyFill="1" applyBorder="1" applyAlignment="1" applyProtection="1">
      <alignment horizontal="center" vertical="center" shrinkToFit="1"/>
      <protection locked="0"/>
    </xf>
    <xf numFmtId="0" fontId="152" fillId="0" borderId="684" xfId="0" applyFont="1" applyFill="1" applyBorder="1" applyAlignment="1" applyProtection="1">
      <alignment horizontal="center" vertical="center" shrinkToFit="1"/>
      <protection hidden="1"/>
    </xf>
    <xf numFmtId="0" fontId="91" fillId="10" borderId="685" xfId="0" applyFont="1" applyFill="1" applyBorder="1" applyAlignment="1" applyProtection="1">
      <alignment horizontal="center" vertical="center" shrinkToFit="1"/>
      <protection locked="0"/>
    </xf>
    <xf numFmtId="0" fontId="152" fillId="0" borderId="686" xfId="0" applyFont="1" applyFill="1" applyBorder="1" applyAlignment="1" applyProtection="1">
      <alignment horizontal="center" vertical="center" shrinkToFit="1"/>
      <protection hidden="1"/>
    </xf>
    <xf numFmtId="0" fontId="91" fillId="10" borderId="687" xfId="0" applyFont="1" applyFill="1" applyBorder="1" applyAlignment="1" applyProtection="1">
      <alignment horizontal="center" vertical="center" shrinkToFit="1"/>
      <protection locked="0"/>
    </xf>
    <xf numFmtId="0" fontId="152" fillId="0" borderId="688" xfId="0" applyFont="1" applyFill="1" applyBorder="1" applyAlignment="1" applyProtection="1">
      <alignment horizontal="center" vertical="center" shrinkToFit="1"/>
      <protection hidden="1"/>
    </xf>
    <xf numFmtId="0" fontId="152" fillId="0" borderId="689" xfId="0" applyFont="1" applyFill="1" applyBorder="1" applyAlignment="1" applyProtection="1">
      <alignment horizontal="center" vertical="center" shrinkToFit="1"/>
      <protection hidden="1"/>
    </xf>
    <xf numFmtId="0" fontId="91" fillId="10" borderId="690" xfId="0" applyFont="1" applyFill="1" applyBorder="1" applyAlignment="1" applyProtection="1">
      <alignment horizontal="center" vertical="center" shrinkToFit="1"/>
      <protection locked="0"/>
    </xf>
    <xf numFmtId="0" fontId="91" fillId="10" borderId="691" xfId="0" applyFont="1" applyFill="1" applyBorder="1" applyAlignment="1" applyProtection="1">
      <alignment horizontal="center" vertical="center" shrinkToFit="1"/>
      <protection locked="0"/>
    </xf>
    <xf numFmtId="0" fontId="72" fillId="9" borderId="648" xfId="0" applyFont="1" applyFill="1" applyBorder="1" applyAlignment="1" applyProtection="1">
      <alignment horizontal="center" vertical="center" shrinkToFit="1"/>
      <protection locked="0"/>
    </xf>
    <xf numFmtId="0" fontId="72" fillId="5" borderId="648" xfId="0" applyFont="1" applyFill="1" applyBorder="1" applyAlignment="1" applyProtection="1">
      <alignment horizontal="center" vertical="center" shrinkToFit="1"/>
      <protection locked="0"/>
    </xf>
    <xf numFmtId="0" fontId="72" fillId="5" borderId="492" xfId="0" applyFont="1" applyFill="1" applyBorder="1" applyAlignment="1" applyProtection="1">
      <alignment horizontal="center" vertical="center" shrinkToFit="1"/>
      <protection locked="0"/>
    </xf>
    <xf numFmtId="0" fontId="3" fillId="1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 fillId="10" borderId="0" xfId="0" applyFont="1" applyFill="1" applyBorder="1" applyAlignment="1" applyProtection="1">
      <alignment horizontal="center" vertical="center"/>
      <protection hidden="1"/>
    </xf>
    <xf numFmtId="0" fontId="160" fillId="10" borderId="348" xfId="0" applyFont="1" applyFill="1" applyBorder="1" applyAlignment="1" applyProtection="1">
      <alignment horizontal="center" shrinkToFit="1"/>
      <protection hidden="1"/>
    </xf>
    <xf numFmtId="0" fontId="160" fillId="10" borderId="435" xfId="0" applyFont="1" applyFill="1" applyBorder="1" applyAlignment="1" applyProtection="1">
      <alignment horizontal="center" shrinkToFit="1"/>
      <protection hidden="1"/>
    </xf>
    <xf numFmtId="0" fontId="10" fillId="30" borderId="14" xfId="0" applyFont="1" applyFill="1" applyBorder="1" applyAlignment="1" applyProtection="1">
      <alignment horizontal="center" vertical="center"/>
      <protection hidden="1"/>
    </xf>
    <xf numFmtId="0" fontId="10" fillId="30" borderId="109" xfId="0" applyFont="1" applyFill="1" applyBorder="1" applyAlignment="1" applyProtection="1">
      <alignment horizontal="center" vertical="center"/>
      <protection hidden="1"/>
    </xf>
    <xf numFmtId="0" fontId="10" fillId="30" borderId="89" xfId="0" applyFont="1" applyFill="1" applyBorder="1" applyAlignment="1" applyProtection="1">
      <alignment horizontal="center" vertical="center"/>
      <protection hidden="1"/>
    </xf>
    <xf numFmtId="0" fontId="10" fillId="30" borderId="6" xfId="0" applyFont="1" applyFill="1" applyBorder="1" applyAlignment="1" applyProtection="1">
      <alignment horizontal="center" vertical="center"/>
      <protection hidden="1"/>
    </xf>
    <xf numFmtId="0" fontId="10" fillId="30" borderId="90" xfId="0" applyFont="1" applyFill="1" applyBorder="1" applyAlignment="1" applyProtection="1">
      <alignment horizontal="center" vertical="center"/>
      <protection hidden="1"/>
    </xf>
    <xf numFmtId="0" fontId="10" fillId="30" borderId="108" xfId="0" applyFont="1" applyFill="1" applyBorder="1" applyAlignment="1" applyProtection="1">
      <alignment horizontal="center" vertical="center"/>
      <protection hidden="1"/>
    </xf>
    <xf numFmtId="0" fontId="10" fillId="30" borderId="87" xfId="0" applyFont="1" applyFill="1" applyBorder="1" applyAlignment="1" applyProtection="1">
      <alignment horizontal="center" vertical="center"/>
      <protection hidden="1"/>
    </xf>
    <xf numFmtId="0" fontId="10" fillId="30" borderId="88" xfId="0" applyFont="1" applyFill="1" applyBorder="1" applyAlignment="1" applyProtection="1">
      <alignment horizontal="center" vertical="center"/>
      <protection hidden="1"/>
    </xf>
    <xf numFmtId="0" fontId="4" fillId="30" borderId="14" xfId="0" applyFont="1" applyFill="1" applyBorder="1" applyAlignment="1" applyProtection="1">
      <alignment horizontal="center" vertical="center"/>
      <protection hidden="1"/>
    </xf>
    <xf numFmtId="0" fontId="4" fillId="30" borderId="109" xfId="0" applyFont="1" applyFill="1" applyBorder="1" applyAlignment="1" applyProtection="1">
      <alignment horizontal="center" vertical="center"/>
      <protection hidden="1"/>
    </xf>
    <xf numFmtId="0" fontId="4" fillId="30" borderId="89" xfId="0" applyFont="1" applyFill="1" applyBorder="1" applyAlignment="1" applyProtection="1">
      <alignment horizontal="center" vertical="center"/>
      <protection hidden="1"/>
    </xf>
    <xf numFmtId="0" fontId="4" fillId="30" borderId="6" xfId="0" applyFont="1" applyFill="1" applyBorder="1" applyAlignment="1" applyProtection="1">
      <alignment horizontal="center" vertical="center"/>
      <protection hidden="1"/>
    </xf>
    <xf numFmtId="0" fontId="4" fillId="30" borderId="90" xfId="0" applyFont="1" applyFill="1" applyBorder="1" applyAlignment="1" applyProtection="1">
      <alignment horizontal="center" vertical="center"/>
      <protection hidden="1"/>
    </xf>
    <xf numFmtId="0" fontId="3" fillId="30" borderId="319" xfId="0" applyFont="1" applyFill="1" applyBorder="1" applyAlignment="1" applyProtection="1">
      <alignment horizontal="center" vertical="center"/>
      <protection hidden="1"/>
    </xf>
    <xf numFmtId="0" fontId="3" fillId="30" borderId="386" xfId="0" applyFont="1" applyFill="1" applyBorder="1" applyAlignment="1" applyProtection="1">
      <alignment horizontal="center" vertical="center"/>
      <protection hidden="1"/>
    </xf>
    <xf numFmtId="0" fontId="3" fillId="30" borderId="338" xfId="0" applyFont="1" applyFill="1" applyBorder="1" applyAlignment="1" applyProtection="1">
      <alignment horizontal="center" vertical="center"/>
      <protection hidden="1"/>
    </xf>
    <xf numFmtId="0" fontId="4" fillId="30" borderId="108" xfId="0" applyFont="1" applyFill="1" applyBorder="1" applyAlignment="1" applyProtection="1">
      <alignment horizontal="center" vertical="center"/>
      <protection hidden="1"/>
    </xf>
    <xf numFmtId="0" fontId="4" fillId="30" borderId="87" xfId="0" applyFont="1" applyFill="1" applyBorder="1" applyAlignment="1" applyProtection="1">
      <alignment horizontal="center" vertical="center"/>
      <protection hidden="1"/>
    </xf>
    <xf numFmtId="0" fontId="4" fillId="30" borderId="88" xfId="0" applyFont="1" applyFill="1" applyBorder="1" applyAlignment="1" applyProtection="1">
      <alignment horizontal="center" vertical="center"/>
      <protection hidden="1"/>
    </xf>
    <xf numFmtId="0" fontId="246" fillId="30" borderId="319" xfId="0" applyFont="1" applyFill="1" applyBorder="1" applyAlignment="1" applyProtection="1">
      <alignment horizontal="center" vertical="center"/>
      <protection hidden="1"/>
    </xf>
    <xf numFmtId="0" fontId="246" fillId="30" borderId="386" xfId="0" applyFont="1" applyFill="1" applyBorder="1" applyAlignment="1" applyProtection="1">
      <alignment horizontal="center" vertical="center"/>
      <protection hidden="1"/>
    </xf>
    <xf numFmtId="0" fontId="246" fillId="30" borderId="338" xfId="0" applyFont="1" applyFill="1" applyBorder="1" applyAlignment="1" applyProtection="1">
      <alignment horizontal="center" vertical="center"/>
      <protection hidden="1"/>
    </xf>
    <xf numFmtId="0" fontId="3" fillId="0" borderId="320" xfId="0" applyFont="1" applyFill="1" applyBorder="1" applyAlignment="1" applyProtection="1">
      <alignment horizontal="center" vertical="center"/>
      <protection hidden="1"/>
    </xf>
    <xf numFmtId="0" fontId="3" fillId="0" borderId="383" xfId="0" applyFont="1" applyFill="1" applyBorder="1" applyAlignment="1" applyProtection="1">
      <alignment horizontal="center" vertical="center"/>
      <protection hidden="1"/>
    </xf>
    <xf numFmtId="0" fontId="3" fillId="0" borderId="384" xfId="0" applyFont="1" applyFill="1" applyBorder="1" applyAlignment="1" applyProtection="1">
      <alignment horizontal="center" vertical="center"/>
      <protection hidden="1"/>
    </xf>
    <xf numFmtId="0" fontId="247" fillId="6" borderId="320" xfId="0" applyFont="1" applyFill="1" applyBorder="1" applyAlignment="1" applyProtection="1">
      <alignment horizontal="center" vertical="center"/>
      <protection hidden="1"/>
    </xf>
    <xf numFmtId="0" fontId="247" fillId="6" borderId="383" xfId="0" applyFont="1" applyFill="1" applyBorder="1" applyAlignment="1" applyProtection="1">
      <alignment horizontal="center" vertical="center"/>
      <protection hidden="1"/>
    </xf>
    <xf numFmtId="0" fontId="247" fillId="6" borderId="384" xfId="0" applyFont="1" applyFill="1" applyBorder="1" applyAlignment="1" applyProtection="1">
      <alignment horizontal="center" vertical="center"/>
      <protection hidden="1"/>
    </xf>
    <xf numFmtId="0" fontId="152" fillId="30" borderId="8" xfId="0" applyFont="1" applyFill="1" applyBorder="1" applyAlignment="1" applyProtection="1">
      <alignment horizontal="center" vertical="center" shrinkToFit="1"/>
      <protection hidden="1"/>
    </xf>
    <xf numFmtId="0" fontId="152" fillId="30" borderId="4" xfId="0" applyFont="1" applyFill="1" applyBorder="1" applyAlignment="1" applyProtection="1">
      <alignment horizontal="center" vertical="center" shrinkToFit="1"/>
      <protection hidden="1"/>
    </xf>
    <xf numFmtId="0" fontId="152" fillId="30" borderId="108" xfId="0" applyFont="1" applyFill="1" applyBorder="1" applyAlignment="1" applyProtection="1">
      <alignment horizontal="center" vertical="center" shrinkToFit="1"/>
      <protection hidden="1"/>
    </xf>
    <xf numFmtId="0" fontId="152" fillId="30" borderId="88" xfId="0" applyFont="1" applyFill="1" applyBorder="1" applyAlignment="1" applyProtection="1">
      <alignment horizontal="center" vertical="center" shrinkToFit="1"/>
      <protection hidden="1"/>
    </xf>
    <xf numFmtId="0" fontId="152" fillId="30" borderId="108" xfId="0" quotePrefix="1" applyFont="1" applyFill="1" applyBorder="1" applyAlignment="1" applyProtection="1">
      <alignment horizontal="center" vertical="center" shrinkToFit="1"/>
      <protection hidden="1"/>
    </xf>
    <xf numFmtId="0" fontId="152" fillId="30" borderId="88" xfId="0" quotePrefix="1" applyFont="1" applyFill="1" applyBorder="1" applyAlignment="1" applyProtection="1">
      <alignment horizontal="center" vertical="center" shrinkToFit="1"/>
      <protection hidden="1"/>
    </xf>
    <xf numFmtId="0" fontId="10" fillId="0" borderId="266" xfId="0" applyFont="1" applyFill="1" applyBorder="1" applyAlignment="1" applyProtection="1">
      <alignment vertical="center"/>
      <protection hidden="1"/>
    </xf>
    <xf numFmtId="0" fontId="10" fillId="0" borderId="267" xfId="0" applyFont="1" applyFill="1" applyBorder="1" applyProtection="1">
      <protection hidden="1"/>
    </xf>
    <xf numFmtId="0" fontId="152" fillId="10" borderId="15" xfId="0" quotePrefix="1" applyFont="1" applyFill="1" applyBorder="1" applyAlignment="1" applyProtection="1">
      <alignment horizontal="center" vertical="center" shrinkToFit="1"/>
      <protection hidden="1"/>
    </xf>
    <xf numFmtId="0" fontId="152" fillId="10" borderId="7" xfId="0" quotePrefix="1" applyFont="1" applyFill="1" applyBorder="1" applyAlignment="1" applyProtection="1">
      <alignment horizontal="center" vertical="center" shrinkToFit="1"/>
      <protection hidden="1"/>
    </xf>
    <xf numFmtId="0" fontId="152" fillId="10" borderId="15" xfId="0" applyFont="1" applyFill="1" applyBorder="1" applyAlignment="1" applyProtection="1">
      <alignment horizontal="center" vertical="center" shrinkToFit="1"/>
      <protection hidden="1"/>
    </xf>
    <xf numFmtId="0" fontId="152" fillId="10" borderId="7" xfId="0" applyFont="1" applyFill="1" applyBorder="1" applyAlignment="1" applyProtection="1">
      <alignment horizontal="center" vertical="center" shrinkToFit="1"/>
      <protection hidden="1"/>
    </xf>
    <xf numFmtId="0" fontId="152" fillId="10" borderId="109" xfId="0" applyFont="1" applyFill="1" applyBorder="1" applyAlignment="1" applyProtection="1">
      <alignment horizontal="center" vertical="center" shrinkToFit="1"/>
      <protection hidden="1"/>
    </xf>
    <xf numFmtId="0" fontId="152" fillId="10" borderId="90" xfId="0" applyFont="1" applyFill="1" applyBorder="1" applyAlignment="1" applyProtection="1">
      <alignment horizontal="center" vertical="center" shrinkToFit="1"/>
      <protection hidden="1"/>
    </xf>
    <xf numFmtId="0" fontId="10" fillId="10" borderId="473" xfId="0" applyFont="1" applyFill="1" applyBorder="1" applyAlignment="1" applyProtection="1">
      <alignment horizontal="center"/>
      <protection hidden="1"/>
    </xf>
    <xf numFmtId="0" fontId="10" fillId="10" borderId="474" xfId="0" applyFont="1" applyFill="1" applyBorder="1" applyAlignment="1" applyProtection="1">
      <alignment horizontal="center"/>
      <protection hidden="1"/>
    </xf>
    <xf numFmtId="0" fontId="10" fillId="10" borderId="475" xfId="0" applyFont="1" applyFill="1" applyBorder="1" applyAlignment="1" applyProtection="1">
      <alignment horizontal="center" shrinkToFit="1"/>
      <protection hidden="1"/>
    </xf>
    <xf numFmtId="0" fontId="7" fillId="10" borderId="294" xfId="0" applyFont="1" applyFill="1" applyBorder="1" applyAlignment="1" applyProtection="1">
      <alignment horizontal="left" vertical="center" shrinkToFit="1"/>
      <protection hidden="1"/>
    </xf>
    <xf numFmtId="0" fontId="2" fillId="10" borderId="99" xfId="0" applyFont="1" applyFill="1" applyBorder="1" applyAlignment="1" applyProtection="1">
      <alignment horizontal="left"/>
      <protection hidden="1"/>
    </xf>
    <xf numFmtId="0" fontId="7" fillId="10" borderId="292" xfId="0" applyFont="1" applyFill="1" applyBorder="1" applyAlignment="1" applyProtection="1">
      <alignment horizontal="center" vertical="center" shrinkToFit="1"/>
      <protection hidden="1"/>
    </xf>
    <xf numFmtId="0" fontId="7" fillId="10" borderId="293" xfId="0" applyFont="1" applyFill="1" applyBorder="1" applyAlignment="1" applyProtection="1">
      <alignment horizontal="center" vertical="center" shrinkToFit="1"/>
      <protection hidden="1"/>
    </xf>
    <xf numFmtId="0" fontId="10" fillId="10" borderId="468" xfId="0" applyFont="1" applyFill="1" applyBorder="1" applyAlignment="1" applyProtection="1">
      <alignment horizontal="center"/>
      <protection hidden="1"/>
    </xf>
    <xf numFmtId="0" fontId="10" fillId="10" borderId="469" xfId="0" applyFont="1" applyFill="1" applyBorder="1" applyAlignment="1" applyProtection="1">
      <alignment horizontal="center"/>
      <protection hidden="1"/>
    </xf>
    <xf numFmtId="0" fontId="10" fillId="10" borderId="470" xfId="0" applyFont="1" applyFill="1" applyBorder="1" applyAlignment="1" applyProtection="1">
      <alignment horizontal="center" shrinkToFit="1"/>
      <protection hidden="1"/>
    </xf>
    <xf numFmtId="0" fontId="7" fillId="10" borderId="258" xfId="0" applyFont="1" applyFill="1" applyBorder="1" applyAlignment="1" applyProtection="1">
      <alignment horizontal="left" vertical="center" shrinkToFit="1"/>
      <protection hidden="1"/>
    </xf>
    <xf numFmtId="0" fontId="2" fillId="10" borderId="118" xfId="0" applyFont="1" applyFill="1" applyBorder="1" applyAlignment="1" applyProtection="1">
      <alignment horizontal="left"/>
      <protection hidden="1"/>
    </xf>
    <xf numFmtId="0" fontId="1" fillId="10" borderId="282" xfId="0" applyFont="1" applyFill="1" applyBorder="1" applyAlignment="1" applyProtection="1">
      <alignment horizontal="center" vertical="center" shrinkToFit="1"/>
      <protection hidden="1"/>
    </xf>
    <xf numFmtId="0" fontId="1" fillId="10" borderId="257" xfId="0" applyFont="1" applyFill="1" applyBorder="1" applyAlignment="1" applyProtection="1">
      <alignment horizontal="center" vertical="center" shrinkToFit="1"/>
      <protection hidden="1"/>
    </xf>
    <xf numFmtId="0" fontId="12" fillId="10" borderId="294" xfId="0" applyFont="1" applyFill="1" applyBorder="1" applyAlignment="1" applyProtection="1">
      <alignment horizontal="left" vertical="center" shrinkToFit="1"/>
      <protection hidden="1"/>
    </xf>
    <xf numFmtId="0" fontId="12" fillId="10" borderId="258" xfId="0" applyFont="1" applyFill="1" applyBorder="1" applyAlignment="1" applyProtection="1">
      <alignment horizontal="left" vertical="center" shrinkToFit="1"/>
      <protection hidden="1"/>
    </xf>
    <xf numFmtId="0" fontId="2" fillId="0" borderId="555" xfId="0" applyFont="1" applyFill="1" applyBorder="1" applyAlignment="1" applyProtection="1">
      <alignment horizontal="center"/>
      <protection hidden="1"/>
    </xf>
    <xf numFmtId="0" fontId="10" fillId="6" borderId="14" xfId="0" applyFont="1" applyFill="1" applyBorder="1" applyAlignment="1" applyProtection="1">
      <alignment horizontal="center" vertical="center"/>
      <protection hidden="1"/>
    </xf>
    <xf numFmtId="0" fontId="10" fillId="10" borderId="109" xfId="0" applyFont="1" applyFill="1" applyBorder="1" applyAlignment="1" applyProtection="1">
      <alignment horizontal="center" vertical="center"/>
      <protection hidden="1"/>
    </xf>
    <xf numFmtId="0" fontId="10" fillId="10" borderId="89" xfId="0" applyFont="1" applyFill="1" applyBorder="1" applyAlignment="1" applyProtection="1">
      <alignment horizontal="center" vertical="center"/>
      <protection hidden="1"/>
    </xf>
    <xf numFmtId="0" fontId="10" fillId="10" borderId="89" xfId="0" applyFont="1" applyFill="1" applyBorder="1" applyAlignment="1" applyProtection="1">
      <alignment vertical="center"/>
      <protection hidden="1"/>
    </xf>
    <xf numFmtId="0" fontId="10" fillId="6" borderId="6" xfId="0" applyFont="1" applyFill="1" applyBorder="1" applyAlignment="1" applyProtection="1">
      <alignment horizontal="center" vertical="center"/>
      <protection hidden="1"/>
    </xf>
    <xf numFmtId="0" fontId="10" fillId="10" borderId="90" xfId="0" applyFont="1" applyFill="1" applyBorder="1" applyAlignment="1" applyProtection="1">
      <alignment vertical="center"/>
      <protection hidden="1"/>
    </xf>
    <xf numFmtId="0" fontId="10" fillId="6" borderId="108" xfId="0" applyFont="1" applyFill="1" applyBorder="1" applyAlignment="1" applyProtection="1">
      <alignment horizontal="center" vertical="center"/>
      <protection hidden="1"/>
    </xf>
    <xf numFmtId="0" fontId="10" fillId="6" borderId="87" xfId="0" applyFont="1" applyFill="1" applyBorder="1" applyAlignment="1" applyProtection="1">
      <alignment horizontal="center" vertical="center"/>
      <protection hidden="1"/>
    </xf>
    <xf numFmtId="0" fontId="10" fillId="6" borderId="88" xfId="0" applyFont="1" applyFill="1" applyBorder="1" applyAlignment="1" applyProtection="1">
      <alignment horizontal="center" vertical="center"/>
      <protection hidden="1"/>
    </xf>
    <xf numFmtId="0" fontId="71" fillId="0" borderId="319" xfId="0" applyFont="1" applyFill="1" applyBorder="1" applyAlignment="1" applyProtection="1">
      <alignment horizontal="left" vertical="center"/>
      <protection hidden="1"/>
    </xf>
    <xf numFmtId="0" fontId="71" fillId="0" borderId="386" xfId="0" applyFont="1" applyFill="1" applyBorder="1" applyAlignment="1" applyProtection="1">
      <alignment horizontal="left" vertical="center"/>
      <protection hidden="1"/>
    </xf>
    <xf numFmtId="0" fontId="71" fillId="0" borderId="338" xfId="0" applyFont="1" applyFill="1" applyBorder="1" applyAlignment="1" applyProtection="1">
      <alignment horizontal="left" vertical="center"/>
      <protection hidden="1"/>
    </xf>
    <xf numFmtId="0" fontId="4" fillId="0" borderId="14" xfId="0" applyFont="1" applyFill="1" applyBorder="1" applyAlignment="1" applyProtection="1">
      <alignment horizontal="center" vertical="center"/>
      <protection hidden="1"/>
    </xf>
    <xf numFmtId="0" fontId="3" fillId="7" borderId="14" xfId="0" applyFont="1" applyFill="1" applyBorder="1" applyAlignment="1" applyProtection="1">
      <alignment horizontal="center" vertical="center"/>
      <protection hidden="1"/>
    </xf>
    <xf numFmtId="0" fontId="3" fillId="7" borderId="109" xfId="0" applyFont="1" applyFill="1" applyBorder="1" applyAlignment="1" applyProtection="1">
      <alignment horizontal="center" vertical="center"/>
      <protection hidden="1"/>
    </xf>
    <xf numFmtId="0" fontId="3" fillId="7" borderId="89" xfId="0" applyFont="1" applyFill="1" applyBorder="1" applyAlignment="1" applyProtection="1">
      <alignment horizontal="center" vertical="center"/>
      <protection hidden="1"/>
    </xf>
    <xf numFmtId="0" fontId="10" fillId="7" borderId="89" xfId="0" applyFont="1" applyFill="1" applyBorder="1" applyAlignment="1" applyProtection="1">
      <alignment vertical="center"/>
      <protection hidden="1"/>
    </xf>
    <xf numFmtId="0" fontId="4" fillId="0" borderId="6" xfId="0" applyFont="1" applyFill="1" applyBorder="1" applyAlignment="1" applyProtection="1">
      <alignment horizontal="center" vertical="center"/>
      <protection hidden="1"/>
    </xf>
    <xf numFmtId="0" fontId="3" fillId="7" borderId="6" xfId="0" applyFont="1" applyFill="1" applyBorder="1" applyAlignment="1" applyProtection="1">
      <alignment horizontal="center" vertical="center"/>
      <protection hidden="1"/>
    </xf>
    <xf numFmtId="0" fontId="10" fillId="7" borderId="90" xfId="0" applyFont="1" applyFill="1" applyBorder="1" applyAlignment="1" applyProtection="1">
      <alignment vertical="center"/>
      <protection hidden="1"/>
    </xf>
    <xf numFmtId="0" fontId="3" fillId="0" borderId="319" xfId="0" applyFont="1" applyFill="1" applyBorder="1" applyAlignment="1" applyProtection="1">
      <alignment horizontal="center" vertical="center"/>
      <protection hidden="1"/>
    </xf>
    <xf numFmtId="0" fontId="3" fillId="0" borderId="386" xfId="0" applyFont="1" applyFill="1" applyBorder="1" applyAlignment="1" applyProtection="1">
      <alignment horizontal="center" vertical="center"/>
      <protection hidden="1"/>
    </xf>
    <xf numFmtId="0" fontId="3" fillId="0" borderId="338" xfId="0" applyFont="1" applyFill="1" applyBorder="1" applyAlignment="1" applyProtection="1">
      <alignment horizontal="center" vertical="center"/>
      <protection hidden="1"/>
    </xf>
    <xf numFmtId="0" fontId="4" fillId="0" borderId="108" xfId="0" applyFont="1" applyFill="1" applyBorder="1" applyAlignment="1" applyProtection="1">
      <alignment horizontal="center" vertical="center"/>
      <protection hidden="1"/>
    </xf>
    <xf numFmtId="0" fontId="4" fillId="0" borderId="87" xfId="0" applyFont="1" applyFill="1" applyBorder="1" applyAlignment="1" applyProtection="1">
      <alignment horizontal="center" vertical="center"/>
      <protection hidden="1"/>
    </xf>
    <xf numFmtId="0" fontId="4" fillId="0" borderId="88" xfId="0" applyFont="1" applyFill="1" applyBorder="1" applyAlignment="1" applyProtection="1">
      <alignment horizontal="center" vertical="center"/>
      <protection hidden="1"/>
    </xf>
    <xf numFmtId="0" fontId="3" fillId="10" borderId="108" xfId="0" applyFont="1" applyFill="1" applyBorder="1" applyAlignment="1" applyProtection="1">
      <alignment horizontal="center" vertical="center"/>
      <protection hidden="1"/>
    </xf>
    <xf numFmtId="0" fontId="3" fillId="0" borderId="14" xfId="0" applyFont="1" applyFill="1" applyBorder="1" applyAlignment="1" applyProtection="1">
      <alignment horizontal="center" vertical="center"/>
      <protection hidden="1"/>
    </xf>
    <xf numFmtId="0" fontId="4" fillId="0" borderId="109" xfId="0" applyFont="1" applyFill="1" applyBorder="1" applyAlignment="1" applyProtection="1">
      <alignment horizontal="center" vertical="center"/>
      <protection hidden="1"/>
    </xf>
    <xf numFmtId="0" fontId="3" fillId="10" borderId="87" xfId="0" applyFont="1" applyFill="1" applyBorder="1" applyAlignment="1" applyProtection="1">
      <alignment horizontal="center" vertical="center"/>
      <protection hidden="1"/>
    </xf>
    <xf numFmtId="0" fontId="4" fillId="0" borderId="89" xfId="0" applyFont="1" applyFill="1" applyBorder="1" applyAlignment="1" applyProtection="1">
      <alignment horizontal="center" vertical="center"/>
      <protection hidden="1"/>
    </xf>
    <xf numFmtId="0" fontId="3" fillId="10" borderId="88" xfId="0" applyFont="1" applyFill="1" applyBorder="1" applyAlignment="1" applyProtection="1">
      <alignment horizontal="center" vertical="center"/>
      <protection hidden="1"/>
    </xf>
    <xf numFmtId="0" fontId="3" fillId="0" borderId="6" xfId="0" applyFont="1" applyFill="1" applyBorder="1" applyAlignment="1" applyProtection="1">
      <alignment horizontal="center" vertical="center"/>
      <protection hidden="1"/>
    </xf>
    <xf numFmtId="0" fontId="4" fillId="0" borderId="90" xfId="0" applyFont="1" applyFill="1" applyBorder="1" applyAlignment="1" applyProtection="1">
      <alignment horizontal="center" vertical="center"/>
      <protection hidden="1"/>
    </xf>
    <xf numFmtId="0" fontId="3" fillId="0" borderId="15" xfId="0" applyFont="1" applyFill="1" applyBorder="1" applyAlignment="1" applyProtection="1">
      <alignment horizontal="left" vertical="center"/>
      <protection hidden="1"/>
    </xf>
    <xf numFmtId="0" fontId="3" fillId="0" borderId="53" xfId="0" applyFont="1" applyFill="1" applyBorder="1" applyAlignment="1" applyProtection="1">
      <alignment horizontal="left" vertical="center"/>
      <protection hidden="1"/>
    </xf>
    <xf numFmtId="0" fontId="3" fillId="0" borderId="7" xfId="0" applyFont="1" applyFill="1" applyBorder="1" applyAlignment="1" applyProtection="1">
      <alignment horizontal="left" vertical="center"/>
      <protection hidden="1"/>
    </xf>
    <xf numFmtId="0" fontId="129" fillId="6" borderId="286" xfId="0" applyFont="1" applyFill="1" applyBorder="1" applyAlignment="1" applyProtection="1">
      <alignment horizontal="center" vertical="center" shrinkToFit="1"/>
      <protection hidden="1"/>
    </xf>
    <xf numFmtId="0" fontId="7" fillId="10" borderId="0" xfId="0" applyFont="1" applyFill="1" applyBorder="1" applyAlignment="1" applyProtection="1">
      <alignment horizontal="center" vertical="center" shrinkToFit="1"/>
      <protection hidden="1"/>
    </xf>
    <xf numFmtId="0" fontId="10" fillId="0" borderId="0"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left"/>
      <protection hidden="1"/>
    </xf>
    <xf numFmtId="0" fontId="3" fillId="10" borderId="0" xfId="0" applyFont="1" applyFill="1" applyBorder="1" applyAlignment="1" applyProtection="1">
      <alignment horizontal="center"/>
      <protection hidden="1"/>
    </xf>
    <xf numFmtId="0" fontId="3" fillId="7" borderId="169" xfId="0" applyFont="1" applyFill="1" applyBorder="1" applyAlignment="1" applyProtection="1">
      <alignment horizontal="left" vertical="center"/>
      <protection hidden="1"/>
    </xf>
    <xf numFmtId="0" fontId="3" fillId="7" borderId="170" xfId="0" applyFont="1" applyFill="1" applyBorder="1" applyAlignment="1" applyProtection="1">
      <alignment horizontal="left" vertical="center"/>
      <protection hidden="1"/>
    </xf>
    <xf numFmtId="0" fontId="71" fillId="7" borderId="16" xfId="0" applyFont="1" applyFill="1" applyBorder="1" applyAlignment="1" applyProtection="1">
      <alignment horizontal="right" vertical="center" shrinkToFit="1"/>
      <protection hidden="1"/>
    </xf>
    <xf numFmtId="0" fontId="100" fillId="7" borderId="47" xfId="0" applyFont="1" applyFill="1" applyBorder="1" applyAlignment="1" applyProtection="1">
      <alignment horizontal="right" vertical="center" shrinkToFit="1"/>
      <protection hidden="1"/>
    </xf>
    <xf numFmtId="0" fontId="71" fillId="7" borderId="164" xfId="0" applyFont="1" applyFill="1" applyBorder="1" applyAlignment="1" applyProtection="1">
      <alignment horizontal="right" vertical="center" shrinkToFit="1"/>
      <protection hidden="1"/>
    </xf>
    <xf numFmtId="0" fontId="71" fillId="7" borderId="17" xfId="0" applyFont="1" applyFill="1" applyBorder="1" applyAlignment="1" applyProtection="1">
      <alignment horizontal="right" vertical="center" shrinkToFit="1"/>
      <protection hidden="1"/>
    </xf>
    <xf numFmtId="0" fontId="100" fillId="7" borderId="24" xfId="0" applyFont="1" applyFill="1" applyBorder="1" applyAlignment="1" applyProtection="1">
      <alignment horizontal="right" vertical="center" shrinkToFit="1"/>
      <protection hidden="1"/>
    </xf>
    <xf numFmtId="0" fontId="71" fillId="7" borderId="166" xfId="0" applyFont="1" applyFill="1" applyBorder="1" applyAlignment="1" applyProtection="1">
      <alignment horizontal="right" vertical="center" shrinkToFit="1"/>
      <protection hidden="1"/>
    </xf>
    <xf numFmtId="0" fontId="71" fillId="7" borderId="18" xfId="0" applyFont="1" applyFill="1" applyBorder="1" applyAlignment="1" applyProtection="1">
      <alignment horizontal="right" vertical="center" shrinkToFit="1"/>
      <protection hidden="1"/>
    </xf>
    <xf numFmtId="0" fontId="100" fillId="7" borderId="40" xfId="0" applyFont="1" applyFill="1" applyBorder="1" applyAlignment="1" applyProtection="1">
      <alignment horizontal="right" vertical="center" shrinkToFit="1"/>
      <protection hidden="1"/>
    </xf>
    <xf numFmtId="0" fontId="71" fillId="7" borderId="296" xfId="0" applyFont="1" applyFill="1" applyBorder="1" applyAlignment="1" applyProtection="1">
      <alignment horizontal="right" vertical="center" shrinkToFit="1"/>
      <protection hidden="1"/>
    </xf>
    <xf numFmtId="0" fontId="71" fillId="7" borderId="43" xfId="0" applyFont="1" applyFill="1" applyBorder="1" applyAlignment="1" applyProtection="1">
      <alignment horizontal="right" vertical="center" shrinkToFit="1"/>
      <protection hidden="1"/>
    </xf>
    <xf numFmtId="0" fontId="100" fillId="7" borderId="44" xfId="0" applyFont="1" applyFill="1" applyBorder="1" applyAlignment="1" applyProtection="1">
      <alignment horizontal="right" vertical="center" shrinkToFit="1"/>
      <protection hidden="1"/>
    </xf>
    <xf numFmtId="0" fontId="71" fillId="7" borderId="342" xfId="0" applyFont="1" applyFill="1" applyBorder="1" applyAlignment="1" applyProtection="1">
      <alignment horizontal="right" vertical="center" shrinkToFit="1"/>
      <protection hidden="1"/>
    </xf>
    <xf numFmtId="0" fontId="78" fillId="9" borderId="164" xfId="0" applyFont="1" applyFill="1" applyBorder="1" applyAlignment="1" applyProtection="1">
      <alignment horizontal="center" vertical="center" shrinkToFit="1"/>
      <protection hidden="1"/>
    </xf>
    <xf numFmtId="0" fontId="79" fillId="9" borderId="47" xfId="0" applyFont="1" applyFill="1" applyBorder="1" applyAlignment="1" applyProtection="1">
      <alignment horizontal="center" vertical="center" shrinkToFit="1"/>
      <protection hidden="1"/>
    </xf>
    <xf numFmtId="0" fontId="78" fillId="9" borderId="166" xfId="0" applyFont="1" applyFill="1" applyBorder="1" applyAlignment="1" applyProtection="1">
      <alignment horizontal="center" vertical="center" shrinkToFit="1"/>
      <protection hidden="1"/>
    </xf>
    <xf numFmtId="0" fontId="79" fillId="9" borderId="24" xfId="0" applyFont="1" applyFill="1" applyBorder="1" applyAlignment="1" applyProtection="1">
      <alignment horizontal="center" vertical="center" shrinkToFit="1"/>
      <protection hidden="1"/>
    </xf>
    <xf numFmtId="0" fontId="78" fillId="9" borderId="296" xfId="0" applyFont="1" applyFill="1" applyBorder="1" applyAlignment="1" applyProtection="1">
      <alignment horizontal="center" vertical="center" shrinkToFit="1"/>
      <protection hidden="1"/>
    </xf>
    <xf numFmtId="0" fontId="79" fillId="9" borderId="40" xfId="0" applyFont="1" applyFill="1" applyBorder="1" applyAlignment="1" applyProtection="1">
      <alignment horizontal="center" vertical="center" shrinkToFit="1"/>
      <protection hidden="1"/>
    </xf>
    <xf numFmtId="0" fontId="78" fillId="9" borderId="164" xfId="0" applyFont="1" applyFill="1" applyBorder="1" applyAlignment="1" applyProtection="1">
      <alignment horizontal="center" vertical="center" shrinkToFit="1"/>
      <protection locked="0"/>
    </xf>
    <xf numFmtId="0" fontId="79" fillId="9" borderId="47" xfId="0" applyFont="1" applyFill="1" applyBorder="1" applyAlignment="1" applyProtection="1">
      <alignment horizontal="center" vertical="center" shrinkToFit="1"/>
      <protection locked="0"/>
    </xf>
    <xf numFmtId="0" fontId="78" fillId="9" borderId="166" xfId="0" applyFont="1" applyFill="1" applyBorder="1" applyAlignment="1" applyProtection="1">
      <alignment horizontal="center" vertical="center" shrinkToFit="1"/>
      <protection locked="0"/>
    </xf>
    <xf numFmtId="0" fontId="79" fillId="9" borderId="24" xfId="0" applyFont="1" applyFill="1" applyBorder="1" applyAlignment="1" applyProtection="1">
      <alignment horizontal="center" vertical="center" shrinkToFit="1"/>
      <protection locked="0"/>
    </xf>
    <xf numFmtId="0" fontId="78" fillId="9" borderId="296" xfId="0" applyFont="1" applyFill="1" applyBorder="1" applyAlignment="1" applyProtection="1">
      <alignment horizontal="center" vertical="center" shrinkToFit="1"/>
      <protection locked="0"/>
    </xf>
    <xf numFmtId="0" fontId="79" fillId="9" borderId="40" xfId="0" applyFont="1" applyFill="1" applyBorder="1" applyAlignment="1" applyProtection="1">
      <alignment horizontal="center" vertical="center" shrinkToFit="1"/>
      <protection locked="0"/>
    </xf>
    <xf numFmtId="1" fontId="1" fillId="51" borderId="16" xfId="0" applyNumberFormat="1" applyFont="1" applyFill="1" applyBorder="1" applyAlignment="1" applyProtection="1">
      <alignment horizontal="center" vertical="center" shrinkToFit="1"/>
      <protection hidden="1"/>
    </xf>
    <xf numFmtId="1" fontId="1" fillId="35" borderId="16" xfId="0" applyNumberFormat="1" applyFont="1" applyFill="1" applyBorder="1" applyAlignment="1" applyProtection="1">
      <alignment horizontal="center" vertical="center" shrinkToFit="1"/>
      <protection hidden="1"/>
    </xf>
    <xf numFmtId="1" fontId="1" fillId="31" borderId="16" xfId="0" applyNumberFormat="1" applyFont="1" applyFill="1" applyBorder="1" applyAlignment="1" applyProtection="1">
      <alignment horizontal="center" vertical="center" shrinkToFit="1"/>
      <protection hidden="1"/>
    </xf>
    <xf numFmtId="0" fontId="2" fillId="0" borderId="0" xfId="0" applyFont="1" applyFill="1" applyBorder="1" applyAlignment="1" applyProtection="1">
      <alignment horizontal="left"/>
      <protection hidden="1"/>
    </xf>
    <xf numFmtId="0" fontId="4" fillId="0" borderId="0" xfId="0" applyFont="1" applyFill="1" applyAlignment="1" applyProtection="1">
      <alignment horizontal="center"/>
      <protection hidden="1"/>
    </xf>
    <xf numFmtId="0" fontId="1" fillId="10" borderId="108" xfId="0" applyFont="1" applyFill="1" applyBorder="1" applyAlignment="1" applyProtection="1">
      <alignment horizontal="center" vertical="center"/>
      <protection hidden="1"/>
    </xf>
    <xf numFmtId="0" fontId="1" fillId="10" borderId="88" xfId="0" applyFont="1" applyFill="1" applyBorder="1" applyAlignment="1" applyProtection="1">
      <alignment horizontal="center" vertical="center"/>
      <protection hidden="1"/>
    </xf>
    <xf numFmtId="1" fontId="116" fillId="45" borderId="16" xfId="0" applyNumberFormat="1" applyFont="1" applyFill="1" applyBorder="1" applyAlignment="1" applyProtection="1">
      <alignment horizontal="center" vertical="center" shrinkToFit="1"/>
      <protection hidden="1"/>
    </xf>
    <xf numFmtId="0" fontId="71" fillId="30" borderId="319" xfId="0" applyFont="1" applyFill="1" applyBorder="1" applyAlignment="1" applyProtection="1">
      <alignment horizontal="left" vertical="center" shrinkToFit="1"/>
      <protection hidden="1"/>
    </xf>
    <xf numFmtId="0" fontId="71" fillId="30" borderId="386" xfId="0" applyFont="1" applyFill="1" applyBorder="1" applyAlignment="1" applyProtection="1">
      <alignment horizontal="left" vertical="center" shrinkToFit="1"/>
      <protection hidden="1"/>
    </xf>
    <xf numFmtId="0" fontId="71" fillId="30" borderId="338" xfId="0" applyFont="1" applyFill="1" applyBorder="1" applyAlignment="1" applyProtection="1">
      <alignment horizontal="left" vertical="center" shrinkToFit="1"/>
      <protection hidden="1"/>
    </xf>
    <xf numFmtId="0" fontId="3" fillId="34" borderId="108" xfId="0" applyFont="1" applyFill="1" applyBorder="1" applyAlignment="1" applyProtection="1">
      <alignment horizontal="center" vertical="center" shrinkToFit="1"/>
      <protection hidden="1"/>
    </xf>
    <xf numFmtId="0" fontId="3" fillId="30" borderId="14" xfId="0" applyFont="1" applyFill="1" applyBorder="1" applyAlignment="1" applyProtection="1">
      <alignment horizontal="center" vertical="center" shrinkToFit="1"/>
      <protection hidden="1"/>
    </xf>
    <xf numFmtId="0" fontId="3" fillId="30" borderId="14" xfId="0" applyFont="1" applyFill="1" applyBorder="1" applyAlignment="1" applyProtection="1">
      <alignment horizontal="left" vertical="center" shrinkToFit="1"/>
      <protection hidden="1"/>
    </xf>
    <xf numFmtId="0" fontId="3" fillId="34" borderId="87" xfId="0" applyFont="1" applyFill="1" applyBorder="1" applyAlignment="1" applyProtection="1">
      <alignment horizontal="center" vertical="center" shrinkToFit="1"/>
      <protection hidden="1"/>
    </xf>
    <xf numFmtId="0" fontId="3" fillId="30" borderId="5" xfId="0" applyFont="1" applyFill="1" applyBorder="1" applyAlignment="1" applyProtection="1">
      <alignment horizontal="center" vertical="center" shrinkToFit="1"/>
      <protection hidden="1"/>
    </xf>
    <xf numFmtId="0" fontId="3" fillId="30" borderId="5" xfId="0" applyFont="1" applyFill="1" applyBorder="1" applyAlignment="1" applyProtection="1">
      <alignment horizontal="left" vertical="center" shrinkToFit="1"/>
      <protection hidden="1"/>
    </xf>
    <xf numFmtId="0" fontId="3" fillId="34" borderId="88" xfId="0" applyFont="1" applyFill="1" applyBorder="1" applyAlignment="1" applyProtection="1">
      <alignment horizontal="center" vertical="center" shrinkToFit="1"/>
      <protection hidden="1"/>
    </xf>
    <xf numFmtId="0" fontId="3" fillId="30" borderId="6" xfId="0" applyFont="1" applyFill="1" applyBorder="1" applyAlignment="1" applyProtection="1">
      <alignment horizontal="center" vertical="center" shrinkToFit="1"/>
      <protection hidden="1"/>
    </xf>
    <xf numFmtId="0" fontId="3" fillId="30" borderId="6" xfId="0" applyFont="1" applyFill="1" applyBorder="1" applyAlignment="1" applyProtection="1">
      <alignment horizontal="left" vertical="center" shrinkToFit="1"/>
      <protection hidden="1"/>
    </xf>
    <xf numFmtId="0" fontId="10" fillId="0" borderId="694" xfId="0" applyFont="1" applyFill="1" applyBorder="1" applyAlignment="1" applyProtection="1">
      <alignment horizontal="center"/>
      <protection hidden="1"/>
    </xf>
    <xf numFmtId="0" fontId="10" fillId="0" borderId="471" xfId="0" applyFont="1" applyFill="1" applyBorder="1" applyAlignment="1" applyProtection="1">
      <alignment horizontal="center"/>
      <protection hidden="1"/>
    </xf>
    <xf numFmtId="0" fontId="10" fillId="0" borderId="61" xfId="0" applyFont="1" applyFill="1" applyBorder="1" applyAlignment="1" applyProtection="1">
      <alignment horizontal="center"/>
      <protection hidden="1"/>
    </xf>
    <xf numFmtId="0" fontId="10" fillId="0" borderId="472" xfId="0" applyFont="1" applyFill="1" applyBorder="1" applyAlignment="1" applyProtection="1">
      <alignment horizontal="center" shrinkToFit="1"/>
      <protection hidden="1"/>
    </xf>
    <xf numFmtId="0" fontId="7" fillId="0" borderId="249" xfId="0" applyFont="1" applyFill="1" applyBorder="1" applyAlignment="1" applyProtection="1">
      <alignment horizontal="left" vertical="center" shrinkToFit="1"/>
      <protection hidden="1"/>
    </xf>
    <xf numFmtId="0" fontId="7" fillId="6" borderId="249" xfId="0" applyFont="1" applyFill="1" applyBorder="1" applyAlignment="1" applyProtection="1">
      <alignment horizontal="center" vertical="center" shrinkToFit="1"/>
      <protection hidden="1"/>
    </xf>
    <xf numFmtId="0" fontId="37" fillId="39" borderId="287" xfId="0" applyFont="1" applyFill="1" applyBorder="1" applyAlignment="1" applyProtection="1">
      <alignment textRotation="90" shrinkToFit="1"/>
      <protection hidden="1"/>
    </xf>
    <xf numFmtId="0" fontId="37" fillId="39" borderId="288" xfId="0" applyFont="1" applyFill="1" applyBorder="1" applyAlignment="1" applyProtection="1">
      <alignment textRotation="90" shrinkToFit="1"/>
      <protection hidden="1"/>
    </xf>
    <xf numFmtId="0" fontId="2" fillId="0" borderId="11" xfId="0" applyFont="1" applyFill="1" applyBorder="1" applyAlignment="1" applyProtection="1">
      <alignment horizontal="center"/>
      <protection hidden="1"/>
    </xf>
    <xf numFmtId="0" fontId="10" fillId="0" borderId="595" xfId="0" applyFont="1" applyFill="1" applyBorder="1" applyAlignment="1" applyProtection="1">
      <alignment horizontal="center"/>
      <protection hidden="1"/>
    </xf>
    <xf numFmtId="0" fontId="10" fillId="0" borderId="598" xfId="0" applyFont="1" applyFill="1" applyBorder="1" applyAlignment="1" applyProtection="1">
      <alignment horizontal="center"/>
      <protection hidden="1"/>
    </xf>
    <xf numFmtId="0" fontId="10" fillId="6" borderId="238" xfId="0" applyFont="1" applyFill="1" applyBorder="1" applyAlignment="1" applyProtection="1">
      <alignment horizontal="center"/>
      <protection hidden="1"/>
    </xf>
    <xf numFmtId="0" fontId="37" fillId="39" borderId="289" xfId="0" applyFont="1" applyFill="1" applyBorder="1" applyAlignment="1" applyProtection="1">
      <alignment textRotation="90" shrinkToFit="1"/>
      <protection hidden="1"/>
    </xf>
    <xf numFmtId="0" fontId="10" fillId="6" borderId="600" xfId="0" applyFont="1" applyFill="1" applyBorder="1" applyAlignment="1" applyProtection="1">
      <alignment horizontal="center"/>
      <protection hidden="1"/>
    </xf>
    <xf numFmtId="0" fontId="37" fillId="39" borderId="695" xfId="0" applyFont="1" applyFill="1" applyBorder="1" applyAlignment="1" applyProtection="1">
      <alignment textRotation="90" shrinkToFit="1"/>
      <protection hidden="1"/>
    </xf>
    <xf numFmtId="0" fontId="10" fillId="0" borderId="696" xfId="0" applyFont="1" applyFill="1" applyBorder="1" applyAlignment="1" applyProtection="1">
      <alignment horizontal="center" shrinkToFit="1"/>
      <protection hidden="1"/>
    </xf>
    <xf numFmtId="0" fontId="10" fillId="0" borderId="573" xfId="0" applyFont="1" applyFill="1" applyBorder="1" applyAlignment="1" applyProtection="1">
      <alignment horizontal="center" shrinkToFit="1"/>
      <protection hidden="1"/>
    </xf>
    <xf numFmtId="0" fontId="10" fillId="6" borderId="696" xfId="0" applyFont="1" applyFill="1" applyBorder="1" applyAlignment="1" applyProtection="1">
      <alignment horizontal="center" shrinkToFit="1"/>
      <protection hidden="1"/>
    </xf>
    <xf numFmtId="0" fontId="10" fillId="6" borderId="573" xfId="0" applyFont="1" applyFill="1" applyBorder="1" applyAlignment="1" applyProtection="1">
      <alignment horizontal="center" shrinkToFit="1"/>
      <protection hidden="1"/>
    </xf>
    <xf numFmtId="0" fontId="10" fillId="6" borderId="697" xfId="0" applyFont="1" applyFill="1" applyBorder="1" applyAlignment="1" applyProtection="1">
      <alignment horizontal="center" shrinkToFit="1"/>
      <protection hidden="1"/>
    </xf>
    <xf numFmtId="0" fontId="2" fillId="0" borderId="238" xfId="0" applyFont="1" applyFill="1" applyBorder="1" applyAlignment="1" applyProtection="1">
      <alignment horizontal="center"/>
      <protection hidden="1"/>
    </xf>
    <xf numFmtId="0" fontId="2" fillId="0" borderId="601" xfId="0" applyFont="1" applyFill="1" applyBorder="1" applyAlignment="1" applyProtection="1">
      <alignment horizontal="left"/>
      <protection hidden="1"/>
    </xf>
    <xf numFmtId="0" fontId="2" fillId="0" borderId="605" xfId="0" applyFont="1" applyFill="1" applyBorder="1" applyAlignment="1" applyProtection="1">
      <alignment horizontal="left"/>
      <protection hidden="1"/>
    </xf>
    <xf numFmtId="0" fontId="2" fillId="6" borderId="603" xfId="0" applyFont="1" applyFill="1" applyBorder="1" applyAlignment="1" applyProtection="1">
      <alignment horizontal="center"/>
      <protection hidden="1"/>
    </xf>
    <xf numFmtId="0" fontId="2" fillId="6" borderId="605" xfId="0" applyFont="1" applyFill="1" applyBorder="1" applyAlignment="1" applyProtection="1">
      <alignment horizontal="center"/>
      <protection hidden="1"/>
    </xf>
    <xf numFmtId="0" fontId="7" fillId="0" borderId="28" xfId="0" applyFont="1" applyFill="1" applyBorder="1" applyAlignment="1" applyProtection="1">
      <alignment horizontal="left" vertical="center" shrinkToFit="1"/>
      <protection hidden="1"/>
    </xf>
    <xf numFmtId="0" fontId="7" fillId="0" borderId="285" xfId="0" applyFont="1" applyFill="1" applyBorder="1" applyAlignment="1" applyProtection="1">
      <alignment horizontal="left" vertical="center" shrinkToFit="1"/>
      <protection hidden="1"/>
    </xf>
    <xf numFmtId="0" fontId="12" fillId="0" borderId="291" xfId="0" applyFont="1" applyFill="1" applyBorder="1" applyAlignment="1" applyProtection="1">
      <alignment horizontal="left" vertical="center" shrinkToFit="1"/>
      <protection hidden="1"/>
    </xf>
    <xf numFmtId="0" fontId="12" fillId="0" borderId="285" xfId="0" applyFont="1" applyFill="1" applyBorder="1" applyAlignment="1" applyProtection="1">
      <alignment horizontal="left" vertical="center" shrinkToFit="1"/>
      <protection hidden="1"/>
    </xf>
    <xf numFmtId="0" fontId="7" fillId="0" borderId="291" xfId="0" applyFont="1" applyFill="1" applyBorder="1" applyAlignment="1" applyProtection="1">
      <alignment horizontal="left" vertical="center" shrinkToFit="1"/>
      <protection hidden="1"/>
    </xf>
    <xf numFmtId="0" fontId="71" fillId="0" borderId="291" xfId="0" applyFont="1" applyFill="1" applyBorder="1" applyAlignment="1" applyProtection="1">
      <alignment horizontal="left" vertical="center" shrinkToFit="1"/>
      <protection hidden="1"/>
    </xf>
    <xf numFmtId="0" fontId="25" fillId="6" borderId="28" xfId="0" applyFont="1" applyFill="1" applyBorder="1" applyAlignment="1" applyProtection="1">
      <alignment horizontal="center" vertical="center" shrinkToFit="1"/>
      <protection hidden="1"/>
    </xf>
    <xf numFmtId="0" fontId="25" fillId="6" borderId="285" xfId="0" applyFont="1" applyFill="1" applyBorder="1" applyAlignment="1" applyProtection="1">
      <alignment horizontal="center" vertical="center" shrinkToFit="1"/>
      <protection hidden="1"/>
    </xf>
    <xf numFmtId="0" fontId="2" fillId="0" borderId="128" xfId="0" applyFont="1" applyFill="1" applyBorder="1" applyAlignment="1" applyProtection="1">
      <alignment horizontal="left"/>
      <protection hidden="1"/>
    </xf>
    <xf numFmtId="0" fontId="2" fillId="0" borderId="111" xfId="0" applyFont="1" applyFill="1" applyBorder="1" applyAlignment="1" applyProtection="1">
      <alignment horizontal="left"/>
      <protection hidden="1"/>
    </xf>
    <xf numFmtId="0" fontId="2" fillId="0" borderId="127" xfId="0" applyFont="1" applyFill="1" applyBorder="1" applyAlignment="1" applyProtection="1">
      <alignment horizontal="left"/>
      <protection hidden="1"/>
    </xf>
    <xf numFmtId="0" fontId="2" fillId="6" borderId="128" xfId="0" applyFont="1" applyFill="1" applyBorder="1" applyAlignment="1" applyProtection="1">
      <alignment horizontal="center"/>
      <protection hidden="1"/>
    </xf>
    <xf numFmtId="0" fontId="2" fillId="6" borderId="111" xfId="0" applyFont="1" applyFill="1" applyBorder="1" applyAlignment="1" applyProtection="1">
      <alignment horizontal="center"/>
      <protection hidden="1"/>
    </xf>
    <xf numFmtId="0" fontId="171" fillId="52" borderId="0" xfId="0" applyFont="1" applyFill="1" applyProtection="1">
      <protection hidden="1"/>
    </xf>
    <xf numFmtId="0" fontId="171" fillId="52" borderId="0" xfId="0" applyFont="1" applyFill="1" applyAlignment="1" applyProtection="1">
      <alignment horizontal="center" shrinkToFit="1"/>
      <protection hidden="1"/>
    </xf>
    <xf numFmtId="0" fontId="171" fillId="52" borderId="0" xfId="0" applyFont="1" applyFill="1" applyAlignment="1" applyProtection="1">
      <alignment horizontal="center"/>
      <protection hidden="1"/>
    </xf>
    <xf numFmtId="0" fontId="54" fillId="0" borderId="651" xfId="0" applyFont="1" applyFill="1" applyBorder="1" applyAlignment="1" applyProtection="1">
      <alignment horizontal="center" vertical="center" shrinkToFit="1"/>
      <protection hidden="1"/>
    </xf>
    <xf numFmtId="0" fontId="54" fillId="0" borderId="651" xfId="0" applyFont="1" applyFill="1" applyBorder="1" applyAlignment="1" applyProtection="1">
      <alignment horizontal="centerContinuous" vertical="center"/>
      <protection hidden="1"/>
    </xf>
    <xf numFmtId="0" fontId="55" fillId="59" borderId="338" xfId="0" applyFont="1" applyFill="1" applyBorder="1" applyAlignment="1" applyProtection="1">
      <alignment horizontal="center" textRotation="90"/>
      <protection hidden="1"/>
    </xf>
    <xf numFmtId="0" fontId="55" fillId="59" borderId="7" xfId="0" applyFont="1" applyFill="1" applyBorder="1" applyAlignment="1" applyProtection="1">
      <alignment horizontal="center" textRotation="90"/>
      <protection hidden="1"/>
    </xf>
    <xf numFmtId="0" fontId="120" fillId="7" borderId="27" xfId="0" applyFont="1" applyFill="1" applyBorder="1" applyAlignment="1" applyProtection="1">
      <alignment horizontal="center" vertical="center" shrinkToFit="1"/>
      <protection locked="0"/>
    </xf>
    <xf numFmtId="0" fontId="30" fillId="7" borderId="29" xfId="0" applyFont="1" applyFill="1" applyBorder="1" applyAlignment="1" applyProtection="1">
      <alignment horizontal="center" vertical="center" shrinkToFit="1"/>
      <protection locked="0"/>
    </xf>
    <xf numFmtId="0" fontId="30" fillId="7" borderId="27" xfId="0" applyFont="1" applyFill="1" applyBorder="1" applyAlignment="1" applyProtection="1">
      <alignment horizontal="center" vertical="center" shrinkToFit="1"/>
      <protection locked="0"/>
    </xf>
    <xf numFmtId="0" fontId="30" fillId="7" borderId="45" xfId="0" applyFont="1" applyFill="1" applyBorder="1" applyAlignment="1" applyProtection="1">
      <alignment horizontal="center" vertical="center" shrinkToFit="1"/>
      <protection locked="0"/>
    </xf>
    <xf numFmtId="0" fontId="30" fillId="7" borderId="41" xfId="0" applyFont="1" applyFill="1" applyBorder="1" applyAlignment="1" applyProtection="1">
      <alignment horizontal="center" vertical="center" shrinkToFit="1"/>
      <protection locked="0"/>
    </xf>
    <xf numFmtId="0" fontId="30" fillId="7" borderId="28" xfId="0" applyFont="1" applyFill="1" applyBorder="1" applyAlignment="1" applyProtection="1">
      <alignment horizontal="center" vertical="center" shrinkToFit="1"/>
      <protection locked="0"/>
    </xf>
    <xf numFmtId="0" fontId="30" fillId="7" borderId="24" xfId="0" applyFont="1" applyFill="1" applyBorder="1" applyAlignment="1" applyProtection="1">
      <alignment horizontal="center" vertical="center" shrinkToFit="1"/>
      <protection hidden="1"/>
    </xf>
    <xf numFmtId="0" fontId="30" fillId="7" borderId="40" xfId="0" applyFont="1" applyFill="1" applyBorder="1" applyAlignment="1" applyProtection="1">
      <alignment horizontal="center" vertical="center" shrinkToFit="1"/>
      <protection hidden="1"/>
    </xf>
    <xf numFmtId="0" fontId="30" fillId="7" borderId="47" xfId="0" applyFont="1" applyFill="1" applyBorder="1" applyAlignment="1" applyProtection="1">
      <alignment horizontal="center" vertical="center" shrinkToFit="1"/>
      <protection hidden="1"/>
    </xf>
    <xf numFmtId="0" fontId="30" fillId="7" borderId="48" xfId="0" applyFont="1" applyFill="1" applyBorder="1" applyAlignment="1" applyProtection="1">
      <alignment horizontal="center" vertical="center" shrinkToFit="1"/>
      <protection hidden="1"/>
    </xf>
    <xf numFmtId="0" fontId="30" fillId="7" borderId="44" xfId="0" applyFont="1" applyFill="1" applyBorder="1" applyAlignment="1" applyProtection="1">
      <alignment horizontal="center" vertical="center" shrinkToFit="1"/>
      <protection hidden="1"/>
    </xf>
    <xf numFmtId="0" fontId="30" fillId="7" borderId="24" xfId="0" applyFont="1" applyFill="1" applyBorder="1" applyAlignment="1" applyProtection="1">
      <alignment horizontal="center" vertical="center" shrinkToFit="1"/>
      <protection locked="0"/>
    </xf>
    <xf numFmtId="0" fontId="54" fillId="0" borderId="10" xfId="0" applyFont="1" applyFill="1" applyBorder="1" applyAlignment="1" applyProtection="1">
      <alignment horizontal="centerContinuous" vertical="center"/>
      <protection hidden="1"/>
    </xf>
    <xf numFmtId="0" fontId="54" fillId="0" borderId="585" xfId="0" applyFont="1" applyFill="1" applyBorder="1" applyAlignment="1" applyProtection="1">
      <alignment horizontal="centerContinuous" vertical="center"/>
      <protection hidden="1"/>
    </xf>
    <xf numFmtId="0" fontId="54" fillId="0" borderId="99" xfId="0" applyFont="1" applyFill="1" applyBorder="1" applyAlignment="1" applyProtection="1">
      <alignment horizontal="centerContinuous" vertical="center"/>
      <protection hidden="1"/>
    </xf>
    <xf numFmtId="0" fontId="2" fillId="0" borderId="0" xfId="0" applyFont="1" applyFill="1" applyBorder="1" applyAlignment="1" applyProtection="1">
      <alignment horizontal="center" vertical="center" shrinkToFit="1"/>
      <protection hidden="1"/>
    </xf>
    <xf numFmtId="0" fontId="152" fillId="42" borderId="0" xfId="0" applyFont="1" applyFill="1" applyAlignment="1" applyProtection="1">
      <alignment horizontal="center" vertical="center"/>
      <protection locked="0"/>
    </xf>
    <xf numFmtId="0" fontId="269" fillId="0" borderId="0" xfId="0" applyFont="1" applyAlignment="1" applyProtection="1">
      <alignment wrapText="1"/>
      <protection hidden="1"/>
    </xf>
    <xf numFmtId="0" fontId="100" fillId="10" borderId="0" xfId="0" applyFont="1" applyFill="1" applyAlignment="1" applyProtection="1">
      <alignment vertical="center" shrinkToFit="1"/>
      <protection hidden="1"/>
    </xf>
    <xf numFmtId="0" fontId="90" fillId="57" borderId="545" xfId="0" applyFont="1" applyFill="1" applyBorder="1" applyAlignment="1" applyProtection="1">
      <alignment horizontal="left" indent="3" shrinkToFit="1"/>
      <protection hidden="1"/>
    </xf>
    <xf numFmtId="0" fontId="90" fillId="57" borderId="286" xfId="0" applyFont="1" applyFill="1" applyBorder="1" applyAlignment="1" applyProtection="1">
      <alignment horizontal="left" indent="3" shrinkToFit="1"/>
      <protection hidden="1"/>
    </xf>
    <xf numFmtId="0" fontId="55" fillId="0" borderId="562" xfId="0" applyFont="1" applyFill="1" applyBorder="1" applyAlignment="1" applyProtection="1">
      <alignment horizontal="center" vertical="center" shrinkToFit="1"/>
      <protection hidden="1"/>
    </xf>
    <xf numFmtId="0" fontId="55" fillId="0" borderId="563" xfId="0" applyFont="1" applyFill="1" applyBorder="1" applyAlignment="1" applyProtection="1">
      <alignment horizontal="center" vertical="center" shrinkToFit="1"/>
      <protection hidden="1"/>
    </xf>
    <xf numFmtId="0" fontId="55" fillId="0" borderId="75" xfId="0" applyFont="1" applyFill="1" applyBorder="1" applyAlignment="1" applyProtection="1">
      <alignment horizontal="center" vertical="center" shrinkToFit="1"/>
      <protection hidden="1"/>
    </xf>
    <xf numFmtId="0" fontId="55" fillId="0" borderId="59" xfId="0" applyFont="1" applyFill="1" applyBorder="1" applyAlignment="1" applyProtection="1">
      <alignment horizontal="center" vertical="center" shrinkToFit="1"/>
      <protection hidden="1"/>
    </xf>
    <xf numFmtId="0" fontId="53" fillId="0" borderId="0" xfId="0" applyFont="1" applyFill="1" applyAlignment="1" applyProtection="1">
      <protection hidden="1"/>
    </xf>
    <xf numFmtId="0" fontId="53" fillId="0" borderId="0" xfId="0" applyFont="1" applyFill="1" applyAlignment="1" applyProtection="1">
      <alignment horizontal="left"/>
      <protection hidden="1"/>
    </xf>
    <xf numFmtId="0" fontId="53" fillId="10" borderId="0" xfId="0" applyFont="1" applyFill="1" applyAlignment="1" applyProtection="1">
      <protection hidden="1"/>
    </xf>
    <xf numFmtId="0" fontId="54" fillId="0" borderId="0" xfId="0" applyFont="1" applyFill="1" applyAlignment="1" applyProtection="1">
      <alignment horizontal="left"/>
      <protection hidden="1"/>
    </xf>
    <xf numFmtId="0" fontId="271" fillId="10" borderId="0" xfId="0" applyFont="1" applyFill="1" applyAlignment="1" applyProtection="1">
      <alignment vertical="center"/>
      <protection hidden="1"/>
    </xf>
    <xf numFmtId="0" fontId="64" fillId="10" borderId="0" xfId="0" applyFont="1" applyFill="1" applyAlignment="1" applyProtection="1">
      <alignment vertical="center" shrinkToFit="1"/>
      <protection hidden="1"/>
    </xf>
    <xf numFmtId="1" fontId="170" fillId="10" borderId="701" xfId="0" applyNumberFormat="1" applyFont="1" applyFill="1" applyBorder="1" applyAlignment="1" applyProtection="1">
      <alignment horizontal="center" vertical="center" shrinkToFit="1"/>
      <protection hidden="1"/>
    </xf>
    <xf numFmtId="0" fontId="54" fillId="8" borderId="0" xfId="0" applyFont="1" applyFill="1" applyProtection="1">
      <protection hidden="1"/>
    </xf>
    <xf numFmtId="0" fontId="64" fillId="10" borderId="0" xfId="0" applyFont="1" applyFill="1" applyAlignment="1" applyProtection="1">
      <alignment shrinkToFit="1"/>
      <protection hidden="1"/>
    </xf>
    <xf numFmtId="0" fontId="271" fillId="10" borderId="0" xfId="0" applyFont="1" applyFill="1" applyAlignment="1" applyProtection="1">
      <protection hidden="1"/>
    </xf>
    <xf numFmtId="0" fontId="53" fillId="10" borderId="0" xfId="0" applyFont="1" applyFill="1" applyAlignment="1" applyProtection="1">
      <alignment horizontal="left"/>
      <protection hidden="1"/>
    </xf>
    <xf numFmtId="0" fontId="58" fillId="0" borderId="0" xfId="0" applyFont="1" applyFill="1" applyAlignment="1" applyProtection="1">
      <alignment shrinkToFit="1"/>
      <protection hidden="1"/>
    </xf>
    <xf numFmtId="0" fontId="58" fillId="0" borderId="0" xfId="0" applyNumberFormat="1" applyFont="1" applyFill="1" applyAlignment="1" applyProtection="1">
      <alignment horizontal="center" vertical="center" shrinkToFit="1"/>
      <protection hidden="1"/>
    </xf>
    <xf numFmtId="0" fontId="3" fillId="10" borderId="125" xfId="0" applyFont="1" applyFill="1" applyBorder="1" applyAlignment="1" applyProtection="1">
      <alignment horizontal="center" vertical="center" shrinkToFit="1"/>
      <protection hidden="1"/>
    </xf>
    <xf numFmtId="0" fontId="3" fillId="10" borderId="125" xfId="0" applyFont="1" applyFill="1" applyBorder="1" applyAlignment="1" applyProtection="1">
      <alignment horizontal="left" vertical="center"/>
      <protection hidden="1"/>
    </xf>
    <xf numFmtId="0" fontId="3" fillId="10" borderId="125" xfId="0" applyFont="1" applyFill="1" applyBorder="1" applyAlignment="1" applyProtection="1">
      <alignment horizontal="left" vertical="center" indent="1" shrinkToFit="1"/>
      <protection hidden="1"/>
    </xf>
    <xf numFmtId="0" fontId="3" fillId="10" borderId="116" xfId="0" applyFont="1" applyFill="1" applyBorder="1" applyAlignment="1" applyProtection="1">
      <alignment horizontal="center" vertical="center" shrinkToFit="1"/>
      <protection hidden="1"/>
    </xf>
    <xf numFmtId="1" fontId="12" fillId="10" borderId="29" xfId="0" applyNumberFormat="1" applyFont="1" applyFill="1" applyBorder="1" applyAlignment="1" applyProtection="1">
      <alignment horizontal="center" vertical="center" shrinkToFit="1"/>
      <protection hidden="1"/>
    </xf>
    <xf numFmtId="1" fontId="66" fillId="10" borderId="20" xfId="0" applyNumberFormat="1" applyFont="1" applyFill="1" applyBorder="1" applyAlignment="1" applyProtection="1">
      <alignment horizontal="center" vertical="center" shrinkToFit="1"/>
      <protection hidden="1"/>
    </xf>
    <xf numFmtId="1" fontId="116" fillId="33" borderId="20" xfId="0" applyNumberFormat="1" applyFont="1" applyFill="1" applyBorder="1" applyAlignment="1" applyProtection="1">
      <alignment horizontal="center" vertical="center" shrinkToFit="1"/>
      <protection hidden="1"/>
    </xf>
    <xf numFmtId="1" fontId="1" fillId="33" borderId="20" xfId="0" applyNumberFormat="1" applyFont="1" applyFill="1" applyBorder="1" applyAlignment="1" applyProtection="1">
      <alignment horizontal="center" vertical="center" shrinkToFit="1"/>
      <protection hidden="1"/>
    </xf>
    <xf numFmtId="0" fontId="1" fillId="9" borderId="648" xfId="0" applyFont="1" applyFill="1" applyBorder="1" applyAlignment="1" applyProtection="1">
      <alignment horizontal="center" vertical="center" shrinkToFit="1"/>
      <protection locked="0"/>
    </xf>
    <xf numFmtId="0" fontId="1" fillId="5" borderId="492" xfId="0" applyFont="1" applyFill="1" applyBorder="1" applyAlignment="1" applyProtection="1">
      <alignment horizontal="center" vertical="center" shrinkToFit="1"/>
      <protection locked="0"/>
    </xf>
    <xf numFmtId="0" fontId="53" fillId="0" borderId="605" xfId="0" applyFont="1" applyFill="1" applyBorder="1" applyAlignment="1" applyProtection="1">
      <alignment horizontal="center" textRotation="90"/>
      <protection hidden="1"/>
    </xf>
    <xf numFmtId="0" fontId="54" fillId="0" borderId="239" xfId="0" applyFont="1" applyFill="1" applyBorder="1" applyAlignment="1" applyProtection="1">
      <alignment textRotation="90"/>
      <protection hidden="1"/>
    </xf>
    <xf numFmtId="0" fontId="54" fillId="0" borderId="601" xfId="0" applyFont="1" applyFill="1" applyBorder="1" applyAlignment="1" applyProtection="1">
      <alignment textRotation="90"/>
      <protection hidden="1"/>
    </xf>
    <xf numFmtId="0" fontId="54" fillId="0" borderId="219" xfId="0" applyFont="1" applyFill="1" applyBorder="1" applyAlignment="1" applyProtection="1">
      <alignment textRotation="90"/>
      <protection hidden="1"/>
    </xf>
    <xf numFmtId="0" fontId="54" fillId="0" borderId="603" xfId="0" applyFont="1" applyFill="1" applyBorder="1" applyAlignment="1" applyProtection="1">
      <alignment textRotation="90"/>
      <protection hidden="1"/>
    </xf>
    <xf numFmtId="0" fontId="53" fillId="0" borderId="240" xfId="0" applyFont="1" applyFill="1" applyBorder="1" applyAlignment="1" applyProtection="1">
      <alignment horizontal="center" textRotation="90"/>
      <protection hidden="1"/>
    </xf>
    <xf numFmtId="0" fontId="0" fillId="0" borderId="0" xfId="0"/>
    <xf numFmtId="0" fontId="275" fillId="0" borderId="0" xfId="0" applyFont="1" applyFill="1" applyBorder="1" applyAlignment="1" applyProtection="1">
      <alignment vertical="center"/>
      <protection hidden="1"/>
    </xf>
    <xf numFmtId="0" fontId="276" fillId="0" borderId="0" xfId="0" applyFont="1" applyFill="1" applyBorder="1" applyAlignment="1" applyProtection="1">
      <alignment horizontal="right" vertical="center"/>
      <protection hidden="1"/>
    </xf>
    <xf numFmtId="0" fontId="0" fillId="0" borderId="0" xfId="0"/>
    <xf numFmtId="1" fontId="100" fillId="10" borderId="20" xfId="0" applyNumberFormat="1" applyFont="1" applyFill="1" applyBorder="1" applyAlignment="1" applyProtection="1">
      <alignment horizontal="center" vertical="center" shrinkToFit="1"/>
      <protection hidden="1"/>
    </xf>
    <xf numFmtId="1" fontId="100" fillId="10" borderId="17" xfId="0" applyNumberFormat="1" applyFont="1" applyFill="1" applyBorder="1" applyAlignment="1" applyProtection="1">
      <alignment horizontal="center" vertical="center" shrinkToFit="1"/>
      <protection hidden="1"/>
    </xf>
    <xf numFmtId="1" fontId="100" fillId="10" borderId="18" xfId="0" applyNumberFormat="1" applyFont="1" applyFill="1" applyBorder="1" applyAlignment="1" applyProtection="1">
      <alignment horizontal="center" vertical="center" shrinkToFit="1"/>
      <protection hidden="1"/>
    </xf>
    <xf numFmtId="1" fontId="100" fillId="10" borderId="221" xfId="0" applyNumberFormat="1" applyFont="1" applyFill="1" applyBorder="1" applyAlignment="1" applyProtection="1">
      <alignment horizontal="center" vertical="center" shrinkToFit="1"/>
      <protection hidden="1"/>
    </xf>
    <xf numFmtId="0" fontId="117" fillId="0" borderId="0" xfId="0" applyFont="1" applyFill="1" applyAlignment="1" applyProtection="1">
      <alignment horizontal="left" shrinkToFit="1"/>
      <protection hidden="1"/>
    </xf>
    <xf numFmtId="0" fontId="117" fillId="0" borderId="0" xfId="0" applyFont="1" applyFill="1" applyAlignment="1" applyProtection="1">
      <alignment horizontal="left" vertical="center" shrinkToFit="1"/>
      <protection hidden="1"/>
    </xf>
    <xf numFmtId="0" fontId="117" fillId="10" borderId="0" xfId="0" applyFont="1" applyFill="1" applyBorder="1" applyAlignment="1" applyProtection="1">
      <alignment vertical="center" shrinkToFit="1"/>
      <protection hidden="1"/>
    </xf>
    <xf numFmtId="0" fontId="1" fillId="0" borderId="0" xfId="0" applyFont="1" applyFill="1" applyAlignment="1" applyProtection="1">
      <alignment horizontal="left" vertical="center" shrinkToFit="1"/>
      <protection hidden="1"/>
    </xf>
    <xf numFmtId="0" fontId="64" fillId="0" borderId="0" xfId="0" applyFont="1" applyFill="1" applyAlignment="1" applyProtection="1">
      <alignment vertical="center" shrinkToFit="1"/>
      <protection hidden="1"/>
    </xf>
    <xf numFmtId="49" fontId="1" fillId="10" borderId="0" xfId="0" applyNumberFormat="1" applyFont="1" applyFill="1" applyAlignment="1" applyProtection="1">
      <alignment vertical="center" wrapText="1" shrinkToFit="1"/>
      <protection hidden="1"/>
    </xf>
    <xf numFmtId="0" fontId="2" fillId="0" borderId="219"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14" fontId="262" fillId="10" borderId="0" xfId="0" applyNumberFormat="1" applyFont="1" applyFill="1" applyBorder="1" applyAlignment="1" applyProtection="1">
      <alignment vertical="center" wrapText="1" shrinkToFit="1"/>
      <protection hidden="1"/>
    </xf>
    <xf numFmtId="0" fontId="262" fillId="10" borderId="0" xfId="0" applyNumberFormat="1" applyFont="1" applyFill="1" applyBorder="1" applyAlignment="1" applyProtection="1">
      <alignment vertical="center" wrapText="1" shrinkToFit="1"/>
      <protection hidden="1"/>
    </xf>
    <xf numFmtId="0" fontId="56" fillId="10" borderId="0" xfId="0" applyFont="1" applyFill="1" applyAlignment="1" applyProtection="1">
      <alignment vertical="center" wrapText="1"/>
      <protection hidden="1"/>
    </xf>
    <xf numFmtId="0" fontId="53" fillId="10" borderId="0" xfId="0" applyFont="1" applyFill="1" applyAlignment="1" applyProtection="1">
      <alignment vertical="center" wrapText="1"/>
      <protection hidden="1"/>
    </xf>
    <xf numFmtId="49" fontId="262" fillId="10" borderId="0" xfId="0" quotePrefix="1" applyNumberFormat="1" applyFont="1" applyFill="1" applyBorder="1" applyAlignment="1" applyProtection="1">
      <alignment vertical="center" wrapText="1" shrinkToFit="1"/>
      <protection hidden="1"/>
    </xf>
    <xf numFmtId="0" fontId="53" fillId="10" borderId="219" xfId="0" applyFont="1" applyFill="1" applyBorder="1" applyAlignment="1" applyProtection="1">
      <alignment vertical="center" wrapText="1"/>
      <protection hidden="1"/>
    </xf>
    <xf numFmtId="0" fontId="261" fillId="0" borderId="0" xfId="0" applyFont="1" applyFill="1" applyAlignment="1" applyProtection="1">
      <protection hidden="1"/>
    </xf>
    <xf numFmtId="0" fontId="0" fillId="0" borderId="0" xfId="0"/>
    <xf numFmtId="0" fontId="0" fillId="18" borderId="0" xfId="0" applyFill="1" applyAlignment="1">
      <alignment horizontal="center" vertical="center"/>
    </xf>
    <xf numFmtId="1" fontId="20" fillId="10" borderId="28" xfId="0" applyNumberFormat="1" applyFont="1" applyFill="1" applyBorder="1" applyAlignment="1" applyProtection="1">
      <alignment horizontal="center" vertical="center" shrinkToFit="1"/>
      <protection hidden="1"/>
    </xf>
    <xf numFmtId="1" fontId="20" fillId="10" borderId="24" xfId="0" applyNumberFormat="1" applyFont="1" applyFill="1" applyBorder="1" applyAlignment="1" applyProtection="1">
      <alignment horizontal="center" vertical="center" shrinkToFit="1"/>
      <protection hidden="1"/>
    </xf>
    <xf numFmtId="1" fontId="20" fillId="10" borderId="40" xfId="0" applyNumberFormat="1" applyFont="1" applyFill="1" applyBorder="1" applyAlignment="1" applyProtection="1">
      <alignment horizontal="center" vertical="center" shrinkToFit="1"/>
      <protection hidden="1"/>
    </xf>
    <xf numFmtId="0" fontId="12" fillId="10" borderId="41" xfId="0" applyFont="1" applyFill="1" applyBorder="1" applyAlignment="1" applyProtection="1">
      <alignment horizontal="center" vertical="center" shrinkToFit="1"/>
      <protection hidden="1"/>
    </xf>
    <xf numFmtId="1" fontId="1" fillId="32" borderId="28" xfId="0" applyNumberFormat="1" applyFont="1" applyFill="1" applyBorder="1" applyAlignment="1" applyProtection="1">
      <alignment horizontal="center" vertical="center" shrinkToFit="1"/>
      <protection hidden="1"/>
    </xf>
    <xf numFmtId="1" fontId="1" fillId="32" borderId="24" xfId="0" applyNumberFormat="1" applyFont="1" applyFill="1" applyBorder="1" applyAlignment="1" applyProtection="1">
      <alignment horizontal="center" vertical="center" shrinkToFit="1"/>
      <protection hidden="1"/>
    </xf>
    <xf numFmtId="1" fontId="1" fillId="32" borderId="48" xfId="0" applyNumberFormat="1" applyFont="1" applyFill="1" applyBorder="1" applyAlignment="1" applyProtection="1">
      <alignment horizontal="center" vertical="center" shrinkToFit="1"/>
      <protection hidden="1"/>
    </xf>
    <xf numFmtId="0" fontId="10" fillId="32" borderId="28" xfId="0" applyFont="1" applyFill="1" applyBorder="1" applyAlignment="1" applyProtection="1">
      <alignment horizontal="center" vertical="center" shrinkToFit="1"/>
      <protection hidden="1"/>
    </xf>
    <xf numFmtId="0" fontId="10" fillId="32" borderId="24" xfId="0" applyFont="1" applyFill="1" applyBorder="1" applyAlignment="1" applyProtection="1">
      <alignment horizontal="center" vertical="center" shrinkToFit="1"/>
      <protection hidden="1"/>
    </xf>
    <xf numFmtId="0" fontId="10" fillId="32" borderId="40" xfId="0" applyFont="1" applyFill="1" applyBorder="1" applyAlignment="1" applyProtection="1">
      <alignment horizontal="center" vertical="center" shrinkToFit="1"/>
      <protection hidden="1"/>
    </xf>
    <xf numFmtId="0" fontId="10" fillId="32" borderId="47" xfId="0" applyFont="1" applyFill="1" applyBorder="1" applyAlignment="1" applyProtection="1">
      <alignment horizontal="center" vertical="center" shrinkToFit="1"/>
      <protection hidden="1"/>
    </xf>
    <xf numFmtId="0" fontId="10" fillId="32" borderId="44" xfId="0" applyFont="1" applyFill="1" applyBorder="1" applyAlignment="1" applyProtection="1">
      <alignment horizontal="center" vertical="center" shrinkToFit="1"/>
      <protection hidden="1"/>
    </xf>
    <xf numFmtId="0" fontId="10" fillId="32" borderId="17" xfId="0" applyFont="1" applyFill="1" applyBorder="1" applyAlignment="1" applyProtection="1">
      <alignment horizontal="center" vertical="center" shrinkToFit="1"/>
      <protection hidden="1"/>
    </xf>
    <xf numFmtId="0" fontId="10" fillId="32" borderId="18" xfId="0" applyFont="1" applyFill="1" applyBorder="1" applyAlignment="1" applyProtection="1">
      <alignment horizontal="center" vertical="center" shrinkToFit="1"/>
      <protection hidden="1"/>
    </xf>
    <xf numFmtId="1" fontId="116" fillId="32" borderId="20" xfId="0" applyNumberFormat="1" applyFont="1" applyFill="1" applyBorder="1" applyAlignment="1" applyProtection="1">
      <alignment horizontal="center" vertical="center" shrinkToFit="1"/>
      <protection hidden="1"/>
    </xf>
    <xf numFmtId="1" fontId="116" fillId="32" borderId="17" xfId="0" applyNumberFormat="1" applyFont="1" applyFill="1" applyBorder="1" applyAlignment="1" applyProtection="1">
      <alignment horizontal="center" vertical="center" shrinkToFit="1"/>
      <protection hidden="1"/>
    </xf>
    <xf numFmtId="1" fontId="116" fillId="32" borderId="34" xfId="0" applyNumberFormat="1" applyFont="1" applyFill="1" applyBorder="1" applyAlignment="1" applyProtection="1">
      <alignment horizontal="center" vertical="center" shrinkToFit="1"/>
      <protection hidden="1"/>
    </xf>
    <xf numFmtId="1" fontId="1" fillId="32" borderId="20" xfId="0" applyNumberFormat="1" applyFont="1" applyFill="1" applyBorder="1" applyAlignment="1" applyProtection="1">
      <alignment horizontal="center" vertical="center" shrinkToFit="1"/>
      <protection hidden="1"/>
    </xf>
    <xf numFmtId="1" fontId="1" fillId="32" borderId="17" xfId="0" applyNumberFormat="1" applyFont="1" applyFill="1" applyBorder="1" applyAlignment="1" applyProtection="1">
      <alignment horizontal="center" vertical="center" shrinkToFit="1"/>
      <protection hidden="1"/>
    </xf>
    <xf numFmtId="1" fontId="1" fillId="32" borderId="18" xfId="0" applyNumberFormat="1" applyFont="1" applyFill="1" applyBorder="1" applyAlignment="1" applyProtection="1">
      <alignment horizontal="center" vertical="center" shrinkToFit="1"/>
      <protection hidden="1"/>
    </xf>
    <xf numFmtId="1" fontId="1" fillId="32" borderId="16" xfId="0" applyNumberFormat="1" applyFont="1" applyFill="1" applyBorder="1" applyAlignment="1" applyProtection="1">
      <alignment horizontal="center" vertical="center" shrinkToFit="1"/>
      <protection hidden="1"/>
    </xf>
    <xf numFmtId="0" fontId="10" fillId="32" borderId="20" xfId="0" applyFont="1" applyFill="1" applyBorder="1" applyAlignment="1" applyProtection="1">
      <alignment horizontal="center" vertical="center" shrinkToFit="1"/>
      <protection hidden="1"/>
    </xf>
    <xf numFmtId="0" fontId="1" fillId="32" borderId="16" xfId="0" applyFont="1" applyFill="1" applyBorder="1" applyAlignment="1" applyProtection="1">
      <alignment vertical="center" shrinkToFit="1"/>
      <protection hidden="1"/>
    </xf>
    <xf numFmtId="0" fontId="1" fillId="32" borderId="17" xfId="0" applyFont="1" applyFill="1" applyBorder="1" applyAlignment="1" applyProtection="1">
      <alignment vertical="center" shrinkToFit="1"/>
      <protection hidden="1"/>
    </xf>
    <xf numFmtId="0" fontId="1" fillId="32" borderId="18" xfId="0" applyFont="1" applyFill="1" applyBorder="1" applyAlignment="1" applyProtection="1">
      <alignment vertical="center" shrinkToFit="1"/>
      <protection hidden="1"/>
    </xf>
    <xf numFmtId="0" fontId="1" fillId="32" borderId="16" xfId="0" applyFont="1" applyFill="1" applyBorder="1" applyAlignment="1" applyProtection="1">
      <alignment horizontal="center" vertical="center" shrinkToFit="1"/>
      <protection hidden="1"/>
    </xf>
    <xf numFmtId="0" fontId="1" fillId="32" borderId="17" xfId="0" applyFont="1" applyFill="1" applyBorder="1" applyAlignment="1" applyProtection="1">
      <alignment horizontal="center" vertical="center" shrinkToFit="1"/>
      <protection hidden="1"/>
    </xf>
    <xf numFmtId="0" fontId="1" fillId="32" borderId="18" xfId="0" applyFont="1" applyFill="1" applyBorder="1" applyAlignment="1" applyProtection="1">
      <alignment horizontal="center" vertical="center" shrinkToFit="1"/>
      <protection hidden="1"/>
    </xf>
    <xf numFmtId="0" fontId="1" fillId="32" borderId="43" xfId="0" applyFont="1" applyFill="1" applyBorder="1" applyAlignment="1" applyProtection="1">
      <alignment horizontal="center" vertical="center" shrinkToFit="1"/>
      <protection hidden="1"/>
    </xf>
    <xf numFmtId="0" fontId="10" fillId="32" borderId="155" xfId="0" applyFont="1" applyFill="1" applyBorder="1" applyAlignment="1" applyProtection="1">
      <alignment horizontal="center" vertical="center" shrinkToFit="1"/>
      <protection hidden="1"/>
    </xf>
    <xf numFmtId="0" fontId="1" fillId="32" borderId="24" xfId="0" applyFont="1" applyFill="1" applyBorder="1" applyAlignment="1" applyProtection="1">
      <alignment horizontal="center" vertical="center" shrinkToFit="1"/>
      <protection hidden="1"/>
    </xf>
    <xf numFmtId="0" fontId="1" fillId="32" borderId="40" xfId="0" applyFont="1" applyFill="1" applyBorder="1" applyAlignment="1" applyProtection="1">
      <alignment horizontal="center" vertical="center" shrinkToFit="1"/>
      <protection hidden="1"/>
    </xf>
    <xf numFmtId="0" fontId="11" fillId="32" borderId="0" xfId="0" applyFont="1" applyFill="1" applyBorder="1" applyAlignment="1" applyProtection="1">
      <alignment horizontal="centerContinuous" vertical="center" shrinkToFit="1"/>
      <protection hidden="1"/>
    </xf>
    <xf numFmtId="0" fontId="21" fillId="19" borderId="0" xfId="0" applyFont="1" applyFill="1" applyBorder="1" applyAlignment="1" applyProtection="1">
      <alignment horizontal="left" shrinkToFit="1"/>
      <protection hidden="1"/>
    </xf>
    <xf numFmtId="0" fontId="21" fillId="19" borderId="0" xfId="0" applyFont="1" applyFill="1" applyBorder="1" applyAlignment="1" applyProtection="1">
      <alignment horizontal="centerContinuous" vertical="center" shrinkToFit="1"/>
      <protection hidden="1"/>
    </xf>
    <xf numFmtId="0" fontId="21" fillId="19" borderId="0" xfId="0" applyFont="1" applyFill="1" applyBorder="1" applyAlignment="1" applyProtection="1">
      <alignment horizontal="center" shrinkToFit="1"/>
      <protection hidden="1"/>
    </xf>
    <xf numFmtId="0" fontId="11" fillId="19" borderId="0" xfId="0" applyFont="1" applyFill="1" applyBorder="1" applyAlignment="1" applyProtection="1">
      <alignment horizontal="right" textRotation="90" shrinkToFit="1"/>
      <protection hidden="1"/>
    </xf>
    <xf numFmtId="0" fontId="23" fillId="19" borderId="0" xfId="0" applyFont="1" applyFill="1" applyBorder="1" applyAlignment="1" applyProtection="1">
      <alignment horizontal="left" textRotation="90"/>
      <protection hidden="1"/>
    </xf>
    <xf numFmtId="0" fontId="36" fillId="19" borderId="0" xfId="0" applyFont="1" applyFill="1" applyBorder="1" applyAlignment="1" applyProtection="1">
      <alignment horizontal="center" textRotation="90"/>
      <protection hidden="1"/>
    </xf>
    <xf numFmtId="0" fontId="11" fillId="19" borderId="0" xfId="0" applyFont="1" applyFill="1" applyBorder="1" applyAlignment="1" applyProtection="1">
      <alignment horizontal="center" textRotation="90"/>
      <protection hidden="1"/>
    </xf>
    <xf numFmtId="0" fontId="21" fillId="32" borderId="0" xfId="0" applyFont="1" applyFill="1" applyBorder="1" applyAlignment="1" applyProtection="1">
      <alignment horizontal="center" textRotation="90"/>
      <protection hidden="1"/>
    </xf>
    <xf numFmtId="0" fontId="293" fillId="10" borderId="0" xfId="0" applyFont="1" applyFill="1" applyAlignment="1" applyProtection="1">
      <alignment horizontal="center" vertical="center" shrinkToFit="1"/>
      <protection hidden="1"/>
    </xf>
    <xf numFmtId="1" fontId="67" fillId="5" borderId="30" xfId="0" applyNumberFormat="1" applyFont="1" applyFill="1" applyBorder="1" applyAlignment="1" applyProtection="1">
      <alignment horizontal="center" vertical="center" shrinkToFit="1"/>
      <protection locked="0"/>
    </xf>
    <xf numFmtId="1" fontId="67" fillId="9" borderId="26" xfId="0" applyNumberFormat="1" applyFont="1" applyFill="1" applyBorder="1" applyAlignment="1" applyProtection="1">
      <alignment horizontal="center" vertical="center" shrinkToFit="1"/>
      <protection locked="0"/>
    </xf>
    <xf numFmtId="1" fontId="67" fillId="5" borderId="26" xfId="0" applyNumberFormat="1" applyFont="1" applyFill="1" applyBorder="1" applyAlignment="1" applyProtection="1">
      <alignment horizontal="center" vertical="center" shrinkToFit="1"/>
      <protection locked="0"/>
    </xf>
    <xf numFmtId="1" fontId="67" fillId="5" borderId="50" xfId="0" applyNumberFormat="1" applyFont="1" applyFill="1" applyBorder="1" applyAlignment="1" applyProtection="1">
      <alignment horizontal="center" vertical="center" shrinkToFit="1"/>
      <protection locked="0"/>
    </xf>
    <xf numFmtId="0" fontId="67" fillId="5" borderId="224" xfId="0" applyFont="1" applyFill="1" applyBorder="1" applyAlignment="1" applyProtection="1">
      <alignment horizontal="center" vertical="center" shrinkToFit="1"/>
      <protection locked="0"/>
    </xf>
    <xf numFmtId="0" fontId="67" fillId="9" borderId="26" xfId="0" applyFont="1" applyFill="1" applyBorder="1" applyAlignment="1" applyProtection="1">
      <alignment horizontal="center" vertical="center" shrinkToFit="1"/>
      <protection locked="0"/>
    </xf>
    <xf numFmtId="0" fontId="67" fillId="5" borderId="26" xfId="0" applyFont="1" applyFill="1" applyBorder="1" applyAlignment="1" applyProtection="1">
      <alignment horizontal="center" vertical="center" shrinkToFit="1"/>
      <protection locked="0"/>
    </xf>
    <xf numFmtId="0" fontId="67" fillId="5" borderId="50" xfId="0" applyFont="1" applyFill="1" applyBorder="1" applyAlignment="1" applyProtection="1">
      <alignment horizontal="center" vertical="center" shrinkToFit="1"/>
      <protection locked="0"/>
    </xf>
    <xf numFmtId="0" fontId="101" fillId="0" borderId="229" xfId="0" applyFont="1" applyFill="1" applyBorder="1" applyAlignment="1" applyProtection="1">
      <alignment vertical="center" shrinkToFit="1"/>
      <protection hidden="1"/>
    </xf>
    <xf numFmtId="1" fontId="30" fillId="10" borderId="41" xfId="0" applyNumberFormat="1" applyFont="1" applyFill="1" applyBorder="1" applyAlignment="1" applyProtection="1">
      <alignment horizontal="center" vertical="center" shrinkToFit="1"/>
      <protection hidden="1"/>
    </xf>
    <xf numFmtId="1" fontId="30" fillId="10" borderId="27" xfId="0" applyNumberFormat="1" applyFont="1" applyFill="1" applyBorder="1" applyAlignment="1" applyProtection="1">
      <alignment horizontal="center" vertical="center" shrinkToFit="1"/>
      <protection hidden="1"/>
    </xf>
    <xf numFmtId="1" fontId="30" fillId="10" borderId="45" xfId="0" applyNumberFormat="1" applyFont="1" applyFill="1" applyBorder="1" applyAlignment="1" applyProtection="1">
      <alignment horizontal="center" vertical="center" shrinkToFit="1"/>
      <protection hidden="1"/>
    </xf>
    <xf numFmtId="1" fontId="30" fillId="7" borderId="41" xfId="0" applyNumberFormat="1" applyFont="1" applyFill="1" applyBorder="1" applyAlignment="1" applyProtection="1">
      <alignment horizontal="center" vertical="center" shrinkToFit="1"/>
      <protection hidden="1"/>
    </xf>
    <xf numFmtId="1" fontId="30" fillId="7" borderId="27" xfId="0" applyNumberFormat="1" applyFont="1" applyFill="1" applyBorder="1" applyAlignment="1" applyProtection="1">
      <alignment horizontal="center" vertical="center" shrinkToFit="1"/>
      <protection hidden="1"/>
    </xf>
    <xf numFmtId="0" fontId="116" fillId="0" borderId="41" xfId="0" applyFont="1" applyFill="1" applyBorder="1" applyAlignment="1" applyProtection="1">
      <alignment horizontal="center" vertical="center" shrinkToFit="1"/>
      <protection hidden="1"/>
    </xf>
    <xf numFmtId="0" fontId="116" fillId="0" borderId="27" xfId="0" applyFont="1" applyFill="1" applyBorder="1" applyAlignment="1" applyProtection="1">
      <alignment horizontal="center" vertical="center" shrinkToFit="1"/>
      <protection hidden="1"/>
    </xf>
    <xf numFmtId="0" fontId="10" fillId="0" borderId="0" xfId="0" applyFont="1" applyFill="1" applyAlignment="1" applyProtection="1">
      <alignment horizontal="left" vertical="center"/>
      <protection hidden="1"/>
    </xf>
    <xf numFmtId="0" fontId="76" fillId="0" borderId="130" xfId="0" applyFont="1" applyFill="1" applyBorder="1" applyAlignment="1" applyProtection="1">
      <alignment horizontal="center" vertical="center" shrinkToFit="1"/>
      <protection hidden="1"/>
    </xf>
    <xf numFmtId="1" fontId="10" fillId="0" borderId="0" xfId="0" applyNumberFormat="1" applyFont="1" applyFill="1" applyAlignment="1" applyProtection="1">
      <alignment horizontal="right" vertical="center" shrinkToFit="1"/>
      <protection hidden="1"/>
    </xf>
    <xf numFmtId="0" fontId="10" fillId="26" borderId="0" xfId="0" applyFont="1" applyFill="1" applyAlignment="1" applyProtection="1">
      <alignment horizontal="center"/>
      <protection hidden="1"/>
    </xf>
    <xf numFmtId="0" fontId="10" fillId="0" borderId="0" xfId="0" applyFont="1" applyFill="1" applyAlignment="1" applyProtection="1">
      <alignment horizontal="center"/>
      <protection hidden="1"/>
    </xf>
    <xf numFmtId="0" fontId="10" fillId="43" borderId="0" xfId="0" applyFont="1" applyFill="1" applyAlignment="1" applyProtection="1">
      <alignment horizontal="center"/>
      <protection hidden="1"/>
    </xf>
    <xf numFmtId="0" fontId="30" fillId="0" borderId="0" xfId="0" applyFont="1" applyFill="1" applyProtection="1">
      <protection hidden="1"/>
    </xf>
    <xf numFmtId="0" fontId="33" fillId="10" borderId="372" xfId="0" applyFont="1" applyFill="1" applyBorder="1" applyAlignment="1" applyProtection="1">
      <alignment horizontal="center" vertical="center" shrinkToFit="1"/>
      <protection hidden="1"/>
    </xf>
    <xf numFmtId="0" fontId="1" fillId="9" borderId="26" xfId="0" applyFont="1" applyFill="1" applyBorder="1" applyAlignment="1" applyProtection="1">
      <alignment horizontal="center" vertical="center" shrinkToFit="1"/>
      <protection locked="0"/>
    </xf>
    <xf numFmtId="0" fontId="1" fillId="5" borderId="26" xfId="0" applyFont="1" applyFill="1" applyBorder="1" applyAlignment="1" applyProtection="1">
      <alignment horizontal="center" vertical="center" shrinkToFit="1"/>
      <protection locked="0"/>
    </xf>
    <xf numFmtId="0" fontId="1" fillId="5" borderId="50" xfId="0" applyFont="1" applyFill="1" applyBorder="1" applyAlignment="1" applyProtection="1">
      <alignment horizontal="center" vertical="center" shrinkToFit="1"/>
      <protection locked="0"/>
    </xf>
    <xf numFmtId="0" fontId="1" fillId="0" borderId="17" xfId="0" applyFont="1" applyFill="1" applyBorder="1" applyAlignment="1" applyProtection="1">
      <alignment horizontal="center" vertical="center" shrinkToFit="1"/>
      <protection hidden="1"/>
    </xf>
    <xf numFmtId="0" fontId="1" fillId="0" borderId="24" xfId="0" applyFont="1" applyFill="1" applyBorder="1" applyAlignment="1" applyProtection="1">
      <alignment horizontal="center" vertical="center" shrinkToFit="1"/>
      <protection hidden="1"/>
    </xf>
    <xf numFmtId="0" fontId="1" fillId="0" borderId="16" xfId="0" applyFont="1" applyFill="1" applyBorder="1" applyAlignment="1" applyProtection="1">
      <alignment horizontal="center" vertical="center" shrinkToFit="1"/>
      <protection hidden="1"/>
    </xf>
    <xf numFmtId="0" fontId="1" fillId="0" borderId="47" xfId="0" applyFont="1" applyFill="1" applyBorder="1" applyAlignment="1" applyProtection="1">
      <alignment horizontal="center" vertical="center" shrinkToFit="1"/>
      <protection hidden="1"/>
    </xf>
    <xf numFmtId="0" fontId="1" fillId="0" borderId="18" xfId="0" applyFont="1" applyFill="1" applyBorder="1" applyAlignment="1" applyProtection="1">
      <alignment horizontal="center" vertical="center" shrinkToFit="1"/>
      <protection hidden="1"/>
    </xf>
    <xf numFmtId="0" fontId="1" fillId="0" borderId="40" xfId="0" applyFont="1" applyFill="1" applyBorder="1" applyAlignment="1" applyProtection="1">
      <alignment horizontal="center" vertical="center" shrinkToFit="1"/>
      <protection hidden="1"/>
    </xf>
    <xf numFmtId="0" fontId="1" fillId="5" borderId="223" xfId="0" applyFont="1" applyFill="1" applyBorder="1" applyAlignment="1" applyProtection="1">
      <alignment horizontal="center" vertical="center" shrinkToFit="1"/>
      <protection locked="0"/>
    </xf>
    <xf numFmtId="0" fontId="1" fillId="5" borderId="224" xfId="0" applyFont="1" applyFill="1" applyBorder="1" applyAlignment="1" applyProtection="1">
      <alignment horizontal="center" vertical="center" shrinkToFit="1"/>
      <protection locked="0"/>
    </xf>
    <xf numFmtId="0" fontId="1" fillId="5" borderId="30" xfId="0" applyFont="1" applyFill="1" applyBorder="1" applyAlignment="1" applyProtection="1">
      <alignment horizontal="center" vertical="center" shrinkToFit="1"/>
      <protection locked="0"/>
    </xf>
    <xf numFmtId="0" fontId="8" fillId="0" borderId="16" xfId="0" applyFont="1" applyFill="1" applyBorder="1" applyAlignment="1" applyProtection="1">
      <alignment horizontal="center" vertical="center" shrinkToFit="1"/>
      <protection hidden="1"/>
    </xf>
    <xf numFmtId="0" fontId="8" fillId="0" borderId="18" xfId="0" applyFont="1" applyFill="1" applyBorder="1" applyAlignment="1" applyProtection="1">
      <alignment horizontal="center" vertical="center" shrinkToFit="1"/>
      <protection hidden="1"/>
    </xf>
    <xf numFmtId="0" fontId="298" fillId="51" borderId="5" xfId="0" applyFont="1" applyFill="1" applyBorder="1" applyAlignment="1" applyProtection="1">
      <alignment horizontal="center"/>
      <protection hidden="1"/>
    </xf>
    <xf numFmtId="0" fontId="298" fillId="51" borderId="0" xfId="0" applyFont="1" applyFill="1" applyAlignment="1" applyProtection="1">
      <alignment horizontal="center"/>
      <protection hidden="1"/>
    </xf>
    <xf numFmtId="0" fontId="78" fillId="0" borderId="0" xfId="0" applyFont="1" applyFill="1" applyProtection="1">
      <protection hidden="1"/>
    </xf>
    <xf numFmtId="0" fontId="185" fillId="0" borderId="0" xfId="0" applyFont="1" applyFill="1" applyProtection="1">
      <protection hidden="1"/>
    </xf>
    <xf numFmtId="0" fontId="200" fillId="25" borderId="5" xfId="0" applyFont="1" applyFill="1" applyBorder="1" applyProtection="1">
      <protection hidden="1"/>
    </xf>
    <xf numFmtId="0" fontId="200" fillId="25" borderId="5" xfId="0" applyFont="1" applyFill="1" applyBorder="1" applyAlignment="1" applyProtection="1">
      <alignment horizontal="center"/>
      <protection hidden="1"/>
    </xf>
    <xf numFmtId="0" fontId="76" fillId="0" borderId="5" xfId="0" applyFont="1" applyFill="1" applyBorder="1" applyProtection="1">
      <protection hidden="1"/>
    </xf>
    <xf numFmtId="0" fontId="76" fillId="0" borderId="5" xfId="0" applyFont="1" applyFill="1" applyBorder="1" applyAlignment="1" applyProtection="1">
      <alignment horizontal="center"/>
      <protection hidden="1"/>
    </xf>
    <xf numFmtId="0" fontId="299" fillId="51" borderId="5" xfId="0" applyFont="1" applyFill="1" applyBorder="1" applyAlignment="1" applyProtection="1">
      <alignment horizontal="center"/>
      <protection hidden="1"/>
    </xf>
    <xf numFmtId="0" fontId="74" fillId="0" borderId="5" xfId="0" applyFont="1" applyFill="1" applyBorder="1" applyProtection="1">
      <protection hidden="1"/>
    </xf>
    <xf numFmtId="0" fontId="74" fillId="0" borderId="5" xfId="0" applyFont="1" applyFill="1" applyBorder="1" applyAlignment="1" applyProtection="1">
      <alignment horizontal="center"/>
      <protection hidden="1"/>
    </xf>
    <xf numFmtId="0" fontId="79" fillId="0" borderId="0" xfId="0" applyFont="1" applyFill="1" applyProtection="1">
      <protection hidden="1"/>
    </xf>
    <xf numFmtId="0" fontId="16" fillId="0" borderId="0" xfId="0" applyFont="1" applyFill="1" applyBorder="1" applyAlignment="1" applyProtection="1">
      <alignment shrinkToFit="1"/>
      <protection hidden="1"/>
    </xf>
    <xf numFmtId="0" fontId="107" fillId="0" borderId="0" xfId="0" applyFont="1" applyFill="1" applyBorder="1" applyAlignment="1" applyProtection="1">
      <alignment horizontal="center" shrinkToFit="1"/>
      <protection hidden="1"/>
    </xf>
    <xf numFmtId="0" fontId="3" fillId="0" borderId="0" xfId="0" applyFont="1" applyFill="1" applyBorder="1" applyAlignment="1" applyProtection="1">
      <alignment shrinkToFit="1"/>
      <protection hidden="1"/>
    </xf>
    <xf numFmtId="0" fontId="300" fillId="0" borderId="5" xfId="0" applyFont="1" applyFill="1" applyBorder="1" applyProtection="1">
      <protection hidden="1"/>
    </xf>
    <xf numFmtId="0" fontId="300" fillId="6" borderId="5" xfId="0" applyFont="1" applyFill="1" applyBorder="1" applyAlignment="1" applyProtection="1">
      <alignment horizontal="center"/>
      <protection hidden="1"/>
    </xf>
    <xf numFmtId="0" fontId="300" fillId="0" borderId="5" xfId="0" applyFont="1" applyFill="1" applyBorder="1" applyAlignment="1" applyProtection="1">
      <alignment horizontal="center" shrinkToFit="1"/>
      <protection hidden="1"/>
    </xf>
    <xf numFmtId="0" fontId="3" fillId="10" borderId="0" xfId="0" applyFont="1" applyFill="1" applyProtection="1">
      <protection hidden="1"/>
    </xf>
    <xf numFmtId="0" fontId="246" fillId="6" borderId="5" xfId="0" applyFont="1" applyFill="1" applyBorder="1" applyProtection="1">
      <protection hidden="1"/>
    </xf>
    <xf numFmtId="0" fontId="246" fillId="6" borderId="5" xfId="0" applyFont="1" applyFill="1" applyBorder="1" applyAlignment="1" applyProtection="1">
      <alignment horizontal="center"/>
      <protection hidden="1"/>
    </xf>
    <xf numFmtId="0" fontId="246" fillId="0" borderId="5" xfId="0" applyFont="1" applyFill="1" applyBorder="1" applyAlignment="1" applyProtection="1">
      <alignment horizontal="center"/>
      <protection hidden="1"/>
    </xf>
    <xf numFmtId="0" fontId="120" fillId="10" borderId="707" xfId="0" applyFont="1" applyFill="1" applyBorder="1" applyAlignment="1" applyProtection="1">
      <alignment horizontal="center" vertical="center" shrinkToFit="1"/>
      <protection locked="0"/>
    </xf>
    <xf numFmtId="0" fontId="120" fillId="7" borderId="707" xfId="0" applyFont="1" applyFill="1" applyBorder="1" applyAlignment="1" applyProtection="1">
      <alignment horizontal="center" vertical="center" shrinkToFit="1"/>
      <protection locked="0"/>
    </xf>
    <xf numFmtId="0" fontId="170" fillId="58" borderId="708" xfId="0" applyFont="1" applyFill="1" applyBorder="1" applyAlignment="1" applyProtection="1">
      <alignment horizontal="center" vertical="center" shrinkToFit="1"/>
      <protection hidden="1"/>
    </xf>
    <xf numFmtId="0" fontId="170" fillId="58" borderId="709" xfId="0" applyFont="1" applyFill="1" applyBorder="1" applyAlignment="1" applyProtection="1">
      <alignment horizontal="center" vertical="center" shrinkToFit="1"/>
      <protection hidden="1"/>
    </xf>
    <xf numFmtId="0" fontId="170" fillId="58" borderId="710" xfId="0" applyFont="1" applyFill="1" applyBorder="1" applyAlignment="1" applyProtection="1">
      <alignment horizontal="center" vertical="center" shrinkToFit="1"/>
      <protection hidden="1"/>
    </xf>
    <xf numFmtId="0" fontId="30" fillId="10" borderId="707" xfId="0" applyFont="1" applyFill="1" applyBorder="1" applyAlignment="1" applyProtection="1">
      <alignment horizontal="center" vertical="center" shrinkToFit="1"/>
      <protection locked="0"/>
    </xf>
    <xf numFmtId="0" fontId="30" fillId="10" borderId="713" xfId="0" applyFont="1" applyFill="1" applyBorder="1" applyAlignment="1" applyProtection="1">
      <alignment horizontal="center" vertical="center" shrinkToFit="1"/>
      <protection locked="0"/>
    </xf>
    <xf numFmtId="0" fontId="30" fillId="7" borderId="714" xfId="0" applyFont="1" applyFill="1" applyBorder="1" applyAlignment="1" applyProtection="1">
      <alignment horizontal="center" vertical="center" shrinkToFit="1"/>
      <protection locked="0"/>
    </xf>
    <xf numFmtId="0" fontId="30" fillId="10" borderId="650" xfId="0" applyFont="1" applyFill="1" applyBorder="1" applyAlignment="1" applyProtection="1">
      <alignment horizontal="center" vertical="center" shrinkToFit="1"/>
      <protection locked="0"/>
    </xf>
    <xf numFmtId="0" fontId="30" fillId="10" borderId="702" xfId="0" applyFont="1" applyFill="1" applyBorder="1" applyAlignment="1" applyProtection="1">
      <alignment horizontal="center" vertical="center" shrinkToFit="1"/>
      <protection hidden="1"/>
    </xf>
    <xf numFmtId="0" fontId="1" fillId="58" borderId="0" xfId="0" applyFont="1" applyFill="1" applyBorder="1" applyAlignment="1" applyProtection="1">
      <alignment horizontal="center" vertical="center" shrinkToFit="1"/>
      <protection hidden="1"/>
    </xf>
    <xf numFmtId="0" fontId="12" fillId="6" borderId="725" xfId="0" applyFont="1" applyFill="1" applyBorder="1" applyAlignment="1" applyProtection="1">
      <alignment vertical="center"/>
      <protection hidden="1"/>
    </xf>
    <xf numFmtId="0" fontId="12" fillId="6" borderId="725" xfId="0" applyFont="1" applyFill="1" applyBorder="1" applyAlignment="1" applyProtection="1">
      <alignment horizontal="left" vertical="center"/>
      <protection hidden="1"/>
    </xf>
    <xf numFmtId="0" fontId="10" fillId="6" borderId="725" xfId="0" applyFont="1" applyFill="1" applyBorder="1" applyAlignment="1" applyProtection="1">
      <alignment horizontal="center"/>
      <protection hidden="1"/>
    </xf>
    <xf numFmtId="0" fontId="1" fillId="5" borderId="648" xfId="0" applyFont="1" applyFill="1" applyBorder="1" applyAlignment="1" applyProtection="1">
      <alignment horizontal="center" vertical="center" shrinkToFit="1"/>
      <protection locked="0"/>
    </xf>
    <xf numFmtId="0" fontId="31" fillId="0" borderId="736" xfId="0" applyFont="1" applyFill="1" applyBorder="1" applyAlignment="1" applyProtection="1">
      <alignment horizontal="center" vertical="center" textRotation="90" shrinkToFit="1"/>
      <protection hidden="1"/>
    </xf>
    <xf numFmtId="0" fontId="31" fillId="0" borderId="737" xfId="0" applyFont="1" applyFill="1" applyBorder="1" applyAlignment="1" applyProtection="1">
      <alignment horizontal="center" vertical="center" textRotation="90" shrinkToFit="1"/>
      <protection hidden="1"/>
    </xf>
    <xf numFmtId="0" fontId="10" fillId="0" borderId="649" xfId="0" applyFont="1" applyFill="1" applyBorder="1" applyAlignment="1" applyProtection="1">
      <alignment horizontal="center" vertical="center" shrinkToFit="1"/>
      <protection hidden="1"/>
    </xf>
    <xf numFmtId="0" fontId="31" fillId="0" borderId="738" xfId="0" applyFont="1" applyFill="1" applyBorder="1" applyAlignment="1" applyProtection="1">
      <alignment horizontal="center" vertical="center" textRotation="90" shrinkToFit="1"/>
      <protection hidden="1"/>
    </xf>
    <xf numFmtId="0" fontId="10" fillId="0" borderId="493" xfId="0" applyFont="1" applyFill="1" applyBorder="1" applyAlignment="1" applyProtection="1">
      <alignment horizontal="center" vertical="center" shrinkToFit="1"/>
      <protection hidden="1"/>
    </xf>
    <xf numFmtId="0" fontId="31" fillId="7" borderId="736" xfId="0" applyFont="1" applyFill="1" applyBorder="1" applyAlignment="1" applyProtection="1">
      <alignment horizontal="center" vertical="center" textRotation="90" shrinkToFit="1"/>
      <protection hidden="1"/>
    </xf>
    <xf numFmtId="0" fontId="31" fillId="7" borderId="737" xfId="0" applyFont="1" applyFill="1" applyBorder="1" applyAlignment="1" applyProtection="1">
      <alignment horizontal="center" vertical="center" textRotation="90" shrinkToFit="1"/>
      <protection hidden="1"/>
    </xf>
    <xf numFmtId="0" fontId="10" fillId="0" borderId="740" xfId="0" applyFont="1" applyFill="1" applyBorder="1" applyAlignment="1" applyProtection="1">
      <alignment horizontal="center" vertical="center" shrinkToFit="1"/>
      <protection hidden="1"/>
    </xf>
    <xf numFmtId="0" fontId="10" fillId="0" borderId="741" xfId="0" applyFont="1" applyFill="1" applyBorder="1" applyAlignment="1" applyProtection="1">
      <alignment horizontal="center" vertical="center" shrinkToFit="1"/>
      <protection hidden="1"/>
    </xf>
    <xf numFmtId="0" fontId="1" fillId="0" borderId="739" xfId="0" applyFont="1" applyFill="1" applyBorder="1" applyAlignment="1" applyProtection="1">
      <alignment horizontal="center" vertical="center" textRotation="90" shrinkToFit="1"/>
      <protection hidden="1"/>
    </xf>
    <xf numFmtId="0" fontId="1" fillId="0" borderId="740" xfId="0" applyFont="1" applyFill="1" applyBorder="1" applyAlignment="1" applyProtection="1">
      <alignment horizontal="center" vertical="center" textRotation="90" shrinkToFit="1"/>
      <protection hidden="1"/>
    </xf>
    <xf numFmtId="0" fontId="1" fillId="0" borderId="741" xfId="0" applyFont="1" applyFill="1" applyBorder="1" applyAlignment="1" applyProtection="1">
      <alignment horizontal="center" vertical="center" textRotation="90" shrinkToFit="1"/>
      <protection hidden="1"/>
    </xf>
    <xf numFmtId="0" fontId="1" fillId="0" borderId="742" xfId="0" applyFont="1" applyFill="1" applyBorder="1" applyAlignment="1" applyProtection="1">
      <alignment horizontal="center" vertical="center" textRotation="90" shrinkToFit="1"/>
      <protection hidden="1"/>
    </xf>
    <xf numFmtId="0" fontId="67" fillId="0" borderId="734" xfId="0" applyFont="1" applyFill="1" applyBorder="1" applyAlignment="1" applyProtection="1">
      <alignment horizontal="center" vertical="center" shrinkToFit="1"/>
      <protection hidden="1"/>
    </xf>
    <xf numFmtId="0" fontId="67" fillId="0" borderId="735" xfId="0" applyFont="1" applyFill="1" applyBorder="1" applyAlignment="1" applyProtection="1">
      <alignment horizontal="center" vertical="center" shrinkToFit="1"/>
      <protection hidden="1"/>
    </xf>
    <xf numFmtId="0" fontId="1" fillId="0" borderId="739" xfId="0" applyFont="1" applyFill="1" applyBorder="1" applyAlignment="1" applyProtection="1">
      <alignment horizontal="left" vertical="center" textRotation="90" shrinkToFit="1"/>
      <protection hidden="1"/>
    </xf>
    <xf numFmtId="0" fontId="71" fillId="10" borderId="650" xfId="0" applyFont="1" applyFill="1" applyBorder="1" applyAlignment="1" applyProtection="1">
      <alignment horizontal="right" vertical="center" shrinkToFit="1"/>
      <protection hidden="1"/>
    </xf>
    <xf numFmtId="0" fontId="67" fillId="0" borderId="731" xfId="0" applyFont="1" applyFill="1" applyBorder="1" applyAlignment="1" applyProtection="1">
      <alignment horizontal="center" vertical="center" shrinkToFit="1"/>
      <protection hidden="1"/>
    </xf>
    <xf numFmtId="0" fontId="1" fillId="0" borderId="740" xfId="0" applyFont="1" applyFill="1" applyBorder="1" applyAlignment="1" applyProtection="1">
      <alignment horizontal="left" vertical="center" textRotation="90" shrinkToFit="1"/>
      <protection hidden="1"/>
    </xf>
    <xf numFmtId="0" fontId="71" fillId="10" borderId="648" xfId="0" applyFont="1" applyFill="1" applyBorder="1" applyAlignment="1" applyProtection="1">
      <alignment horizontal="right" vertical="center" shrinkToFit="1"/>
      <protection hidden="1"/>
    </xf>
    <xf numFmtId="0" fontId="67" fillId="10" borderId="750" xfId="0" applyFont="1" applyFill="1" applyBorder="1" applyAlignment="1" applyProtection="1">
      <alignment horizontal="center" vertical="center" shrinkToFit="1"/>
      <protection hidden="1"/>
    </xf>
    <xf numFmtId="0" fontId="23" fillId="0" borderId="732" xfId="0" applyFont="1" applyFill="1" applyBorder="1" applyAlignment="1" applyProtection="1">
      <alignment horizontal="center" textRotation="90" shrinkToFit="1"/>
      <protection hidden="1"/>
    </xf>
    <xf numFmtId="0" fontId="45" fillId="0" borderId="29" xfId="0" applyFont="1" applyFill="1" applyBorder="1" applyAlignment="1" applyProtection="1">
      <alignment horizontal="center" vertical="center" wrapText="1" shrinkToFit="1"/>
      <protection hidden="1"/>
    </xf>
    <xf numFmtId="0" fontId="45" fillId="0" borderId="20" xfId="0" applyFont="1" applyFill="1" applyBorder="1" applyAlignment="1" applyProtection="1">
      <alignment horizontal="center" vertical="center" wrapText="1" shrinkToFit="1"/>
      <protection hidden="1"/>
    </xf>
    <xf numFmtId="0" fontId="45" fillId="0" borderId="28" xfId="0" applyFont="1" applyFill="1" applyBorder="1" applyAlignment="1" applyProtection="1">
      <alignment horizontal="center" vertical="center" wrapText="1" shrinkToFit="1"/>
      <protection hidden="1"/>
    </xf>
    <xf numFmtId="0" fontId="23" fillId="0" borderId="116" xfId="0" applyFont="1" applyFill="1" applyBorder="1" applyAlignment="1" applyProtection="1">
      <alignment horizontal="center" vertical="center" textRotation="90" shrinkToFit="1"/>
      <protection hidden="1"/>
    </xf>
    <xf numFmtId="0" fontId="23" fillId="0" borderId="117" xfId="0" applyFont="1" applyFill="1" applyBorder="1" applyAlignment="1" applyProtection="1">
      <alignment horizontal="center" vertical="center" textRotation="90" shrinkToFit="1"/>
      <protection hidden="1"/>
    </xf>
    <xf numFmtId="0" fontId="21" fillId="0" borderId="125" xfId="0" applyFont="1" applyFill="1" applyBorder="1" applyAlignment="1" applyProtection="1">
      <alignment horizontal="center" vertical="center" shrinkToFit="1"/>
      <protection hidden="1"/>
    </xf>
    <xf numFmtId="0" fontId="21" fillId="0" borderId="29" xfId="0" applyFont="1" applyFill="1" applyBorder="1" applyAlignment="1" applyProtection="1">
      <alignment horizontal="center" vertical="center" shrinkToFit="1"/>
      <protection hidden="1"/>
    </xf>
    <xf numFmtId="0" fontId="21" fillId="0" borderId="28" xfId="0" applyFont="1" applyFill="1" applyBorder="1" applyAlignment="1" applyProtection="1">
      <alignment horizontal="center" vertical="center" shrinkToFit="1"/>
      <protection hidden="1"/>
    </xf>
    <xf numFmtId="0" fontId="12" fillId="10" borderId="29" xfId="0" applyFont="1" applyFill="1" applyBorder="1" applyAlignment="1" applyProtection="1">
      <alignment horizontal="center" vertical="center" shrinkToFit="1"/>
      <protection hidden="1"/>
    </xf>
    <xf numFmtId="0" fontId="11" fillId="32" borderId="20" xfId="0" applyFont="1" applyFill="1" applyBorder="1" applyAlignment="1" applyProtection="1">
      <alignment horizontal="center" vertical="center" shrinkToFit="1"/>
      <protection hidden="1"/>
    </xf>
    <xf numFmtId="0" fontId="66" fillId="0" borderId="20" xfId="0" applyFont="1" applyFill="1" applyBorder="1" applyAlignment="1" applyProtection="1">
      <alignment horizontal="center" vertical="center" shrinkToFit="1"/>
      <protection hidden="1"/>
    </xf>
    <xf numFmtId="0" fontId="21" fillId="19" borderId="20" xfId="0" applyFont="1" applyFill="1" applyBorder="1" applyAlignment="1" applyProtection="1">
      <alignment horizontal="center" vertical="center"/>
      <protection hidden="1"/>
    </xf>
    <xf numFmtId="0" fontId="21" fillId="19" borderId="20" xfId="0" applyFont="1" applyFill="1" applyBorder="1" applyAlignment="1" applyProtection="1">
      <alignment horizontal="center" vertical="center" shrinkToFit="1"/>
      <protection hidden="1"/>
    </xf>
    <xf numFmtId="0" fontId="11" fillId="19" borderId="20" xfId="0" applyFont="1" applyFill="1" applyBorder="1" applyAlignment="1" applyProtection="1">
      <alignment horizontal="center" vertical="center" textRotation="90" shrinkToFit="1"/>
      <protection hidden="1"/>
    </xf>
    <xf numFmtId="0" fontId="23" fillId="19" borderId="20" xfId="0" applyFont="1" applyFill="1" applyBorder="1" applyAlignment="1" applyProtection="1">
      <alignment horizontal="center" vertical="center" textRotation="90"/>
      <protection hidden="1"/>
    </xf>
    <xf numFmtId="0" fontId="36" fillId="19" borderId="20" xfId="0" applyFont="1" applyFill="1" applyBorder="1" applyAlignment="1" applyProtection="1">
      <alignment horizontal="center" vertical="center" textRotation="90"/>
      <protection hidden="1"/>
    </xf>
    <xf numFmtId="0" fontId="11" fillId="19" borderId="20" xfId="0" applyFont="1" applyFill="1" applyBorder="1" applyAlignment="1" applyProtection="1">
      <alignment horizontal="center" vertical="center" textRotation="90"/>
      <protection hidden="1"/>
    </xf>
    <xf numFmtId="0" fontId="21" fillId="32" borderId="28" xfId="0" applyFont="1" applyFill="1" applyBorder="1" applyAlignment="1" applyProtection="1">
      <alignment horizontal="center" vertical="center" textRotation="90"/>
      <protection hidden="1"/>
    </xf>
    <xf numFmtId="0" fontId="294" fillId="0" borderId="30" xfId="0" applyFont="1" applyFill="1" applyBorder="1" applyAlignment="1" applyProtection="1">
      <alignment horizontal="center" textRotation="90"/>
      <protection hidden="1"/>
    </xf>
    <xf numFmtId="0" fontId="295" fillId="0" borderId="125" xfId="0" applyFont="1" applyFill="1" applyBorder="1" applyAlignment="1" applyProtection="1">
      <alignment horizontal="center" textRotation="43"/>
      <protection hidden="1"/>
    </xf>
    <xf numFmtId="0" fontId="24" fillId="0" borderId="20" xfId="0" applyFont="1" applyFill="1" applyBorder="1" applyAlignment="1" applyProtection="1">
      <alignment horizontal="center" vertical="center"/>
      <protection hidden="1"/>
    </xf>
    <xf numFmtId="0" fontId="78" fillId="0" borderId="165" xfId="0" applyFont="1" applyFill="1" applyBorder="1" applyAlignment="1" applyProtection="1">
      <alignment horizontal="center" vertical="center"/>
      <protection hidden="1"/>
    </xf>
    <xf numFmtId="0" fontId="79" fillId="11" borderId="28" xfId="0" applyFont="1" applyFill="1" applyBorder="1" applyAlignment="1" applyProtection="1">
      <alignment horizontal="center" vertical="center"/>
      <protection hidden="1"/>
    </xf>
    <xf numFmtId="0" fontId="79" fillId="11" borderId="176" xfId="0" applyFont="1" applyFill="1" applyBorder="1" applyAlignment="1" applyProtection="1">
      <alignment horizontal="center" vertical="center"/>
      <protection hidden="1"/>
    </xf>
    <xf numFmtId="0" fontId="78" fillId="0" borderId="29" xfId="0" applyFont="1" applyFill="1" applyBorder="1" applyAlignment="1" applyProtection="1">
      <alignment horizontal="center" vertical="center"/>
      <protection hidden="1"/>
    </xf>
    <xf numFmtId="0" fontId="134" fillId="11" borderId="176" xfId="0" applyFont="1" applyFill="1" applyBorder="1" applyAlignment="1" applyProtection="1">
      <alignment horizontal="center" vertical="center"/>
      <protection hidden="1"/>
    </xf>
    <xf numFmtId="0" fontId="134" fillId="11" borderId="28" xfId="0" applyFont="1" applyFill="1" applyBorder="1" applyAlignment="1" applyProtection="1">
      <alignment horizontal="center" vertical="center"/>
      <protection hidden="1"/>
    </xf>
    <xf numFmtId="0" fontId="78" fillId="7" borderId="165" xfId="0" applyFont="1" applyFill="1" applyBorder="1" applyAlignment="1" applyProtection="1">
      <alignment horizontal="center" vertical="center"/>
      <protection hidden="1"/>
    </xf>
    <xf numFmtId="0" fontId="27" fillId="0" borderId="125" xfId="0" applyFont="1" applyFill="1" applyBorder="1" applyAlignment="1" applyProtection="1">
      <alignment horizontal="center" vertical="center"/>
      <protection hidden="1"/>
    </xf>
    <xf numFmtId="0" fontId="78" fillId="0" borderId="29" xfId="0" applyFont="1" applyFill="1" applyBorder="1" applyAlignment="1" applyProtection="1">
      <alignment horizontal="center" textRotation="90"/>
      <protection hidden="1"/>
    </xf>
    <xf numFmtId="0" fontId="19" fillId="0" borderId="29" xfId="0" applyFont="1" applyFill="1" applyBorder="1" applyAlignment="1" applyProtection="1">
      <alignment horizontal="center" vertical="center" textRotation="90"/>
      <protection hidden="1"/>
    </xf>
    <xf numFmtId="0" fontId="19" fillId="7" borderId="125" xfId="0" applyFont="1" applyFill="1" applyBorder="1" applyAlignment="1" applyProtection="1">
      <alignment horizontal="center" vertical="center" textRotation="90"/>
      <protection hidden="1"/>
    </xf>
    <xf numFmtId="0" fontId="11" fillId="32" borderId="718" xfId="0" applyFont="1" applyFill="1" applyBorder="1" applyAlignment="1" applyProtection="1">
      <alignment horizontal="center" vertical="center" shrinkToFit="1"/>
      <protection hidden="1"/>
    </xf>
    <xf numFmtId="0" fontId="21" fillId="19" borderId="718" xfId="0" applyFont="1" applyFill="1" applyBorder="1" applyAlignment="1" applyProtection="1">
      <alignment horizontal="center" vertical="center"/>
      <protection hidden="1"/>
    </xf>
    <xf numFmtId="0" fontId="21" fillId="19" borderId="718" xfId="0" applyFont="1" applyFill="1" applyBorder="1" applyAlignment="1" applyProtection="1">
      <alignment horizontal="center" vertical="center" shrinkToFit="1"/>
      <protection hidden="1"/>
    </xf>
    <xf numFmtId="0" fontId="11" fillId="19" borderId="718" xfId="0" applyFont="1" applyFill="1" applyBorder="1" applyAlignment="1" applyProtection="1">
      <alignment horizontal="center" vertical="center" textRotation="90" shrinkToFit="1"/>
      <protection hidden="1"/>
    </xf>
    <xf numFmtId="0" fontId="23" fillId="19" borderId="718" xfId="0" applyFont="1" applyFill="1" applyBorder="1" applyAlignment="1" applyProtection="1">
      <alignment horizontal="center" vertical="center" textRotation="90"/>
      <protection hidden="1"/>
    </xf>
    <xf numFmtId="0" fontId="36" fillId="19" borderId="718" xfId="0" applyFont="1" applyFill="1" applyBorder="1" applyAlignment="1" applyProtection="1">
      <alignment horizontal="center" vertical="center" textRotation="90"/>
      <protection hidden="1"/>
    </xf>
    <xf numFmtId="0" fontId="11" fillId="19" borderId="718" xfId="0" applyFont="1" applyFill="1" applyBorder="1" applyAlignment="1" applyProtection="1">
      <alignment horizontal="center" vertical="center" textRotation="90"/>
      <protection hidden="1"/>
    </xf>
    <xf numFmtId="0" fontId="21" fillId="32" borderId="718" xfId="0" applyFont="1" applyFill="1" applyBorder="1" applyAlignment="1" applyProtection="1">
      <alignment horizontal="center" vertical="center"/>
      <protection hidden="1"/>
    </xf>
    <xf numFmtId="0" fontId="22" fillId="0" borderId="28" xfId="0" applyFont="1" applyFill="1" applyBorder="1" applyAlignment="1" applyProtection="1">
      <alignment horizontal="center"/>
      <protection hidden="1"/>
    </xf>
    <xf numFmtId="1" fontId="20" fillId="10" borderId="48" xfId="0" applyNumberFormat="1" applyFont="1" applyFill="1" applyBorder="1" applyAlignment="1" applyProtection="1">
      <alignment horizontal="center" vertical="center" shrinkToFit="1"/>
      <protection hidden="1"/>
    </xf>
    <xf numFmtId="1" fontId="20" fillId="7" borderId="47" xfId="0" applyNumberFormat="1" applyFont="1" applyFill="1" applyBorder="1" applyAlignment="1" applyProtection="1">
      <alignment horizontal="center" vertical="center" shrinkToFit="1"/>
      <protection hidden="1"/>
    </xf>
    <xf numFmtId="1" fontId="20" fillId="7" borderId="24" xfId="0" applyNumberFormat="1" applyFont="1" applyFill="1" applyBorder="1" applyAlignment="1" applyProtection="1">
      <alignment horizontal="center" vertical="center" shrinkToFit="1"/>
      <protection hidden="1"/>
    </xf>
    <xf numFmtId="0" fontId="10" fillId="0" borderId="156" xfId="0" applyFont="1" applyFill="1" applyBorder="1" applyAlignment="1" applyProtection="1">
      <alignment horizontal="center" vertical="center" shrinkToFit="1"/>
      <protection hidden="1"/>
    </xf>
    <xf numFmtId="0" fontId="20" fillId="10" borderId="222" xfId="0" applyFont="1" applyFill="1" applyBorder="1" applyAlignment="1" applyProtection="1">
      <alignment horizontal="center" vertical="center" shrinkToFit="1"/>
      <protection hidden="1"/>
    </xf>
    <xf numFmtId="0" fontId="20" fillId="10" borderId="28" xfId="0" applyFont="1" applyFill="1" applyBorder="1" applyAlignment="1" applyProtection="1">
      <alignment horizontal="center" vertical="center" shrinkToFit="1"/>
      <protection hidden="1"/>
    </xf>
    <xf numFmtId="0" fontId="20" fillId="10" borderId="48" xfId="0" applyFont="1" applyFill="1" applyBorder="1" applyAlignment="1" applyProtection="1">
      <alignment horizontal="center" vertical="center" shrinkToFit="1"/>
      <protection hidden="1"/>
    </xf>
    <xf numFmtId="0" fontId="77" fillId="0" borderId="765" xfId="0" applyFont="1" applyFill="1" applyBorder="1" applyAlignment="1" applyProtection="1">
      <alignment horizontal="center" textRotation="90"/>
      <protection hidden="1"/>
    </xf>
    <xf numFmtId="0" fontId="75" fillId="0" borderId="733" xfId="0" applyFont="1" applyFill="1" applyBorder="1" applyAlignment="1" applyProtection="1">
      <alignment horizontal="center" textRotation="90"/>
      <protection hidden="1"/>
    </xf>
    <xf numFmtId="1" fontId="90" fillId="5" borderId="765" xfId="0" applyNumberFormat="1" applyFont="1" applyFill="1" applyBorder="1" applyAlignment="1" applyProtection="1">
      <alignment horizontal="center" vertical="center" shrinkToFit="1"/>
      <protection locked="0"/>
    </xf>
    <xf numFmtId="1" fontId="67" fillId="5" borderId="733" xfId="0" applyNumberFormat="1" applyFont="1" applyFill="1" applyBorder="1" applyAlignment="1" applyProtection="1">
      <alignment horizontal="center" vertical="center" shrinkToFit="1"/>
      <protection locked="0"/>
    </xf>
    <xf numFmtId="1" fontId="90" fillId="9" borderId="740" xfId="0" applyNumberFormat="1" applyFont="1" applyFill="1" applyBorder="1" applyAlignment="1" applyProtection="1">
      <alignment horizontal="center" vertical="center" shrinkToFit="1"/>
      <protection locked="0"/>
    </xf>
    <xf numFmtId="1" fontId="67" fillId="9" borderId="734" xfId="0" applyNumberFormat="1" applyFont="1" applyFill="1" applyBorder="1" applyAlignment="1" applyProtection="1">
      <alignment horizontal="center" vertical="center" shrinkToFit="1"/>
      <protection locked="0"/>
    </xf>
    <xf numFmtId="1" fontId="90" fillId="5" borderId="740" xfId="0" applyNumberFormat="1" applyFont="1" applyFill="1" applyBorder="1" applyAlignment="1" applyProtection="1">
      <alignment horizontal="center" vertical="center" shrinkToFit="1"/>
      <protection locked="0"/>
    </xf>
    <xf numFmtId="1" fontId="67" fillId="5" borderId="734" xfId="0" applyNumberFormat="1" applyFont="1" applyFill="1" applyBorder="1" applyAlignment="1" applyProtection="1">
      <alignment horizontal="center" vertical="center" shrinkToFit="1"/>
      <protection locked="0"/>
    </xf>
    <xf numFmtId="1" fontId="90" fillId="5" borderId="741" xfId="0" applyNumberFormat="1" applyFont="1" applyFill="1" applyBorder="1" applyAlignment="1" applyProtection="1">
      <alignment horizontal="center" vertical="center" shrinkToFit="1"/>
      <protection locked="0"/>
    </xf>
    <xf numFmtId="1" fontId="67" fillId="5" borderId="735" xfId="0" applyNumberFormat="1" applyFont="1" applyFill="1" applyBorder="1" applyAlignment="1" applyProtection="1">
      <alignment horizontal="center" vertical="center" shrinkToFit="1"/>
      <protection locked="0"/>
    </xf>
    <xf numFmtId="1" fontId="78" fillId="10" borderId="765" xfId="0" applyNumberFormat="1" applyFont="1" applyFill="1" applyBorder="1" applyAlignment="1" applyProtection="1">
      <alignment horizontal="center" vertical="center" shrinkToFit="1"/>
      <protection hidden="1"/>
    </xf>
    <xf numFmtId="1" fontId="79" fillId="10" borderId="733" xfId="0" applyNumberFormat="1" applyFont="1" applyFill="1" applyBorder="1" applyAlignment="1" applyProtection="1">
      <alignment horizontal="center" vertical="center" shrinkToFit="1"/>
      <protection hidden="1"/>
    </xf>
    <xf numFmtId="1" fontId="78" fillId="10" borderId="740" xfId="0" applyNumberFormat="1" applyFont="1" applyFill="1" applyBorder="1" applyAlignment="1" applyProtection="1">
      <alignment horizontal="center" vertical="center" shrinkToFit="1"/>
      <protection hidden="1"/>
    </xf>
    <xf numFmtId="1" fontId="79" fillId="10" borderId="734" xfId="0" applyNumberFormat="1" applyFont="1" applyFill="1" applyBorder="1" applyAlignment="1" applyProtection="1">
      <alignment horizontal="center" vertical="center" shrinkToFit="1"/>
      <protection hidden="1"/>
    </xf>
    <xf numFmtId="1" fontId="78" fillId="10" borderId="741" xfId="0" applyNumberFormat="1" applyFont="1" applyFill="1" applyBorder="1" applyAlignment="1" applyProtection="1">
      <alignment horizontal="center" vertical="center" shrinkToFit="1"/>
      <protection hidden="1"/>
    </xf>
    <xf numFmtId="1" fontId="79" fillId="10" borderId="735" xfId="0" applyNumberFormat="1" applyFont="1" applyFill="1" applyBorder="1" applyAlignment="1" applyProtection="1">
      <alignment horizontal="center" vertical="center" shrinkToFit="1"/>
      <protection hidden="1"/>
    </xf>
    <xf numFmtId="1" fontId="78" fillId="7" borderId="739" xfId="0" applyNumberFormat="1" applyFont="1" applyFill="1" applyBorder="1" applyAlignment="1" applyProtection="1">
      <alignment horizontal="center" vertical="center" shrinkToFit="1"/>
      <protection locked="0"/>
    </xf>
    <xf numFmtId="1" fontId="79" fillId="7" borderId="731" xfId="0" applyNumberFormat="1" applyFont="1" applyFill="1" applyBorder="1" applyAlignment="1" applyProtection="1">
      <alignment horizontal="center" vertical="center" shrinkToFit="1"/>
      <protection locked="0"/>
    </xf>
    <xf numFmtId="1" fontId="78" fillId="7" borderId="740" xfId="0" applyNumberFormat="1" applyFont="1" applyFill="1" applyBorder="1" applyAlignment="1" applyProtection="1">
      <alignment horizontal="center" vertical="center" shrinkToFit="1"/>
      <protection locked="0"/>
    </xf>
    <xf numFmtId="1" fontId="79" fillId="7" borderId="734" xfId="0" applyNumberFormat="1" applyFont="1" applyFill="1" applyBorder="1" applyAlignment="1" applyProtection="1">
      <alignment horizontal="center" vertical="center" shrinkToFit="1"/>
      <protection locked="0"/>
    </xf>
    <xf numFmtId="0" fontId="72" fillId="0" borderId="765" xfId="0" applyFont="1" applyFill="1" applyBorder="1" applyAlignment="1" applyProtection="1">
      <alignment horizontal="center" vertical="center" shrinkToFit="1"/>
      <protection hidden="1"/>
    </xf>
    <xf numFmtId="0" fontId="67" fillId="0" borderId="733" xfId="0" applyFont="1" applyFill="1" applyBorder="1" applyAlignment="1" applyProtection="1">
      <alignment horizontal="center" vertical="center" shrinkToFit="1"/>
      <protection hidden="1"/>
    </xf>
    <xf numFmtId="0" fontId="72" fillId="0" borderId="740" xfId="0" applyFont="1" applyFill="1" applyBorder="1" applyAlignment="1" applyProtection="1">
      <alignment horizontal="center" vertical="center" shrinkToFit="1"/>
      <protection hidden="1"/>
    </xf>
    <xf numFmtId="0" fontId="72" fillId="0" borderId="741" xfId="0" applyFont="1" applyFill="1" applyBorder="1" applyAlignment="1" applyProtection="1">
      <alignment horizontal="center" vertical="center" shrinkToFit="1"/>
      <protection hidden="1"/>
    </xf>
    <xf numFmtId="0" fontId="72" fillId="0" borderId="739" xfId="0" applyFont="1" applyFill="1" applyBorder="1" applyAlignment="1" applyProtection="1">
      <alignment horizontal="center" vertical="center" shrinkToFit="1"/>
      <protection hidden="1"/>
    </xf>
    <xf numFmtId="0" fontId="72" fillId="0" borderId="742" xfId="0" applyFont="1" applyFill="1" applyBorder="1" applyAlignment="1" applyProtection="1">
      <alignment horizontal="center" vertical="center" shrinkToFit="1"/>
      <protection hidden="1"/>
    </xf>
    <xf numFmtId="0" fontId="67" fillId="0" borderId="728" xfId="0" applyFont="1" applyFill="1" applyBorder="1" applyAlignment="1" applyProtection="1">
      <alignment horizontal="center" vertical="center" shrinkToFit="1"/>
      <protection hidden="1"/>
    </xf>
    <xf numFmtId="0" fontId="72" fillId="0" borderId="766" xfId="0" applyFont="1" applyFill="1" applyBorder="1" applyAlignment="1" applyProtection="1">
      <alignment horizontal="center" vertical="center" textRotation="90" shrinkToFit="1"/>
      <protection hidden="1"/>
    </xf>
    <xf numFmtId="0" fontId="67" fillId="0" borderId="743" xfId="0" applyFont="1" applyFill="1" applyBorder="1" applyAlignment="1" applyProtection="1">
      <alignment horizontal="center" vertical="center" textRotation="90" shrinkToFit="1"/>
      <protection hidden="1"/>
    </xf>
    <xf numFmtId="0" fontId="90" fillId="5" borderId="767" xfId="0" applyFont="1" applyFill="1" applyBorder="1" applyAlignment="1" applyProtection="1">
      <alignment horizontal="center" vertical="center" shrinkToFit="1"/>
      <protection locked="0" hidden="1"/>
    </xf>
    <xf numFmtId="0" fontId="67" fillId="5" borderId="745" xfId="0" applyFont="1" applyFill="1" applyBorder="1" applyAlignment="1" applyProtection="1">
      <alignment horizontal="center" vertical="center" shrinkToFit="1"/>
      <protection locked="0"/>
    </xf>
    <xf numFmtId="0" fontId="90" fillId="9" borderId="740" xfId="0" applyFont="1" applyFill="1" applyBorder="1" applyAlignment="1" applyProtection="1">
      <alignment horizontal="center" vertical="center" shrinkToFit="1"/>
      <protection locked="0"/>
    </xf>
    <xf numFmtId="0" fontId="67" fillId="9" borderId="734" xfId="0" applyFont="1" applyFill="1" applyBorder="1" applyAlignment="1" applyProtection="1">
      <alignment horizontal="center" vertical="center" shrinkToFit="1"/>
      <protection locked="0"/>
    </xf>
    <xf numFmtId="0" fontId="90" fillId="5" borderId="740" xfId="0" applyFont="1" applyFill="1" applyBorder="1" applyAlignment="1" applyProtection="1">
      <alignment horizontal="center" vertical="center" shrinkToFit="1"/>
      <protection locked="0"/>
    </xf>
    <xf numFmtId="0" fontId="67" fillId="5" borderId="734" xfId="0" applyFont="1" applyFill="1" applyBorder="1" applyAlignment="1" applyProtection="1">
      <alignment horizontal="center" vertical="center" shrinkToFit="1"/>
      <protection locked="0"/>
    </xf>
    <xf numFmtId="0" fontId="90" fillId="5" borderId="741" xfId="0" applyFont="1" applyFill="1" applyBorder="1" applyAlignment="1" applyProtection="1">
      <alignment horizontal="center" vertical="center" shrinkToFit="1"/>
      <protection locked="0"/>
    </xf>
    <xf numFmtId="0" fontId="67" fillId="5" borderId="735" xfId="0" applyFont="1" applyFill="1" applyBorder="1" applyAlignment="1" applyProtection="1">
      <alignment horizontal="center" vertical="center" shrinkToFit="1"/>
      <protection locked="0"/>
    </xf>
    <xf numFmtId="0" fontId="136" fillId="0" borderId="760" xfId="0" applyFont="1" applyFill="1" applyBorder="1" applyAlignment="1" applyProtection="1">
      <alignment horizontal="center"/>
      <protection hidden="1"/>
    </xf>
    <xf numFmtId="1" fontId="67" fillId="10" borderId="760" xfId="0" applyNumberFormat="1" applyFont="1" applyFill="1" applyBorder="1" applyAlignment="1" applyProtection="1">
      <alignment horizontal="center" vertical="center" shrinkToFit="1"/>
      <protection hidden="1"/>
    </xf>
    <xf numFmtId="1" fontId="67" fillId="10" borderId="737" xfId="0" applyNumberFormat="1" applyFont="1" applyFill="1" applyBorder="1" applyAlignment="1" applyProtection="1">
      <alignment horizontal="center" vertical="center" shrinkToFit="1"/>
      <protection hidden="1"/>
    </xf>
    <xf numFmtId="1" fontId="67" fillId="10" borderId="738" xfId="0" applyNumberFormat="1" applyFont="1" applyFill="1" applyBorder="1" applyAlignment="1" applyProtection="1">
      <alignment horizontal="center" vertical="center" shrinkToFit="1"/>
      <protection hidden="1"/>
    </xf>
    <xf numFmtId="1" fontId="79" fillId="10" borderId="760" xfId="0" applyNumberFormat="1" applyFont="1" applyFill="1" applyBorder="1" applyAlignment="1" applyProtection="1">
      <alignment horizontal="center" vertical="center" shrinkToFit="1"/>
      <protection hidden="1"/>
    </xf>
    <xf numFmtId="1" fontId="79" fillId="10" borderId="737" xfId="0" applyNumberFormat="1" applyFont="1" applyFill="1" applyBorder="1" applyAlignment="1" applyProtection="1">
      <alignment horizontal="center" vertical="center" shrinkToFit="1"/>
      <protection hidden="1"/>
    </xf>
    <xf numFmtId="1" fontId="79" fillId="10" borderId="738" xfId="0" applyNumberFormat="1" applyFont="1" applyFill="1" applyBorder="1" applyAlignment="1" applyProtection="1">
      <alignment horizontal="center" vertical="center" shrinkToFit="1"/>
      <protection hidden="1"/>
    </xf>
    <xf numFmtId="1" fontId="79" fillId="7" borderId="736" xfId="0" applyNumberFormat="1" applyFont="1" applyFill="1" applyBorder="1" applyAlignment="1" applyProtection="1">
      <alignment horizontal="center" vertical="center" shrinkToFit="1"/>
      <protection locked="0"/>
    </xf>
    <xf numFmtId="1" fontId="79" fillId="7" borderId="737" xfId="0" applyNumberFormat="1" applyFont="1" applyFill="1" applyBorder="1" applyAlignment="1" applyProtection="1">
      <alignment horizontal="center" vertical="center" shrinkToFit="1"/>
      <protection locked="0"/>
    </xf>
    <xf numFmtId="0" fontId="66" fillId="0" borderId="760" xfId="0" applyFont="1" applyFill="1" applyBorder="1" applyAlignment="1" applyProtection="1">
      <alignment horizontal="center" vertical="center" shrinkToFit="1"/>
      <protection hidden="1"/>
    </xf>
    <xf numFmtId="0" fontId="66" fillId="0" borderId="737" xfId="0" applyFont="1" applyFill="1" applyBorder="1" applyAlignment="1" applyProtection="1">
      <alignment horizontal="center" vertical="center" shrinkToFit="1"/>
      <protection hidden="1"/>
    </xf>
    <xf numFmtId="0" fontId="66" fillId="0" borderId="738" xfId="0" applyFont="1" applyFill="1" applyBorder="1" applyAlignment="1" applyProtection="1">
      <alignment horizontal="center" vertical="center" shrinkToFit="1"/>
      <protection hidden="1"/>
    </xf>
    <xf numFmtId="0" fontId="66" fillId="0" borderId="736" xfId="0" applyFont="1" applyFill="1" applyBorder="1" applyAlignment="1" applyProtection="1">
      <alignment horizontal="center" vertical="center" shrinkToFit="1"/>
      <protection hidden="1"/>
    </xf>
    <xf numFmtId="0" fontId="66" fillId="0" borderId="782" xfId="0" applyFont="1" applyFill="1" applyBorder="1" applyAlignment="1" applyProtection="1">
      <alignment horizontal="center" vertical="center" shrinkToFit="1"/>
      <protection hidden="1"/>
    </xf>
    <xf numFmtId="0" fontId="66" fillId="0" borderId="783" xfId="0" applyFont="1" applyFill="1" applyBorder="1" applyAlignment="1" applyProtection="1">
      <alignment horizontal="center" vertical="center" shrinkToFit="1"/>
      <protection hidden="1"/>
    </xf>
    <xf numFmtId="0" fontId="76" fillId="0" borderId="29" xfId="0" applyFont="1" applyFill="1" applyBorder="1" applyAlignment="1" applyProtection="1">
      <alignment horizontal="center" vertical="center" textRotation="90"/>
      <protection hidden="1"/>
    </xf>
    <xf numFmtId="0" fontId="72" fillId="10" borderId="27" xfId="0" applyFont="1" applyFill="1" applyBorder="1" applyAlignment="1" applyProtection="1">
      <alignment horizontal="center" vertical="center" shrinkToFit="1"/>
      <protection hidden="1"/>
    </xf>
    <xf numFmtId="0" fontId="72" fillId="10" borderId="45" xfId="0" applyFont="1" applyFill="1" applyBorder="1" applyAlignment="1" applyProtection="1">
      <alignment horizontal="center" vertical="center" shrinkToFit="1"/>
      <protection hidden="1"/>
    </xf>
    <xf numFmtId="0" fontId="78" fillId="10" borderId="41" xfId="0" applyFont="1" applyFill="1" applyBorder="1" applyAlignment="1" applyProtection="1">
      <alignment horizontal="center" vertical="center" shrinkToFit="1"/>
      <protection hidden="1"/>
    </xf>
    <xf numFmtId="0" fontId="78" fillId="10" borderId="27" xfId="0" applyFont="1" applyFill="1" applyBorder="1" applyAlignment="1" applyProtection="1">
      <alignment horizontal="center" vertical="center" shrinkToFit="1"/>
      <protection hidden="1"/>
    </xf>
    <xf numFmtId="0" fontId="78" fillId="10" borderId="45" xfId="0" applyFont="1" applyFill="1" applyBorder="1" applyAlignment="1" applyProtection="1">
      <alignment horizontal="center" vertical="center" shrinkToFit="1"/>
      <protection hidden="1"/>
    </xf>
    <xf numFmtId="0" fontId="71" fillId="0" borderId="29" xfId="0" applyFont="1" applyFill="1" applyBorder="1" applyAlignment="1" applyProtection="1">
      <alignment horizontal="center" vertical="center" shrinkToFit="1"/>
      <protection hidden="1"/>
    </xf>
    <xf numFmtId="0" fontId="1" fillId="31" borderId="41" xfId="0" applyFont="1" applyFill="1" applyBorder="1" applyAlignment="1" applyProtection="1">
      <alignment horizontal="center" vertical="center" shrinkToFit="1"/>
      <protection hidden="1"/>
    </xf>
    <xf numFmtId="0" fontId="1" fillId="31" borderId="27" xfId="0" applyFont="1" applyFill="1" applyBorder="1" applyAlignment="1" applyProtection="1">
      <alignment horizontal="center" vertical="center" shrinkToFit="1"/>
      <protection hidden="1"/>
    </xf>
    <xf numFmtId="0" fontId="1" fillId="31" borderId="45" xfId="0" applyFont="1" applyFill="1" applyBorder="1" applyAlignment="1" applyProtection="1">
      <alignment horizontal="center" vertical="center" shrinkToFit="1"/>
      <protection hidden="1"/>
    </xf>
    <xf numFmtId="0" fontId="71" fillId="10" borderId="41" xfId="0" applyFont="1" applyFill="1" applyBorder="1" applyAlignment="1" applyProtection="1">
      <alignment horizontal="left" vertical="center" shrinkToFit="1"/>
      <protection hidden="1"/>
    </xf>
    <xf numFmtId="0" fontId="71" fillId="10" borderId="27" xfId="0" applyFont="1" applyFill="1" applyBorder="1" applyAlignment="1" applyProtection="1">
      <alignment horizontal="left" vertical="center" shrinkToFit="1"/>
      <protection hidden="1"/>
    </xf>
    <xf numFmtId="0" fontId="71" fillId="10" borderId="45" xfId="0" applyFont="1" applyFill="1" applyBorder="1" applyAlignment="1" applyProtection="1">
      <alignment horizontal="left" vertical="center" shrinkToFit="1"/>
      <protection hidden="1"/>
    </xf>
    <xf numFmtId="0" fontId="71" fillId="10" borderId="42" xfId="0" applyFont="1" applyFill="1" applyBorder="1" applyAlignment="1" applyProtection="1">
      <alignment horizontal="left" vertical="center" shrinkToFit="1"/>
      <protection hidden="1"/>
    </xf>
    <xf numFmtId="0" fontId="71" fillId="0" borderId="157" xfId="0" applyFont="1" applyFill="1" applyBorder="1" applyAlignment="1" applyProtection="1">
      <alignment horizontal="center" vertical="center" shrinkToFit="1"/>
      <protection hidden="1"/>
    </xf>
    <xf numFmtId="0" fontId="72" fillId="10" borderId="220" xfId="0" applyFont="1" applyFill="1" applyBorder="1" applyAlignment="1" applyProtection="1">
      <alignment horizontal="center" vertical="center" shrinkToFit="1"/>
      <protection hidden="1"/>
    </xf>
    <xf numFmtId="0" fontId="71" fillId="0" borderId="41" xfId="0" applyFont="1" applyFill="1" applyBorder="1" applyAlignment="1" applyProtection="1">
      <alignment horizontal="left" vertical="center" shrinkToFit="1"/>
      <protection hidden="1"/>
    </xf>
    <xf numFmtId="0" fontId="71" fillId="0" borderId="27" xfId="0" applyFont="1" applyFill="1" applyBorder="1" applyAlignment="1" applyProtection="1">
      <alignment horizontal="left" vertical="center" shrinkToFit="1"/>
      <protection hidden="1"/>
    </xf>
    <xf numFmtId="0" fontId="26" fillId="0" borderId="765" xfId="0" applyFont="1" applyFill="1" applyBorder="1" applyAlignment="1" applyProtection="1">
      <alignment horizontal="center" textRotation="90"/>
      <protection hidden="1"/>
    </xf>
    <xf numFmtId="0" fontId="295" fillId="0" borderId="761" xfId="0" applyFont="1" applyFill="1" applyBorder="1" applyAlignment="1" applyProtection="1">
      <alignment horizontal="center" textRotation="43"/>
      <protection hidden="1"/>
    </xf>
    <xf numFmtId="1" fontId="25" fillId="5" borderId="765" xfId="0" applyNumberFormat="1" applyFont="1" applyFill="1" applyBorder="1" applyAlignment="1" applyProtection="1">
      <alignment horizontal="center" vertical="center" shrinkToFit="1"/>
      <protection locked="0"/>
    </xf>
    <xf numFmtId="1" fontId="25" fillId="9" borderId="740" xfId="0" applyNumberFormat="1" applyFont="1" applyFill="1" applyBorder="1" applyAlignment="1" applyProtection="1">
      <alignment horizontal="center" vertical="center" shrinkToFit="1"/>
      <protection locked="0"/>
    </xf>
    <xf numFmtId="1" fontId="25" fillId="5" borderId="740" xfId="0" applyNumberFormat="1" applyFont="1" applyFill="1" applyBorder="1" applyAlignment="1" applyProtection="1">
      <alignment horizontal="center" vertical="center" shrinkToFit="1"/>
      <protection locked="0"/>
    </xf>
    <xf numFmtId="1" fontId="25" fillId="5" borderId="741" xfId="0" applyNumberFormat="1" applyFont="1" applyFill="1" applyBorder="1" applyAlignment="1" applyProtection="1">
      <alignment horizontal="center" vertical="center" shrinkToFit="1"/>
      <protection locked="0"/>
    </xf>
    <xf numFmtId="1" fontId="109" fillId="10" borderId="739" xfId="0" applyNumberFormat="1" applyFont="1" applyFill="1" applyBorder="1" applyAlignment="1" applyProtection="1">
      <alignment horizontal="center" vertical="center" shrinkToFit="1"/>
      <protection hidden="1"/>
    </xf>
    <xf numFmtId="1" fontId="30" fillId="10" borderId="731" xfId="0" applyNumberFormat="1" applyFont="1" applyFill="1" applyBorder="1" applyAlignment="1" applyProtection="1">
      <alignment horizontal="center" vertical="center" shrinkToFit="1"/>
      <protection hidden="1"/>
    </xf>
    <xf numFmtId="1" fontId="109" fillId="10" borderId="740" xfId="0" applyNumberFormat="1" applyFont="1" applyFill="1" applyBorder="1" applyAlignment="1" applyProtection="1">
      <alignment horizontal="center" vertical="center" shrinkToFit="1"/>
      <protection hidden="1"/>
    </xf>
    <xf numFmtId="1" fontId="30" fillId="10" borderId="734" xfId="0" applyNumberFormat="1" applyFont="1" applyFill="1" applyBorder="1" applyAlignment="1" applyProtection="1">
      <alignment horizontal="center" vertical="center" shrinkToFit="1"/>
      <protection hidden="1"/>
    </xf>
    <xf numFmtId="1" fontId="109" fillId="10" borderId="741" xfId="0" applyNumberFormat="1" applyFont="1" applyFill="1" applyBorder="1" applyAlignment="1" applyProtection="1">
      <alignment horizontal="center" vertical="center" shrinkToFit="1"/>
      <protection hidden="1"/>
    </xf>
    <xf numFmtId="1" fontId="30" fillId="10" borderId="735" xfId="0" applyNumberFormat="1" applyFont="1" applyFill="1" applyBorder="1" applyAlignment="1" applyProtection="1">
      <alignment horizontal="center" vertical="center" shrinkToFit="1"/>
      <protection hidden="1"/>
    </xf>
    <xf numFmtId="1" fontId="109" fillId="7" borderId="739" xfId="0" applyNumberFormat="1" applyFont="1" applyFill="1" applyBorder="1" applyAlignment="1" applyProtection="1">
      <alignment horizontal="center" vertical="center" shrinkToFit="1"/>
      <protection locked="0"/>
    </xf>
    <xf numFmtId="1" fontId="30" fillId="7" borderId="731" xfId="0" applyNumberFormat="1" applyFont="1" applyFill="1" applyBorder="1" applyAlignment="1" applyProtection="1">
      <alignment horizontal="center" vertical="center" shrinkToFit="1"/>
      <protection hidden="1"/>
    </xf>
    <xf numFmtId="1" fontId="109" fillId="7" borderId="740" xfId="0" applyNumberFormat="1" applyFont="1" applyFill="1" applyBorder="1" applyAlignment="1" applyProtection="1">
      <alignment horizontal="center" vertical="center" shrinkToFit="1"/>
      <protection locked="0"/>
    </xf>
    <xf numFmtId="1" fontId="30" fillId="7" borderId="734" xfId="0" applyNumberFormat="1" applyFont="1" applyFill="1" applyBorder="1" applyAlignment="1" applyProtection="1">
      <alignment horizontal="center" vertical="center" shrinkToFit="1"/>
      <protection hidden="1"/>
    </xf>
    <xf numFmtId="0" fontId="25" fillId="0" borderId="765" xfId="0" applyFont="1" applyFill="1" applyBorder="1" applyAlignment="1" applyProtection="1">
      <alignment horizontal="center" vertical="center" shrinkToFit="1"/>
      <protection hidden="1"/>
    </xf>
    <xf numFmtId="0" fontId="11" fillId="0" borderId="733" xfId="0" applyFont="1" applyFill="1" applyBorder="1" applyAlignment="1" applyProtection="1">
      <alignment horizontal="center" vertical="center" shrinkToFit="1"/>
      <protection hidden="1"/>
    </xf>
    <xf numFmtId="0" fontId="25" fillId="0" borderId="740" xfId="0" applyFont="1" applyFill="1" applyBorder="1" applyAlignment="1" applyProtection="1">
      <alignment horizontal="center" vertical="center" shrinkToFit="1"/>
      <protection hidden="1"/>
    </xf>
    <xf numFmtId="0" fontId="11" fillId="0" borderId="734" xfId="0" applyFont="1" applyFill="1" applyBorder="1" applyAlignment="1" applyProtection="1">
      <alignment horizontal="center" vertical="center" shrinkToFit="1"/>
      <protection hidden="1"/>
    </xf>
    <xf numFmtId="0" fontId="25" fillId="0" borderId="741" xfId="0" applyFont="1" applyFill="1" applyBorder="1" applyAlignment="1" applyProtection="1">
      <alignment horizontal="center" vertical="center" shrinkToFit="1"/>
      <protection hidden="1"/>
    </xf>
    <xf numFmtId="0" fontId="11" fillId="0" borderId="735" xfId="0" applyFont="1" applyFill="1" applyBorder="1" applyAlignment="1" applyProtection="1">
      <alignment horizontal="center" vertical="center" shrinkToFit="1"/>
      <protection hidden="1"/>
    </xf>
    <xf numFmtId="0" fontId="25" fillId="0" borderId="739" xfId="0" applyFont="1" applyFill="1" applyBorder="1" applyAlignment="1" applyProtection="1">
      <alignment horizontal="center" vertical="center" shrinkToFit="1"/>
      <protection hidden="1"/>
    </xf>
    <xf numFmtId="0" fontId="7" fillId="0" borderId="731" xfId="0" applyFont="1" applyFill="1" applyBorder="1" applyAlignment="1" applyProtection="1">
      <alignment horizontal="center" vertical="center" shrinkToFit="1"/>
      <protection hidden="1"/>
    </xf>
    <xf numFmtId="0" fontId="7" fillId="0" borderId="734" xfId="0" applyFont="1" applyFill="1" applyBorder="1" applyAlignment="1" applyProtection="1">
      <alignment horizontal="center" vertical="center" shrinkToFit="1"/>
      <protection hidden="1"/>
    </xf>
    <xf numFmtId="0" fontId="7" fillId="0" borderId="735" xfId="0" applyFont="1" applyFill="1" applyBorder="1" applyAlignment="1" applyProtection="1">
      <alignment horizontal="center" vertical="center" shrinkToFit="1"/>
      <protection hidden="1"/>
    </xf>
    <xf numFmtId="0" fontId="25" fillId="0" borderId="742" xfId="0" applyFont="1" applyFill="1" applyBorder="1" applyAlignment="1" applyProtection="1">
      <alignment horizontal="center" vertical="center" shrinkToFit="1"/>
      <protection hidden="1"/>
    </xf>
    <xf numFmtId="0" fontId="7" fillId="0" borderId="728" xfId="0" applyFont="1" applyFill="1" applyBorder="1" applyAlignment="1" applyProtection="1">
      <alignment horizontal="center" vertical="center" shrinkToFit="1"/>
      <protection hidden="1"/>
    </xf>
    <xf numFmtId="0" fontId="44" fillId="0" borderId="792" xfId="0" applyFont="1" applyFill="1" applyBorder="1" applyAlignment="1" applyProtection="1">
      <alignment horizontal="center" vertical="center" wrapText="1" shrinkToFit="1"/>
      <protection hidden="1"/>
    </xf>
    <xf numFmtId="0" fontId="25" fillId="5" borderId="767" xfId="0" applyFont="1" applyFill="1" applyBorder="1" applyAlignment="1" applyProtection="1">
      <alignment horizontal="center" vertical="center" shrinkToFit="1"/>
      <protection locked="0"/>
    </xf>
    <xf numFmtId="0" fontId="25" fillId="9" borderId="740" xfId="0" applyFont="1" applyFill="1" applyBorder="1" applyAlignment="1" applyProtection="1">
      <alignment horizontal="center" vertical="center" shrinkToFit="1"/>
      <protection locked="0"/>
    </xf>
    <xf numFmtId="0" fontId="25" fillId="5" borderId="740" xfId="0" applyFont="1" applyFill="1" applyBorder="1" applyAlignment="1" applyProtection="1">
      <alignment horizontal="center" vertical="center" shrinkToFit="1"/>
      <protection locked="0"/>
    </xf>
    <xf numFmtId="0" fontId="25" fillId="5" borderId="741" xfId="0" applyFont="1" applyFill="1" applyBorder="1" applyAlignment="1" applyProtection="1">
      <alignment horizontal="center" vertical="center" shrinkToFit="1"/>
      <protection locked="0"/>
    </xf>
    <xf numFmtId="0" fontId="116" fillId="0" borderId="731" xfId="0" applyFont="1" applyFill="1" applyBorder="1" applyAlignment="1" applyProtection="1">
      <alignment horizontal="center" vertical="center" shrinkToFit="1"/>
      <protection hidden="1"/>
    </xf>
    <xf numFmtId="0" fontId="116" fillId="0" borderId="734" xfId="0" applyFont="1" applyFill="1" applyBorder="1" applyAlignment="1" applyProtection="1">
      <alignment horizontal="center" vertical="center" shrinkToFit="1"/>
      <protection hidden="1"/>
    </xf>
    <xf numFmtId="0" fontId="74" fillId="0" borderId="28" xfId="0" applyFont="1" applyFill="1" applyBorder="1" applyAlignment="1" applyProtection="1">
      <alignment horizontal="center" vertical="center" textRotation="90"/>
      <protection hidden="1"/>
    </xf>
    <xf numFmtId="1" fontId="67" fillId="10" borderId="125" xfId="0" applyNumberFormat="1" applyFont="1" applyFill="1" applyBorder="1" applyAlignment="1" applyProtection="1">
      <alignment horizontal="center" vertical="center" shrinkToFit="1"/>
      <protection hidden="1"/>
    </xf>
    <xf numFmtId="0" fontId="67" fillId="10" borderId="125" xfId="0" applyFont="1" applyFill="1" applyBorder="1" applyAlignment="1" applyProtection="1">
      <alignment horizontal="center" vertical="center" shrinkToFit="1"/>
      <protection hidden="1"/>
    </xf>
    <xf numFmtId="0" fontId="67" fillId="10" borderId="124" xfId="0" applyFont="1" applyFill="1" applyBorder="1" applyAlignment="1" applyProtection="1">
      <alignment horizontal="center" vertical="center" shrinkToFit="1"/>
      <protection hidden="1"/>
    </xf>
    <xf numFmtId="0" fontId="79" fillId="10" borderId="112" xfId="0" applyFont="1" applyFill="1" applyBorder="1" applyAlignment="1" applyProtection="1">
      <alignment horizontal="center" vertical="center" shrinkToFit="1"/>
      <protection hidden="1"/>
    </xf>
    <xf numFmtId="0" fontId="79" fillId="10" borderId="95" xfId="0" applyFont="1" applyFill="1" applyBorder="1" applyAlignment="1" applyProtection="1">
      <alignment horizontal="center" vertical="center" shrinkToFit="1"/>
      <protection hidden="1"/>
    </xf>
    <xf numFmtId="0" fontId="79" fillId="10" borderId="97" xfId="0" applyFont="1" applyFill="1" applyBorder="1" applyAlignment="1" applyProtection="1">
      <alignment horizontal="center" vertical="center" shrinkToFit="1"/>
      <protection hidden="1"/>
    </xf>
    <xf numFmtId="0" fontId="79" fillId="7" borderId="112" xfId="0" applyFont="1" applyFill="1" applyBorder="1" applyAlignment="1" applyProtection="1">
      <alignment horizontal="center" vertical="center" shrinkToFit="1"/>
      <protection hidden="1"/>
    </xf>
    <xf numFmtId="0" fontId="79" fillId="7" borderId="95" xfId="0" applyFont="1" applyFill="1" applyBorder="1" applyAlignment="1" applyProtection="1">
      <alignment horizontal="center" vertical="center" shrinkToFit="1"/>
      <protection hidden="1"/>
    </xf>
    <xf numFmtId="0" fontId="66" fillId="0" borderId="28" xfId="0" applyFont="1" applyFill="1" applyBorder="1" applyAlignment="1" applyProtection="1">
      <alignment horizontal="center" vertical="center" shrinkToFit="1"/>
      <protection hidden="1"/>
    </xf>
    <xf numFmtId="0" fontId="1" fillId="31" borderId="47" xfId="0" applyFont="1" applyFill="1" applyBorder="1" applyAlignment="1" applyProtection="1">
      <alignment horizontal="center" vertical="center" shrinkToFit="1"/>
      <protection hidden="1"/>
    </xf>
    <xf numFmtId="0" fontId="1" fillId="31" borderId="24" xfId="0" applyFont="1" applyFill="1" applyBorder="1" applyAlignment="1" applyProtection="1">
      <alignment horizontal="center" vertical="center" shrinkToFit="1"/>
      <protection hidden="1"/>
    </xf>
    <xf numFmtId="0" fontId="1" fillId="31" borderId="40" xfId="0" applyFont="1" applyFill="1" applyBorder="1" applyAlignment="1" applyProtection="1">
      <alignment horizontal="center" vertical="center" shrinkToFit="1"/>
      <protection hidden="1"/>
    </xf>
    <xf numFmtId="0" fontId="66" fillId="10" borderId="47" xfId="0" applyFont="1" applyFill="1" applyBorder="1" applyAlignment="1" applyProtection="1">
      <alignment horizontal="left" vertical="center" shrinkToFit="1"/>
      <protection hidden="1"/>
    </xf>
    <xf numFmtId="0" fontId="66" fillId="10" borderId="24" xfId="0" applyFont="1" applyFill="1" applyBorder="1" applyAlignment="1" applyProtection="1">
      <alignment horizontal="left" vertical="center" shrinkToFit="1"/>
      <protection hidden="1"/>
    </xf>
    <xf numFmtId="0" fontId="66" fillId="10" borderId="40" xfId="0" applyFont="1" applyFill="1" applyBorder="1" applyAlignment="1" applyProtection="1">
      <alignment horizontal="left" vertical="center" shrinkToFit="1"/>
      <protection hidden="1"/>
    </xf>
    <xf numFmtId="0" fontId="66" fillId="10" borderId="44" xfId="0" applyFont="1" applyFill="1" applyBorder="1" applyAlignment="1" applyProtection="1">
      <alignment horizontal="left" vertical="center" shrinkToFit="1"/>
      <protection hidden="1"/>
    </xf>
    <xf numFmtId="0" fontId="66" fillId="0" borderId="156" xfId="0" applyFont="1" applyFill="1" applyBorder="1" applyAlignment="1" applyProtection="1">
      <alignment horizontal="center" vertical="center" shrinkToFit="1"/>
      <protection hidden="1"/>
    </xf>
    <xf numFmtId="0" fontId="67" fillId="10" borderId="226" xfId="0" applyFont="1" applyFill="1" applyBorder="1" applyAlignment="1" applyProtection="1">
      <alignment horizontal="center" vertical="center" shrinkToFit="1"/>
      <protection hidden="1"/>
    </xf>
    <xf numFmtId="0" fontId="66" fillId="0" borderId="47" xfId="0" applyFont="1" applyFill="1" applyBorder="1" applyAlignment="1" applyProtection="1">
      <alignment horizontal="left" vertical="center" shrinkToFit="1"/>
      <protection hidden="1"/>
    </xf>
    <xf numFmtId="0" fontId="66" fillId="0" borderId="24" xfId="0" applyFont="1" applyFill="1" applyBorder="1" applyAlignment="1" applyProtection="1">
      <alignment horizontal="left" vertical="center" shrinkToFit="1"/>
      <protection hidden="1"/>
    </xf>
    <xf numFmtId="0" fontId="67" fillId="0" borderId="759" xfId="0" applyFont="1" applyFill="1" applyBorder="1" applyAlignment="1" applyProtection="1">
      <alignment vertical="center" shrinkToFit="1"/>
      <protection hidden="1"/>
    </xf>
    <xf numFmtId="0" fontId="67" fillId="0" borderId="725" xfId="0" applyFont="1" applyFill="1" applyBorder="1" applyAlignment="1" applyProtection="1">
      <alignment vertical="center" shrinkToFit="1"/>
      <protection hidden="1"/>
    </xf>
    <xf numFmtId="0" fontId="67" fillId="0" borderId="726" xfId="0" applyFont="1" applyFill="1" applyBorder="1" applyAlignment="1" applyProtection="1">
      <alignment vertical="center" shrinkToFit="1"/>
      <protection hidden="1"/>
    </xf>
    <xf numFmtId="0" fontId="49" fillId="0" borderId="782" xfId="0" applyFont="1" applyFill="1" applyBorder="1" applyAlignment="1" applyProtection="1">
      <alignment vertical="center" wrapText="1" shrinkToFit="1"/>
      <protection hidden="1"/>
    </xf>
    <xf numFmtId="0" fontId="0" fillId="0" borderId="796" xfId="0" applyBorder="1" applyAlignment="1" applyProtection="1">
      <protection hidden="1"/>
    </xf>
    <xf numFmtId="0" fontId="0" fillId="0" borderId="782" xfId="0" applyBorder="1" applyAlignment="1" applyProtection="1">
      <protection hidden="1"/>
    </xf>
    <xf numFmtId="0" fontId="10" fillId="0" borderId="760" xfId="0" applyFont="1" applyFill="1" applyBorder="1" applyAlignment="1" applyProtection="1">
      <alignment horizontal="center" vertical="center"/>
      <protection hidden="1"/>
    </xf>
    <xf numFmtId="0" fontId="24" fillId="0" borderId="733" xfId="0" applyFont="1" applyFill="1" applyBorder="1" applyAlignment="1" applyProtection="1">
      <alignment horizontal="center" vertical="center"/>
      <protection hidden="1"/>
    </xf>
    <xf numFmtId="0" fontId="10" fillId="0" borderId="736" xfId="0" applyFont="1" applyFill="1" applyBorder="1" applyAlignment="1" applyProtection="1">
      <alignment horizontal="center" vertical="center" shrinkToFit="1"/>
      <protection hidden="1"/>
    </xf>
    <xf numFmtId="0" fontId="10" fillId="0" borderId="805" xfId="0" applyFont="1" applyFill="1" applyBorder="1" applyAlignment="1" applyProtection="1">
      <alignment horizontal="center" vertical="center" shrinkToFit="1"/>
      <protection hidden="1"/>
    </xf>
    <xf numFmtId="0" fontId="10" fillId="0" borderId="737" xfId="0" applyFont="1" applyFill="1" applyBorder="1" applyAlignment="1" applyProtection="1">
      <alignment horizontal="center" vertical="center" shrinkToFit="1"/>
      <protection hidden="1"/>
    </xf>
    <xf numFmtId="0" fontId="10" fillId="0" borderId="803" xfId="0" applyFont="1" applyFill="1" applyBorder="1" applyAlignment="1" applyProtection="1">
      <alignment horizontal="center" vertical="center" shrinkToFit="1"/>
      <protection hidden="1"/>
    </xf>
    <xf numFmtId="0" fontId="10" fillId="0" borderId="738" xfId="0" applyFont="1" applyFill="1" applyBorder="1" applyAlignment="1" applyProtection="1">
      <alignment horizontal="center" vertical="center" shrinkToFit="1"/>
      <protection hidden="1"/>
    </xf>
    <xf numFmtId="0" fontId="10" fillId="0" borderId="804" xfId="0" applyFont="1" applyFill="1" applyBorder="1" applyAlignment="1" applyProtection="1">
      <alignment horizontal="center" vertical="center" shrinkToFit="1"/>
      <protection hidden="1"/>
    </xf>
    <xf numFmtId="0" fontId="10" fillId="0" borderId="806" xfId="0" applyFont="1" applyFill="1" applyBorder="1" applyAlignment="1" applyProtection="1">
      <alignment horizontal="center" vertical="center" shrinkToFit="1"/>
      <protection hidden="1"/>
    </xf>
    <xf numFmtId="0" fontId="10" fillId="0" borderId="731" xfId="0" applyFont="1" applyFill="1" applyBorder="1" applyAlignment="1" applyProtection="1">
      <alignment horizontal="center" vertical="center" shrinkToFit="1"/>
      <protection hidden="1"/>
    </xf>
    <xf numFmtId="0" fontId="10" fillId="0" borderId="782" xfId="0" applyFont="1" applyFill="1" applyBorder="1" applyAlignment="1" applyProtection="1">
      <alignment horizontal="center" vertical="center" shrinkToFit="1"/>
      <protection hidden="1"/>
    </xf>
    <xf numFmtId="0" fontId="10" fillId="0" borderId="734" xfId="0" applyFont="1" applyFill="1" applyBorder="1" applyAlignment="1" applyProtection="1">
      <alignment horizontal="center" vertical="center" shrinkToFit="1"/>
      <protection hidden="1"/>
    </xf>
    <xf numFmtId="0" fontId="10" fillId="0" borderId="781" xfId="0" applyFont="1" applyFill="1" applyBorder="1" applyAlignment="1" applyProtection="1">
      <alignment horizontal="center" vertical="center" shrinkToFit="1"/>
      <protection hidden="1"/>
    </xf>
    <xf numFmtId="0" fontId="10" fillId="0" borderId="735" xfId="0" applyFont="1" applyFill="1" applyBorder="1" applyAlignment="1" applyProtection="1">
      <alignment horizontal="center" vertical="center" shrinkToFit="1"/>
      <protection hidden="1"/>
    </xf>
    <xf numFmtId="0" fontId="2" fillId="34" borderId="781" xfId="0" applyFont="1" applyFill="1" applyBorder="1" applyAlignment="1" applyProtection="1">
      <alignment vertical="center" wrapText="1"/>
      <protection hidden="1"/>
    </xf>
    <xf numFmtId="0" fontId="2" fillId="34" borderId="807" xfId="0" applyFont="1" applyFill="1" applyBorder="1" applyAlignment="1" applyProtection="1">
      <alignment vertical="center" wrapText="1"/>
      <protection hidden="1"/>
    </xf>
    <xf numFmtId="0" fontId="43" fillId="0" borderId="743" xfId="0" applyFont="1" applyFill="1" applyBorder="1" applyAlignment="1" applyProtection="1">
      <alignment horizontal="center"/>
      <protection hidden="1"/>
    </xf>
    <xf numFmtId="0" fontId="44" fillId="0" borderId="28" xfId="0" applyFont="1" applyFill="1" applyBorder="1" applyAlignment="1" applyProtection="1">
      <alignment horizontal="center" textRotation="90"/>
      <protection hidden="1"/>
    </xf>
    <xf numFmtId="0" fontId="21" fillId="0" borderId="0" xfId="0" applyFont="1" applyFill="1" applyBorder="1" applyAlignment="1" applyProtection="1">
      <alignment vertical="center" shrinkToFit="1"/>
      <protection hidden="1"/>
    </xf>
    <xf numFmtId="0" fontId="21" fillId="0" borderId="718" xfId="0" applyFont="1" applyFill="1" applyBorder="1" applyAlignment="1" applyProtection="1">
      <alignment vertical="center" shrinkToFit="1"/>
      <protection hidden="1"/>
    </xf>
    <xf numFmtId="0" fontId="1" fillId="10" borderId="649" xfId="0" applyFont="1" applyFill="1" applyBorder="1" applyAlignment="1" applyProtection="1">
      <alignment horizontal="center" vertical="center" shrinkToFit="1"/>
      <protection hidden="1"/>
    </xf>
    <xf numFmtId="0" fontId="1" fillId="10" borderId="493" xfId="0" applyFont="1" applyFill="1" applyBorder="1" applyAlignment="1" applyProtection="1">
      <alignment horizontal="center" vertical="center" shrinkToFit="1"/>
      <protection hidden="1"/>
    </xf>
    <xf numFmtId="0" fontId="10" fillId="0" borderId="116" xfId="0" applyFont="1" applyFill="1" applyBorder="1" applyAlignment="1" applyProtection="1">
      <alignment horizontal="center" vertical="center" shrinkToFit="1"/>
      <protection hidden="1"/>
    </xf>
    <xf numFmtId="0" fontId="1" fillId="0" borderId="652" xfId="0" applyFont="1" applyFill="1" applyBorder="1" applyAlignment="1" applyProtection="1">
      <alignment vertical="center" shrinkToFit="1"/>
      <protection hidden="1"/>
    </xf>
    <xf numFmtId="0" fontId="1" fillId="0" borderId="649" xfId="0" applyFont="1" applyFill="1" applyBorder="1" applyAlignment="1" applyProtection="1">
      <alignment vertical="center" shrinkToFit="1"/>
      <protection hidden="1"/>
    </xf>
    <xf numFmtId="0" fontId="1" fillId="0" borderId="493" xfId="0" applyFont="1" applyFill="1" applyBorder="1" applyAlignment="1" applyProtection="1">
      <alignment vertical="center" shrinkToFit="1"/>
      <protection hidden="1"/>
    </xf>
    <xf numFmtId="0" fontId="1" fillId="0" borderId="652" xfId="0" applyFont="1" applyFill="1" applyBorder="1" applyAlignment="1" applyProtection="1">
      <alignment horizontal="center" vertical="center" shrinkToFit="1"/>
      <protection hidden="1"/>
    </xf>
    <xf numFmtId="0" fontId="1" fillId="0" borderId="649" xfId="0" applyFont="1" applyFill="1" applyBorder="1" applyAlignment="1" applyProtection="1">
      <alignment horizontal="center" vertical="center" shrinkToFit="1"/>
      <protection hidden="1"/>
    </xf>
    <xf numFmtId="0" fontId="1" fillId="0" borderId="493" xfId="0" applyFont="1" applyFill="1" applyBorder="1" applyAlignment="1" applyProtection="1">
      <alignment horizontal="center" vertical="center" shrinkToFit="1"/>
      <protection hidden="1"/>
    </xf>
    <xf numFmtId="0" fontId="1" fillId="0" borderId="704" xfId="0" applyFont="1" applyFill="1" applyBorder="1" applyAlignment="1" applyProtection="1">
      <alignment horizontal="center" vertical="center" shrinkToFit="1"/>
      <protection hidden="1"/>
    </xf>
    <xf numFmtId="0" fontId="21" fillId="0" borderId="773" xfId="0" applyFont="1" applyFill="1" applyBorder="1" applyAlignment="1" applyProtection="1">
      <alignment horizontal="center" vertical="center" shrinkToFit="1"/>
      <protection hidden="1"/>
    </xf>
    <xf numFmtId="0" fontId="207" fillId="5" borderId="771" xfId="0" applyFont="1" applyFill="1" applyBorder="1" applyAlignment="1" applyProtection="1">
      <alignment horizontal="center" vertical="center" shrinkToFit="1"/>
      <protection locked="0"/>
    </xf>
    <xf numFmtId="0" fontId="207" fillId="9" borderId="771" xfId="0" applyFont="1" applyFill="1" applyBorder="1" applyAlignment="1" applyProtection="1">
      <alignment horizontal="center" vertical="center" shrinkToFit="1"/>
      <protection locked="0"/>
    </xf>
    <xf numFmtId="0" fontId="207" fillId="5" borderId="774" xfId="0" applyFont="1" applyFill="1" applyBorder="1" applyAlignment="1" applyProtection="1">
      <alignment horizontal="center" vertical="center" shrinkToFit="1"/>
      <protection locked="0"/>
    </xf>
    <xf numFmtId="0" fontId="3" fillId="10" borderId="773" xfId="0" applyFont="1" applyFill="1" applyBorder="1" applyAlignment="1" applyProtection="1">
      <alignment horizontal="center" vertical="center" shrinkToFit="1"/>
      <protection hidden="1"/>
    </xf>
    <xf numFmtId="0" fontId="3" fillId="10" borderId="771" xfId="0" applyFont="1" applyFill="1" applyBorder="1" applyAlignment="1" applyProtection="1">
      <alignment horizontal="center" vertical="center" shrinkToFit="1"/>
      <protection hidden="1"/>
    </xf>
    <xf numFmtId="0" fontId="3" fillId="10" borderId="774" xfId="0" applyFont="1" applyFill="1" applyBorder="1" applyAlignment="1" applyProtection="1">
      <alignment horizontal="center" vertical="center" shrinkToFit="1"/>
      <protection hidden="1"/>
    </xf>
    <xf numFmtId="0" fontId="3" fillId="7" borderId="775" xfId="0" applyFont="1" applyFill="1" applyBorder="1" applyAlignment="1" applyProtection="1">
      <alignment horizontal="center" vertical="center" shrinkToFit="1"/>
      <protection locked="0"/>
    </xf>
    <xf numFmtId="0" fontId="3" fillId="7" borderId="771" xfId="0" applyFont="1" applyFill="1" applyBorder="1" applyAlignment="1" applyProtection="1">
      <alignment horizontal="center" vertical="center" shrinkToFit="1"/>
      <protection locked="0"/>
    </xf>
    <xf numFmtId="0" fontId="10" fillId="0" borderId="773" xfId="0" applyFont="1" applyFill="1" applyBorder="1" applyAlignment="1" applyProtection="1">
      <alignment horizontal="center" vertical="center" shrinkToFit="1"/>
      <protection hidden="1"/>
    </xf>
    <xf numFmtId="0" fontId="10" fillId="0" borderId="771" xfId="0" applyFont="1" applyFill="1" applyBorder="1" applyAlignment="1" applyProtection="1">
      <alignment horizontal="center" vertical="center" shrinkToFit="1"/>
      <protection hidden="1"/>
    </xf>
    <xf numFmtId="0" fontId="10" fillId="0" borderId="774" xfId="0" applyFont="1" applyFill="1" applyBorder="1" applyAlignment="1" applyProtection="1">
      <alignment horizontal="center" vertical="center" shrinkToFit="1"/>
      <protection hidden="1"/>
    </xf>
    <xf numFmtId="0" fontId="1" fillId="0" borderId="775" xfId="0" applyFont="1" applyFill="1" applyBorder="1" applyAlignment="1" applyProtection="1">
      <alignment vertical="center" shrinkToFit="1"/>
      <protection hidden="1"/>
    </xf>
    <xf numFmtId="0" fontId="1" fillId="0" borderId="771" xfId="0" applyFont="1" applyFill="1" applyBorder="1" applyAlignment="1" applyProtection="1">
      <alignment vertical="center" shrinkToFit="1"/>
      <protection hidden="1"/>
    </xf>
    <xf numFmtId="0" fontId="1" fillId="0" borderId="774" xfId="0" applyFont="1" applyFill="1" applyBorder="1" applyAlignment="1" applyProtection="1">
      <alignment vertical="center" shrinkToFit="1"/>
      <protection hidden="1"/>
    </xf>
    <xf numFmtId="0" fontId="1" fillId="0" borderId="775" xfId="0" applyFont="1" applyFill="1" applyBorder="1" applyAlignment="1" applyProtection="1">
      <alignment horizontal="center" vertical="center" shrinkToFit="1"/>
      <protection hidden="1"/>
    </xf>
    <xf numFmtId="0" fontId="1" fillId="0" borderId="771" xfId="0" applyFont="1" applyFill="1" applyBorder="1" applyAlignment="1" applyProtection="1">
      <alignment horizontal="center" vertical="center" shrinkToFit="1"/>
      <protection hidden="1"/>
    </xf>
    <xf numFmtId="0" fontId="1" fillId="0" borderId="774" xfId="0" applyFont="1" applyFill="1" applyBorder="1" applyAlignment="1" applyProtection="1">
      <alignment horizontal="center" vertical="center" shrinkToFit="1"/>
      <protection hidden="1"/>
    </xf>
    <xf numFmtId="0" fontId="1" fillId="0" borderId="776" xfId="0" applyFont="1" applyFill="1" applyBorder="1" applyAlignment="1" applyProtection="1">
      <alignment horizontal="center" vertical="center" shrinkToFit="1"/>
      <protection hidden="1"/>
    </xf>
    <xf numFmtId="0" fontId="16" fillId="12" borderId="777" xfId="0" applyFont="1" applyFill="1" applyBorder="1" applyAlignment="1" applyProtection="1">
      <alignment horizontal="center" vertical="center" shrinkToFit="1"/>
      <protection hidden="1"/>
    </xf>
    <xf numFmtId="0" fontId="207" fillId="5" borderId="778" xfId="0" applyFont="1" applyFill="1" applyBorder="1" applyAlignment="1" applyProtection="1">
      <alignment horizontal="center" vertical="center" shrinkToFit="1"/>
      <protection locked="0"/>
    </xf>
    <xf numFmtId="0" fontId="8" fillId="0" borderId="775" xfId="0" applyFont="1" applyFill="1" applyBorder="1" applyAlignment="1" applyProtection="1">
      <alignment horizontal="center" vertical="center" shrinkToFit="1"/>
      <protection hidden="1"/>
    </xf>
    <xf numFmtId="0" fontId="8" fillId="0" borderId="771" xfId="0" applyFont="1" applyFill="1" applyBorder="1" applyAlignment="1" applyProtection="1">
      <alignment horizontal="center" vertical="center" shrinkToFit="1"/>
      <protection hidden="1"/>
    </xf>
    <xf numFmtId="1" fontId="260" fillId="10" borderId="29" xfId="0" applyNumberFormat="1" applyFont="1" applyFill="1" applyBorder="1" applyAlignment="1" applyProtection="1">
      <alignment horizontal="center" vertical="center" shrinkToFit="1"/>
      <protection hidden="1"/>
    </xf>
    <xf numFmtId="1" fontId="260" fillId="10" borderId="27" xfId="0" applyNumberFormat="1" applyFont="1" applyFill="1" applyBorder="1" applyAlignment="1" applyProtection="1">
      <alignment horizontal="center" vertical="center" shrinkToFit="1"/>
      <protection hidden="1"/>
    </xf>
    <xf numFmtId="1" fontId="260" fillId="10" borderId="45" xfId="0" applyNumberFormat="1" applyFont="1" applyFill="1" applyBorder="1" applyAlignment="1" applyProtection="1">
      <alignment horizontal="center" vertical="center" shrinkToFit="1"/>
      <protection hidden="1"/>
    </xf>
    <xf numFmtId="0" fontId="10" fillId="10" borderId="29" xfId="0" applyFont="1" applyFill="1" applyBorder="1" applyAlignment="1" applyProtection="1">
      <alignment horizontal="center" vertical="center" shrinkToFit="1"/>
      <protection hidden="1"/>
    </xf>
    <xf numFmtId="0" fontId="10" fillId="10" borderId="27" xfId="0" applyFont="1" applyFill="1" applyBorder="1" applyAlignment="1" applyProtection="1">
      <alignment horizontal="center" vertical="center" shrinkToFit="1"/>
      <protection hidden="1"/>
    </xf>
    <xf numFmtId="0" fontId="10" fillId="10" borderId="45" xfId="0" applyFont="1" applyFill="1" applyBorder="1" applyAlignment="1" applyProtection="1">
      <alignment horizontal="center" vertical="center" shrinkToFit="1"/>
      <protection hidden="1"/>
    </xf>
    <xf numFmtId="0" fontId="1" fillId="10" borderId="41" xfId="0" applyFont="1" applyFill="1" applyBorder="1" applyAlignment="1" applyProtection="1">
      <alignment vertical="center" shrinkToFit="1"/>
      <protection hidden="1"/>
    </xf>
    <xf numFmtId="0" fontId="1" fillId="10" borderId="41" xfId="0" applyFont="1" applyFill="1" applyBorder="1" applyAlignment="1" applyProtection="1">
      <alignment horizontal="center" vertical="center" shrinkToFit="1"/>
      <protection hidden="1"/>
    </xf>
    <xf numFmtId="0" fontId="1" fillId="10" borderId="27" xfId="0" applyFont="1" applyFill="1" applyBorder="1" applyAlignment="1" applyProtection="1">
      <alignment horizontal="center" vertical="center" shrinkToFit="1"/>
      <protection hidden="1"/>
    </xf>
    <xf numFmtId="0" fontId="1" fillId="10" borderId="45" xfId="0" applyFont="1" applyFill="1" applyBorder="1" applyAlignment="1" applyProtection="1">
      <alignment horizontal="center" vertical="center" shrinkToFit="1"/>
      <protection hidden="1"/>
    </xf>
    <xf numFmtId="0" fontId="1" fillId="10" borderId="42" xfId="0" applyFont="1" applyFill="1" applyBorder="1" applyAlignment="1" applyProtection="1">
      <alignment horizontal="center" vertical="center" shrinkToFit="1"/>
      <protection hidden="1"/>
    </xf>
    <xf numFmtId="0" fontId="48" fillId="10" borderId="157" xfId="0" applyFont="1" applyFill="1" applyBorder="1" applyAlignment="1" applyProtection="1">
      <alignment horizontal="center" vertical="center" shrinkToFit="1"/>
      <protection hidden="1"/>
    </xf>
    <xf numFmtId="0" fontId="260" fillId="10" borderId="220" xfId="0" applyFont="1" applyFill="1" applyBorder="1" applyAlignment="1" applyProtection="1">
      <alignment horizontal="center" vertical="center" shrinkToFit="1"/>
      <protection hidden="1"/>
    </xf>
    <xf numFmtId="0" fontId="260" fillId="10" borderId="27" xfId="0" applyFont="1" applyFill="1" applyBorder="1" applyAlignment="1" applyProtection="1">
      <alignment horizontal="center" vertical="center" shrinkToFit="1"/>
      <protection hidden="1"/>
    </xf>
    <xf numFmtId="0" fontId="260" fillId="10" borderId="45" xfId="0" applyFont="1" applyFill="1" applyBorder="1" applyAlignment="1" applyProtection="1">
      <alignment horizontal="center" vertical="center" shrinkToFit="1"/>
      <protection hidden="1"/>
    </xf>
    <xf numFmtId="0" fontId="12" fillId="10" borderId="27" xfId="0" applyFont="1" applyFill="1" applyBorder="1" applyAlignment="1" applyProtection="1">
      <alignment horizontal="center" vertical="center" shrinkToFit="1"/>
      <protection hidden="1"/>
    </xf>
    <xf numFmtId="0" fontId="7" fillId="0" borderId="760" xfId="0" applyFont="1" applyFill="1" applyBorder="1" applyAlignment="1" applyProtection="1">
      <alignment horizontal="center" textRotation="90" shrinkToFit="1"/>
      <protection hidden="1"/>
    </xf>
    <xf numFmtId="0" fontId="7" fillId="0" borderId="761" xfId="0" applyFont="1" applyFill="1" applyBorder="1" applyAlignment="1" applyProtection="1">
      <alignment horizontal="center" textRotation="90"/>
      <protection hidden="1"/>
    </xf>
    <xf numFmtId="0" fontId="2" fillId="10" borderId="760" xfId="0" applyFont="1" applyFill="1" applyBorder="1" applyAlignment="1" applyProtection="1">
      <alignment horizontal="center" vertical="center" shrinkToFit="1"/>
      <protection hidden="1"/>
    </xf>
    <xf numFmtId="0" fontId="2" fillId="10" borderId="761" xfId="0" applyFont="1" applyFill="1" applyBorder="1" applyAlignment="1" applyProtection="1">
      <alignment horizontal="center" vertical="center" shrinkToFit="1"/>
      <protection hidden="1"/>
    </xf>
    <xf numFmtId="0" fontId="2" fillId="10" borderId="737" xfId="0" applyFont="1" applyFill="1" applyBorder="1" applyAlignment="1" applyProtection="1">
      <alignment horizontal="center" vertical="center" shrinkToFit="1"/>
      <protection hidden="1"/>
    </xf>
    <xf numFmtId="0" fontId="2" fillId="10" borderId="803" xfId="0" applyFont="1" applyFill="1" applyBorder="1" applyAlignment="1" applyProtection="1">
      <alignment horizontal="center" vertical="center" shrinkToFit="1"/>
      <protection hidden="1"/>
    </xf>
    <xf numFmtId="0" fontId="2" fillId="10" borderId="738" xfId="0" applyFont="1" applyFill="1" applyBorder="1" applyAlignment="1" applyProtection="1">
      <alignment horizontal="center" vertical="center" shrinkToFit="1"/>
      <protection hidden="1"/>
    </xf>
    <xf numFmtId="0" fontId="2" fillId="10" borderId="804" xfId="0" applyFont="1" applyFill="1" applyBorder="1" applyAlignment="1" applyProtection="1">
      <alignment horizontal="center" vertical="center" shrinkToFit="1"/>
      <protection hidden="1"/>
    </xf>
    <xf numFmtId="0" fontId="2" fillId="7" borderId="736" xfId="0" applyFont="1" applyFill="1" applyBorder="1" applyAlignment="1" applyProtection="1">
      <alignment horizontal="center" vertical="center" shrinkToFit="1"/>
      <protection locked="0"/>
    </xf>
    <xf numFmtId="0" fontId="2" fillId="7" borderId="805" xfId="0" applyFont="1" applyFill="1" applyBorder="1" applyAlignment="1" applyProtection="1">
      <alignment horizontal="center" vertical="center" shrinkToFit="1"/>
      <protection locked="0"/>
    </xf>
    <xf numFmtId="0" fontId="2" fillId="7" borderId="737" xfId="0" applyFont="1" applyFill="1" applyBorder="1" applyAlignment="1" applyProtection="1">
      <alignment horizontal="center" vertical="center" shrinkToFit="1"/>
      <protection locked="0"/>
    </xf>
    <xf numFmtId="0" fontId="2" fillId="7" borderId="803" xfId="0" applyFont="1" applyFill="1" applyBorder="1" applyAlignment="1" applyProtection="1">
      <alignment horizontal="center" vertical="center" shrinkToFit="1"/>
      <protection locked="0"/>
    </xf>
    <xf numFmtId="0" fontId="10" fillId="0" borderId="765" xfId="0" applyFont="1" applyFill="1" applyBorder="1" applyAlignment="1" applyProtection="1">
      <alignment horizontal="center" vertical="center" shrinkToFit="1"/>
      <protection hidden="1"/>
    </xf>
    <xf numFmtId="0" fontId="10" fillId="0" borderId="733" xfId="0" applyFont="1" applyFill="1" applyBorder="1" applyAlignment="1" applyProtection="1">
      <alignment horizontal="center" vertical="center" shrinkToFit="1"/>
      <protection hidden="1"/>
    </xf>
    <xf numFmtId="0" fontId="1" fillId="0" borderId="739" xfId="0" applyFont="1" applyFill="1" applyBorder="1" applyAlignment="1" applyProtection="1">
      <alignment vertical="center" shrinkToFit="1"/>
      <protection hidden="1"/>
    </xf>
    <xf numFmtId="0" fontId="1" fillId="0" borderId="731" xfId="0" applyFont="1" applyFill="1" applyBorder="1" applyAlignment="1" applyProtection="1">
      <alignment vertical="center" shrinkToFit="1"/>
      <protection hidden="1"/>
    </xf>
    <xf numFmtId="0" fontId="1" fillId="0" borderId="740" xfId="0" applyFont="1" applyFill="1" applyBorder="1" applyAlignment="1" applyProtection="1">
      <alignment vertical="center" shrinkToFit="1"/>
      <protection hidden="1"/>
    </xf>
    <xf numFmtId="0" fontId="1" fillId="0" borderId="734" xfId="0" applyFont="1" applyFill="1" applyBorder="1" applyAlignment="1" applyProtection="1">
      <alignment vertical="center" shrinkToFit="1"/>
      <protection hidden="1"/>
    </xf>
    <xf numFmtId="0" fontId="1" fillId="0" borderId="741" xfId="0" applyFont="1" applyFill="1" applyBorder="1" applyAlignment="1" applyProtection="1">
      <alignment vertical="center" shrinkToFit="1"/>
      <protection hidden="1"/>
    </xf>
    <xf numFmtId="0" fontId="1" fillId="0" borderId="735" xfId="0" applyFont="1" applyFill="1" applyBorder="1" applyAlignment="1" applyProtection="1">
      <alignment vertical="center" shrinkToFit="1"/>
      <protection hidden="1"/>
    </xf>
    <xf numFmtId="0" fontId="1" fillId="0" borderId="739" xfId="0" applyFont="1" applyFill="1" applyBorder="1" applyAlignment="1" applyProtection="1">
      <alignment horizontal="center" vertical="center" shrinkToFit="1"/>
      <protection hidden="1"/>
    </xf>
    <xf numFmtId="0" fontId="1" fillId="0" borderId="731" xfId="0" applyFont="1" applyFill="1" applyBorder="1" applyAlignment="1" applyProtection="1">
      <alignment horizontal="center" vertical="center" shrinkToFit="1"/>
      <protection hidden="1"/>
    </xf>
    <xf numFmtId="0" fontId="1" fillId="0" borderId="740" xfId="0" applyFont="1" applyFill="1" applyBorder="1" applyAlignment="1" applyProtection="1">
      <alignment horizontal="center" vertical="center" shrinkToFit="1"/>
      <protection hidden="1"/>
    </xf>
    <xf numFmtId="0" fontId="1" fillId="0" borderId="734" xfId="0" applyFont="1" applyFill="1" applyBorder="1" applyAlignment="1" applyProtection="1">
      <alignment horizontal="center" vertical="center" shrinkToFit="1"/>
      <protection hidden="1"/>
    </xf>
    <xf numFmtId="0" fontId="1" fillId="0" borderId="741" xfId="0" applyFont="1" applyFill="1" applyBorder="1" applyAlignment="1" applyProtection="1">
      <alignment horizontal="center" vertical="center" shrinkToFit="1"/>
      <protection hidden="1"/>
    </xf>
    <xf numFmtId="0" fontId="1" fillId="0" borderId="735" xfId="0" applyFont="1" applyFill="1" applyBorder="1" applyAlignment="1" applyProtection="1">
      <alignment horizontal="center" vertical="center" shrinkToFit="1"/>
      <protection hidden="1"/>
    </xf>
    <xf numFmtId="0" fontId="1" fillId="0" borderId="742" xfId="0" applyFont="1" applyFill="1" applyBorder="1" applyAlignment="1" applyProtection="1">
      <alignment horizontal="center" vertical="center" shrinkToFit="1"/>
      <protection hidden="1"/>
    </xf>
    <xf numFmtId="0" fontId="1" fillId="0" borderId="728" xfId="0" applyFont="1" applyFill="1" applyBorder="1" applyAlignment="1" applyProtection="1">
      <alignment horizontal="center" vertical="center" shrinkToFit="1"/>
      <protection hidden="1"/>
    </xf>
    <xf numFmtId="0" fontId="13" fillId="0" borderId="783" xfId="0" applyFont="1" applyFill="1" applyBorder="1" applyAlignment="1" applyProtection="1">
      <alignment horizontal="center" vertical="center" wrapText="1" shrinkToFit="1"/>
      <protection hidden="1"/>
    </xf>
    <xf numFmtId="0" fontId="13" fillId="0" borderId="792" xfId="0" applyFont="1" applyFill="1" applyBorder="1" applyAlignment="1" applyProtection="1">
      <alignment horizontal="center" vertical="center" wrapText="1" shrinkToFit="1"/>
      <protection hidden="1"/>
    </xf>
    <xf numFmtId="0" fontId="1" fillId="0" borderId="762" xfId="0" applyFont="1" applyFill="1" applyBorder="1" applyAlignment="1" applyProtection="1">
      <alignment horizontal="left" vertical="center" textRotation="90" shrinkToFit="1"/>
      <protection hidden="1"/>
    </xf>
    <xf numFmtId="0" fontId="1" fillId="0" borderId="121" xfId="0" applyFont="1" applyFill="1" applyBorder="1" applyAlignment="1" applyProtection="1">
      <alignment horizontal="center" vertical="center" shrinkToFit="1"/>
      <protection hidden="1"/>
    </xf>
    <xf numFmtId="0" fontId="8" fillId="0" borderId="808" xfId="0" applyFont="1" applyFill="1" applyBorder="1" applyAlignment="1" applyProtection="1">
      <alignment horizontal="center" vertical="center" shrinkToFit="1"/>
      <protection hidden="1"/>
    </xf>
    <xf numFmtId="0" fontId="12" fillId="10" borderId="33" xfId="0" applyFont="1" applyFill="1" applyBorder="1" applyAlignment="1" applyProtection="1">
      <alignment horizontal="center" vertical="center" shrinkToFit="1"/>
      <protection hidden="1"/>
    </xf>
    <xf numFmtId="0" fontId="1" fillId="32" borderId="19" xfId="0" applyFont="1" applyFill="1" applyBorder="1" applyAlignment="1" applyProtection="1">
      <alignment horizontal="center" vertical="center" shrinkToFit="1"/>
      <protection hidden="1"/>
    </xf>
    <xf numFmtId="0" fontId="66" fillId="0" borderId="19" xfId="0" applyFont="1" applyFill="1" applyBorder="1" applyAlignment="1" applyProtection="1">
      <alignment horizontal="center" vertical="center" shrinkToFit="1"/>
      <protection hidden="1"/>
    </xf>
    <xf numFmtId="0" fontId="1" fillId="19" borderId="19" xfId="0" applyFont="1" applyFill="1" applyBorder="1" applyAlignment="1" applyProtection="1">
      <alignment horizontal="left" vertical="center" shrinkToFit="1"/>
      <protection hidden="1"/>
    </xf>
    <xf numFmtId="0" fontId="1" fillId="19" borderId="19" xfId="0" applyFont="1" applyFill="1" applyBorder="1" applyAlignment="1" applyProtection="1">
      <alignment horizontal="center" vertical="center" shrinkToFit="1"/>
      <protection hidden="1"/>
    </xf>
    <xf numFmtId="0" fontId="10" fillId="19" borderId="19" xfId="0" applyFont="1" applyFill="1" applyBorder="1" applyAlignment="1" applyProtection="1">
      <alignment horizontal="center" vertical="center" shrinkToFit="1"/>
      <protection hidden="1"/>
    </xf>
    <xf numFmtId="0" fontId="1" fillId="19" borderId="19" xfId="0" applyFont="1" applyFill="1" applyBorder="1" applyAlignment="1" applyProtection="1">
      <alignment horizontal="right" vertical="center" shrinkToFit="1"/>
      <protection hidden="1"/>
    </xf>
    <xf numFmtId="0" fontId="2" fillId="19" borderId="19" xfId="0" applyFont="1" applyFill="1" applyBorder="1" applyAlignment="1" applyProtection="1">
      <alignment horizontal="left" vertical="center" shrinkToFit="1"/>
      <protection hidden="1"/>
    </xf>
    <xf numFmtId="0" fontId="4" fillId="19" borderId="19" xfId="0" applyFont="1" applyFill="1" applyBorder="1" applyAlignment="1" applyProtection="1">
      <alignment horizontal="center" vertical="center" shrinkToFit="1"/>
      <protection hidden="1"/>
    </xf>
    <xf numFmtId="0" fontId="10" fillId="32" borderId="25" xfId="0" applyFont="1" applyFill="1" applyBorder="1" applyAlignment="1" applyProtection="1">
      <alignment horizontal="center" vertical="center" shrinkToFit="1"/>
      <protection hidden="1"/>
    </xf>
    <xf numFmtId="0" fontId="1" fillId="0" borderId="25" xfId="0" applyFont="1" applyFill="1" applyBorder="1" applyAlignment="1" applyProtection="1">
      <alignment horizontal="center" vertical="center" shrinkToFit="1"/>
      <protection hidden="1"/>
    </xf>
    <xf numFmtId="0" fontId="72" fillId="0" borderId="762" xfId="0" applyFont="1" applyFill="1" applyBorder="1" applyAlignment="1" applyProtection="1">
      <alignment horizontal="center" vertical="center" shrinkToFit="1"/>
      <protection hidden="1"/>
    </xf>
    <xf numFmtId="0" fontId="67" fillId="0" borderId="763" xfId="0" applyFont="1" applyFill="1" applyBorder="1" applyAlignment="1" applyProtection="1">
      <alignment horizontal="center" vertical="center" shrinkToFit="1"/>
      <protection hidden="1"/>
    </xf>
    <xf numFmtId="0" fontId="66" fillId="0" borderId="809" xfId="0" applyFont="1" applyFill="1" applyBorder="1" applyAlignment="1" applyProtection="1">
      <alignment horizontal="center" vertical="center" shrinkToFit="1"/>
      <protection hidden="1"/>
    </xf>
    <xf numFmtId="0" fontId="25" fillId="0" borderId="762" xfId="0" applyFont="1" applyFill="1" applyBorder="1" applyAlignment="1" applyProtection="1">
      <alignment horizontal="center" vertical="center" shrinkToFit="1"/>
      <protection hidden="1"/>
    </xf>
    <xf numFmtId="0" fontId="67" fillId="0" borderId="31" xfId="0" applyFont="1" applyFill="1" applyBorder="1" applyAlignment="1" applyProtection="1">
      <alignment horizontal="center" vertical="center" shrinkToFit="1"/>
      <protection hidden="1"/>
    </xf>
    <xf numFmtId="0" fontId="116" fillId="0" borderId="33" xfId="0" applyFont="1" applyFill="1" applyBorder="1" applyAlignment="1" applyProtection="1">
      <alignment horizontal="center" vertical="center" shrinkToFit="1"/>
      <protection hidden="1"/>
    </xf>
    <xf numFmtId="0" fontId="116" fillId="0" borderId="763" xfId="0" applyFont="1" applyFill="1" applyBorder="1" applyAlignment="1" applyProtection="1">
      <alignment horizontal="center" vertical="center" shrinkToFit="1"/>
      <protection hidden="1"/>
    </xf>
    <xf numFmtId="0" fontId="71" fillId="0" borderId="33" xfId="0" applyFont="1" applyFill="1" applyBorder="1" applyAlignment="1" applyProtection="1">
      <alignment horizontal="left" vertical="center" shrinkToFit="1"/>
      <protection hidden="1"/>
    </xf>
    <xf numFmtId="0" fontId="66" fillId="0" borderId="25" xfId="0" applyFont="1" applyFill="1" applyBorder="1" applyAlignment="1" applyProtection="1">
      <alignment horizontal="left" vertical="center" shrinkToFit="1"/>
      <protection hidden="1"/>
    </xf>
    <xf numFmtId="0" fontId="71" fillId="0" borderId="33" xfId="0" applyFont="1" applyFill="1" applyBorder="1" applyAlignment="1" applyProtection="1">
      <alignment horizontal="right" vertical="center" shrinkToFit="1"/>
      <protection hidden="1"/>
    </xf>
    <xf numFmtId="0" fontId="67" fillId="0" borderId="25" xfId="0" applyFont="1" applyFill="1" applyBorder="1" applyAlignment="1" applyProtection="1">
      <alignment horizontal="right" vertical="center" shrinkToFit="1"/>
      <protection hidden="1"/>
    </xf>
    <xf numFmtId="0" fontId="71" fillId="0" borderId="810" xfId="0" applyFont="1" applyFill="1" applyBorder="1" applyAlignment="1" applyProtection="1">
      <alignment horizontal="right" vertical="center" shrinkToFit="1"/>
      <protection hidden="1"/>
    </xf>
    <xf numFmtId="0" fontId="67" fillId="0" borderId="811" xfId="0" applyFont="1" applyFill="1" applyBorder="1" applyAlignment="1" applyProtection="1">
      <alignment horizontal="right" vertical="center" shrinkToFit="1"/>
      <protection hidden="1"/>
    </xf>
    <xf numFmtId="0" fontId="66" fillId="0" borderId="25" xfId="0" applyFont="1" applyFill="1" applyBorder="1" applyAlignment="1" applyProtection="1">
      <alignment horizontal="right" vertical="center" shrinkToFit="1"/>
      <protection hidden="1"/>
    </xf>
    <xf numFmtId="0" fontId="100" fillId="0" borderId="811" xfId="0" applyFont="1" applyFill="1" applyBorder="1" applyAlignment="1" applyProtection="1">
      <alignment horizontal="right" vertical="center" shrinkToFit="1"/>
      <protection hidden="1"/>
    </xf>
    <xf numFmtId="0" fontId="100" fillId="0" borderId="25" xfId="0" applyFont="1" applyFill="1" applyBorder="1" applyAlignment="1" applyProtection="1">
      <alignment horizontal="right" vertical="center" shrinkToFit="1"/>
      <protection hidden="1"/>
    </xf>
    <xf numFmtId="0" fontId="71" fillId="10" borderId="23" xfId="0" applyFont="1" applyFill="1" applyBorder="1" applyAlignment="1" applyProtection="1">
      <alignment horizontal="right" vertical="center" shrinkToFit="1"/>
      <protection hidden="1"/>
    </xf>
    <xf numFmtId="0" fontId="100" fillId="10" borderId="25" xfId="0" applyFont="1" applyFill="1" applyBorder="1" applyAlignment="1" applyProtection="1">
      <alignment horizontal="right" vertical="center" shrinkToFit="1"/>
      <protection hidden="1"/>
    </xf>
    <xf numFmtId="0" fontId="71" fillId="10" borderId="810" xfId="0" applyFont="1" applyFill="1" applyBorder="1" applyAlignment="1" applyProtection="1">
      <alignment horizontal="right" vertical="center" shrinkToFit="1"/>
      <protection hidden="1"/>
    </xf>
    <xf numFmtId="0" fontId="72" fillId="0" borderId="33" xfId="0" applyFont="1" applyFill="1" applyBorder="1" applyAlignment="1" applyProtection="1">
      <alignment horizontal="center" vertical="center" shrinkToFit="1"/>
      <protection hidden="1"/>
    </xf>
    <xf numFmtId="0" fontId="27" fillId="0" borderId="760" xfId="0" applyFont="1" applyFill="1" applyBorder="1" applyAlignment="1" applyProtection="1">
      <alignment horizontal="center" vertical="center"/>
      <protection hidden="1"/>
    </xf>
    <xf numFmtId="0" fontId="27" fillId="0" borderId="761" xfId="0" applyFont="1" applyFill="1" applyBorder="1" applyAlignment="1" applyProtection="1">
      <alignment horizontal="center" vertical="center"/>
      <protection hidden="1"/>
    </xf>
    <xf numFmtId="0" fontId="124" fillId="7" borderId="736" xfId="0" applyFont="1" applyFill="1" applyBorder="1" applyAlignment="1" applyProtection="1">
      <alignment horizontal="center" vertical="top" shrinkToFit="1"/>
      <protection hidden="1"/>
    </xf>
    <xf numFmtId="0" fontId="124" fillId="7" borderId="805" xfId="0" applyFont="1" applyFill="1" applyBorder="1" applyAlignment="1" applyProtection="1">
      <alignment horizontal="center" vertical="top" shrinkToFit="1"/>
      <protection hidden="1"/>
    </xf>
    <xf numFmtId="0" fontId="124" fillId="7" borderId="737" xfId="0" applyFont="1" applyFill="1" applyBorder="1" applyAlignment="1" applyProtection="1">
      <alignment horizontal="center" vertical="top" shrinkToFit="1"/>
      <protection hidden="1"/>
    </xf>
    <xf numFmtId="0" fontId="124" fillId="7" borderId="803" xfId="0" applyFont="1" applyFill="1" applyBorder="1" applyAlignment="1" applyProtection="1">
      <alignment horizontal="center" vertical="top" shrinkToFit="1"/>
      <protection hidden="1"/>
    </xf>
    <xf numFmtId="0" fontId="124" fillId="7" borderId="738" xfId="0" applyFont="1" applyFill="1" applyBorder="1" applyAlignment="1" applyProtection="1">
      <alignment horizontal="center" vertical="top" shrinkToFit="1"/>
      <protection hidden="1"/>
    </xf>
    <xf numFmtId="0" fontId="124" fillId="7" borderId="804" xfId="0" applyFont="1" applyFill="1" applyBorder="1" applyAlignment="1" applyProtection="1">
      <alignment horizontal="center" vertical="top" shrinkToFit="1"/>
      <protection hidden="1"/>
    </xf>
    <xf numFmtId="0" fontId="1" fillId="0" borderId="765" xfId="0" applyFont="1" applyFill="1" applyBorder="1" applyAlignment="1" applyProtection="1">
      <alignment horizontal="center" vertical="center" shrinkToFit="1"/>
      <protection hidden="1"/>
    </xf>
    <xf numFmtId="0" fontId="1" fillId="0" borderId="733" xfId="0" applyFont="1" applyFill="1" applyBorder="1" applyAlignment="1" applyProtection="1">
      <alignment horizontal="center" vertical="center" shrinkToFit="1"/>
      <protection hidden="1"/>
    </xf>
    <xf numFmtId="0" fontId="122" fillId="0" borderId="739" xfId="0" applyFont="1" applyFill="1" applyBorder="1" applyAlignment="1" applyProtection="1">
      <alignment horizontal="center" vertical="center" shrinkToFit="1"/>
      <protection hidden="1"/>
    </xf>
    <xf numFmtId="0" fontId="122" fillId="0" borderId="740" xfId="0" applyFont="1" applyFill="1" applyBorder="1" applyAlignment="1" applyProtection="1">
      <alignment horizontal="center" vertical="center" shrinkToFit="1"/>
      <protection hidden="1"/>
    </xf>
    <xf numFmtId="0" fontId="122" fillId="0" borderId="741" xfId="0" applyFont="1" applyFill="1" applyBorder="1" applyAlignment="1" applyProtection="1">
      <alignment horizontal="center" vertical="center" shrinkToFit="1"/>
      <protection hidden="1"/>
    </xf>
    <xf numFmtId="0" fontId="122" fillId="0" borderId="742" xfId="0" applyFont="1" applyFill="1" applyBorder="1" applyAlignment="1" applyProtection="1">
      <alignment horizontal="center" vertical="center" shrinkToFit="1"/>
      <protection hidden="1"/>
    </xf>
    <xf numFmtId="0" fontId="122" fillId="0" borderId="762" xfId="0" applyFont="1" applyFill="1" applyBorder="1" applyAlignment="1" applyProtection="1">
      <alignment horizontal="center" vertical="center" shrinkToFit="1"/>
      <protection hidden="1"/>
    </xf>
    <xf numFmtId="0" fontId="1" fillId="0" borderId="763" xfId="0" applyFont="1" applyFill="1" applyBorder="1" applyAlignment="1" applyProtection="1">
      <alignment horizontal="center" vertical="center" shrinkToFit="1"/>
      <protection hidden="1"/>
    </xf>
    <xf numFmtId="0" fontId="89" fillId="0" borderId="814" xfId="0" applyFont="1" applyFill="1" applyBorder="1" applyAlignment="1" applyProtection="1">
      <alignment vertical="center" shrinkToFit="1"/>
      <protection hidden="1"/>
    </xf>
    <xf numFmtId="0" fontId="89" fillId="10" borderId="815" xfId="0" applyFont="1" applyFill="1" applyBorder="1" applyAlignment="1" applyProtection="1">
      <alignment horizontal="center" vertical="center" shrinkToFit="1"/>
      <protection hidden="1"/>
    </xf>
    <xf numFmtId="0" fontId="89" fillId="32" borderId="816" xfId="0" applyFont="1" applyFill="1" applyBorder="1" applyAlignment="1" applyProtection="1">
      <alignment horizontal="center" vertical="center" shrinkToFit="1"/>
      <protection hidden="1"/>
    </xf>
    <xf numFmtId="0" fontId="125" fillId="0" borderId="816" xfId="0" applyFont="1" applyFill="1" applyBorder="1" applyAlignment="1" applyProtection="1">
      <alignment horizontal="center" vertical="center" shrinkToFit="1"/>
      <protection hidden="1"/>
    </xf>
    <xf numFmtId="0" fontId="89" fillId="19" borderId="816" xfId="0" applyFont="1" applyFill="1" applyBorder="1" applyAlignment="1" applyProtection="1">
      <alignment horizontal="center" vertical="center" shrinkToFit="1"/>
      <protection hidden="1"/>
    </xf>
    <xf numFmtId="0" fontId="89" fillId="32" borderId="813" xfId="0" applyFont="1" applyFill="1" applyBorder="1" applyAlignment="1" applyProtection="1">
      <alignment horizontal="center" vertical="center" shrinkToFit="1"/>
      <protection hidden="1"/>
    </xf>
    <xf numFmtId="0" fontId="89" fillId="10" borderId="813" xfId="0" applyFont="1" applyFill="1" applyBorder="1" applyAlignment="1" applyProtection="1">
      <alignment horizontal="center" vertical="center" shrinkToFit="1"/>
      <protection hidden="1"/>
    </xf>
    <xf numFmtId="0" fontId="67" fillId="0" borderId="813" xfId="0" applyFont="1" applyFill="1" applyBorder="1" applyAlignment="1" applyProtection="1">
      <alignment horizontal="center" vertical="center" shrinkToFit="1"/>
      <protection hidden="1"/>
    </xf>
    <xf numFmtId="0" fontId="72" fillId="0" borderId="815" xfId="0" applyFont="1" applyFill="1" applyBorder="1" applyAlignment="1" applyProtection="1">
      <alignment horizontal="center" vertical="center" shrinkToFit="1"/>
      <protection hidden="1"/>
    </xf>
    <xf numFmtId="0" fontId="67" fillId="7" borderId="826" xfId="0" applyFont="1" applyFill="1" applyBorder="1" applyAlignment="1" applyProtection="1">
      <alignment horizontal="center" vertical="center" shrinkToFit="1"/>
      <protection hidden="1"/>
    </xf>
    <xf numFmtId="0" fontId="100" fillId="7" borderId="828" xfId="0" applyFont="1" applyFill="1" applyBorder="1" applyAlignment="1" applyProtection="1">
      <alignment horizontal="center" vertical="center" shrinkToFit="1"/>
      <protection hidden="1"/>
    </xf>
    <xf numFmtId="0" fontId="67" fillId="7" borderId="828" xfId="0" applyFont="1" applyFill="1" applyBorder="1" applyAlignment="1" applyProtection="1">
      <alignment horizontal="center" vertical="center" shrinkToFit="1"/>
      <protection hidden="1"/>
    </xf>
    <xf numFmtId="0" fontId="67" fillId="7" borderId="824" xfId="0" applyFont="1" applyFill="1" applyBorder="1" applyAlignment="1" applyProtection="1">
      <alignment horizontal="center" vertical="center" shrinkToFit="1"/>
      <protection hidden="1"/>
    </xf>
    <xf numFmtId="0" fontId="25" fillId="7" borderId="829" xfId="0" applyFont="1" applyFill="1" applyBorder="1" applyAlignment="1" applyProtection="1">
      <alignment horizontal="center" vertical="center" shrinkToFit="1"/>
      <protection hidden="1"/>
    </xf>
    <xf numFmtId="0" fontId="72" fillId="7" borderId="831" xfId="0" applyFont="1" applyFill="1" applyBorder="1" applyAlignment="1" applyProtection="1">
      <alignment horizontal="center" vertical="center" shrinkToFit="1"/>
      <protection hidden="1"/>
    </xf>
    <xf numFmtId="0" fontId="72" fillId="7" borderId="835" xfId="0" applyFont="1" applyFill="1" applyBorder="1" applyAlignment="1" applyProtection="1">
      <alignment horizontal="center" vertical="center" shrinkToFit="1"/>
      <protection hidden="1"/>
    </xf>
    <xf numFmtId="0" fontId="67" fillId="7" borderId="836" xfId="0" applyFont="1" applyFill="1" applyBorder="1" applyAlignment="1" applyProtection="1">
      <alignment horizontal="center" vertical="center" shrinkToFit="1"/>
      <protection hidden="1"/>
    </xf>
    <xf numFmtId="0" fontId="100" fillId="7" borderId="836" xfId="0" applyFont="1" applyFill="1" applyBorder="1" applyAlignment="1" applyProtection="1">
      <alignment horizontal="center" vertical="center" shrinkToFit="1"/>
      <protection hidden="1"/>
    </xf>
    <xf numFmtId="0" fontId="21" fillId="0" borderId="725" xfId="0" applyFont="1" applyFill="1" applyBorder="1" applyAlignment="1" applyProtection="1">
      <alignment vertical="center" shrinkToFit="1"/>
      <protection hidden="1"/>
    </xf>
    <xf numFmtId="0" fontId="31" fillId="7" borderId="809" xfId="0" applyFont="1" applyFill="1" applyBorder="1" applyAlignment="1" applyProtection="1">
      <alignment horizontal="center" vertical="center" textRotation="90" shrinkToFit="1"/>
      <protection hidden="1"/>
    </xf>
    <xf numFmtId="0" fontId="31" fillId="7" borderId="123" xfId="0" applyFont="1" applyFill="1" applyBorder="1" applyAlignment="1" applyProtection="1">
      <alignment horizontal="center" vertical="center" shrinkToFit="1"/>
      <protection locked="0"/>
    </xf>
    <xf numFmtId="0" fontId="3" fillId="7" borderId="123" xfId="0" applyFont="1" applyFill="1" applyBorder="1" applyAlignment="1" applyProtection="1">
      <alignment horizontal="center" vertical="center" shrinkToFit="1"/>
      <protection locked="0"/>
    </xf>
    <xf numFmtId="0" fontId="3" fillId="7" borderId="123" xfId="0" applyFont="1" applyFill="1" applyBorder="1" applyAlignment="1" applyProtection="1">
      <alignment horizontal="left" vertical="center"/>
      <protection locked="0"/>
    </xf>
    <xf numFmtId="0" fontId="3" fillId="7" borderId="123" xfId="0" applyFont="1" applyFill="1" applyBorder="1" applyAlignment="1" applyProtection="1">
      <alignment horizontal="left" vertical="center" indent="1" shrinkToFit="1"/>
      <protection hidden="1"/>
    </xf>
    <xf numFmtId="0" fontId="3" fillId="7" borderId="121" xfId="0" applyFont="1" applyFill="1" applyBorder="1" applyAlignment="1" applyProtection="1">
      <alignment horizontal="center" vertical="center" shrinkToFit="1"/>
      <protection hidden="1"/>
    </xf>
    <xf numFmtId="0" fontId="3" fillId="7" borderId="808" xfId="0" applyFont="1" applyFill="1" applyBorder="1" applyAlignment="1" applyProtection="1">
      <alignment horizontal="center" vertical="center" shrinkToFit="1"/>
      <protection locked="0"/>
    </xf>
    <xf numFmtId="0" fontId="2" fillId="7" borderId="809" xfId="0" applyFont="1" applyFill="1" applyBorder="1" applyAlignment="1" applyProtection="1">
      <alignment horizontal="center" vertical="center" shrinkToFit="1"/>
      <protection locked="0"/>
    </xf>
    <xf numFmtId="0" fontId="2" fillId="7" borderId="789" xfId="0" applyFont="1" applyFill="1" applyBorder="1" applyAlignment="1" applyProtection="1">
      <alignment horizontal="center" vertical="center" shrinkToFit="1"/>
      <protection locked="0"/>
    </xf>
    <xf numFmtId="1" fontId="12" fillId="10" borderId="33" xfId="0" applyNumberFormat="1" applyFont="1" applyFill="1" applyBorder="1" applyAlignment="1" applyProtection="1">
      <alignment horizontal="center" vertical="center" shrinkToFit="1"/>
      <protection hidden="1"/>
    </xf>
    <xf numFmtId="1" fontId="1" fillId="32" borderId="19" xfId="0" applyNumberFormat="1" applyFont="1" applyFill="1" applyBorder="1" applyAlignment="1" applyProtection="1">
      <alignment horizontal="center" vertical="center" shrinkToFit="1"/>
      <protection hidden="1"/>
    </xf>
    <xf numFmtId="1" fontId="66" fillId="7" borderId="19" xfId="0" applyNumberFormat="1" applyFont="1" applyFill="1" applyBorder="1" applyAlignment="1" applyProtection="1">
      <alignment horizontal="center" vertical="center" shrinkToFit="1"/>
      <protection locked="0"/>
    </xf>
    <xf numFmtId="1" fontId="1" fillId="7" borderId="19" xfId="0" applyNumberFormat="1" applyFont="1" applyFill="1" applyBorder="1" applyAlignment="1" applyProtection="1">
      <alignment horizontal="center" vertical="center" shrinkToFit="1"/>
      <protection hidden="1"/>
    </xf>
    <xf numFmtId="1" fontId="7" fillId="7" borderId="19" xfId="0" applyNumberFormat="1" applyFont="1" applyFill="1" applyBorder="1" applyAlignment="1" applyProtection="1">
      <alignment horizontal="center" vertical="center" shrinkToFit="1"/>
      <protection hidden="1"/>
    </xf>
    <xf numFmtId="1" fontId="1" fillId="32" borderId="44" xfId="0" applyNumberFormat="1" applyFont="1" applyFill="1" applyBorder="1" applyAlignment="1" applyProtection="1">
      <alignment horizontal="center" vertical="center" shrinkToFit="1"/>
      <protection hidden="1"/>
    </xf>
    <xf numFmtId="1" fontId="20" fillId="7" borderId="25" xfId="0" applyNumberFormat="1" applyFont="1" applyFill="1" applyBorder="1" applyAlignment="1" applyProtection="1">
      <alignment horizontal="center" vertical="center" shrinkToFit="1"/>
      <protection hidden="1"/>
    </xf>
    <xf numFmtId="1" fontId="78" fillId="7" borderId="762" xfId="0" applyNumberFormat="1" applyFont="1" applyFill="1" applyBorder="1" applyAlignment="1" applyProtection="1">
      <alignment horizontal="center" vertical="center" shrinkToFit="1"/>
      <protection locked="0"/>
    </xf>
    <xf numFmtId="1" fontId="79" fillId="7" borderId="763" xfId="0" applyNumberFormat="1" applyFont="1" applyFill="1" applyBorder="1" applyAlignment="1" applyProtection="1">
      <alignment horizontal="center" vertical="center" shrinkToFit="1"/>
      <protection locked="0"/>
    </xf>
    <xf numFmtId="1" fontId="79" fillId="7" borderId="809" xfId="0" applyNumberFormat="1" applyFont="1" applyFill="1" applyBorder="1" applyAlignment="1" applyProtection="1">
      <alignment horizontal="center" vertical="center" shrinkToFit="1"/>
      <protection locked="0"/>
    </xf>
    <xf numFmtId="1" fontId="109" fillId="7" borderId="762" xfId="0" applyNumberFormat="1" applyFont="1" applyFill="1" applyBorder="1" applyAlignment="1" applyProtection="1">
      <alignment horizontal="center" vertical="center" shrinkToFit="1"/>
      <protection locked="0"/>
    </xf>
    <xf numFmtId="1" fontId="79" fillId="7" borderId="31" xfId="0" applyNumberFormat="1" applyFont="1" applyFill="1" applyBorder="1" applyAlignment="1" applyProtection="1">
      <alignment horizontal="center" vertical="center" shrinkToFit="1"/>
      <protection locked="0"/>
    </xf>
    <xf numFmtId="1" fontId="30" fillId="7" borderId="33" xfId="0" applyNumberFormat="1" applyFont="1" applyFill="1" applyBorder="1" applyAlignment="1" applyProtection="1">
      <alignment horizontal="center" vertical="center" shrinkToFit="1"/>
      <protection hidden="1"/>
    </xf>
    <xf numFmtId="1" fontId="30" fillId="7" borderId="763" xfId="0" applyNumberFormat="1" applyFont="1" applyFill="1" applyBorder="1" applyAlignment="1" applyProtection="1">
      <alignment horizontal="center" vertical="center" shrinkToFit="1"/>
      <protection hidden="1"/>
    </xf>
    <xf numFmtId="0" fontId="78" fillId="7" borderId="33" xfId="0" applyFont="1" applyFill="1" applyBorder="1" applyAlignment="1" applyProtection="1">
      <alignment horizontal="center" vertical="center" shrinkToFit="1"/>
      <protection hidden="1"/>
    </xf>
    <xf numFmtId="0" fontId="79" fillId="7" borderId="123" xfId="0" applyFont="1" applyFill="1" applyBorder="1" applyAlignment="1" applyProtection="1">
      <alignment horizontal="center" vertical="center" shrinkToFit="1"/>
      <protection hidden="1"/>
    </xf>
    <xf numFmtId="0" fontId="78" fillId="7" borderId="33" xfId="0" applyFont="1" applyFill="1" applyBorder="1" applyAlignment="1" applyProtection="1">
      <alignment horizontal="center" vertical="center" shrinkToFit="1"/>
      <protection locked="0"/>
    </xf>
    <xf numFmtId="0" fontId="79" fillId="7" borderId="25" xfId="0" applyFont="1" applyFill="1" applyBorder="1" applyAlignment="1" applyProtection="1">
      <alignment horizontal="center" vertical="center" shrinkToFit="1"/>
      <protection locked="0"/>
    </xf>
    <xf numFmtId="0" fontId="78" fillId="7" borderId="810" xfId="0" applyFont="1" applyFill="1" applyBorder="1" applyAlignment="1" applyProtection="1">
      <alignment horizontal="center" vertical="center" shrinkToFit="1"/>
      <protection locked="0"/>
    </xf>
    <xf numFmtId="0" fontId="79" fillId="7" borderId="811" xfId="0" applyFont="1" applyFill="1" applyBorder="1" applyAlignment="1" applyProtection="1">
      <alignment horizontal="center" vertical="center" shrinkToFit="1"/>
      <protection locked="0"/>
    </xf>
    <xf numFmtId="0" fontId="134" fillId="7" borderId="811" xfId="0" applyFont="1" applyFill="1" applyBorder="1" applyAlignment="1" applyProtection="1">
      <alignment horizontal="center" vertical="center" shrinkToFit="1"/>
      <protection locked="0"/>
    </xf>
    <xf numFmtId="0" fontId="134" fillId="7" borderId="25" xfId="0" applyFont="1" applyFill="1" applyBorder="1" applyAlignment="1" applyProtection="1">
      <alignment horizontal="center" vertical="center" shrinkToFit="1"/>
      <protection locked="0"/>
    </xf>
    <xf numFmtId="0" fontId="124" fillId="7" borderId="809" xfId="0" applyFont="1" applyFill="1" applyBorder="1" applyAlignment="1" applyProtection="1">
      <alignment horizontal="center" vertical="top" shrinkToFit="1"/>
      <protection hidden="1"/>
    </xf>
    <xf numFmtId="0" fontId="124" fillId="7" borderId="123" xfId="0" applyFont="1" applyFill="1" applyBorder="1" applyAlignment="1" applyProtection="1">
      <alignment horizontal="center" vertical="top" shrinkToFit="1"/>
      <protection hidden="1"/>
    </xf>
    <xf numFmtId="0" fontId="124" fillId="7" borderId="789" xfId="0" applyFont="1" applyFill="1" applyBorder="1" applyAlignment="1" applyProtection="1">
      <alignment horizontal="center" vertical="top" shrinkToFit="1"/>
      <protection hidden="1"/>
    </xf>
    <xf numFmtId="0" fontId="10" fillId="0" borderId="783" xfId="0" applyFont="1" applyFill="1" applyBorder="1" applyAlignment="1" applyProtection="1">
      <alignment horizontal="center" vertical="center" shrinkToFit="1"/>
      <protection hidden="1"/>
    </xf>
    <xf numFmtId="0" fontId="10" fillId="0" borderId="153" xfId="0" applyFont="1" applyFill="1" applyBorder="1" applyAlignment="1" applyProtection="1">
      <alignment horizontal="center" vertical="center" shrinkToFit="1"/>
      <protection hidden="1"/>
    </xf>
    <xf numFmtId="0" fontId="44" fillId="0" borderId="783" xfId="0" applyFont="1" applyFill="1" applyBorder="1" applyAlignment="1" applyProtection="1">
      <alignment horizontal="center" vertical="center" wrapText="1" shrinkToFit="1"/>
      <protection hidden="1"/>
    </xf>
    <xf numFmtId="0" fontId="1" fillId="0" borderId="783" xfId="0" applyFont="1" applyFill="1" applyBorder="1" applyAlignment="1" applyProtection="1">
      <alignment horizontal="center" vertical="center" shrinkToFit="1"/>
      <protection hidden="1"/>
    </xf>
    <xf numFmtId="0" fontId="1" fillId="0" borderId="152" xfId="0" applyFont="1" applyFill="1" applyBorder="1" applyAlignment="1" applyProtection="1">
      <alignment horizontal="center" vertical="center" shrinkToFit="1"/>
      <protection hidden="1"/>
    </xf>
    <xf numFmtId="0" fontId="1" fillId="0" borderId="792" xfId="0" applyFont="1" applyFill="1" applyBorder="1" applyAlignment="1" applyProtection="1">
      <alignment horizontal="center" vertical="center" shrinkToFit="1"/>
      <protection hidden="1"/>
    </xf>
    <xf numFmtId="0" fontId="117" fillId="0" borderId="746" xfId="0" applyFont="1" applyFill="1" applyBorder="1" applyAlignment="1" applyProtection="1">
      <alignment horizontal="center" vertical="center" textRotation="90" shrinkToFit="1"/>
      <protection hidden="1"/>
    </xf>
    <xf numFmtId="0" fontId="48" fillId="10" borderId="768" xfId="0" applyFont="1" applyFill="1" applyBorder="1" applyAlignment="1" applyProtection="1">
      <alignment horizontal="center" vertical="center" shrinkToFit="1"/>
      <protection hidden="1"/>
    </xf>
    <xf numFmtId="0" fontId="10" fillId="32" borderId="846" xfId="0" applyFont="1" applyFill="1" applyBorder="1" applyAlignment="1" applyProtection="1">
      <alignment horizontal="center" vertical="center" shrinkToFit="1"/>
      <protection hidden="1"/>
    </xf>
    <xf numFmtId="0" fontId="136" fillId="0" borderId="846" xfId="0" applyFont="1" applyFill="1" applyBorder="1" applyAlignment="1" applyProtection="1">
      <alignment horizontal="center" vertical="center" shrinkToFit="1"/>
      <protection hidden="1"/>
    </xf>
    <xf numFmtId="0" fontId="10" fillId="19" borderId="846" xfId="0" applyFont="1" applyFill="1" applyBorder="1" applyAlignment="1" applyProtection="1">
      <alignment horizontal="left" vertical="center" shrinkToFit="1"/>
      <protection hidden="1"/>
    </xf>
    <xf numFmtId="0" fontId="10" fillId="19" borderId="846" xfId="0" applyFont="1" applyFill="1" applyBorder="1" applyAlignment="1" applyProtection="1">
      <alignment horizontal="center" vertical="center" shrinkToFit="1"/>
      <protection hidden="1"/>
    </xf>
    <xf numFmtId="2" fontId="1" fillId="19" borderId="846" xfId="0" applyNumberFormat="1" applyFont="1" applyFill="1" applyBorder="1" applyAlignment="1" applyProtection="1">
      <alignment horizontal="center" vertical="center" shrinkToFit="1"/>
      <protection hidden="1"/>
    </xf>
    <xf numFmtId="0" fontId="10" fillId="19" borderId="846" xfId="0" applyFont="1" applyFill="1" applyBorder="1" applyAlignment="1" applyProtection="1">
      <alignment horizontal="right" vertical="center" shrinkToFit="1"/>
      <protection hidden="1"/>
    </xf>
    <xf numFmtId="0" fontId="2" fillId="19" borderId="846" xfId="0" applyFont="1" applyFill="1" applyBorder="1" applyAlignment="1" applyProtection="1">
      <alignment horizontal="left" vertical="center" shrinkToFit="1"/>
      <protection hidden="1"/>
    </xf>
    <xf numFmtId="0" fontId="4" fillId="19" borderId="846" xfId="0" applyFont="1" applyFill="1" applyBorder="1" applyAlignment="1" applyProtection="1">
      <alignment horizontal="center" vertical="center" shrinkToFit="1"/>
      <protection hidden="1"/>
    </xf>
    <xf numFmtId="0" fontId="10" fillId="32" borderId="847" xfId="0" applyFont="1" applyFill="1" applyBorder="1" applyAlignment="1" applyProtection="1">
      <alignment horizontal="center" vertical="center" shrinkToFit="1"/>
      <protection hidden="1"/>
    </xf>
    <xf numFmtId="0" fontId="10" fillId="0" borderId="847" xfId="0" applyFont="1" applyFill="1" applyBorder="1" applyAlignment="1" applyProtection="1">
      <alignment horizontal="center" shrinkToFit="1"/>
      <protection hidden="1"/>
    </xf>
    <xf numFmtId="0" fontId="78" fillId="0" borderId="793" xfId="0" applyFont="1" applyFill="1" applyBorder="1" applyAlignment="1" applyProtection="1">
      <alignment horizontal="center" vertical="center" textRotation="90" shrinkToFit="1"/>
      <protection hidden="1"/>
    </xf>
    <xf numFmtId="0" fontId="79" fillId="0" borderId="848" xfId="0" applyFont="1" applyFill="1" applyBorder="1" applyAlignment="1" applyProtection="1">
      <alignment horizontal="center" vertical="center" textRotation="90" shrinkToFit="1"/>
      <protection hidden="1"/>
    </xf>
    <xf numFmtId="0" fontId="66" fillId="0" borderId="746" xfId="0" applyFont="1" applyFill="1" applyBorder="1" applyAlignment="1" applyProtection="1">
      <alignment horizontal="center" vertical="center" shrinkToFit="1"/>
      <protection hidden="1"/>
    </xf>
    <xf numFmtId="0" fontId="71" fillId="10" borderId="29" xfId="0" applyFont="1" applyFill="1" applyBorder="1" applyAlignment="1" applyProtection="1">
      <alignment horizontal="center" vertical="center" shrinkToFit="1"/>
      <protection hidden="1"/>
    </xf>
    <xf numFmtId="0" fontId="66" fillId="10" borderId="28" xfId="0" applyFont="1" applyFill="1" applyBorder="1" applyAlignment="1" applyProtection="1">
      <alignment horizontal="center" vertical="center" shrinkToFit="1"/>
      <protection hidden="1"/>
    </xf>
    <xf numFmtId="0" fontId="71" fillId="10" borderId="165" xfId="0" applyFont="1" applyFill="1" applyBorder="1" applyAlignment="1" applyProtection="1">
      <alignment horizontal="center" vertical="center" shrinkToFit="1"/>
      <protection hidden="1"/>
    </xf>
    <xf numFmtId="0" fontId="66" fillId="10" borderId="176" xfId="0" applyFont="1" applyFill="1" applyBorder="1" applyAlignment="1" applyProtection="1">
      <alignment horizontal="center" vertical="center" shrinkToFit="1"/>
      <protection hidden="1"/>
    </xf>
    <xf numFmtId="0" fontId="100" fillId="10" borderId="176" xfId="0" applyFont="1" applyFill="1" applyBorder="1" applyAlignment="1" applyProtection="1">
      <alignment horizontal="center" vertical="center" shrinkToFit="1"/>
      <protection hidden="1"/>
    </xf>
    <xf numFmtId="0" fontId="100" fillId="10" borderId="20" xfId="0" applyFont="1" applyFill="1" applyBorder="1" applyAlignment="1" applyProtection="1">
      <alignment horizontal="center" vertical="center" shrinkToFit="1"/>
      <protection hidden="1"/>
    </xf>
    <xf numFmtId="0" fontId="71" fillId="7" borderId="20" xfId="0" applyFont="1" applyFill="1" applyBorder="1" applyAlignment="1" applyProtection="1">
      <alignment horizontal="center" vertical="center" shrinkToFit="1"/>
      <protection hidden="1"/>
    </xf>
    <xf numFmtId="0" fontId="100" fillId="7" borderId="28" xfId="0" applyFont="1" applyFill="1" applyBorder="1" applyAlignment="1" applyProtection="1">
      <alignment horizontal="center" vertical="center" shrinkToFit="1"/>
      <protection hidden="1"/>
    </xf>
    <xf numFmtId="0" fontId="71" fillId="7" borderId="165" xfId="0" applyFont="1" applyFill="1" applyBorder="1" applyAlignment="1" applyProtection="1">
      <alignment horizontal="center" vertical="center" shrinkToFit="1"/>
      <protection hidden="1"/>
    </xf>
    <xf numFmtId="0" fontId="67" fillId="7" borderId="722" xfId="0" applyFont="1" applyFill="1" applyBorder="1" applyAlignment="1" applyProtection="1">
      <alignment vertical="center" shrinkToFit="1"/>
      <protection hidden="1"/>
    </xf>
    <xf numFmtId="0" fontId="35" fillId="7" borderId="831" xfId="0" applyFont="1" applyFill="1" applyBorder="1" applyAlignment="1" applyProtection="1">
      <alignment horizontal="center" vertical="center" shrinkToFit="1"/>
      <protection hidden="1"/>
    </xf>
    <xf numFmtId="0" fontId="35" fillId="7" borderId="832" xfId="0" applyFont="1" applyFill="1" applyBorder="1" applyAlignment="1" applyProtection="1">
      <alignment horizontal="center" vertical="center" shrinkToFit="1"/>
      <protection hidden="1"/>
    </xf>
    <xf numFmtId="0" fontId="88" fillId="7" borderId="832" xfId="0" applyFont="1" applyFill="1" applyBorder="1" applyAlignment="1" applyProtection="1">
      <alignment horizontal="center" vertical="center" shrinkToFit="1"/>
      <protection hidden="1"/>
    </xf>
    <xf numFmtId="0" fontId="35" fillId="7" borderId="828" xfId="0" applyFont="1" applyFill="1" applyBorder="1" applyAlignment="1" applyProtection="1">
      <alignment horizontal="center" vertical="center" shrinkToFit="1"/>
      <protection hidden="1"/>
    </xf>
    <xf numFmtId="0" fontId="72" fillId="7" borderId="829" xfId="0" applyFont="1" applyFill="1" applyBorder="1" applyAlignment="1" applyProtection="1">
      <alignment horizontal="center" vertical="center" shrinkToFit="1"/>
      <protection hidden="1"/>
    </xf>
    <xf numFmtId="1" fontId="67" fillId="7" borderId="830" xfId="0" applyNumberFormat="1" applyFont="1" applyFill="1" applyBorder="1" applyAlignment="1" applyProtection="1">
      <alignment horizontal="center" vertical="center" shrinkToFit="1"/>
      <protection hidden="1"/>
    </xf>
    <xf numFmtId="0" fontId="78" fillId="7" borderId="831" xfId="0" applyFont="1" applyFill="1" applyBorder="1" applyAlignment="1" applyProtection="1">
      <alignment horizontal="center" vertical="center" shrinkToFit="1"/>
      <protection hidden="1"/>
    </xf>
    <xf numFmtId="0" fontId="101" fillId="0" borderId="799" xfId="0" applyFont="1" applyFill="1" applyBorder="1" applyAlignment="1" applyProtection="1">
      <alignment vertical="center" shrinkToFit="1"/>
      <protection hidden="1"/>
    </xf>
    <xf numFmtId="0" fontId="3" fillId="0" borderId="852" xfId="0" applyFont="1" applyFill="1" applyBorder="1" applyAlignment="1" applyProtection="1">
      <alignment horizontal="left" vertical="center"/>
      <protection hidden="1"/>
    </xf>
    <xf numFmtId="0" fontId="3" fillId="7" borderId="853" xfId="0" applyFont="1" applyFill="1" applyBorder="1" applyAlignment="1" applyProtection="1">
      <alignment horizontal="left" vertical="center"/>
      <protection hidden="1"/>
    </xf>
    <xf numFmtId="0" fontId="102" fillId="0" borderId="838" xfId="0" applyFont="1" applyFill="1" applyBorder="1" applyAlignment="1" applyProtection="1">
      <alignment horizontal="center" vertical="center" shrinkToFit="1"/>
      <protection hidden="1"/>
    </xf>
    <xf numFmtId="0" fontId="102" fillId="6" borderId="838" xfId="0" applyFont="1" applyFill="1" applyBorder="1" applyAlignment="1" applyProtection="1">
      <alignment horizontal="center" vertical="center" shrinkToFit="1"/>
      <protection hidden="1"/>
    </xf>
    <xf numFmtId="0" fontId="80" fillId="0" borderId="796" xfId="0" applyFont="1" applyFill="1" applyBorder="1" applyAlignment="1" applyProtection="1">
      <alignment horizontal="center"/>
      <protection hidden="1"/>
    </xf>
    <xf numFmtId="0" fontId="88" fillId="0" borderId="648" xfId="0" applyFont="1" applyFill="1" applyBorder="1" applyAlignment="1" applyProtection="1">
      <alignment horizontal="center" vertical="center" shrinkToFit="1"/>
      <protection hidden="1"/>
    </xf>
    <xf numFmtId="0" fontId="33" fillId="10" borderId="856" xfId="0" applyFont="1" applyFill="1" applyBorder="1" applyAlignment="1" applyProtection="1">
      <alignment horizontal="center" vertical="center" shrinkToFit="1"/>
      <protection hidden="1"/>
    </xf>
    <xf numFmtId="0" fontId="33" fillId="10" borderId="857" xfId="0" applyFont="1" applyFill="1" applyBorder="1" applyAlignment="1" applyProtection="1">
      <alignment horizontal="center" vertical="center" shrinkToFit="1"/>
      <protection hidden="1"/>
    </xf>
    <xf numFmtId="0" fontId="11" fillId="33" borderId="705" xfId="0" applyFont="1" applyFill="1" applyBorder="1" applyAlignment="1" applyProtection="1">
      <alignment horizontal="center" vertical="center" shrinkToFit="1"/>
      <protection hidden="1"/>
    </xf>
    <xf numFmtId="0" fontId="115" fillId="0" borderId="707" xfId="0" applyFont="1" applyFill="1" applyBorder="1" applyAlignment="1" applyProtection="1">
      <alignment horizontal="center" vertical="center" shrinkToFit="1"/>
      <protection hidden="1"/>
    </xf>
    <xf numFmtId="0" fontId="115" fillId="0" borderId="713" xfId="0" applyFont="1" applyFill="1" applyBorder="1" applyAlignment="1" applyProtection="1">
      <alignment horizontal="center" vertical="center" shrinkToFit="1"/>
      <protection hidden="1"/>
    </xf>
    <xf numFmtId="0" fontId="115" fillId="6" borderId="713" xfId="0" applyFont="1" applyFill="1" applyBorder="1" applyAlignment="1" applyProtection="1">
      <alignment horizontal="center" vertical="center" shrinkToFit="1"/>
      <protection hidden="1"/>
    </xf>
    <xf numFmtId="0" fontId="115" fillId="6" borderId="714" xfId="0" applyFont="1" applyFill="1" applyBorder="1" applyAlignment="1" applyProtection="1">
      <alignment horizontal="center" vertical="center" shrinkToFit="1"/>
      <protection hidden="1"/>
    </xf>
    <xf numFmtId="0" fontId="13" fillId="0" borderId="707" xfId="0" applyFont="1" applyFill="1" applyBorder="1" applyAlignment="1" applyProtection="1">
      <alignment horizontal="center" vertical="center" shrinkToFit="1"/>
      <protection hidden="1"/>
    </xf>
    <xf numFmtId="0" fontId="13" fillId="0" borderId="713" xfId="0" applyFont="1" applyFill="1" applyBorder="1" applyAlignment="1" applyProtection="1">
      <alignment horizontal="center" vertical="center" shrinkToFit="1"/>
      <protection hidden="1"/>
    </xf>
    <xf numFmtId="0" fontId="13" fillId="6" borderId="713" xfId="0" applyFont="1" applyFill="1" applyBorder="1" applyAlignment="1" applyProtection="1">
      <alignment horizontal="center" vertical="center" shrinkToFit="1"/>
      <protection hidden="1"/>
    </xf>
    <xf numFmtId="0" fontId="13" fillId="6" borderId="707" xfId="0" applyFont="1" applyFill="1" applyBorder="1" applyAlignment="1" applyProtection="1">
      <alignment horizontal="center" vertical="center" shrinkToFit="1"/>
      <protection hidden="1"/>
    </xf>
    <xf numFmtId="0" fontId="7" fillId="33" borderId="860" xfId="0" applyFont="1" applyFill="1" applyBorder="1" applyAlignment="1" applyProtection="1">
      <alignment horizontal="center" vertical="center" shrinkToFit="1"/>
      <protection hidden="1"/>
    </xf>
    <xf numFmtId="0" fontId="113" fillId="0" borderId="838" xfId="0" applyFont="1" applyFill="1" applyBorder="1" applyAlignment="1" applyProtection="1">
      <alignment horizontal="center" vertical="center" shrinkToFit="1"/>
      <protection hidden="1"/>
    </xf>
    <xf numFmtId="0" fontId="113" fillId="0" borderId="723" xfId="0" applyFont="1" applyFill="1" applyBorder="1" applyAlignment="1" applyProtection="1">
      <alignment horizontal="center" vertical="center" shrinkToFit="1"/>
      <protection hidden="1"/>
    </xf>
    <xf numFmtId="0" fontId="113" fillId="6" borderId="723" xfId="0" applyFont="1" applyFill="1" applyBorder="1" applyAlignment="1" applyProtection="1">
      <alignment horizontal="center" vertical="center" shrinkToFit="1"/>
      <protection hidden="1"/>
    </xf>
    <xf numFmtId="0" fontId="113" fillId="6" borderId="723" xfId="0" applyFont="1" applyFill="1" applyBorder="1" applyAlignment="1" applyProtection="1">
      <alignment horizontal="center"/>
      <protection hidden="1"/>
    </xf>
    <xf numFmtId="0" fontId="113" fillId="0" borderId="723" xfId="0" applyFont="1" applyFill="1" applyBorder="1" applyAlignment="1" applyProtection="1">
      <alignment horizontal="center"/>
      <protection hidden="1"/>
    </xf>
    <xf numFmtId="0" fontId="113" fillId="6" borderId="839" xfId="0" applyFont="1" applyFill="1" applyBorder="1" applyAlignment="1" applyProtection="1">
      <alignment horizontal="center" vertical="center" shrinkToFit="1"/>
      <protection hidden="1"/>
    </xf>
    <xf numFmtId="0" fontId="7" fillId="33" borderId="705" xfId="0" applyFont="1" applyFill="1" applyBorder="1" applyAlignment="1" applyProtection="1">
      <alignment horizontal="center" vertical="center" shrinkToFit="1"/>
      <protection hidden="1"/>
    </xf>
    <xf numFmtId="0" fontId="113" fillId="0" borderId="707" xfId="0" applyFont="1" applyFill="1" applyBorder="1" applyAlignment="1" applyProtection="1">
      <alignment horizontal="center" vertical="center" shrinkToFit="1"/>
      <protection hidden="1"/>
    </xf>
    <xf numFmtId="0" fontId="113" fillId="0" borderId="713" xfId="0" applyFont="1" applyFill="1" applyBorder="1" applyAlignment="1" applyProtection="1">
      <alignment horizontal="center" vertical="center" shrinkToFit="1"/>
      <protection hidden="1"/>
    </xf>
    <xf numFmtId="0" fontId="113" fillId="6" borderId="713" xfId="0" applyFont="1" applyFill="1" applyBorder="1" applyAlignment="1" applyProtection="1">
      <alignment horizontal="center" vertical="center" shrinkToFit="1"/>
      <protection hidden="1"/>
    </xf>
    <xf numFmtId="0" fontId="113" fillId="6" borderId="713" xfId="0" applyFont="1" applyFill="1" applyBorder="1" applyAlignment="1" applyProtection="1">
      <alignment horizontal="center" vertical="center"/>
      <protection hidden="1"/>
    </xf>
    <xf numFmtId="0" fontId="113" fillId="0" borderId="713" xfId="0" applyFont="1" applyFill="1" applyBorder="1" applyAlignment="1" applyProtection="1">
      <alignment horizontal="center" vertical="center"/>
      <protection hidden="1"/>
    </xf>
    <xf numFmtId="0" fontId="113" fillId="0" borderId="713" xfId="0" applyFont="1" applyFill="1" applyBorder="1" applyAlignment="1" applyProtection="1">
      <alignment horizontal="center"/>
      <protection hidden="1"/>
    </xf>
    <xf numFmtId="0" fontId="113" fillId="6" borderId="714" xfId="0" applyFont="1" applyFill="1" applyBorder="1" applyAlignment="1" applyProtection="1">
      <alignment horizontal="center" vertical="center" shrinkToFit="1"/>
      <protection hidden="1"/>
    </xf>
    <xf numFmtId="0" fontId="128" fillId="10" borderId="720" xfId="0" applyFont="1" applyFill="1" applyBorder="1" applyAlignment="1" applyProtection="1">
      <alignment horizontal="center" shrinkToFit="1"/>
      <protection hidden="1"/>
    </xf>
    <xf numFmtId="0" fontId="128" fillId="10" borderId="721" xfId="0" applyFont="1" applyFill="1" applyBorder="1" applyAlignment="1" applyProtection="1">
      <alignment horizontal="center" shrinkToFit="1"/>
      <protection hidden="1"/>
    </xf>
    <xf numFmtId="0" fontId="31" fillId="0" borderId="28" xfId="0" applyFont="1" applyFill="1" applyBorder="1" applyAlignment="1" applyProtection="1">
      <alignment horizontal="center" textRotation="90"/>
      <protection hidden="1"/>
    </xf>
    <xf numFmtId="0" fontId="31" fillId="7" borderId="25" xfId="0" applyFont="1" applyFill="1" applyBorder="1" applyAlignment="1" applyProtection="1">
      <alignment horizontal="center" vertical="center" shrinkToFit="1"/>
      <protection hidden="1"/>
    </xf>
    <xf numFmtId="0" fontId="31" fillId="7" borderId="828" xfId="0" applyFont="1" applyFill="1" applyBorder="1" applyAlignment="1" applyProtection="1">
      <alignment horizontal="center" vertical="center" shrinkToFit="1"/>
      <protection hidden="1"/>
    </xf>
    <xf numFmtId="0" fontId="67" fillId="0" borderId="25" xfId="0" applyFont="1" applyFill="1" applyBorder="1" applyAlignment="1" applyProtection="1">
      <alignment horizontal="center" vertical="center" shrinkToFit="1"/>
      <protection hidden="1"/>
    </xf>
    <xf numFmtId="0" fontId="37" fillId="0" borderId="878" xfId="0" applyFont="1" applyFill="1" applyBorder="1" applyAlignment="1" applyProtection="1">
      <alignment horizontal="center" vertical="center" textRotation="90"/>
      <protection hidden="1"/>
    </xf>
    <xf numFmtId="0" fontId="20" fillId="0" borderId="880" xfId="0" applyFont="1" applyFill="1" applyBorder="1" applyAlignment="1" applyProtection="1">
      <alignment horizontal="center" vertical="center" shrinkToFit="1"/>
      <protection hidden="1"/>
    </xf>
    <xf numFmtId="0" fontId="20" fillId="10" borderId="880" xfId="0" applyFont="1" applyFill="1" applyBorder="1" applyAlignment="1" applyProtection="1">
      <alignment horizontal="center" vertical="center" shrinkToFit="1"/>
      <protection hidden="1"/>
    </xf>
    <xf numFmtId="0" fontId="20" fillId="0" borderId="882" xfId="0" applyFont="1" applyFill="1" applyBorder="1" applyAlignment="1" applyProtection="1">
      <alignment horizontal="center" vertical="center" shrinkToFit="1"/>
      <protection hidden="1"/>
    </xf>
    <xf numFmtId="0" fontId="72" fillId="58" borderId="887" xfId="0" applyFont="1" applyFill="1" applyBorder="1" applyAlignment="1" applyProtection="1">
      <alignment horizontal="center" vertical="center" shrinkToFit="1"/>
      <protection hidden="1"/>
    </xf>
    <xf numFmtId="1" fontId="170" fillId="58" borderId="888" xfId="0" applyNumberFormat="1" applyFont="1" applyFill="1" applyBorder="1" applyAlignment="1" applyProtection="1">
      <alignment horizontal="center" vertical="center" shrinkToFit="1"/>
      <protection hidden="1"/>
    </xf>
    <xf numFmtId="0" fontId="2" fillId="7" borderId="877" xfId="0" applyFont="1" applyFill="1" applyBorder="1" applyAlignment="1" applyProtection="1">
      <alignment horizontal="center" vertical="center" shrinkToFit="1"/>
      <protection hidden="1"/>
    </xf>
    <xf numFmtId="0" fontId="20" fillId="7" borderId="878" xfId="0" applyFont="1" applyFill="1" applyBorder="1" applyAlignment="1" applyProtection="1">
      <alignment horizontal="center" vertical="center" shrinkToFit="1"/>
      <protection hidden="1"/>
    </xf>
    <xf numFmtId="0" fontId="2" fillId="7" borderId="879" xfId="0" applyFont="1" applyFill="1" applyBorder="1" applyAlignment="1" applyProtection="1">
      <alignment horizontal="center" vertical="center" shrinkToFit="1"/>
      <protection hidden="1"/>
    </xf>
    <xf numFmtId="0" fontId="20" fillId="7" borderId="880" xfId="0" applyFont="1" applyFill="1" applyBorder="1" applyAlignment="1" applyProtection="1">
      <alignment horizontal="center" vertical="center" shrinkToFit="1"/>
      <protection hidden="1"/>
    </xf>
    <xf numFmtId="0" fontId="2" fillId="7" borderId="889" xfId="0" applyFont="1" applyFill="1" applyBorder="1" applyAlignment="1" applyProtection="1">
      <alignment horizontal="center" vertical="center" shrinkToFit="1"/>
      <protection hidden="1"/>
    </xf>
    <xf numFmtId="0" fontId="20" fillId="7" borderId="890" xfId="0" applyFont="1" applyFill="1" applyBorder="1" applyAlignment="1" applyProtection="1">
      <alignment horizontal="center" vertical="center" shrinkToFit="1"/>
      <protection hidden="1"/>
    </xf>
    <xf numFmtId="0" fontId="2" fillId="7" borderId="891" xfId="0" applyFont="1" applyFill="1" applyBorder="1" applyAlignment="1" applyProtection="1">
      <alignment horizontal="center" vertical="center" shrinkToFit="1"/>
      <protection hidden="1"/>
    </xf>
    <xf numFmtId="0" fontId="20" fillId="7" borderId="892" xfId="0" applyFont="1" applyFill="1" applyBorder="1" applyAlignment="1" applyProtection="1">
      <alignment horizontal="center" vertical="center" shrinkToFit="1"/>
      <protection hidden="1"/>
    </xf>
    <xf numFmtId="0" fontId="20" fillId="0" borderId="894" xfId="0" applyFont="1" applyFill="1" applyBorder="1" applyAlignment="1" applyProtection="1">
      <alignment horizontal="center" vertical="center" shrinkToFit="1"/>
      <protection hidden="1"/>
    </xf>
    <xf numFmtId="0" fontId="20" fillId="0" borderId="890" xfId="0" applyFont="1" applyFill="1" applyBorder="1" applyAlignment="1" applyProtection="1">
      <alignment horizontal="center" vertical="center" shrinkToFit="1"/>
      <protection hidden="1"/>
    </xf>
    <xf numFmtId="0" fontId="20" fillId="0" borderId="892" xfId="0" applyFont="1" applyFill="1" applyBorder="1" applyAlignment="1" applyProtection="1">
      <alignment horizontal="center" vertical="center" shrinkToFit="1"/>
      <protection hidden="1"/>
    </xf>
    <xf numFmtId="0" fontId="20" fillId="0" borderId="895" xfId="0" applyFont="1" applyFill="1" applyBorder="1" applyAlignment="1" applyProtection="1">
      <alignment horizontal="center" vertical="center" shrinkToFit="1"/>
      <protection hidden="1"/>
    </xf>
    <xf numFmtId="0" fontId="20" fillId="0" borderId="878" xfId="0" applyFont="1" applyFill="1" applyBorder="1" applyAlignment="1" applyProtection="1">
      <alignment horizontal="center" vertical="center" shrinkToFit="1"/>
      <protection hidden="1"/>
    </xf>
    <xf numFmtId="0" fontId="20" fillId="10" borderId="897" xfId="0" applyFont="1" applyFill="1" applyBorder="1" applyAlignment="1" applyProtection="1">
      <alignment horizontal="center" vertical="center" shrinkToFit="1"/>
      <protection hidden="1"/>
    </xf>
    <xf numFmtId="0" fontId="170" fillId="58" borderId="888" xfId="0" applyFont="1" applyFill="1" applyBorder="1" applyAlignment="1" applyProtection="1">
      <alignment horizontal="center" vertical="center" shrinkToFit="1"/>
      <protection hidden="1"/>
    </xf>
    <xf numFmtId="0" fontId="1" fillId="58" borderId="873" xfId="0" applyFont="1" applyFill="1" applyBorder="1" applyAlignment="1" applyProtection="1">
      <alignment horizontal="center" vertical="center" shrinkToFit="1"/>
      <protection hidden="1"/>
    </xf>
    <xf numFmtId="0" fontId="1" fillId="58" borderId="874" xfId="0" applyFont="1" applyFill="1" applyBorder="1" applyAlignment="1" applyProtection="1">
      <alignment horizontal="center" vertical="center" shrinkToFit="1"/>
      <protection hidden="1"/>
    </xf>
    <xf numFmtId="0" fontId="12" fillId="6" borderId="825" xfId="0" applyFont="1" applyFill="1" applyBorder="1" applyAlignment="1" applyProtection="1">
      <alignment vertical="center"/>
      <protection hidden="1"/>
    </xf>
    <xf numFmtId="0" fontId="12" fillId="6" borderId="907" xfId="0" applyFont="1" applyFill="1" applyBorder="1" applyAlignment="1" applyProtection="1">
      <alignment vertical="center"/>
      <protection hidden="1"/>
    </xf>
    <xf numFmtId="0" fontId="10" fillId="0" borderId="0" xfId="0" applyFont="1" applyFill="1" applyBorder="1" applyAlignment="1" applyProtection="1">
      <alignment horizontal="center" shrinkToFit="1"/>
      <protection hidden="1"/>
    </xf>
    <xf numFmtId="0" fontId="2" fillId="0" borderId="0" xfId="0" applyFont="1" applyFill="1" applyBorder="1" applyAlignment="1" applyProtection="1">
      <alignment horizontal="left"/>
      <protection hidden="1"/>
    </xf>
    <xf numFmtId="0" fontId="10" fillId="0" borderId="0" xfId="0" applyFont="1" applyFill="1" applyBorder="1" applyAlignment="1" applyProtection="1">
      <protection hidden="1"/>
    </xf>
    <xf numFmtId="0" fontId="10" fillId="0" borderId="0" xfId="0" applyFont="1" applyFill="1" applyBorder="1" applyAlignment="1" applyProtection="1">
      <alignment horizontal="left"/>
      <protection hidden="1"/>
    </xf>
    <xf numFmtId="0" fontId="24" fillId="0" borderId="0" xfId="0" applyFont="1" applyFill="1" applyBorder="1" applyProtection="1">
      <protection hidden="1"/>
    </xf>
    <xf numFmtId="0" fontId="17" fillId="0" borderId="0" xfId="0" applyFont="1" applyFill="1" applyBorder="1" applyProtection="1">
      <protection hidden="1"/>
    </xf>
    <xf numFmtId="0" fontId="3" fillId="25" borderId="0" xfId="0" applyFont="1" applyFill="1" applyBorder="1" applyProtection="1">
      <protection hidden="1"/>
    </xf>
    <xf numFmtId="0" fontId="91" fillId="0" borderId="0" xfId="0" applyFont="1" applyFill="1" applyBorder="1" applyAlignment="1" applyProtection="1">
      <alignment horizontal="center" shrinkToFit="1"/>
      <protection hidden="1"/>
    </xf>
    <xf numFmtId="0" fontId="116" fillId="25" borderId="908" xfId="0" applyFont="1" applyFill="1" applyBorder="1" applyAlignment="1" applyProtection="1">
      <alignment horizontal="center" vertical="center" shrinkToFit="1"/>
      <protection hidden="1"/>
    </xf>
    <xf numFmtId="1" fontId="116" fillId="25" borderId="909" xfId="0" applyNumberFormat="1" applyFont="1" applyFill="1" applyBorder="1" applyAlignment="1" applyProtection="1">
      <alignment horizontal="center" vertical="center" shrinkToFit="1"/>
      <protection hidden="1"/>
    </xf>
    <xf numFmtId="1" fontId="116" fillId="25" borderId="910" xfId="0" applyNumberFormat="1" applyFont="1" applyFill="1" applyBorder="1" applyAlignment="1" applyProtection="1">
      <alignment horizontal="center" vertical="center" shrinkToFit="1"/>
      <protection hidden="1"/>
    </xf>
    <xf numFmtId="0" fontId="44" fillId="0" borderId="765" xfId="0" applyFont="1" applyFill="1" applyBorder="1" applyAlignment="1" applyProtection="1">
      <alignment horizontal="center" textRotation="90"/>
      <protection hidden="1"/>
    </xf>
    <xf numFmtId="0" fontId="43" fillId="16" borderId="773" xfId="0" applyFont="1" applyFill="1" applyBorder="1" applyAlignment="1" applyProtection="1">
      <alignment horizontal="center" textRotation="90"/>
      <protection hidden="1"/>
    </xf>
    <xf numFmtId="1" fontId="101" fillId="16" borderId="773" xfId="0" applyNumberFormat="1" applyFont="1" applyFill="1" applyBorder="1" applyAlignment="1" applyProtection="1">
      <alignment horizontal="center" vertical="center" shrinkToFit="1"/>
      <protection hidden="1"/>
    </xf>
    <xf numFmtId="1" fontId="101" fillId="16" borderId="771" xfId="0" applyNumberFormat="1" applyFont="1" applyFill="1" applyBorder="1" applyAlignment="1" applyProtection="1">
      <alignment horizontal="center" vertical="center" shrinkToFit="1"/>
      <protection hidden="1"/>
    </xf>
    <xf numFmtId="1" fontId="101" fillId="16" borderId="774" xfId="0" applyNumberFormat="1" applyFont="1" applyFill="1" applyBorder="1" applyAlignment="1" applyProtection="1">
      <alignment horizontal="center" vertical="center" shrinkToFit="1"/>
      <protection hidden="1"/>
    </xf>
    <xf numFmtId="1" fontId="101" fillId="16" borderId="775" xfId="0" applyNumberFormat="1" applyFont="1" applyFill="1" applyBorder="1" applyAlignment="1" applyProtection="1">
      <alignment horizontal="center" vertical="center" shrinkToFit="1"/>
      <protection locked="0"/>
    </xf>
    <xf numFmtId="1" fontId="101" fillId="16" borderId="771" xfId="0" applyNumberFormat="1" applyFont="1" applyFill="1" applyBorder="1" applyAlignment="1" applyProtection="1">
      <alignment horizontal="center" vertical="center" shrinkToFit="1"/>
      <protection locked="0"/>
    </xf>
    <xf numFmtId="1" fontId="101" fillId="16" borderId="808" xfId="0" applyNumberFormat="1" applyFont="1" applyFill="1" applyBorder="1" applyAlignment="1" applyProtection="1">
      <alignment horizontal="center" vertical="center" shrinkToFit="1"/>
      <protection locked="0"/>
    </xf>
    <xf numFmtId="1" fontId="20" fillId="10" borderId="773" xfId="0" applyNumberFormat="1" applyFont="1" applyFill="1" applyBorder="1" applyAlignment="1" applyProtection="1">
      <alignment horizontal="center" vertical="center" shrinkToFit="1"/>
      <protection hidden="1"/>
    </xf>
    <xf numFmtId="1" fontId="20" fillId="10" borderId="771" xfId="0" applyNumberFormat="1" applyFont="1" applyFill="1" applyBorder="1" applyAlignment="1" applyProtection="1">
      <alignment horizontal="center" vertical="center" shrinkToFit="1"/>
      <protection hidden="1"/>
    </xf>
    <xf numFmtId="1" fontId="20" fillId="10" borderId="774" xfId="0" applyNumberFormat="1" applyFont="1" applyFill="1" applyBorder="1" applyAlignment="1" applyProtection="1">
      <alignment horizontal="center" vertical="center" shrinkToFit="1"/>
      <protection hidden="1"/>
    </xf>
    <xf numFmtId="0" fontId="20" fillId="10" borderId="778" xfId="0" applyFont="1" applyFill="1" applyBorder="1" applyAlignment="1" applyProtection="1">
      <alignment horizontal="center" vertical="center" shrinkToFit="1"/>
      <protection hidden="1"/>
    </xf>
    <xf numFmtId="0" fontId="20" fillId="10" borderId="771" xfId="0" applyFont="1" applyFill="1" applyBorder="1" applyAlignment="1" applyProtection="1">
      <alignment horizontal="center" vertical="center" shrinkToFit="1"/>
      <protection hidden="1"/>
    </xf>
    <xf numFmtId="0" fontId="20" fillId="10" borderId="774" xfId="0" applyFont="1" applyFill="1" applyBorder="1" applyAlignment="1" applyProtection="1">
      <alignment horizontal="center" vertical="center" shrinkToFit="1"/>
      <protection hidden="1"/>
    </xf>
    <xf numFmtId="0" fontId="1" fillId="10" borderId="775" xfId="0" applyFont="1" applyFill="1" applyBorder="1" applyAlignment="1" applyProtection="1">
      <alignment horizontal="center" vertical="center" shrinkToFit="1"/>
      <protection hidden="1"/>
    </xf>
    <xf numFmtId="0" fontId="1" fillId="10" borderId="771" xfId="0" applyFont="1" applyFill="1" applyBorder="1" applyAlignment="1" applyProtection="1">
      <alignment horizontal="center" vertical="center" shrinkToFit="1"/>
      <protection hidden="1"/>
    </xf>
    <xf numFmtId="0" fontId="1" fillId="10" borderId="808" xfId="0" applyFont="1" applyFill="1" applyBorder="1" applyAlignment="1" applyProtection="1">
      <alignment horizontal="center" vertical="center" shrinkToFit="1"/>
      <protection hidden="1"/>
    </xf>
    <xf numFmtId="1" fontId="20" fillId="7" borderId="722" xfId="0" applyNumberFormat="1" applyFont="1" applyFill="1" applyBorder="1" applyAlignment="1" applyProtection="1">
      <alignment horizontal="center" vertical="center" shrinkToFit="1"/>
      <protection hidden="1"/>
    </xf>
    <xf numFmtId="0" fontId="19" fillId="0" borderId="125" xfId="0" applyFont="1" applyFill="1" applyBorder="1" applyAlignment="1" applyProtection="1">
      <alignment horizontal="center" vertical="center" textRotation="90"/>
      <protection hidden="1"/>
    </xf>
    <xf numFmtId="0" fontId="120" fillId="10" borderId="95" xfId="0" applyFont="1" applyFill="1" applyBorder="1" applyAlignment="1" applyProtection="1">
      <alignment horizontal="center" vertical="center" shrinkToFit="1"/>
      <protection locked="0"/>
    </xf>
    <xf numFmtId="0" fontId="120" fillId="10" borderId="380" xfId="0" applyFont="1" applyFill="1" applyBorder="1" applyAlignment="1" applyProtection="1">
      <alignment horizontal="center" vertical="center" shrinkToFit="1"/>
      <protection locked="0"/>
    </xf>
    <xf numFmtId="0" fontId="170" fillId="58" borderId="927" xfId="0" applyFont="1" applyFill="1" applyBorder="1" applyAlignment="1" applyProtection="1">
      <alignment horizontal="center" vertical="center" shrinkToFit="1"/>
      <protection hidden="1"/>
    </xf>
    <xf numFmtId="0" fontId="30" fillId="10" borderId="125" xfId="0" applyFont="1" applyFill="1" applyBorder="1" applyAlignment="1" applyProtection="1">
      <alignment horizontal="center" vertical="center" shrinkToFit="1"/>
      <protection locked="0"/>
    </xf>
    <xf numFmtId="0" fontId="30" fillId="10" borderId="95" xfId="0" applyFont="1" applyFill="1" applyBorder="1" applyAlignment="1" applyProtection="1">
      <alignment horizontal="center" vertical="center" shrinkToFit="1"/>
      <protection locked="0"/>
    </xf>
    <xf numFmtId="0" fontId="30" fillId="10" borderId="97" xfId="0" applyFont="1" applyFill="1" applyBorder="1" applyAlignment="1" applyProtection="1">
      <alignment horizontal="center" vertical="center" shrinkToFit="1"/>
      <protection locked="0"/>
    </xf>
    <xf numFmtId="0" fontId="30" fillId="10" borderId="112" xfId="0" applyFont="1" applyFill="1" applyBorder="1" applyAlignment="1" applyProtection="1">
      <alignment horizontal="center" vertical="center" shrinkToFit="1"/>
      <protection locked="0"/>
    </xf>
    <xf numFmtId="0" fontId="30" fillId="10" borderId="28" xfId="0" applyFont="1" applyFill="1" applyBorder="1" applyAlignment="1" applyProtection="1">
      <alignment horizontal="center" vertical="center" shrinkToFit="1"/>
      <protection locked="0"/>
    </xf>
    <xf numFmtId="0" fontId="30" fillId="10" borderId="48" xfId="0" applyFont="1" applyFill="1" applyBorder="1" applyAlignment="1" applyProtection="1">
      <alignment horizontal="center" vertical="center" shrinkToFit="1"/>
      <protection hidden="1"/>
    </xf>
    <xf numFmtId="0" fontId="30" fillId="10" borderId="44" xfId="0" applyFont="1" applyFill="1" applyBorder="1" applyAlignment="1" applyProtection="1">
      <alignment horizontal="center" vertical="center" shrinkToFit="1"/>
      <protection hidden="1"/>
    </xf>
    <xf numFmtId="0" fontId="30" fillId="10" borderId="24" xfId="0" applyFont="1" applyFill="1" applyBorder="1" applyAlignment="1" applyProtection="1">
      <alignment horizontal="center" vertical="center" shrinkToFit="1"/>
      <protection locked="0"/>
    </xf>
    <xf numFmtId="0" fontId="30" fillId="10" borderId="714" xfId="0" applyFont="1" applyFill="1" applyBorder="1" applyAlignment="1" applyProtection="1">
      <alignment horizontal="center" vertical="center" shrinkToFit="1"/>
      <protection locked="0"/>
    </xf>
    <xf numFmtId="0" fontId="19" fillId="7" borderId="165" xfId="0" applyFont="1" applyFill="1" applyBorder="1" applyAlignment="1" applyProtection="1">
      <alignment horizontal="center" vertical="center" textRotation="90"/>
      <protection hidden="1"/>
    </xf>
    <xf numFmtId="0" fontId="120" fillId="7" borderId="166" xfId="0" applyFont="1" applyFill="1" applyBorder="1" applyAlignment="1" applyProtection="1">
      <alignment horizontal="center" vertical="center" shrinkToFit="1"/>
      <protection locked="0"/>
    </xf>
    <xf numFmtId="0" fontId="120" fillId="7" borderId="931" xfId="0" applyFont="1" applyFill="1" applyBorder="1" applyAlignment="1" applyProtection="1">
      <alignment horizontal="center" vertical="center" shrinkToFit="1"/>
      <protection locked="0"/>
    </xf>
    <xf numFmtId="0" fontId="170" fillId="58" borderId="933" xfId="0" applyFont="1" applyFill="1" applyBorder="1" applyAlignment="1" applyProtection="1">
      <alignment horizontal="center" vertical="center" shrinkToFit="1"/>
      <protection hidden="1"/>
    </xf>
    <xf numFmtId="0" fontId="30" fillId="7" borderId="165" xfId="0" applyFont="1" applyFill="1" applyBorder="1" applyAlignment="1" applyProtection="1">
      <alignment horizontal="center" vertical="center" shrinkToFit="1"/>
      <protection locked="0"/>
    </xf>
    <xf numFmtId="0" fontId="30" fillId="7" borderId="166" xfId="0" applyFont="1" applyFill="1" applyBorder="1" applyAlignment="1" applyProtection="1">
      <alignment horizontal="center" vertical="center" shrinkToFit="1"/>
      <protection locked="0"/>
    </xf>
    <xf numFmtId="0" fontId="30" fillId="7" borderId="296" xfId="0" applyFont="1" applyFill="1" applyBorder="1" applyAlignment="1" applyProtection="1">
      <alignment horizontal="center" vertical="center" shrinkToFit="1"/>
      <protection locked="0"/>
    </xf>
    <xf numFmtId="0" fontId="30" fillId="7" borderId="164" xfId="0" applyFont="1" applyFill="1" applyBorder="1" applyAlignment="1" applyProtection="1">
      <alignment horizontal="center" vertical="center" shrinkToFit="1"/>
      <protection locked="0"/>
    </xf>
    <xf numFmtId="0" fontId="30" fillId="7" borderId="166" xfId="0" applyFont="1" applyFill="1" applyBorder="1" applyAlignment="1" applyProtection="1">
      <alignment horizontal="center" vertical="center" shrinkToFit="1"/>
      <protection hidden="1"/>
    </xf>
    <xf numFmtId="0" fontId="30" fillId="7" borderId="296" xfId="0" applyFont="1" applyFill="1" applyBorder="1" applyAlignment="1" applyProtection="1">
      <alignment horizontal="center" vertical="center" shrinkToFit="1"/>
      <protection hidden="1"/>
    </xf>
    <xf numFmtId="0" fontId="30" fillId="7" borderId="164" xfId="0" applyFont="1" applyFill="1" applyBorder="1" applyAlignment="1" applyProtection="1">
      <alignment horizontal="center" vertical="center" shrinkToFit="1"/>
      <protection hidden="1"/>
    </xf>
    <xf numFmtId="0" fontId="30" fillId="7" borderId="934" xfId="0" applyFont="1" applyFill="1" applyBorder="1" applyAlignment="1" applyProtection="1">
      <alignment horizontal="center" vertical="center" shrinkToFit="1"/>
      <protection hidden="1"/>
    </xf>
    <xf numFmtId="0" fontId="30" fillId="7" borderId="342" xfId="0" applyFont="1" applyFill="1" applyBorder="1" applyAlignment="1" applyProtection="1">
      <alignment horizontal="center" vertical="center" shrinkToFit="1"/>
      <protection hidden="1"/>
    </xf>
    <xf numFmtId="0" fontId="30" fillId="7" borderId="931" xfId="0" applyFont="1" applyFill="1" applyBorder="1" applyAlignment="1" applyProtection="1">
      <alignment horizontal="center" vertical="center" shrinkToFit="1"/>
      <protection locked="0"/>
    </xf>
    <xf numFmtId="1" fontId="100" fillId="10" borderId="784" xfId="0" applyNumberFormat="1" applyFont="1" applyFill="1" applyBorder="1" applyAlignment="1" applyProtection="1">
      <alignment horizontal="center" vertical="center" shrinkToFit="1"/>
      <protection hidden="1"/>
    </xf>
    <xf numFmtId="1" fontId="100" fillId="10" borderId="737" xfId="0" applyNumberFormat="1" applyFont="1" applyFill="1" applyBorder="1" applyAlignment="1" applyProtection="1">
      <alignment horizontal="center" vertical="center" shrinkToFit="1"/>
      <protection hidden="1"/>
    </xf>
    <xf numFmtId="1" fontId="100" fillId="10" borderId="738" xfId="0" applyNumberFormat="1" applyFont="1" applyFill="1" applyBorder="1" applyAlignment="1" applyProtection="1">
      <alignment horizontal="center" vertical="center" shrinkToFit="1"/>
      <protection hidden="1"/>
    </xf>
    <xf numFmtId="0" fontId="117" fillId="0" borderId="0" xfId="0" applyFont="1" applyFill="1" applyBorder="1" applyAlignment="1" applyProtection="1">
      <alignment vertical="center" shrinkToFit="1"/>
      <protection hidden="1"/>
    </xf>
    <xf numFmtId="0" fontId="117" fillId="0" borderId="0" xfId="0" applyFont="1" applyFill="1" applyAlignment="1" applyProtection="1">
      <alignment horizontal="left" vertical="center"/>
      <protection hidden="1"/>
    </xf>
    <xf numFmtId="0" fontId="306" fillId="0" borderId="0" xfId="0" applyFont="1" applyFill="1" applyBorder="1" applyAlignment="1" applyProtection="1">
      <alignment horizontal="center" vertical="center" textRotation="90"/>
      <protection hidden="1"/>
    </xf>
    <xf numFmtId="0" fontId="117" fillId="10" borderId="0" xfId="0" applyFont="1" applyFill="1" applyAlignment="1" applyProtection="1">
      <alignment horizontal="left" vertical="center" shrinkToFit="1"/>
      <protection hidden="1"/>
    </xf>
    <xf numFmtId="0" fontId="117" fillId="0" borderId="0" xfId="0" applyFont="1" applyFill="1" applyAlignment="1" applyProtection="1">
      <alignment vertical="center"/>
      <protection hidden="1"/>
    </xf>
    <xf numFmtId="0" fontId="117" fillId="0" borderId="0" xfId="0" applyFont="1" applyFill="1" applyBorder="1" applyAlignment="1" applyProtection="1">
      <alignment horizontal="left" vertical="center" shrinkToFit="1"/>
      <protection hidden="1"/>
    </xf>
    <xf numFmtId="0" fontId="308" fillId="0" borderId="0" xfId="0" applyFont="1" applyFill="1" applyBorder="1" applyAlignment="1" applyProtection="1">
      <alignment vertical="center"/>
      <protection hidden="1"/>
    </xf>
    <xf numFmtId="0" fontId="76" fillId="18" borderId="5" xfId="0" applyFont="1" applyFill="1" applyBorder="1" applyProtection="1">
      <protection hidden="1"/>
    </xf>
    <xf numFmtId="0" fontId="74" fillId="18" borderId="5" xfId="0" applyFont="1" applyFill="1" applyBorder="1" applyProtection="1">
      <protection hidden="1"/>
    </xf>
    <xf numFmtId="0" fontId="298" fillId="18" borderId="5" xfId="0" applyFont="1" applyFill="1" applyBorder="1" applyAlignment="1" applyProtection="1">
      <alignment horizontal="center"/>
      <protection hidden="1"/>
    </xf>
    <xf numFmtId="0" fontId="76" fillId="18" borderId="5" xfId="0" applyFont="1" applyFill="1" applyBorder="1" applyAlignment="1" applyProtection="1">
      <alignment horizontal="left"/>
      <protection hidden="1"/>
    </xf>
    <xf numFmtId="0" fontId="299" fillId="18" borderId="5" xfId="0" applyFont="1" applyFill="1" applyBorder="1" applyAlignment="1" applyProtection="1">
      <alignment horizontal="left"/>
      <protection hidden="1"/>
    </xf>
    <xf numFmtId="0" fontId="74" fillId="18" borderId="5" xfId="0" applyFont="1" applyFill="1" applyBorder="1" applyAlignment="1" applyProtection="1">
      <alignment horizontal="left"/>
      <protection hidden="1"/>
    </xf>
    <xf numFmtId="0" fontId="78" fillId="10" borderId="164" xfId="0" applyFont="1" applyFill="1" applyBorder="1" applyAlignment="1" applyProtection="1">
      <alignment horizontal="center" vertical="center" shrinkToFit="1"/>
      <protection hidden="1"/>
    </xf>
    <xf numFmtId="0" fontId="79" fillId="10" borderId="47" xfId="0" applyFont="1" applyFill="1" applyBorder="1" applyAlignment="1" applyProtection="1">
      <alignment horizontal="center" vertical="center" shrinkToFit="1"/>
      <protection hidden="1"/>
    </xf>
    <xf numFmtId="0" fontId="79" fillId="10" borderId="175" xfId="0" applyFont="1" applyFill="1" applyBorder="1" applyAlignment="1" applyProtection="1">
      <alignment horizontal="center" vertical="center" shrinkToFit="1"/>
      <protection hidden="1"/>
    </xf>
    <xf numFmtId="0" fontId="78" fillId="10" borderId="166" xfId="0" applyFont="1" applyFill="1" applyBorder="1" applyAlignment="1" applyProtection="1">
      <alignment horizontal="center" vertical="center" shrinkToFit="1"/>
      <protection hidden="1"/>
    </xf>
    <xf numFmtId="0" fontId="79" fillId="10" borderId="24" xfId="0" applyFont="1" applyFill="1" applyBorder="1" applyAlignment="1" applyProtection="1">
      <alignment horizontal="center" vertical="center" shrinkToFit="1"/>
      <protection hidden="1"/>
    </xf>
    <xf numFmtId="0" fontId="79" fillId="10" borderId="177" xfId="0" applyFont="1" applyFill="1" applyBorder="1" applyAlignment="1" applyProtection="1">
      <alignment horizontal="center" vertical="center" shrinkToFit="1"/>
      <protection hidden="1"/>
    </xf>
    <xf numFmtId="0" fontId="78" fillId="10" borderId="296" xfId="0" applyFont="1" applyFill="1" applyBorder="1" applyAlignment="1" applyProtection="1">
      <alignment horizontal="center" vertical="center" shrinkToFit="1"/>
      <protection hidden="1"/>
    </xf>
    <xf numFmtId="0" fontId="79" fillId="10" borderId="40" xfId="0" applyFont="1" applyFill="1" applyBorder="1" applyAlignment="1" applyProtection="1">
      <alignment horizontal="center" vertical="center" shrinkToFit="1"/>
      <protection hidden="1"/>
    </xf>
    <xf numFmtId="0" fontId="79" fillId="10" borderId="297" xfId="0" applyFont="1" applyFill="1" applyBorder="1" applyAlignment="1" applyProtection="1">
      <alignment horizontal="center" vertical="center" shrinkToFit="1"/>
      <protection hidden="1"/>
    </xf>
    <xf numFmtId="0" fontId="78" fillId="10" borderId="164" xfId="0" applyFont="1" applyFill="1" applyBorder="1" applyAlignment="1" applyProtection="1">
      <alignment horizontal="center" vertical="center" shrinkToFit="1"/>
      <protection locked="0"/>
    </xf>
    <xf numFmtId="0" fontId="79" fillId="10" borderId="47" xfId="0" applyFont="1" applyFill="1" applyBorder="1" applyAlignment="1" applyProtection="1">
      <alignment horizontal="center" vertical="center" shrinkToFit="1"/>
      <protection locked="0"/>
    </xf>
    <xf numFmtId="0" fontId="79" fillId="10" borderId="175" xfId="0" applyFont="1" applyFill="1" applyBorder="1" applyAlignment="1" applyProtection="1">
      <alignment horizontal="center" vertical="center" shrinkToFit="1"/>
      <protection locked="0"/>
    </xf>
    <xf numFmtId="0" fontId="78" fillId="10" borderId="41" xfId="0" applyFont="1" applyFill="1" applyBorder="1" applyAlignment="1" applyProtection="1">
      <alignment horizontal="center" vertical="center" shrinkToFit="1"/>
      <protection locked="0"/>
    </xf>
    <xf numFmtId="0" fontId="78" fillId="10" borderId="166" xfId="0" applyFont="1" applyFill="1" applyBorder="1" applyAlignment="1" applyProtection="1">
      <alignment horizontal="center" vertical="center" shrinkToFit="1"/>
      <protection locked="0"/>
    </xf>
    <xf numFmtId="0" fontId="79" fillId="10" borderId="24" xfId="0" applyFont="1" applyFill="1" applyBorder="1" applyAlignment="1" applyProtection="1">
      <alignment horizontal="center" vertical="center" shrinkToFit="1"/>
      <protection locked="0"/>
    </xf>
    <xf numFmtId="0" fontId="79" fillId="10" borderId="177" xfId="0" applyFont="1" applyFill="1" applyBorder="1" applyAlignment="1" applyProtection="1">
      <alignment horizontal="center" vertical="center" shrinkToFit="1"/>
      <protection locked="0"/>
    </xf>
    <xf numFmtId="0" fontId="78" fillId="10" borderId="27" xfId="0" applyFont="1" applyFill="1" applyBorder="1" applyAlignment="1" applyProtection="1">
      <alignment horizontal="center" vertical="center" shrinkToFit="1"/>
      <protection locked="0"/>
    </xf>
    <xf numFmtId="0" fontId="78" fillId="10" borderId="296" xfId="0" applyFont="1" applyFill="1" applyBorder="1" applyAlignment="1" applyProtection="1">
      <alignment horizontal="center" vertical="center" shrinkToFit="1"/>
      <protection locked="0"/>
    </xf>
    <xf numFmtId="0" fontId="79" fillId="10" borderId="40" xfId="0" applyFont="1" applyFill="1" applyBorder="1" applyAlignment="1" applyProtection="1">
      <alignment horizontal="center" vertical="center" shrinkToFit="1"/>
      <protection locked="0"/>
    </xf>
    <xf numFmtId="0" fontId="79" fillId="10" borderId="297" xfId="0" applyFont="1" applyFill="1" applyBorder="1" applyAlignment="1" applyProtection="1">
      <alignment horizontal="center" vertical="center" shrinkToFit="1"/>
      <protection locked="0"/>
    </xf>
    <xf numFmtId="0" fontId="78" fillId="10" borderId="45" xfId="0" applyFont="1" applyFill="1" applyBorder="1" applyAlignment="1" applyProtection="1">
      <alignment horizontal="center" vertical="center" shrinkToFit="1"/>
      <protection locked="0"/>
    </xf>
    <xf numFmtId="1" fontId="170" fillId="46" borderId="598" xfId="0" applyNumberFormat="1" applyFont="1" applyFill="1" applyBorder="1" applyAlignment="1" applyProtection="1">
      <alignment horizontal="center" vertical="center" shrinkToFit="1"/>
      <protection hidden="1"/>
    </xf>
    <xf numFmtId="1" fontId="170" fillId="46" borderId="595" xfId="0" applyNumberFormat="1" applyFont="1" applyFill="1" applyBorder="1" applyAlignment="1" applyProtection="1">
      <alignment horizontal="center" vertical="center" shrinkToFit="1"/>
      <protection hidden="1"/>
    </xf>
    <xf numFmtId="0" fontId="100" fillId="10" borderId="219" xfId="0" applyFont="1" applyFill="1" applyBorder="1" applyAlignment="1" applyProtection="1">
      <alignment vertical="center" shrinkToFit="1"/>
      <protection hidden="1"/>
    </xf>
    <xf numFmtId="0" fontId="100" fillId="10" borderId="0" xfId="0" applyFont="1" applyFill="1" applyBorder="1" applyAlignment="1" applyProtection="1">
      <alignment vertical="center" shrinkToFit="1"/>
      <protection hidden="1"/>
    </xf>
    <xf numFmtId="0" fontId="0" fillId="10" borderId="0" xfId="0" applyFill="1"/>
    <xf numFmtId="0" fontId="0" fillId="10" borderId="0" xfId="0" applyFill="1" applyAlignment="1">
      <alignment horizontal="center" vertical="center"/>
    </xf>
    <xf numFmtId="0" fontId="103" fillId="33" borderId="661" xfId="0" applyFont="1" applyFill="1" applyBorder="1" applyAlignment="1" applyProtection="1">
      <alignment horizontal="center" vertical="center" shrinkToFit="1"/>
      <protection hidden="1"/>
    </xf>
    <xf numFmtId="1" fontId="53" fillId="33" borderId="662" xfId="0" applyNumberFormat="1" applyFont="1" applyFill="1" applyBorder="1" applyAlignment="1" applyProtection="1">
      <alignment horizontal="center" vertical="center" shrinkToFit="1"/>
      <protection hidden="1"/>
    </xf>
    <xf numFmtId="1" fontId="53" fillId="33" borderId="663" xfId="0" applyNumberFormat="1" applyFont="1" applyFill="1" applyBorder="1" applyAlignment="1" applyProtection="1">
      <alignment horizontal="center" vertical="center" shrinkToFit="1"/>
      <protection hidden="1"/>
    </xf>
    <xf numFmtId="1" fontId="53" fillId="33" borderId="664" xfId="0" applyNumberFormat="1" applyFont="1" applyFill="1" applyBorder="1" applyAlignment="1" applyProtection="1">
      <alignment horizontal="center" vertical="center" shrinkToFit="1"/>
      <protection hidden="1"/>
    </xf>
    <xf numFmtId="1" fontId="103" fillId="33" borderId="665" xfId="0" applyNumberFormat="1" applyFont="1" applyFill="1" applyBorder="1" applyAlignment="1" applyProtection="1">
      <alignment horizontal="centerContinuous" vertical="center" shrinkToFit="1"/>
      <protection hidden="1"/>
    </xf>
    <xf numFmtId="0" fontId="129" fillId="33" borderId="569" xfId="0" applyFont="1" applyFill="1" applyBorder="1" applyAlignment="1" applyProtection="1">
      <alignment horizontal="center" vertical="center" shrinkToFit="1"/>
      <protection hidden="1"/>
    </xf>
    <xf numFmtId="1" fontId="53" fillId="33" borderId="620" xfId="0" applyNumberFormat="1" applyFont="1" applyFill="1" applyBorder="1" applyAlignment="1" applyProtection="1">
      <alignment horizontal="center" vertical="center" shrinkToFit="1"/>
      <protection hidden="1"/>
    </xf>
    <xf numFmtId="1" fontId="53" fillId="33" borderId="54" xfId="0" applyNumberFormat="1" applyFont="1" applyFill="1" applyBorder="1" applyAlignment="1" applyProtection="1">
      <alignment horizontal="center" vertical="center" shrinkToFit="1"/>
      <protection hidden="1"/>
    </xf>
    <xf numFmtId="1" fontId="53" fillId="33" borderId="607" xfId="0" applyNumberFormat="1" applyFont="1" applyFill="1" applyBorder="1" applyAlignment="1" applyProtection="1">
      <alignment horizontal="center" vertical="center" shrinkToFit="1"/>
      <protection hidden="1"/>
    </xf>
    <xf numFmtId="0" fontId="129" fillId="33" borderId="642" xfId="0" applyFont="1" applyFill="1" applyBorder="1" applyAlignment="1" applyProtection="1">
      <alignment horizontal="center" vertical="center" shrinkToFit="1"/>
      <protection hidden="1"/>
    </xf>
    <xf numFmtId="0" fontId="182" fillId="33" borderId="569" xfId="0" applyFont="1" applyFill="1" applyBorder="1" applyAlignment="1" applyProtection="1">
      <alignment horizontal="center" vertical="center" shrinkToFit="1"/>
      <protection hidden="1"/>
    </xf>
    <xf numFmtId="0" fontId="182" fillId="33" borderId="642" xfId="0" applyFont="1" applyFill="1" applyBorder="1" applyAlignment="1" applyProtection="1">
      <alignment horizontal="center" vertical="center" shrinkToFit="1"/>
      <protection hidden="1"/>
    </xf>
    <xf numFmtId="0" fontId="212" fillId="33" borderId="572" xfId="0" applyFont="1" applyFill="1" applyBorder="1" applyAlignment="1" applyProtection="1">
      <alignment horizontal="center" vertical="center" shrinkToFit="1"/>
      <protection hidden="1"/>
    </xf>
    <xf numFmtId="1" fontId="53" fillId="33" borderId="617" xfId="0" applyNumberFormat="1" applyFont="1" applyFill="1" applyBorder="1" applyAlignment="1" applyProtection="1">
      <alignment horizontal="center" vertical="center" shrinkToFit="1"/>
      <protection hidden="1"/>
    </xf>
    <xf numFmtId="1" fontId="53" fillId="33" borderId="579" xfId="0" applyNumberFormat="1" applyFont="1" applyFill="1" applyBorder="1" applyAlignment="1" applyProtection="1">
      <alignment horizontal="center" vertical="center" shrinkToFit="1"/>
      <protection hidden="1"/>
    </xf>
    <xf numFmtId="1" fontId="53" fillId="33" borderId="666" xfId="0" applyNumberFormat="1" applyFont="1" applyFill="1" applyBorder="1" applyAlignment="1" applyProtection="1">
      <alignment horizontal="center" vertical="center" shrinkToFit="1"/>
      <protection hidden="1"/>
    </xf>
    <xf numFmtId="0" fontId="212" fillId="33" borderId="667" xfId="0" applyFont="1" applyFill="1" applyBorder="1" applyAlignment="1" applyProtection="1">
      <alignment horizontal="center" vertical="center" shrinkToFit="1"/>
      <protection hidden="1"/>
    </xf>
    <xf numFmtId="0" fontId="170" fillId="33" borderId="662" xfId="0" applyFont="1" applyFill="1" applyBorder="1" applyAlignment="1" applyProtection="1">
      <alignment horizontal="center" vertical="center" shrinkToFit="1"/>
      <protection hidden="1"/>
    </xf>
    <xf numFmtId="0" fontId="170" fillId="33" borderId="663" xfId="0" applyFont="1" applyFill="1" applyBorder="1" applyAlignment="1" applyProtection="1">
      <alignment horizontal="center" vertical="center" shrinkToFit="1"/>
      <protection hidden="1"/>
    </xf>
    <xf numFmtId="0" fontId="170" fillId="33" borderId="664" xfId="0" applyFont="1" applyFill="1" applyBorder="1" applyAlignment="1" applyProtection="1">
      <alignment horizontal="center" vertical="center" shrinkToFit="1"/>
      <protection hidden="1"/>
    </xf>
    <xf numFmtId="0" fontId="170" fillId="33" borderId="665" xfId="0" applyFont="1" applyFill="1" applyBorder="1" applyAlignment="1" applyProtection="1">
      <alignment horizontal="center" vertical="center" shrinkToFit="1"/>
      <protection hidden="1"/>
    </xf>
    <xf numFmtId="0" fontId="129" fillId="33" borderId="620" xfId="0" applyFont="1" applyFill="1" applyBorder="1" applyAlignment="1" applyProtection="1">
      <alignment horizontal="center" vertical="center" shrinkToFit="1"/>
      <protection hidden="1"/>
    </xf>
    <xf numFmtId="0" fontId="129" fillId="33" borderId="54" xfId="0" applyFont="1" applyFill="1" applyBorder="1" applyAlignment="1" applyProtection="1">
      <alignment horizontal="center" vertical="center" shrinkToFit="1"/>
      <protection hidden="1"/>
    </xf>
    <xf numFmtId="0" fontId="129" fillId="33" borderId="607" xfId="0" applyFont="1" applyFill="1" applyBorder="1" applyAlignment="1" applyProtection="1">
      <alignment horizontal="center" vertical="center" shrinkToFit="1"/>
      <protection hidden="1"/>
    </xf>
    <xf numFmtId="0" fontId="182" fillId="33" borderId="620" xfId="0" applyFont="1" applyFill="1" applyBorder="1" applyAlignment="1" applyProtection="1">
      <alignment horizontal="center" vertical="center" shrinkToFit="1"/>
      <protection hidden="1"/>
    </xf>
    <xf numFmtId="0" fontId="182" fillId="33" borderId="54" xfId="0" applyFont="1" applyFill="1" applyBorder="1" applyAlignment="1" applyProtection="1">
      <alignment horizontal="center" vertical="center" shrinkToFit="1"/>
      <protection hidden="1"/>
    </xf>
    <xf numFmtId="0" fontId="182" fillId="33" borderId="607" xfId="0" applyFont="1" applyFill="1" applyBorder="1" applyAlignment="1" applyProtection="1">
      <alignment horizontal="center" vertical="center" shrinkToFit="1"/>
      <protection hidden="1"/>
    </xf>
    <xf numFmtId="0" fontId="103" fillId="7" borderId="555" xfId="0" applyFont="1" applyFill="1" applyBorder="1" applyAlignment="1" applyProtection="1">
      <alignment horizontal="center" vertical="center" shrinkToFit="1"/>
      <protection hidden="1"/>
    </xf>
    <xf numFmtId="0" fontId="309" fillId="10" borderId="586" xfId="0" applyFont="1" applyFill="1" applyBorder="1" applyAlignment="1" applyProtection="1">
      <alignment vertical="center"/>
      <protection hidden="1"/>
    </xf>
    <xf numFmtId="0" fontId="89" fillId="0" borderId="813" xfId="0" applyFont="1" applyFill="1" applyBorder="1" applyAlignment="1" applyProtection="1">
      <alignment horizontal="center" vertical="center" shrinkToFit="1"/>
      <protection hidden="1"/>
    </xf>
    <xf numFmtId="0" fontId="89" fillId="0" borderId="817" xfId="0" applyFont="1" applyFill="1" applyBorder="1" applyAlignment="1" applyProtection="1">
      <alignment horizontal="center" vertical="center" shrinkToFit="1"/>
      <protection hidden="1"/>
    </xf>
    <xf numFmtId="0" fontId="125" fillId="0" borderId="818" xfId="0" applyFont="1" applyFill="1" applyBorder="1" applyAlignment="1" applyProtection="1">
      <alignment horizontal="center" vertical="center" shrinkToFit="1"/>
      <protection hidden="1"/>
    </xf>
    <xf numFmtId="0" fontId="125" fillId="0" borderId="813" xfId="0" applyFont="1" applyFill="1" applyBorder="1" applyAlignment="1" applyProtection="1">
      <alignment horizontal="center" vertical="center" shrinkToFit="1"/>
      <protection hidden="1"/>
    </xf>
    <xf numFmtId="0" fontId="250" fillId="10" borderId="814" xfId="0" applyFont="1" applyFill="1" applyBorder="1" applyAlignment="1" applyProtection="1">
      <alignment horizontal="center" vertical="center" shrinkToFit="1"/>
      <protection hidden="1"/>
    </xf>
    <xf numFmtId="1" fontId="125" fillId="0" borderId="759" xfId="0" applyNumberFormat="1" applyFont="1" applyFill="1" applyBorder="1" applyAlignment="1" applyProtection="1">
      <alignment horizontal="center" vertical="center" shrinkToFit="1"/>
      <protection hidden="1"/>
    </xf>
    <xf numFmtId="0" fontId="125" fillId="0" borderId="820" xfId="0" applyFont="1" applyFill="1" applyBorder="1" applyAlignment="1" applyProtection="1">
      <alignment horizontal="center" vertical="center" shrinkToFit="1"/>
      <protection hidden="1"/>
    </xf>
    <xf numFmtId="0" fontId="125" fillId="10" borderId="813" xfId="0" applyFont="1" applyFill="1" applyBorder="1" applyAlignment="1" applyProtection="1">
      <alignment horizontal="center" vertical="center" shrinkToFit="1"/>
      <protection hidden="1"/>
    </xf>
    <xf numFmtId="0" fontId="89" fillId="0" borderId="815" xfId="0" applyFont="1" applyFill="1" applyBorder="1" applyAlignment="1" applyProtection="1">
      <alignment horizontal="center" vertical="center" shrinkToFit="1"/>
      <protection hidden="1"/>
    </xf>
    <xf numFmtId="0" fontId="89" fillId="0" borderId="821" xfId="0" applyFont="1" applyFill="1" applyBorder="1" applyAlignment="1" applyProtection="1">
      <alignment horizontal="center" vertical="center" shrinkToFit="1"/>
      <protection hidden="1"/>
    </xf>
    <xf numFmtId="0" fontId="125" fillId="0" borderId="822" xfId="0" applyFont="1" applyFill="1" applyBorder="1" applyAlignment="1" applyProtection="1">
      <alignment horizontal="center" vertical="center" shrinkToFit="1"/>
      <protection hidden="1"/>
    </xf>
    <xf numFmtId="0" fontId="89" fillId="7" borderId="823" xfId="0" applyFont="1" applyFill="1" applyBorder="1" applyAlignment="1" applyProtection="1">
      <alignment horizontal="center" vertical="center" shrinkToFit="1"/>
      <protection hidden="1"/>
    </xf>
    <xf numFmtId="0" fontId="125" fillId="7" borderId="813" xfId="0" applyFont="1" applyFill="1" applyBorder="1" applyAlignment="1" applyProtection="1">
      <alignment horizontal="center" vertical="center" shrinkToFit="1"/>
      <protection hidden="1"/>
    </xf>
    <xf numFmtId="0" fontId="89" fillId="7" borderId="821" xfId="0" applyFont="1" applyFill="1" applyBorder="1" applyAlignment="1" applyProtection="1">
      <alignment horizontal="center" vertical="center" shrinkToFit="1"/>
      <protection hidden="1"/>
    </xf>
    <xf numFmtId="0" fontId="89" fillId="0" borderId="768" xfId="0" applyFont="1" applyFill="1" applyBorder="1" applyAlignment="1" applyProtection="1">
      <alignment horizontal="center" vertical="center"/>
      <protection hidden="1"/>
    </xf>
    <xf numFmtId="0" fontId="125" fillId="0" borderId="847" xfId="0" applyFont="1" applyFill="1" applyBorder="1" applyAlignment="1" applyProtection="1">
      <alignment horizontal="center" vertical="center"/>
      <protection hidden="1"/>
    </xf>
    <xf numFmtId="0" fontId="89" fillId="0" borderId="849" xfId="0" applyFont="1" applyFill="1" applyBorder="1" applyAlignment="1" applyProtection="1">
      <alignment horizontal="center" vertical="center"/>
      <protection hidden="1"/>
    </xf>
    <xf numFmtId="0" fontId="125" fillId="0" borderId="850" xfId="0" applyFont="1" applyFill="1" applyBorder="1" applyAlignment="1" applyProtection="1">
      <alignment horizontal="center" vertical="center"/>
      <protection hidden="1"/>
    </xf>
    <xf numFmtId="0" fontId="89" fillId="7" borderId="751" xfId="0" applyFont="1" applyFill="1" applyBorder="1" applyAlignment="1" applyProtection="1">
      <alignment horizontal="center" vertical="center"/>
      <protection hidden="1"/>
    </xf>
    <xf numFmtId="0" fontId="125" fillId="7" borderId="847" xfId="0" applyFont="1" applyFill="1" applyBorder="1" applyAlignment="1" applyProtection="1">
      <alignment horizontal="center" vertical="center"/>
      <protection hidden="1"/>
    </xf>
    <xf numFmtId="0" fontId="89" fillId="7" borderId="849" xfId="0" applyFont="1" applyFill="1" applyBorder="1" applyAlignment="1" applyProtection="1">
      <alignment horizontal="center" vertical="center"/>
      <protection hidden="1"/>
    </xf>
    <xf numFmtId="0" fontId="207" fillId="10" borderId="764" xfId="0" applyFont="1" applyFill="1" applyBorder="1" applyAlignment="1" applyProtection="1">
      <alignment horizontal="center" vertical="center"/>
      <protection hidden="1"/>
    </xf>
    <xf numFmtId="0" fontId="88" fillId="10" borderId="750" xfId="0" applyFont="1" applyFill="1" applyBorder="1" applyAlignment="1" applyProtection="1">
      <alignment horizontal="center" vertical="center"/>
      <protection hidden="1"/>
    </xf>
    <xf numFmtId="0" fontId="207" fillId="10" borderId="753" xfId="0" applyFont="1" applyFill="1" applyBorder="1" applyAlignment="1" applyProtection="1">
      <alignment horizontal="center" vertical="center"/>
      <protection hidden="1"/>
    </xf>
    <xf numFmtId="0" fontId="88" fillId="10" borderId="754" xfId="0" applyFont="1" applyFill="1" applyBorder="1" applyAlignment="1" applyProtection="1">
      <alignment horizontal="center" vertical="center"/>
      <protection hidden="1"/>
    </xf>
    <xf numFmtId="0" fontId="207" fillId="10" borderId="748" xfId="0" applyFont="1" applyFill="1" applyBorder="1" applyAlignment="1" applyProtection="1">
      <alignment horizontal="center" vertical="center"/>
      <protection hidden="1"/>
    </xf>
    <xf numFmtId="0" fontId="207" fillId="7" borderId="753" xfId="0" applyFont="1" applyFill="1" applyBorder="1" applyAlignment="1" applyProtection="1">
      <alignment horizontal="center" vertical="center"/>
      <protection hidden="1"/>
    </xf>
    <xf numFmtId="0" fontId="88" fillId="7" borderId="750" xfId="0" applyFont="1" applyFill="1" applyBorder="1" applyAlignment="1" applyProtection="1">
      <alignment horizontal="center" vertical="center"/>
      <protection hidden="1"/>
    </xf>
    <xf numFmtId="0" fontId="88" fillId="7" borderId="755" xfId="0" applyFont="1" applyFill="1" applyBorder="1" applyAlignment="1" applyProtection="1">
      <alignment horizontal="center" vertical="center"/>
      <protection hidden="1"/>
    </xf>
    <xf numFmtId="0" fontId="90" fillId="7" borderId="132" xfId="0" applyFont="1" applyFill="1" applyBorder="1" applyAlignment="1" applyProtection="1">
      <alignment horizontal="center" vertical="center" shrinkToFit="1"/>
      <protection hidden="1"/>
    </xf>
    <xf numFmtId="0" fontId="100" fillId="7" borderId="144" xfId="0" applyFont="1" applyFill="1" applyBorder="1" applyAlignment="1" applyProtection="1">
      <alignment horizontal="center" vertical="center" shrinkToFit="1"/>
      <protection hidden="1"/>
    </xf>
    <xf numFmtId="0" fontId="90" fillId="7" borderId="149" xfId="0" applyFont="1" applyFill="1" applyBorder="1" applyAlignment="1" applyProtection="1">
      <alignment horizontal="center" vertical="center" shrinkToFit="1"/>
      <protection hidden="1"/>
    </xf>
    <xf numFmtId="0" fontId="100" fillId="7" borderId="135" xfId="0" applyFont="1" applyFill="1" applyBorder="1" applyAlignment="1" applyProtection="1">
      <alignment horizontal="center" vertical="center" shrinkToFit="1"/>
      <protection hidden="1"/>
    </xf>
    <xf numFmtId="0" fontId="90" fillId="7" borderId="135" xfId="0" applyFont="1" applyFill="1" applyBorder="1" applyAlignment="1" applyProtection="1">
      <alignment horizontal="center" vertical="center" shrinkToFit="1"/>
      <protection hidden="1"/>
    </xf>
    <xf numFmtId="0" fontId="90" fillId="7" borderId="133" xfId="0" applyFont="1" applyFill="1" applyBorder="1" applyAlignment="1" applyProtection="1">
      <alignment horizontal="center" vertical="center" shrinkToFit="1"/>
      <protection hidden="1"/>
    </xf>
    <xf numFmtId="0" fontId="100" fillId="7" borderId="141" xfId="0" applyFont="1" applyFill="1" applyBorder="1" applyAlignment="1" applyProtection="1">
      <alignment horizontal="center" vertical="center" shrinkToFit="1"/>
      <protection hidden="1"/>
    </xf>
    <xf numFmtId="0" fontId="90" fillId="7" borderId="146" xfId="0" applyFont="1" applyFill="1" applyBorder="1" applyAlignment="1" applyProtection="1">
      <alignment horizontal="center" vertical="center" shrinkToFit="1"/>
      <protection hidden="1"/>
    </xf>
    <xf numFmtId="0" fontId="100" fillId="7" borderId="136" xfId="0" applyFont="1" applyFill="1" applyBorder="1" applyAlignment="1" applyProtection="1">
      <alignment horizontal="center" vertical="center" shrinkToFit="1"/>
      <protection hidden="1"/>
    </xf>
    <xf numFmtId="0" fontId="90" fillId="7" borderId="136" xfId="0" applyFont="1" applyFill="1" applyBorder="1" applyAlignment="1" applyProtection="1">
      <alignment horizontal="center" vertical="center" shrinkToFit="1"/>
      <protection hidden="1"/>
    </xf>
    <xf numFmtId="0" fontId="90" fillId="7" borderId="150" xfId="0" applyFont="1" applyFill="1" applyBorder="1" applyAlignment="1" applyProtection="1">
      <alignment horizontal="center" vertical="center" shrinkToFit="1"/>
      <protection hidden="1"/>
    </xf>
    <xf numFmtId="0" fontId="100" fillId="7" borderId="151" xfId="0" applyFont="1" applyFill="1" applyBorder="1" applyAlignment="1" applyProtection="1">
      <alignment horizontal="center" vertical="center" shrinkToFit="1"/>
      <protection hidden="1"/>
    </xf>
    <xf numFmtId="0" fontId="90" fillId="7" borderId="303" xfId="0" applyFont="1" applyFill="1" applyBorder="1" applyAlignment="1" applyProtection="1">
      <alignment horizontal="center" vertical="center" shrinkToFit="1"/>
      <protection hidden="1"/>
    </xf>
    <xf numFmtId="0" fontId="90" fillId="7" borderId="322" xfId="0" applyFont="1" applyFill="1" applyBorder="1" applyAlignment="1" applyProtection="1">
      <alignment horizontal="center" vertical="center" shrinkToFit="1"/>
      <protection hidden="1"/>
    </xf>
    <xf numFmtId="0" fontId="100" fillId="7" borderId="323" xfId="0" applyFont="1" applyFill="1" applyBorder="1" applyAlignment="1" applyProtection="1">
      <alignment horizontal="center" vertical="center" shrinkToFit="1"/>
      <protection hidden="1"/>
    </xf>
    <xf numFmtId="0" fontId="90" fillId="7" borderId="324" xfId="0" applyFont="1" applyFill="1" applyBorder="1" applyAlignment="1" applyProtection="1">
      <alignment horizontal="center" vertical="center" shrinkToFit="1"/>
      <protection hidden="1"/>
    </xf>
    <xf numFmtId="0" fontId="1" fillId="25" borderId="99" xfId="0" applyFont="1" applyFill="1" applyBorder="1" applyAlignment="1" applyProtection="1">
      <alignment shrinkToFit="1"/>
      <protection hidden="1"/>
    </xf>
    <xf numFmtId="0" fontId="1" fillId="25" borderId="0" xfId="0" applyFont="1" applyFill="1" applyBorder="1" applyAlignment="1" applyProtection="1">
      <alignment shrinkToFit="1"/>
      <protection hidden="1"/>
    </xf>
    <xf numFmtId="0" fontId="53" fillId="10" borderId="562" xfId="0" applyFont="1" applyFill="1" applyBorder="1" applyAlignment="1" applyProtection="1">
      <alignment horizontal="center" vertical="center" shrinkToFit="1"/>
      <protection hidden="1"/>
    </xf>
    <xf numFmtId="0" fontId="183" fillId="10" borderId="565" xfId="0" applyFont="1" applyFill="1" applyBorder="1" applyAlignment="1" applyProtection="1">
      <alignment horizontal="center" vertical="center" shrinkToFit="1"/>
      <protection hidden="1"/>
    </xf>
    <xf numFmtId="0" fontId="53" fillId="10" borderId="577" xfId="0" applyFont="1" applyFill="1" applyBorder="1" applyAlignment="1" applyProtection="1">
      <alignment horizontal="center" vertical="center" shrinkToFit="1"/>
      <protection hidden="1"/>
    </xf>
    <xf numFmtId="0" fontId="311" fillId="10" borderId="621" xfId="0" applyFont="1" applyFill="1" applyBorder="1" applyAlignment="1" applyProtection="1">
      <alignment horizontal="center" vertical="center" shrinkToFit="1"/>
      <protection hidden="1"/>
    </xf>
    <xf numFmtId="0" fontId="311" fillId="10" borderId="560" xfId="0" applyFont="1" applyFill="1" applyBorder="1" applyAlignment="1" applyProtection="1">
      <alignment horizontal="center" vertical="center" shrinkToFit="1"/>
      <protection hidden="1"/>
    </xf>
    <xf numFmtId="0" fontId="311" fillId="10" borderId="566" xfId="0" applyFont="1" applyFill="1" applyBorder="1" applyAlignment="1" applyProtection="1">
      <alignment horizontal="center" vertical="center" shrinkToFit="1"/>
      <protection hidden="1"/>
    </xf>
    <xf numFmtId="0" fontId="311" fillId="10" borderId="615" xfId="0" applyFont="1" applyFill="1" applyBorder="1" applyAlignment="1" applyProtection="1">
      <alignment horizontal="center" vertical="center" shrinkToFit="1"/>
      <protection hidden="1"/>
    </xf>
    <xf numFmtId="0" fontId="311" fillId="10" borderId="67" xfId="0" applyFont="1" applyFill="1" applyBorder="1" applyAlignment="1" applyProtection="1">
      <alignment horizontal="center" vertical="center" shrinkToFit="1"/>
      <protection hidden="1"/>
    </xf>
    <xf numFmtId="0" fontId="311" fillId="10" borderId="105" xfId="0" applyFont="1" applyFill="1" applyBorder="1" applyAlignment="1" applyProtection="1">
      <alignment horizontal="center" vertical="center" shrinkToFit="1"/>
      <protection hidden="1"/>
    </xf>
    <xf numFmtId="0" fontId="311" fillId="10" borderId="616" xfId="0" applyFont="1" applyFill="1" applyBorder="1" applyAlignment="1" applyProtection="1">
      <alignment horizontal="center" vertical="center" shrinkToFit="1"/>
      <protection hidden="1"/>
    </xf>
    <xf numFmtId="0" fontId="311" fillId="10" borderId="71" xfId="0" applyFont="1" applyFill="1" applyBorder="1" applyAlignment="1" applyProtection="1">
      <alignment horizontal="center" vertical="center" shrinkToFit="1"/>
      <protection hidden="1"/>
    </xf>
    <xf numFmtId="0" fontId="311" fillId="10" borderId="73" xfId="0" applyFont="1" applyFill="1" applyBorder="1" applyAlignment="1" applyProtection="1">
      <alignment horizontal="center" vertical="center" shrinkToFit="1"/>
      <protection hidden="1"/>
    </xf>
    <xf numFmtId="0" fontId="311" fillId="10" borderId="617" xfId="0" applyFont="1" applyFill="1" applyBorder="1" applyAlignment="1" applyProtection="1">
      <alignment horizontal="center" vertical="center" shrinkToFit="1"/>
      <protection hidden="1"/>
    </xf>
    <xf numFmtId="0" fontId="311" fillId="10" borderId="579" xfId="0" applyFont="1" applyFill="1" applyBorder="1" applyAlignment="1" applyProtection="1">
      <alignment horizontal="center" vertical="center" shrinkToFit="1"/>
      <protection hidden="1"/>
    </xf>
    <xf numFmtId="0" fontId="311" fillId="10" borderId="580" xfId="0" applyFont="1" applyFill="1" applyBorder="1" applyAlignment="1" applyProtection="1">
      <alignment horizontal="center" vertical="center" shrinkToFit="1"/>
      <protection hidden="1"/>
    </xf>
    <xf numFmtId="0" fontId="311" fillId="10" borderId="567" xfId="0" applyFont="1" applyFill="1" applyBorder="1" applyAlignment="1" applyProtection="1">
      <alignment horizontal="center" vertical="center" shrinkToFit="1"/>
      <protection hidden="1"/>
    </xf>
    <xf numFmtId="0" fontId="311" fillId="10" borderId="612" xfId="0" applyFont="1" applyFill="1" applyBorder="1" applyAlignment="1" applyProtection="1">
      <alignment horizontal="center" vertical="center" shrinkToFit="1"/>
      <protection hidden="1"/>
    </xf>
    <xf numFmtId="0" fontId="311" fillId="10" borderId="100" xfId="0" applyFont="1" applyFill="1" applyBorder="1" applyAlignment="1" applyProtection="1">
      <alignment horizontal="center" vertical="center" shrinkToFit="1"/>
      <protection hidden="1"/>
    </xf>
    <xf numFmtId="0" fontId="311" fillId="10" borderId="613" xfId="0" applyFont="1" applyFill="1" applyBorder="1" applyAlignment="1" applyProtection="1">
      <alignment horizontal="center" vertical="center" shrinkToFit="1"/>
      <protection hidden="1"/>
    </xf>
    <xf numFmtId="1" fontId="90" fillId="10" borderId="29" xfId="0" applyNumberFormat="1" applyFont="1" applyFill="1" applyBorder="1" applyAlignment="1" applyProtection="1">
      <alignment horizontal="center" vertical="center" shrinkToFit="1"/>
      <protection hidden="1"/>
    </xf>
    <xf numFmtId="0" fontId="90" fillId="10" borderId="27" xfId="0" applyFont="1" applyFill="1" applyBorder="1" applyAlignment="1" applyProtection="1">
      <alignment horizontal="center" vertical="center" shrinkToFit="1"/>
      <protection hidden="1"/>
    </xf>
    <xf numFmtId="1" fontId="90" fillId="10" borderId="27" xfId="0" applyNumberFormat="1" applyFont="1" applyFill="1" applyBorder="1" applyAlignment="1" applyProtection="1">
      <alignment horizontal="center" vertical="center" shrinkToFit="1"/>
      <protection hidden="1"/>
    </xf>
    <xf numFmtId="0" fontId="116" fillId="0" borderId="0" xfId="0" applyFont="1" applyFill="1" applyAlignment="1" applyProtection="1">
      <alignment horizontal="center" vertical="center"/>
      <protection hidden="1"/>
    </xf>
    <xf numFmtId="0" fontId="317" fillId="0" borderId="0" xfId="0" applyFont="1" applyFill="1" applyBorder="1" applyAlignment="1" applyProtection="1">
      <alignment horizontal="center" vertical="center"/>
      <protection hidden="1"/>
    </xf>
    <xf numFmtId="0" fontId="317" fillId="10" borderId="0" xfId="0" applyFont="1" applyFill="1" applyAlignment="1" applyProtection="1">
      <alignment horizontal="center" vertical="center"/>
      <protection hidden="1"/>
    </xf>
    <xf numFmtId="0" fontId="318" fillId="13" borderId="845" xfId="0" applyFont="1" applyFill="1" applyBorder="1" applyAlignment="1" applyProtection="1">
      <alignment horizontal="center" vertical="center" wrapText="1"/>
    </xf>
    <xf numFmtId="0" fontId="90" fillId="10" borderId="130" xfId="0" applyFont="1" applyFill="1" applyBorder="1" applyAlignment="1" applyProtection="1">
      <alignment horizontal="center" vertical="center" shrinkToFit="1"/>
      <protection hidden="1"/>
    </xf>
    <xf numFmtId="0" fontId="100" fillId="10" borderId="140" xfId="0" applyFont="1" applyFill="1" applyBorder="1" applyAlignment="1" applyProtection="1">
      <alignment horizontal="center" vertical="center" shrinkToFit="1"/>
      <protection hidden="1"/>
    </xf>
    <xf numFmtId="0" fontId="90" fillId="10" borderId="145" xfId="0" applyFont="1" applyFill="1" applyBorder="1" applyAlignment="1" applyProtection="1">
      <alignment horizontal="center" vertical="center" shrinkToFit="1"/>
      <protection hidden="1"/>
    </xf>
    <xf numFmtId="0" fontId="100" fillId="10" borderId="134" xfId="0" applyFont="1" applyFill="1" applyBorder="1" applyAlignment="1" applyProtection="1">
      <alignment horizontal="center" vertical="center" shrinkToFit="1"/>
      <protection hidden="1"/>
    </xf>
    <xf numFmtId="0" fontId="90" fillId="10" borderId="134" xfId="0" applyFont="1" applyFill="1" applyBorder="1" applyAlignment="1" applyProtection="1">
      <alignment horizontal="center" vertical="center" shrinkToFit="1"/>
      <protection hidden="1"/>
    </xf>
    <xf numFmtId="0" fontId="90" fillId="0" borderId="133" xfId="0" applyFont="1" applyFill="1" applyBorder="1" applyAlignment="1" applyProtection="1">
      <alignment horizontal="center" vertical="center" shrinkToFit="1"/>
      <protection hidden="1"/>
    </xf>
    <xf numFmtId="0" fontId="90" fillId="0" borderId="138" xfId="0" applyFont="1" applyFill="1" applyBorder="1" applyAlignment="1" applyProtection="1">
      <alignment horizontal="center" vertical="center" shrinkToFit="1"/>
      <protection hidden="1"/>
    </xf>
    <xf numFmtId="0" fontId="90" fillId="0" borderId="131" xfId="0" applyFont="1" applyFill="1" applyBorder="1" applyAlignment="1" applyProtection="1">
      <alignment horizontal="center" vertical="center" shrinkToFit="1"/>
      <protection hidden="1"/>
    </xf>
    <xf numFmtId="0" fontId="100" fillId="0" borderId="141" xfId="0" applyFont="1" applyFill="1" applyBorder="1" applyAlignment="1" applyProtection="1">
      <alignment horizontal="center" vertical="center" shrinkToFit="1"/>
      <protection hidden="1"/>
    </xf>
    <xf numFmtId="0" fontId="100" fillId="0" borderId="142" xfId="0" applyFont="1" applyFill="1" applyBorder="1" applyAlignment="1" applyProtection="1">
      <alignment horizontal="center" vertical="center" shrinkToFit="1"/>
      <protection hidden="1"/>
    </xf>
    <xf numFmtId="0" fontId="100" fillId="0" borderId="143" xfId="0" applyFont="1" applyFill="1" applyBorder="1" applyAlignment="1" applyProtection="1">
      <alignment horizontal="center" vertical="center" shrinkToFit="1"/>
      <protection hidden="1"/>
    </xf>
    <xf numFmtId="0" fontId="90" fillId="0" borderId="146" xfId="0" applyFont="1" applyFill="1" applyBorder="1" applyAlignment="1" applyProtection="1">
      <alignment horizontal="center" vertical="center" shrinkToFit="1"/>
      <protection hidden="1"/>
    </xf>
    <xf numFmtId="0" fontId="90" fillId="0" borderId="147" xfId="0" applyFont="1" applyFill="1" applyBorder="1" applyAlignment="1" applyProtection="1">
      <alignment horizontal="center" vertical="center" shrinkToFit="1"/>
      <protection hidden="1"/>
    </xf>
    <xf numFmtId="0" fontId="90" fillId="0" borderId="148" xfId="0" applyFont="1" applyFill="1" applyBorder="1" applyAlignment="1" applyProtection="1">
      <alignment horizontal="center" vertical="center" shrinkToFit="1"/>
      <protection hidden="1"/>
    </xf>
    <xf numFmtId="0" fontId="100" fillId="0" borderId="136" xfId="0" applyFont="1" applyFill="1" applyBorder="1" applyAlignment="1" applyProtection="1">
      <alignment horizontal="center" vertical="center" shrinkToFit="1"/>
      <protection hidden="1"/>
    </xf>
    <xf numFmtId="0" fontId="100" fillId="0" borderId="139" xfId="0" applyFont="1" applyFill="1" applyBorder="1" applyAlignment="1" applyProtection="1">
      <alignment horizontal="center" vertical="center" shrinkToFit="1"/>
      <protection hidden="1"/>
    </xf>
    <xf numFmtId="0" fontId="100" fillId="0" borderId="137" xfId="0" applyFont="1" applyFill="1" applyBorder="1" applyAlignment="1" applyProtection="1">
      <alignment horizontal="center" vertical="center" shrinkToFit="1"/>
      <protection hidden="1"/>
    </xf>
    <xf numFmtId="0" fontId="90" fillId="10" borderId="146" xfId="0" applyFont="1" applyFill="1" applyBorder="1" applyAlignment="1" applyProtection="1">
      <alignment horizontal="center" vertical="center" shrinkToFit="1"/>
      <protection hidden="1"/>
    </xf>
    <xf numFmtId="0" fontId="90" fillId="10" borderId="147" xfId="0" applyFont="1" applyFill="1" applyBorder="1" applyAlignment="1" applyProtection="1">
      <alignment horizontal="center" vertical="center" shrinkToFit="1"/>
      <protection hidden="1"/>
    </xf>
    <xf numFmtId="0" fontId="90" fillId="10" borderId="148" xfId="0" applyFont="1" applyFill="1" applyBorder="1" applyAlignment="1" applyProtection="1">
      <alignment horizontal="center" vertical="center" shrinkToFit="1"/>
      <protection hidden="1"/>
    </xf>
    <xf numFmtId="0" fontId="90" fillId="10" borderId="136" xfId="0" applyFont="1" applyFill="1" applyBorder="1" applyAlignment="1" applyProtection="1">
      <alignment horizontal="center" vertical="center" shrinkToFit="1"/>
      <protection hidden="1"/>
    </xf>
    <xf numFmtId="0" fontId="90" fillId="10" borderId="139" xfId="0" applyFont="1" applyFill="1" applyBorder="1" applyAlignment="1" applyProtection="1">
      <alignment horizontal="center" vertical="center" shrinkToFit="1"/>
      <protection hidden="1"/>
    </xf>
    <xf numFmtId="0" fontId="90" fillId="10" borderId="137" xfId="0" applyFont="1" applyFill="1" applyBorder="1" applyAlignment="1" applyProtection="1">
      <alignment horizontal="center" vertical="center" shrinkToFit="1"/>
      <protection hidden="1"/>
    </xf>
    <xf numFmtId="0" fontId="72" fillId="0" borderId="180" xfId="0" applyFont="1" applyFill="1" applyBorder="1" applyAlignment="1" applyProtection="1">
      <alignment horizontal="center" vertical="center" shrinkToFit="1"/>
      <protection hidden="1"/>
    </xf>
    <xf numFmtId="0" fontId="72" fillId="0" borderId="150" xfId="0" applyFont="1" applyFill="1" applyBorder="1" applyAlignment="1" applyProtection="1">
      <alignment horizontal="center" vertical="center" shrinkToFit="1"/>
      <protection hidden="1"/>
    </xf>
    <xf numFmtId="0" fontId="72" fillId="32" borderId="150" xfId="0" applyFont="1" applyFill="1" applyBorder="1" applyAlignment="1" applyProtection="1">
      <alignment horizontal="center" vertical="center" shrinkToFit="1"/>
      <protection hidden="1"/>
    </xf>
    <xf numFmtId="0" fontId="72" fillId="19" borderId="150" xfId="0" applyFont="1" applyFill="1" applyBorder="1" applyAlignment="1" applyProtection="1">
      <alignment horizontal="center" vertical="center" shrinkToFit="1"/>
      <protection hidden="1"/>
    </xf>
    <xf numFmtId="0" fontId="67" fillId="0" borderId="182" xfId="0" applyFont="1" applyFill="1" applyBorder="1" applyAlignment="1" applyProtection="1">
      <alignment horizontal="center" vertical="center" shrinkToFit="1"/>
      <protection hidden="1"/>
    </xf>
    <xf numFmtId="0" fontId="67" fillId="0" borderId="151" xfId="0" applyFont="1" applyFill="1" applyBorder="1" applyAlignment="1" applyProtection="1">
      <alignment horizontal="center" vertical="center" shrinkToFit="1"/>
      <protection hidden="1"/>
    </xf>
    <xf numFmtId="0" fontId="67" fillId="32" borderId="151" xfId="0" applyFont="1" applyFill="1" applyBorder="1" applyAlignment="1" applyProtection="1">
      <alignment horizontal="center" vertical="center" shrinkToFit="1"/>
      <protection hidden="1"/>
    </xf>
    <xf numFmtId="0" fontId="67" fillId="19" borderId="151" xfId="0" applyFont="1" applyFill="1" applyBorder="1" applyAlignment="1" applyProtection="1">
      <alignment horizontal="center" vertical="center" shrinkToFit="1"/>
      <protection hidden="1"/>
    </xf>
    <xf numFmtId="0" fontId="72" fillId="10" borderId="180" xfId="0" applyFont="1" applyFill="1" applyBorder="1" applyAlignment="1" applyProtection="1">
      <alignment horizontal="center" vertical="center" shrinkToFit="1"/>
      <protection hidden="1"/>
    </xf>
    <xf numFmtId="0" fontId="72" fillId="10" borderId="150" xfId="0" applyFont="1" applyFill="1" applyBorder="1" applyAlignment="1" applyProtection="1">
      <alignment horizontal="center" vertical="center" shrinkToFit="1"/>
      <protection hidden="1"/>
    </xf>
    <xf numFmtId="0" fontId="72" fillId="10" borderId="302" xfId="0" applyFont="1" applyFill="1" applyBorder="1" applyAlignment="1" applyProtection="1">
      <alignment horizontal="center" vertical="center" shrinkToFit="1"/>
      <protection hidden="1"/>
    </xf>
    <xf numFmtId="0" fontId="72" fillId="10" borderId="303" xfId="0" applyFont="1" applyFill="1" applyBorder="1" applyAlignment="1" applyProtection="1">
      <alignment horizontal="center" vertical="center" shrinkToFit="1"/>
      <protection hidden="1"/>
    </xf>
    <xf numFmtId="0" fontId="72" fillId="32" borderId="303" xfId="0" applyFont="1" applyFill="1" applyBorder="1" applyAlignment="1" applyProtection="1">
      <alignment horizontal="center" vertical="center" shrinkToFit="1"/>
      <protection hidden="1"/>
    </xf>
    <xf numFmtId="0" fontId="72" fillId="0" borderId="303" xfId="0" applyFont="1" applyFill="1" applyBorder="1" applyAlignment="1" applyProtection="1">
      <alignment horizontal="center" vertical="center" shrinkToFit="1"/>
      <protection hidden="1"/>
    </xf>
    <xf numFmtId="0" fontId="90" fillId="0" borderId="190" xfId="0" applyFont="1" applyFill="1" applyBorder="1" applyAlignment="1" applyProtection="1">
      <alignment horizontal="center" vertical="center" shrinkToFit="1"/>
      <protection hidden="1"/>
    </xf>
    <xf numFmtId="0" fontId="90" fillId="0" borderId="150" xfId="0" applyFont="1" applyFill="1" applyBorder="1" applyAlignment="1" applyProtection="1">
      <alignment horizontal="center" vertical="center" shrinkToFit="1"/>
      <protection hidden="1"/>
    </xf>
    <xf numFmtId="0" fontId="90" fillId="10" borderId="150" xfId="0" applyFont="1" applyFill="1" applyBorder="1" applyAlignment="1" applyProtection="1">
      <alignment horizontal="center" vertical="center" shrinkToFit="1"/>
      <protection hidden="1"/>
    </xf>
    <xf numFmtId="0" fontId="100" fillId="0" borderId="191" xfId="0" applyFont="1" applyFill="1" applyBorder="1" applyAlignment="1" applyProtection="1">
      <alignment horizontal="center" vertical="center" shrinkToFit="1"/>
      <protection hidden="1"/>
    </xf>
    <xf numFmtId="0" fontId="100" fillId="0" borderId="151" xfId="0" applyFont="1" applyFill="1" applyBorder="1" applyAlignment="1" applyProtection="1">
      <alignment horizontal="center" vertical="center" shrinkToFit="1"/>
      <protection hidden="1"/>
    </xf>
    <xf numFmtId="0" fontId="100" fillId="10" borderId="151" xfId="0" applyFont="1" applyFill="1" applyBorder="1" applyAlignment="1" applyProtection="1">
      <alignment horizontal="center" vertical="center" shrinkToFit="1"/>
      <protection hidden="1"/>
    </xf>
    <xf numFmtId="0" fontId="204" fillId="0" borderId="191" xfId="0" applyFont="1" applyFill="1" applyBorder="1" applyAlignment="1" applyProtection="1">
      <alignment horizontal="center" vertical="center" shrinkToFit="1"/>
      <protection hidden="1"/>
    </xf>
    <xf numFmtId="0" fontId="90" fillId="10" borderId="190" xfId="0" applyFont="1" applyFill="1" applyBorder="1" applyAlignment="1" applyProtection="1">
      <alignment horizontal="center" vertical="center" shrinkToFit="1"/>
      <protection hidden="1"/>
    </xf>
    <xf numFmtId="0" fontId="90" fillId="10" borderId="306" xfId="0" applyFont="1" applyFill="1" applyBorder="1" applyAlignment="1" applyProtection="1">
      <alignment horizontal="center" vertical="center" shrinkToFit="1"/>
      <protection hidden="1"/>
    </xf>
    <xf numFmtId="0" fontId="90" fillId="10" borderId="303" xfId="0" applyFont="1" applyFill="1" applyBorder="1" applyAlignment="1" applyProtection="1">
      <alignment horizontal="center" vertical="center" shrinkToFit="1"/>
      <protection hidden="1"/>
    </xf>
    <xf numFmtId="0" fontId="90" fillId="0" borderId="180" xfId="0" applyFont="1" applyFill="1" applyBorder="1" applyAlignment="1" applyProtection="1">
      <alignment horizontal="center" vertical="center" shrinkToFit="1"/>
      <protection hidden="1"/>
    </xf>
    <xf numFmtId="0" fontId="100" fillId="0" borderId="182" xfId="0" applyFont="1" applyFill="1" applyBorder="1" applyAlignment="1" applyProtection="1">
      <alignment horizontal="center" vertical="center" shrinkToFit="1"/>
      <protection hidden="1"/>
    </xf>
    <xf numFmtId="0" fontId="90" fillId="10" borderId="180" xfId="0" applyFont="1" applyFill="1" applyBorder="1" applyAlignment="1" applyProtection="1">
      <alignment horizontal="center" vertical="center" shrinkToFit="1"/>
      <protection hidden="1"/>
    </xf>
    <xf numFmtId="0" fontId="90" fillId="10" borderId="302" xfId="0" applyFont="1" applyFill="1" applyBorder="1" applyAlignment="1" applyProtection="1">
      <alignment horizontal="center" vertical="center" shrinkToFit="1"/>
      <protection hidden="1"/>
    </xf>
    <xf numFmtId="0" fontId="90" fillId="10" borderId="187" xfId="0" applyFont="1" applyFill="1" applyBorder="1" applyAlignment="1" applyProtection="1">
      <alignment horizontal="center" vertical="center" shrinkToFit="1"/>
      <protection hidden="1"/>
    </xf>
    <xf numFmtId="0" fontId="100" fillId="10" borderId="182" xfId="0" applyFont="1" applyFill="1" applyBorder="1" applyAlignment="1" applyProtection="1">
      <alignment horizontal="center" vertical="center" shrinkToFit="1"/>
      <protection hidden="1"/>
    </xf>
    <xf numFmtId="0" fontId="100" fillId="10" borderId="188" xfId="0" applyFont="1" applyFill="1" applyBorder="1" applyAlignment="1" applyProtection="1">
      <alignment horizontal="center" vertical="center" shrinkToFit="1"/>
      <protection hidden="1"/>
    </xf>
    <xf numFmtId="0" fontId="90" fillId="10" borderId="304" xfId="0" applyFont="1" applyFill="1" applyBorder="1" applyAlignment="1" applyProtection="1">
      <alignment horizontal="center" vertical="center" shrinkToFit="1"/>
      <protection hidden="1"/>
    </xf>
    <xf numFmtId="0" fontId="72" fillId="0" borderId="628" xfId="0" applyFont="1" applyFill="1" applyBorder="1" applyAlignment="1" applyProtection="1">
      <alignment horizontal="center" vertical="center" shrinkToFit="1"/>
      <protection hidden="1"/>
    </xf>
    <xf numFmtId="0" fontId="72" fillId="0" borderId="629" xfId="0" applyFont="1" applyFill="1" applyBorder="1" applyAlignment="1" applyProtection="1">
      <alignment horizontal="center" vertical="center" shrinkToFit="1"/>
      <protection hidden="1"/>
    </xf>
    <xf numFmtId="0" fontId="72" fillId="32" borderId="629" xfId="0" applyFont="1" applyFill="1" applyBorder="1" applyAlignment="1" applyProtection="1">
      <alignment horizontal="center" vertical="center" shrinkToFit="1"/>
      <protection hidden="1"/>
    </xf>
    <xf numFmtId="0" fontId="72" fillId="19" borderId="629" xfId="0" applyFont="1" applyFill="1" applyBorder="1" applyAlignment="1" applyProtection="1">
      <alignment horizontal="center" vertical="center" shrinkToFit="1"/>
      <protection hidden="1"/>
    </xf>
    <xf numFmtId="0" fontId="90" fillId="7" borderId="629" xfId="0" applyFont="1" applyFill="1" applyBorder="1" applyAlignment="1" applyProtection="1">
      <alignment horizontal="center" vertical="center" shrinkToFit="1"/>
      <protection hidden="1"/>
    </xf>
    <xf numFmtId="0" fontId="90" fillId="0" borderId="628" xfId="0" applyFont="1" applyFill="1" applyBorder="1" applyAlignment="1" applyProtection="1">
      <alignment horizontal="center" vertical="center" shrinkToFit="1"/>
      <protection hidden="1"/>
    </xf>
    <xf numFmtId="0" fontId="90" fillId="0" borderId="629" xfId="0" applyFont="1" applyFill="1" applyBorder="1" applyAlignment="1" applyProtection="1">
      <alignment horizontal="center" vertical="center" shrinkToFit="1"/>
      <protection hidden="1"/>
    </xf>
    <xf numFmtId="0" fontId="90" fillId="0" borderId="631" xfId="0" applyFont="1" applyFill="1" applyBorder="1" applyAlignment="1" applyProtection="1">
      <alignment horizontal="center" vertical="center" shrinkToFit="1"/>
      <protection hidden="1"/>
    </xf>
    <xf numFmtId="0" fontId="90" fillId="10" borderId="629" xfId="0" applyFont="1" applyFill="1" applyBorder="1" applyAlignment="1" applyProtection="1">
      <alignment horizontal="center" vertical="center" shrinkToFit="1"/>
      <protection hidden="1"/>
    </xf>
    <xf numFmtId="0" fontId="90" fillId="10" borderId="628" xfId="0" applyFont="1" applyFill="1" applyBorder="1" applyAlignment="1" applyProtection="1">
      <alignment horizontal="center" vertical="center" shrinkToFit="1"/>
      <protection hidden="1"/>
    </xf>
    <xf numFmtId="0" fontId="90" fillId="10" borderId="941" xfId="0" applyFont="1" applyFill="1" applyBorder="1" applyAlignment="1" applyProtection="1">
      <alignment horizontal="center" vertical="center" shrinkToFit="1"/>
      <protection hidden="1"/>
    </xf>
    <xf numFmtId="0" fontId="90" fillId="7" borderId="942" xfId="0" applyFont="1" applyFill="1" applyBorder="1" applyAlignment="1" applyProtection="1">
      <alignment horizontal="center" vertical="center" shrinkToFit="1"/>
      <protection hidden="1"/>
    </xf>
    <xf numFmtId="0" fontId="2" fillId="21" borderId="945" xfId="0" applyFont="1" applyFill="1" applyBorder="1" applyAlignment="1" applyProtection="1">
      <alignment horizontal="center" textRotation="90" shrinkToFit="1"/>
      <protection locked="0"/>
    </xf>
    <xf numFmtId="0" fontId="2" fillId="21" borderId="118" xfId="0" applyFont="1" applyFill="1" applyBorder="1" applyAlignment="1" applyProtection="1">
      <alignment horizontal="center" textRotation="90" shrinkToFit="1"/>
      <protection locked="0"/>
    </xf>
    <xf numFmtId="0" fontId="2" fillId="21" borderId="946" xfId="0" applyFont="1" applyFill="1" applyBorder="1" applyAlignment="1" applyProtection="1">
      <alignment horizontal="center" textRotation="90" shrinkToFit="1"/>
      <protection locked="0"/>
    </xf>
    <xf numFmtId="0" fontId="74" fillId="0" borderId="944" xfId="0" applyFont="1" applyFill="1" applyBorder="1" applyAlignment="1" applyProtection="1">
      <alignment horizontal="center" textRotation="90" shrinkToFit="1"/>
      <protection hidden="1"/>
    </xf>
    <xf numFmtId="0" fontId="116" fillId="7" borderId="947" xfId="0" applyFont="1" applyFill="1" applyBorder="1" applyAlignment="1" applyProtection="1">
      <alignment horizontal="center" textRotation="90" shrinkToFit="1"/>
      <protection hidden="1"/>
    </xf>
    <xf numFmtId="0" fontId="250" fillId="41" borderId="948" xfId="0" applyFont="1" applyFill="1" applyBorder="1" applyAlignment="1" applyProtection="1">
      <alignment horizontal="center" textRotation="90" shrinkToFit="1"/>
      <protection hidden="1"/>
    </xf>
    <xf numFmtId="0" fontId="74" fillId="0" borderId="240" xfId="0" applyFont="1" applyFill="1" applyBorder="1" applyAlignment="1" applyProtection="1">
      <alignment horizontal="center" textRotation="90" shrinkToFit="1"/>
      <protection hidden="1"/>
    </xf>
    <xf numFmtId="0" fontId="74" fillId="0" borderId="945" xfId="0" applyFont="1" applyFill="1" applyBorder="1" applyAlignment="1" applyProtection="1">
      <alignment horizontal="center" textRotation="90" shrinkToFit="1"/>
      <protection hidden="1"/>
    </xf>
    <xf numFmtId="0" fontId="74" fillId="0" borderId="118" xfId="0" applyFont="1" applyFill="1" applyBorder="1" applyAlignment="1" applyProtection="1">
      <alignment horizontal="center" textRotation="90" shrinkToFit="1"/>
      <protection hidden="1"/>
    </xf>
    <xf numFmtId="0" fontId="74" fillId="0" borderId="946" xfId="0" applyFont="1" applyFill="1" applyBorder="1" applyAlignment="1" applyProtection="1">
      <alignment horizontal="center" textRotation="90" shrinkToFit="1"/>
      <protection hidden="1"/>
    </xf>
    <xf numFmtId="0" fontId="116" fillId="7" borderId="945" xfId="0" applyFont="1" applyFill="1" applyBorder="1" applyAlignment="1" applyProtection="1">
      <alignment horizontal="center" textRotation="90" shrinkToFit="1"/>
      <protection hidden="1"/>
    </xf>
    <xf numFmtId="0" fontId="2" fillId="0" borderId="118" xfId="0" applyFont="1" applyFill="1" applyBorder="1" applyAlignment="1" applyProtection="1">
      <alignment shrinkToFit="1"/>
      <protection hidden="1"/>
    </xf>
    <xf numFmtId="0" fontId="76" fillId="0" borderId="949" xfId="0" applyFont="1" applyFill="1" applyBorder="1" applyAlignment="1" applyProtection="1">
      <alignment horizontal="center" textRotation="90" shrinkToFit="1"/>
      <protection hidden="1"/>
    </xf>
    <xf numFmtId="0" fontId="76" fillId="0" borderId="945" xfId="0" applyFont="1" applyFill="1" applyBorder="1" applyAlignment="1" applyProtection="1">
      <alignment horizontal="center" textRotation="90" shrinkToFit="1"/>
      <protection hidden="1"/>
    </xf>
    <xf numFmtId="0" fontId="76" fillId="32" borderId="945" xfId="0" applyFont="1" applyFill="1" applyBorder="1" applyAlignment="1" applyProtection="1">
      <alignment horizontal="center" textRotation="90" shrinkToFit="1"/>
      <protection hidden="1"/>
    </xf>
    <xf numFmtId="0" fontId="76" fillId="19" borderId="945" xfId="0" applyFont="1" applyFill="1" applyBorder="1" applyAlignment="1" applyProtection="1">
      <alignment horizontal="center" textRotation="90" shrinkToFit="1"/>
      <protection hidden="1"/>
    </xf>
    <xf numFmtId="0" fontId="250" fillId="41" borderId="947" xfId="0" applyFont="1" applyFill="1" applyBorder="1" applyAlignment="1" applyProtection="1">
      <alignment horizontal="center" textRotation="90" shrinkToFit="1"/>
      <protection hidden="1"/>
    </xf>
    <xf numFmtId="0" fontId="76" fillId="10" borderId="949" xfId="0" applyFont="1" applyFill="1" applyBorder="1" applyAlignment="1" applyProtection="1">
      <alignment horizontal="center" textRotation="90" shrinkToFit="1"/>
      <protection hidden="1"/>
    </xf>
    <xf numFmtId="0" fontId="76" fillId="10" borderId="945" xfId="0" applyFont="1" applyFill="1" applyBorder="1" applyAlignment="1" applyProtection="1">
      <alignment horizontal="center" textRotation="90" shrinkToFit="1"/>
      <protection hidden="1"/>
    </xf>
    <xf numFmtId="0" fontId="78" fillId="0" borderId="950" xfId="0" applyFont="1" applyFill="1" applyBorder="1" applyAlignment="1" applyProtection="1">
      <alignment horizontal="left" textRotation="90" shrinkToFit="1"/>
      <protection hidden="1"/>
    </xf>
    <xf numFmtId="0" fontId="78" fillId="0" borderId="945" xfId="0" applyFont="1" applyFill="1" applyBorder="1" applyAlignment="1" applyProtection="1">
      <alignment horizontal="center" textRotation="90" shrinkToFit="1"/>
      <protection hidden="1"/>
    </xf>
    <xf numFmtId="0" fontId="76" fillId="0" borderId="947" xfId="0" applyFont="1" applyFill="1" applyBorder="1" applyAlignment="1" applyProtection="1">
      <alignment horizontal="center" textRotation="90" shrinkToFit="1"/>
      <protection hidden="1"/>
    </xf>
    <xf numFmtId="0" fontId="116" fillId="7" borderId="951" xfId="0" applyFont="1" applyFill="1" applyBorder="1" applyAlignment="1" applyProtection="1">
      <alignment horizontal="center" textRotation="90" shrinkToFit="1"/>
      <protection hidden="1"/>
    </xf>
    <xf numFmtId="0" fontId="116" fillId="41" borderId="213" xfId="0" applyFont="1" applyFill="1" applyBorder="1" applyAlignment="1" applyProtection="1">
      <alignment horizontal="center" textRotation="90" shrinkToFit="1"/>
      <protection hidden="1"/>
    </xf>
    <xf numFmtId="0" fontId="101" fillId="25" borderId="950" xfId="0" applyFont="1" applyFill="1" applyBorder="1" applyAlignment="1" applyProtection="1">
      <alignment horizontal="center" textRotation="90" shrinkToFit="1"/>
      <protection hidden="1"/>
    </xf>
    <xf numFmtId="0" fontId="250" fillId="25" borderId="948" xfId="0" applyFont="1" applyFill="1" applyBorder="1" applyAlignment="1" applyProtection="1">
      <alignment horizontal="center" textRotation="90" shrinkToFit="1"/>
      <protection hidden="1"/>
    </xf>
    <xf numFmtId="0" fontId="72" fillId="25" borderId="944" xfId="0" applyFont="1" applyFill="1" applyBorder="1" applyAlignment="1" applyProtection="1">
      <alignment horizontal="center" vertical="center" shrinkToFit="1"/>
      <protection hidden="1"/>
    </xf>
    <xf numFmtId="0" fontId="72" fillId="25" borderId="945" xfId="0" applyFont="1" applyFill="1" applyBorder="1" applyAlignment="1" applyProtection="1">
      <alignment horizontal="center" vertical="center" shrinkToFit="1"/>
      <protection hidden="1"/>
    </xf>
    <xf numFmtId="0" fontId="72" fillId="25" borderId="118" xfId="0" applyFont="1" applyFill="1" applyBorder="1" applyAlignment="1" applyProtection="1">
      <alignment horizontal="center" vertical="center" shrinkToFit="1"/>
      <protection hidden="1"/>
    </xf>
    <xf numFmtId="0" fontId="72" fillId="25" borderId="946" xfId="0" applyFont="1" applyFill="1" applyBorder="1" applyAlignment="1" applyProtection="1">
      <alignment horizontal="center" vertical="center" shrinkToFit="1"/>
      <protection hidden="1"/>
    </xf>
    <xf numFmtId="0" fontId="67" fillId="25" borderId="952" xfId="0" applyFont="1" applyFill="1" applyBorder="1" applyAlignment="1" applyProtection="1">
      <alignment horizontal="center" vertical="center" shrinkToFit="1"/>
      <protection hidden="1"/>
    </xf>
    <xf numFmtId="0" fontId="67" fillId="25" borderId="953" xfId="0" applyFont="1" applyFill="1" applyBorder="1" applyAlignment="1" applyProtection="1">
      <alignment horizontal="center" vertical="center" shrinkToFit="1"/>
      <protection hidden="1"/>
    </xf>
    <xf numFmtId="0" fontId="67" fillId="25" borderId="337" xfId="0" applyFont="1" applyFill="1" applyBorder="1" applyAlignment="1" applyProtection="1">
      <alignment horizontal="center" vertical="center" shrinkToFit="1"/>
      <protection hidden="1"/>
    </xf>
    <xf numFmtId="0" fontId="67" fillId="25" borderId="954" xfId="0" applyFont="1" applyFill="1" applyBorder="1" applyAlignment="1" applyProtection="1">
      <alignment horizontal="center" vertical="center" shrinkToFit="1"/>
      <protection hidden="1"/>
    </xf>
    <xf numFmtId="0" fontId="90" fillId="25" borderId="240" xfId="0" applyFont="1" applyFill="1" applyBorder="1" applyAlignment="1" applyProtection="1">
      <alignment shrinkToFit="1"/>
      <protection hidden="1"/>
    </xf>
    <xf numFmtId="0" fontId="90" fillId="25" borderId="945" xfId="0" applyFont="1" applyFill="1" applyBorder="1" applyAlignment="1" applyProtection="1">
      <alignment shrinkToFit="1"/>
      <protection hidden="1"/>
    </xf>
    <xf numFmtId="0" fontId="90" fillId="25" borderId="118" xfId="0" applyFont="1" applyFill="1" applyBorder="1" applyAlignment="1" applyProtection="1">
      <alignment shrinkToFit="1"/>
      <protection hidden="1"/>
    </xf>
    <xf numFmtId="0" fontId="90" fillId="25" borderId="946" xfId="0" applyFont="1" applyFill="1" applyBorder="1" applyAlignment="1" applyProtection="1">
      <alignment shrinkToFit="1"/>
      <protection hidden="1"/>
    </xf>
    <xf numFmtId="0" fontId="90" fillId="25" borderId="944" xfId="0" applyFont="1" applyFill="1" applyBorder="1" applyAlignment="1" applyProtection="1">
      <alignment horizontal="center" vertical="center" shrinkToFit="1"/>
      <protection hidden="1"/>
    </xf>
    <xf numFmtId="0" fontId="100" fillId="25" borderId="319" xfId="0" applyFont="1" applyFill="1" applyBorder="1" applyAlignment="1" applyProtection="1">
      <alignment shrinkToFit="1"/>
      <protection hidden="1"/>
    </xf>
    <xf numFmtId="0" fontId="100" fillId="25" borderId="953" xfId="0" applyFont="1" applyFill="1" applyBorder="1" applyAlignment="1" applyProtection="1">
      <alignment shrinkToFit="1"/>
      <protection hidden="1"/>
    </xf>
    <xf numFmtId="0" fontId="100" fillId="25" borderId="337" xfId="0" applyFont="1" applyFill="1" applyBorder="1" applyAlignment="1" applyProtection="1">
      <alignment shrinkToFit="1"/>
      <protection hidden="1"/>
    </xf>
    <xf numFmtId="0" fontId="100" fillId="25" borderId="954" xfId="0" applyFont="1" applyFill="1" applyBorder="1" applyAlignment="1" applyProtection="1">
      <alignment shrinkToFit="1"/>
      <protection hidden="1"/>
    </xf>
    <xf numFmtId="0" fontId="100" fillId="25" borderId="952" xfId="0" applyFont="1" applyFill="1" applyBorder="1" applyAlignment="1" applyProtection="1">
      <alignment horizontal="center" vertical="center" shrinkToFit="1"/>
      <protection hidden="1"/>
    </xf>
    <xf numFmtId="0" fontId="72" fillId="25" borderId="949" xfId="0" applyFont="1" applyFill="1" applyBorder="1" applyAlignment="1" applyProtection="1">
      <alignment horizontal="center" vertical="center" shrinkToFit="1"/>
      <protection hidden="1"/>
    </xf>
    <xf numFmtId="0" fontId="72" fillId="25" borderId="945" xfId="0" applyFont="1" applyFill="1" applyBorder="1" applyAlignment="1" applyProtection="1">
      <alignment horizontal="left" shrinkToFit="1"/>
      <protection hidden="1"/>
    </xf>
    <xf numFmtId="0" fontId="72" fillId="25" borderId="945" xfId="0" applyFont="1" applyFill="1" applyBorder="1" applyAlignment="1" applyProtection="1">
      <alignment shrinkToFit="1"/>
      <protection hidden="1"/>
    </xf>
    <xf numFmtId="0" fontId="72" fillId="25" borderId="945" xfId="0" applyFont="1" applyFill="1" applyBorder="1" applyAlignment="1" applyProtection="1">
      <alignment horizontal="center" shrinkToFit="1"/>
      <protection hidden="1"/>
    </xf>
    <xf numFmtId="0" fontId="72" fillId="25" borderId="945" xfId="0" applyFont="1" applyFill="1" applyBorder="1" applyAlignment="1" applyProtection="1">
      <alignment horizontal="right" shrinkToFit="1"/>
      <protection hidden="1"/>
    </xf>
    <xf numFmtId="0" fontId="67" fillId="25" borderId="955" xfId="0" applyFont="1" applyFill="1" applyBorder="1" applyAlignment="1" applyProtection="1">
      <alignment horizontal="center" vertical="center" shrinkToFit="1"/>
      <protection hidden="1"/>
    </xf>
    <xf numFmtId="0" fontId="67" fillId="25" borderId="953" xfId="0" applyFont="1" applyFill="1" applyBorder="1" applyAlignment="1" applyProtection="1">
      <alignment horizontal="left" shrinkToFit="1"/>
      <protection hidden="1"/>
    </xf>
    <xf numFmtId="0" fontId="67" fillId="25" borderId="953" xfId="0" applyFont="1" applyFill="1" applyBorder="1" applyAlignment="1" applyProtection="1">
      <alignment shrinkToFit="1"/>
      <protection hidden="1"/>
    </xf>
    <xf numFmtId="0" fontId="67" fillId="25" borderId="953" xfId="0" applyFont="1" applyFill="1" applyBorder="1" applyAlignment="1" applyProtection="1">
      <alignment horizontal="center" shrinkToFit="1"/>
      <protection hidden="1"/>
    </xf>
    <xf numFmtId="0" fontId="67" fillId="25" borderId="953" xfId="0" applyFont="1" applyFill="1" applyBorder="1" applyAlignment="1" applyProtection="1">
      <alignment horizontal="right" shrinkToFit="1"/>
      <protection hidden="1"/>
    </xf>
    <xf numFmtId="0" fontId="72" fillId="25" borderId="950" xfId="0" applyFont="1" applyFill="1" applyBorder="1" applyAlignment="1" applyProtection="1">
      <alignment horizontal="center" vertical="center" shrinkToFit="1"/>
      <protection hidden="1"/>
    </xf>
    <xf numFmtId="0" fontId="72" fillId="25" borderId="947" xfId="0" applyFont="1" applyFill="1" applyBorder="1" applyAlignment="1" applyProtection="1">
      <alignment horizontal="center" vertical="center" shrinkToFit="1"/>
      <protection hidden="1"/>
    </xf>
    <xf numFmtId="0" fontId="67" fillId="25" borderId="957" xfId="0" applyFont="1" applyFill="1" applyBorder="1" applyAlignment="1" applyProtection="1">
      <alignment horizontal="center" vertical="center" shrinkToFit="1"/>
      <protection hidden="1"/>
    </xf>
    <xf numFmtId="0" fontId="100" fillId="7" borderId="953" xfId="0" applyFont="1" applyFill="1" applyBorder="1" applyAlignment="1" applyProtection="1">
      <alignment horizontal="center" vertical="center" shrinkToFit="1"/>
      <protection hidden="1"/>
    </xf>
    <xf numFmtId="0" fontId="90" fillId="7" borderId="947" xfId="0" applyFont="1" applyFill="1" applyBorder="1" applyAlignment="1" applyProtection="1">
      <alignment horizontal="center" vertical="center" shrinkToFit="1"/>
      <protection hidden="1"/>
    </xf>
    <xf numFmtId="0" fontId="90" fillId="7" borderId="945" xfId="0" applyFont="1" applyFill="1" applyBorder="1" applyAlignment="1" applyProtection="1">
      <alignment horizontal="center" vertical="center" shrinkToFit="1"/>
      <protection hidden="1"/>
    </xf>
    <xf numFmtId="0" fontId="100" fillId="7" borderId="958" xfId="0" applyFont="1" applyFill="1" applyBorder="1" applyAlignment="1" applyProtection="1">
      <alignment horizontal="center" vertical="center" shrinkToFit="1"/>
      <protection hidden="1"/>
    </xf>
    <xf numFmtId="0" fontId="90" fillId="7" borderId="956" xfId="0" applyFont="1" applyFill="1" applyBorder="1" applyAlignment="1" applyProtection="1">
      <alignment horizontal="center" vertical="center" shrinkToFit="1"/>
      <protection hidden="1"/>
    </xf>
    <xf numFmtId="0" fontId="72" fillId="25" borderId="631" xfId="0" applyFont="1" applyFill="1" applyBorder="1" applyAlignment="1" applyProtection="1">
      <alignment horizontal="center" vertical="center" shrinkToFit="1"/>
      <protection hidden="1"/>
    </xf>
    <xf numFmtId="0" fontId="67" fillId="25" borderId="191" xfId="0" applyFont="1" applyFill="1" applyBorder="1" applyAlignment="1" applyProtection="1">
      <alignment horizontal="center" vertical="center" shrinkToFit="1"/>
      <protection hidden="1"/>
    </xf>
    <xf numFmtId="0" fontId="72" fillId="25" borderId="190" xfId="0" applyFont="1" applyFill="1" applyBorder="1" applyAlignment="1" applyProtection="1">
      <alignment horizontal="center" vertical="center" shrinkToFit="1"/>
      <protection hidden="1"/>
    </xf>
    <xf numFmtId="0" fontId="72" fillId="25" borderId="306" xfId="0" applyFont="1" applyFill="1" applyBorder="1" applyAlignment="1" applyProtection="1">
      <alignment horizontal="center" vertical="center" shrinkToFit="1"/>
      <protection hidden="1"/>
    </xf>
    <xf numFmtId="0" fontId="90" fillId="10" borderId="193" xfId="0" applyFont="1" applyFill="1" applyBorder="1" applyAlignment="1" applyProtection="1">
      <alignment horizontal="center" vertical="center" shrinkToFit="1"/>
      <protection hidden="1"/>
    </xf>
    <xf numFmtId="0" fontId="90" fillId="10" borderId="133" xfId="0" applyFont="1" applyFill="1" applyBorder="1" applyAlignment="1" applyProtection="1">
      <alignment horizontal="center" vertical="center" shrinkToFit="1"/>
      <protection hidden="1"/>
    </xf>
    <xf numFmtId="0" fontId="90" fillId="10" borderId="138" xfId="0" applyFont="1" applyFill="1" applyBorder="1" applyAlignment="1" applyProtection="1">
      <alignment horizontal="center" vertical="center" shrinkToFit="1"/>
      <protection hidden="1"/>
    </xf>
    <xf numFmtId="0" fontId="90" fillId="10" borderId="132" xfId="0" applyFont="1" applyFill="1" applyBorder="1" applyAlignment="1" applyProtection="1">
      <alignment horizontal="center" vertical="center" shrinkToFit="1"/>
      <protection hidden="1"/>
    </xf>
    <xf numFmtId="0" fontId="90" fillId="10" borderId="940" xfId="0" applyFont="1" applyFill="1" applyBorder="1" applyAlignment="1" applyProtection="1">
      <alignment horizontal="center" vertical="center" shrinkToFit="1"/>
      <protection hidden="1"/>
    </xf>
    <xf numFmtId="0" fontId="76" fillId="0" borderId="0" xfId="0" applyFont="1" applyFill="1" applyAlignment="1" applyProtection="1">
      <alignment horizontal="center" vertical="center" shrinkToFit="1"/>
      <protection hidden="1"/>
    </xf>
    <xf numFmtId="0" fontId="100" fillId="10" borderId="195" xfId="0" applyFont="1" applyFill="1" applyBorder="1" applyAlignment="1" applyProtection="1">
      <alignment horizontal="center" vertical="center" shrinkToFit="1"/>
      <protection hidden="1"/>
    </xf>
    <xf numFmtId="0" fontId="100" fillId="10" borderId="141" xfId="0" applyFont="1" applyFill="1" applyBorder="1" applyAlignment="1" applyProtection="1">
      <alignment horizontal="center" vertical="center" shrinkToFit="1"/>
      <protection hidden="1"/>
    </xf>
    <xf numFmtId="0" fontId="100" fillId="10" borderId="142" xfId="0" applyFont="1" applyFill="1" applyBorder="1" applyAlignment="1" applyProtection="1">
      <alignment horizontal="center" vertical="center" shrinkToFit="1"/>
      <protection hidden="1"/>
    </xf>
    <xf numFmtId="0" fontId="100" fillId="10" borderId="143" xfId="0" applyFont="1" applyFill="1" applyBorder="1" applyAlignment="1" applyProtection="1">
      <alignment horizontal="center" vertical="center" shrinkToFit="1"/>
      <protection hidden="1"/>
    </xf>
    <xf numFmtId="0" fontId="90" fillId="10" borderId="197" xfId="0" applyFont="1" applyFill="1" applyBorder="1" applyAlignment="1" applyProtection="1">
      <alignment horizontal="center" vertical="center" shrinkToFit="1"/>
      <protection hidden="1"/>
    </xf>
    <xf numFmtId="0" fontId="90" fillId="10" borderId="131" xfId="0" applyFont="1" applyFill="1" applyBorder="1" applyAlignment="1" applyProtection="1">
      <alignment horizontal="center" vertical="center" shrinkToFit="1"/>
      <protection hidden="1"/>
    </xf>
    <xf numFmtId="0" fontId="100" fillId="10" borderId="199" xfId="0" applyFont="1" applyFill="1" applyBorder="1" applyAlignment="1" applyProtection="1">
      <alignment horizontal="center" vertical="center" shrinkToFit="1"/>
      <protection hidden="1"/>
    </xf>
    <xf numFmtId="0" fontId="100" fillId="10" borderId="136" xfId="0" applyFont="1" applyFill="1" applyBorder="1" applyAlignment="1" applyProtection="1">
      <alignment horizontal="center" vertical="center" shrinkToFit="1"/>
      <protection hidden="1"/>
    </xf>
    <xf numFmtId="0" fontId="100" fillId="10" borderId="139" xfId="0" applyFont="1" applyFill="1" applyBorder="1" applyAlignment="1" applyProtection="1">
      <alignment horizontal="center" vertical="center" shrinkToFit="1"/>
      <protection hidden="1"/>
    </xf>
    <xf numFmtId="0" fontId="100" fillId="10" borderId="137" xfId="0" applyFont="1" applyFill="1" applyBorder="1" applyAlignment="1" applyProtection="1">
      <alignment horizontal="center" vertical="center" shrinkToFit="1"/>
      <protection hidden="1"/>
    </xf>
    <xf numFmtId="0" fontId="76" fillId="10" borderId="0" xfId="0" applyFont="1" applyFill="1" applyAlignment="1" applyProtection="1">
      <alignment horizontal="center" vertical="center" shrinkToFit="1"/>
      <protection hidden="1"/>
    </xf>
    <xf numFmtId="0" fontId="90" fillId="10" borderId="199" xfId="0" applyFont="1" applyFill="1" applyBorder="1" applyAlignment="1" applyProtection="1">
      <alignment horizontal="center" vertical="center" shrinkToFit="1"/>
      <protection hidden="1"/>
    </xf>
    <xf numFmtId="0" fontId="1" fillId="7" borderId="0" xfId="0" applyFont="1" applyFill="1" applyAlignment="1" applyProtection="1">
      <alignment horizontal="center" vertical="center"/>
      <protection hidden="1"/>
    </xf>
    <xf numFmtId="0" fontId="1" fillId="0" borderId="0" xfId="0" applyFont="1" applyFill="1" applyAlignment="1" applyProtection="1">
      <alignment horizontal="center"/>
      <protection hidden="1"/>
    </xf>
    <xf numFmtId="14" fontId="1" fillId="0" borderId="0" xfId="0" applyNumberFormat="1" applyFont="1" applyFill="1" applyAlignment="1" applyProtection="1">
      <alignment vertical="center"/>
      <protection hidden="1"/>
    </xf>
    <xf numFmtId="0" fontId="320" fillId="0" borderId="0" xfId="0" applyFont="1" applyFill="1" applyAlignment="1" applyProtection="1">
      <alignment horizontal="left" vertical="center"/>
      <protection hidden="1"/>
    </xf>
    <xf numFmtId="0" fontId="168" fillId="10" borderId="693" xfId="0" applyFont="1" applyFill="1" applyBorder="1" applyAlignment="1" applyProtection="1">
      <alignment horizontal="center" textRotation="90" shrinkToFit="1"/>
      <protection hidden="1"/>
    </xf>
    <xf numFmtId="0" fontId="168" fillId="10" borderId="592" xfId="0" applyFont="1" applyFill="1" applyBorder="1" applyAlignment="1" applyProtection="1">
      <alignment horizontal="center" textRotation="90" shrinkToFit="1"/>
      <protection hidden="1"/>
    </xf>
    <xf numFmtId="0" fontId="168" fillId="10" borderId="593" xfId="0" applyFont="1" applyFill="1" applyBorder="1" applyAlignment="1" applyProtection="1">
      <alignment horizontal="center" textRotation="90" shrinkToFit="1"/>
      <protection hidden="1"/>
    </xf>
    <xf numFmtId="0" fontId="183" fillId="10" borderId="6" xfId="0" applyFont="1" applyFill="1" applyBorder="1" applyAlignment="1" applyProtection="1">
      <alignment horizontal="center" textRotation="90" shrinkToFit="1"/>
      <protection hidden="1"/>
    </xf>
    <xf numFmtId="0" fontId="184" fillId="10" borderId="608" xfId="0" applyFont="1" applyFill="1" applyBorder="1" applyAlignment="1" applyProtection="1">
      <alignment horizontal="center" textRotation="90" shrinkToFit="1"/>
      <protection hidden="1"/>
    </xf>
    <xf numFmtId="0" fontId="168" fillId="10" borderId="468" xfId="0" applyFont="1" applyFill="1" applyBorder="1" applyAlignment="1" applyProtection="1">
      <alignment horizontal="center" textRotation="90" shrinkToFit="1"/>
      <protection hidden="1"/>
    </xf>
    <xf numFmtId="0" fontId="168" fillId="10" borderId="469" xfId="0" applyFont="1" applyFill="1" applyBorder="1" applyAlignment="1" applyProtection="1">
      <alignment horizontal="center" textRotation="90" shrinkToFit="1"/>
      <protection hidden="1"/>
    </xf>
    <xf numFmtId="0" fontId="168" fillId="10" borderId="573" xfId="0" applyFont="1" applyFill="1" applyBorder="1" applyAlignment="1" applyProtection="1">
      <alignment horizontal="center" textRotation="90" shrinkToFit="1"/>
      <protection hidden="1"/>
    </xf>
    <xf numFmtId="0" fontId="168" fillId="10" borderId="574" xfId="0" applyFont="1" applyFill="1" applyBorder="1" applyAlignment="1" applyProtection="1">
      <alignment horizontal="center" textRotation="90" shrinkToFit="1"/>
      <protection hidden="1"/>
    </xf>
    <xf numFmtId="0" fontId="184" fillId="10" borderId="339" xfId="0" applyFont="1" applyFill="1" applyBorder="1" applyAlignment="1" applyProtection="1">
      <alignment horizontal="center" textRotation="90" shrinkToFit="1"/>
      <protection hidden="1"/>
    </xf>
    <xf numFmtId="0" fontId="1" fillId="6" borderId="725" xfId="0" applyFont="1" applyFill="1" applyBorder="1" applyAlignment="1" applyProtection="1">
      <alignment vertical="center"/>
      <protection hidden="1"/>
    </xf>
    <xf numFmtId="0" fontId="1" fillId="6" borderId="725" xfId="0" applyFont="1" applyFill="1" applyBorder="1" applyAlignment="1" applyProtection="1">
      <alignment horizontal="left" vertical="center"/>
      <protection hidden="1"/>
    </xf>
    <xf numFmtId="0" fontId="20" fillId="6" borderId="725" xfId="0" applyFont="1" applyFill="1" applyBorder="1" applyAlignment="1" applyProtection="1">
      <alignment horizontal="center" vertical="center"/>
      <protection hidden="1"/>
    </xf>
    <xf numFmtId="0" fontId="101" fillId="0" borderId="877" xfId="0" applyFont="1" applyFill="1" applyBorder="1" applyAlignment="1" applyProtection="1">
      <alignment horizontal="center" textRotation="90"/>
      <protection hidden="1"/>
    </xf>
    <xf numFmtId="0" fontId="101" fillId="0" borderId="879" xfId="0" applyFont="1" applyFill="1" applyBorder="1" applyAlignment="1" applyProtection="1">
      <alignment horizontal="center" vertical="center" shrinkToFit="1"/>
      <protection hidden="1"/>
    </xf>
    <xf numFmtId="0" fontId="101" fillId="10" borderId="879" xfId="0" applyFont="1" applyFill="1" applyBorder="1" applyAlignment="1" applyProtection="1">
      <alignment horizontal="center" vertical="center" shrinkToFit="1"/>
      <protection hidden="1"/>
    </xf>
    <xf numFmtId="0" fontId="101" fillId="0" borderId="881" xfId="0" applyFont="1" applyFill="1" applyBorder="1" applyAlignment="1" applyProtection="1">
      <alignment horizontal="center" vertical="center" shrinkToFit="1"/>
      <protection hidden="1"/>
    </xf>
    <xf numFmtId="0" fontId="101" fillId="0" borderId="893" xfId="0" applyFont="1" applyFill="1" applyBorder="1" applyAlignment="1" applyProtection="1">
      <alignment horizontal="center" vertical="center" shrinkToFit="1"/>
      <protection hidden="1"/>
    </xf>
    <xf numFmtId="0" fontId="101" fillId="0" borderId="877" xfId="0" applyFont="1" applyFill="1" applyBorder="1" applyAlignment="1" applyProtection="1">
      <alignment horizontal="center" vertical="center" shrinkToFit="1"/>
      <protection hidden="1"/>
    </xf>
    <xf numFmtId="0" fontId="101" fillId="0" borderId="889" xfId="0" applyFont="1" applyFill="1" applyBorder="1" applyAlignment="1" applyProtection="1">
      <alignment horizontal="center" vertical="center" shrinkToFit="1"/>
      <protection hidden="1"/>
    </xf>
    <xf numFmtId="0" fontId="101" fillId="0" borderId="891" xfId="0" applyFont="1" applyFill="1" applyBorder="1" applyAlignment="1" applyProtection="1">
      <alignment horizontal="center" vertical="center" shrinkToFit="1"/>
      <protection hidden="1"/>
    </xf>
    <xf numFmtId="0" fontId="101" fillId="0" borderId="896" xfId="0" applyFont="1" applyFill="1" applyBorder="1" applyAlignment="1" applyProtection="1">
      <alignment horizontal="center" vertical="center" shrinkToFit="1"/>
      <protection hidden="1"/>
    </xf>
    <xf numFmtId="0" fontId="101" fillId="0" borderId="898" xfId="0" applyFont="1" applyFill="1" applyBorder="1" applyAlignment="1" applyProtection="1">
      <alignment horizontal="center" vertical="center" shrinkToFit="1"/>
      <protection hidden="1"/>
    </xf>
    <xf numFmtId="0" fontId="17" fillId="49" borderId="0" xfId="0" applyFont="1" applyFill="1" applyAlignment="1" applyProtection="1">
      <alignment horizontal="center"/>
      <protection hidden="1"/>
    </xf>
    <xf numFmtId="0" fontId="17" fillId="16" borderId="0" xfId="0" applyFont="1" applyFill="1" applyAlignment="1" applyProtection="1">
      <alignment horizontal="center"/>
      <protection hidden="1"/>
    </xf>
    <xf numFmtId="0" fontId="17" fillId="26" borderId="0" xfId="0" applyFont="1" applyFill="1" applyAlignment="1" applyProtection="1">
      <alignment horizontal="center"/>
      <protection hidden="1"/>
    </xf>
    <xf numFmtId="0" fontId="17" fillId="29" borderId="0" xfId="0" applyFont="1" applyFill="1" applyAlignment="1" applyProtection="1">
      <alignment horizontal="center"/>
      <protection hidden="1"/>
    </xf>
    <xf numFmtId="0" fontId="17" fillId="30" borderId="0" xfId="0" applyFont="1" applyFill="1" applyAlignment="1" applyProtection="1">
      <alignment horizontal="center"/>
      <protection hidden="1"/>
    </xf>
    <xf numFmtId="0" fontId="17" fillId="64" borderId="0" xfId="0" applyFont="1" applyFill="1" applyAlignment="1" applyProtection="1">
      <alignment horizontal="center"/>
      <protection hidden="1"/>
    </xf>
    <xf numFmtId="0" fontId="17" fillId="65" borderId="0" xfId="0" applyFont="1" applyFill="1" applyAlignment="1" applyProtection="1">
      <alignment horizontal="center"/>
      <protection hidden="1"/>
    </xf>
    <xf numFmtId="0" fontId="17" fillId="25" borderId="0" xfId="0" applyFont="1" applyFill="1" applyAlignment="1" applyProtection="1">
      <alignment horizontal="center"/>
      <protection hidden="1"/>
    </xf>
    <xf numFmtId="0" fontId="116" fillId="9" borderId="740" xfId="0" applyFont="1" applyFill="1" applyBorder="1" applyAlignment="1" applyProtection="1">
      <alignment horizontal="center" vertical="center" shrinkToFit="1"/>
      <protection locked="0"/>
    </xf>
    <xf numFmtId="0" fontId="116" fillId="5" borderId="740" xfId="0" applyFont="1" applyFill="1" applyBorder="1" applyAlignment="1" applyProtection="1">
      <alignment horizontal="center" vertical="center" shrinkToFit="1"/>
      <protection locked="0"/>
    </xf>
    <xf numFmtId="0" fontId="116" fillId="5" borderId="741" xfId="0" applyFont="1" applyFill="1" applyBorder="1" applyAlignment="1" applyProtection="1">
      <alignment horizontal="center" vertical="center" shrinkToFit="1"/>
      <protection locked="0"/>
    </xf>
    <xf numFmtId="0" fontId="116" fillId="5" borderId="767" xfId="0" applyFont="1" applyFill="1" applyBorder="1" applyAlignment="1" applyProtection="1">
      <alignment horizontal="center" vertical="center" shrinkToFit="1"/>
      <protection locked="0"/>
    </xf>
    <xf numFmtId="0" fontId="325" fillId="0" borderId="0" xfId="0" applyFont="1" applyAlignment="1">
      <alignment vertical="center"/>
    </xf>
    <xf numFmtId="0" fontId="43" fillId="0" borderId="732" xfId="0" applyFont="1" applyFill="1" applyBorder="1" applyAlignment="1" applyProtection="1">
      <alignment horizontal="center" textRotation="90"/>
      <protection hidden="1"/>
    </xf>
    <xf numFmtId="0" fontId="44" fillId="0" borderId="917" xfId="0" applyFont="1" applyFill="1" applyBorder="1" applyAlignment="1" applyProtection="1">
      <alignment horizontal="center" textRotation="90"/>
      <protection hidden="1"/>
    </xf>
    <xf numFmtId="1" fontId="30" fillId="10" borderId="732" xfId="0" applyNumberFormat="1" applyFont="1" applyFill="1" applyBorder="1" applyAlignment="1" applyProtection="1">
      <alignment horizontal="center" vertical="center" shrinkToFit="1"/>
      <protection hidden="1"/>
    </xf>
    <xf numFmtId="1" fontId="79" fillId="41" borderId="917" xfId="0" applyNumberFormat="1" applyFont="1" applyFill="1" applyBorder="1" applyAlignment="1" applyProtection="1">
      <alignment horizontal="center" vertical="center" shrinkToFit="1"/>
      <protection hidden="1"/>
    </xf>
    <xf numFmtId="1" fontId="30" fillId="10" borderId="727" xfId="0" applyNumberFormat="1" applyFont="1" applyFill="1" applyBorder="1" applyAlignment="1" applyProtection="1">
      <alignment horizontal="center" vertical="center" shrinkToFit="1"/>
      <protection hidden="1"/>
    </xf>
    <xf numFmtId="1" fontId="79" fillId="41" borderId="918" xfId="0" applyNumberFormat="1" applyFont="1" applyFill="1" applyBorder="1" applyAlignment="1" applyProtection="1">
      <alignment horizontal="center" vertical="center" shrinkToFit="1"/>
      <protection hidden="1"/>
    </xf>
    <xf numFmtId="1" fontId="30" fillId="10" borderId="729" xfId="0" applyNumberFormat="1" applyFont="1" applyFill="1" applyBorder="1" applyAlignment="1" applyProtection="1">
      <alignment horizontal="center" vertical="center" shrinkToFit="1"/>
      <protection hidden="1"/>
    </xf>
    <xf numFmtId="1" fontId="79" fillId="41" borderId="919" xfId="0" applyNumberFormat="1" applyFont="1" applyFill="1" applyBorder="1" applyAlignment="1" applyProtection="1">
      <alignment horizontal="center" vertical="center" shrinkToFit="1"/>
      <protection hidden="1"/>
    </xf>
    <xf numFmtId="1" fontId="30" fillId="7" borderId="962" xfId="0" applyNumberFormat="1" applyFont="1" applyFill="1" applyBorder="1" applyAlignment="1" applyProtection="1">
      <alignment horizontal="center" vertical="center" shrinkToFit="1"/>
      <protection locked="0"/>
    </xf>
    <xf numFmtId="1" fontId="79" fillId="41" borderId="920" xfId="0" applyNumberFormat="1" applyFont="1" applyFill="1" applyBorder="1" applyAlignment="1" applyProtection="1">
      <alignment horizontal="center" vertical="center" shrinkToFit="1"/>
      <protection locked="0"/>
    </xf>
    <xf numFmtId="1" fontId="30" fillId="7" borderId="727" xfId="0" applyNumberFormat="1" applyFont="1" applyFill="1" applyBorder="1" applyAlignment="1" applyProtection="1">
      <alignment horizontal="center" vertical="center" shrinkToFit="1"/>
      <protection locked="0"/>
    </xf>
    <xf numFmtId="1" fontId="79" fillId="41" borderId="918" xfId="0" applyNumberFormat="1" applyFont="1" applyFill="1" applyBorder="1" applyAlignment="1" applyProtection="1">
      <alignment horizontal="center" vertical="center" shrinkToFit="1"/>
      <protection locked="0"/>
    </xf>
    <xf numFmtId="1" fontId="30" fillId="7" borderId="963" xfId="0" applyNumberFormat="1" applyFont="1" applyFill="1" applyBorder="1" applyAlignment="1" applyProtection="1">
      <alignment horizontal="center" vertical="center" shrinkToFit="1"/>
      <protection locked="0"/>
    </xf>
    <xf numFmtId="1" fontId="79" fillId="41" borderId="921" xfId="0" applyNumberFormat="1" applyFont="1" applyFill="1" applyBorder="1" applyAlignment="1" applyProtection="1">
      <alignment horizontal="center" vertical="center" shrinkToFit="1"/>
      <protection locked="0"/>
    </xf>
    <xf numFmtId="0" fontId="20" fillId="7" borderId="964" xfId="0" applyFont="1" applyFill="1" applyBorder="1" applyAlignment="1" applyProtection="1">
      <alignment horizontal="center" vertical="center" shrinkToFit="1"/>
      <protection hidden="1"/>
    </xf>
    <xf numFmtId="0" fontId="1" fillId="0" borderId="962" xfId="0" applyFont="1" applyFill="1" applyBorder="1" applyAlignment="1" applyProtection="1">
      <alignment horizontal="center" vertical="center" shrinkToFit="1"/>
      <protection hidden="1"/>
    </xf>
    <xf numFmtId="0" fontId="1" fillId="0" borderId="727" xfId="0" applyFont="1" applyFill="1" applyBorder="1" applyAlignment="1" applyProtection="1">
      <alignment horizontal="center" vertical="center" shrinkToFit="1"/>
      <protection hidden="1"/>
    </xf>
    <xf numFmtId="0" fontId="1" fillId="0" borderId="963" xfId="0" applyFont="1" applyFill="1" applyBorder="1" applyAlignment="1" applyProtection="1">
      <alignment horizontal="center" vertical="center" shrinkToFit="1"/>
      <protection hidden="1"/>
    </xf>
    <xf numFmtId="0" fontId="39" fillId="0" borderId="965" xfId="0" applyFont="1" applyFill="1" applyBorder="1" applyAlignment="1" applyProtection="1">
      <alignment horizontal="center" vertical="center" shrinkToFit="1"/>
      <protection hidden="1"/>
    </xf>
    <xf numFmtId="0" fontId="125" fillId="10" borderId="924" xfId="0" applyFont="1" applyFill="1" applyBorder="1" applyAlignment="1" applyProtection="1">
      <alignment horizontal="center" vertical="center" shrinkToFit="1"/>
      <protection hidden="1"/>
    </xf>
    <xf numFmtId="1" fontId="116" fillId="5" borderId="765" xfId="0" applyNumberFormat="1" applyFont="1" applyFill="1" applyBorder="1" applyAlignment="1" applyProtection="1">
      <alignment horizontal="center" vertical="center" shrinkToFit="1"/>
      <protection locked="0"/>
    </xf>
    <xf numFmtId="1" fontId="116" fillId="5" borderId="28" xfId="0" applyNumberFormat="1" applyFont="1" applyFill="1" applyBorder="1" applyAlignment="1" applyProtection="1">
      <alignment horizontal="center" vertical="center" shrinkToFit="1"/>
      <protection locked="0"/>
    </xf>
    <xf numFmtId="1" fontId="116" fillId="9" borderId="740" xfId="0" applyNumberFormat="1" applyFont="1" applyFill="1" applyBorder="1" applyAlignment="1" applyProtection="1">
      <alignment horizontal="center" vertical="center" shrinkToFit="1"/>
      <protection locked="0"/>
    </xf>
    <xf numFmtId="1" fontId="116" fillId="9" borderId="24" xfId="0" applyNumberFormat="1" applyFont="1" applyFill="1" applyBorder="1" applyAlignment="1" applyProtection="1">
      <alignment horizontal="center" vertical="center" shrinkToFit="1"/>
      <protection locked="0"/>
    </xf>
    <xf numFmtId="1" fontId="116" fillId="5" borderId="740" xfId="0" applyNumberFormat="1" applyFont="1" applyFill="1" applyBorder="1" applyAlignment="1" applyProtection="1">
      <alignment horizontal="center" vertical="center" shrinkToFit="1"/>
      <protection locked="0"/>
    </xf>
    <xf numFmtId="1" fontId="116" fillId="5" borderId="24" xfId="0" applyNumberFormat="1" applyFont="1" applyFill="1" applyBorder="1" applyAlignment="1" applyProtection="1">
      <alignment horizontal="center" vertical="center" shrinkToFit="1"/>
      <protection locked="0"/>
    </xf>
    <xf numFmtId="1" fontId="116" fillId="5" borderId="741" xfId="0" applyNumberFormat="1" applyFont="1" applyFill="1" applyBorder="1" applyAlignment="1" applyProtection="1">
      <alignment horizontal="center" vertical="center" shrinkToFit="1"/>
      <protection locked="0"/>
    </xf>
    <xf numFmtId="1" fontId="116" fillId="5" borderId="40" xfId="0" applyNumberFormat="1" applyFont="1" applyFill="1" applyBorder="1" applyAlignment="1" applyProtection="1">
      <alignment horizontal="center" vertical="center" shrinkToFit="1"/>
      <protection locked="0"/>
    </xf>
    <xf numFmtId="1" fontId="101" fillId="10" borderId="765" xfId="0" applyNumberFormat="1" applyFont="1" applyFill="1" applyBorder="1" applyAlignment="1" applyProtection="1">
      <alignment horizontal="center" vertical="center" shrinkToFit="1"/>
      <protection hidden="1"/>
    </xf>
    <xf numFmtId="1" fontId="101" fillId="10" borderId="28" xfId="0" applyNumberFormat="1" applyFont="1" applyFill="1" applyBorder="1" applyAlignment="1" applyProtection="1">
      <alignment horizontal="center" vertical="center" shrinkToFit="1"/>
      <protection hidden="1"/>
    </xf>
    <xf numFmtId="1" fontId="101" fillId="10" borderId="740" xfId="0" applyNumberFormat="1" applyFont="1" applyFill="1" applyBorder="1" applyAlignment="1" applyProtection="1">
      <alignment horizontal="center" vertical="center" shrinkToFit="1"/>
      <protection hidden="1"/>
    </xf>
    <xf numFmtId="1" fontId="101" fillId="10" borderId="741" xfId="0" applyNumberFormat="1" applyFont="1" applyFill="1" applyBorder="1" applyAlignment="1" applyProtection="1">
      <alignment horizontal="center" vertical="center" shrinkToFit="1"/>
      <protection hidden="1"/>
    </xf>
    <xf numFmtId="1" fontId="101" fillId="7" borderId="739" xfId="0" applyNumberFormat="1" applyFont="1" applyFill="1" applyBorder="1" applyAlignment="1" applyProtection="1">
      <alignment horizontal="center" vertical="center" shrinkToFit="1"/>
      <protection locked="0"/>
    </xf>
    <xf numFmtId="1" fontId="101" fillId="7" borderId="740" xfId="0" applyNumberFormat="1" applyFont="1" applyFill="1" applyBorder="1" applyAlignment="1" applyProtection="1">
      <alignment horizontal="center" vertical="center" shrinkToFit="1"/>
      <protection locked="0"/>
    </xf>
    <xf numFmtId="1" fontId="101" fillId="7" borderId="762" xfId="0" applyNumberFormat="1" applyFont="1" applyFill="1" applyBorder="1" applyAlignment="1" applyProtection="1">
      <alignment horizontal="center" vertical="center" shrinkToFit="1"/>
      <protection locked="0"/>
    </xf>
    <xf numFmtId="1" fontId="101" fillId="7" borderId="25" xfId="0" applyNumberFormat="1" applyFont="1" applyFill="1" applyBorder="1" applyAlignment="1" applyProtection="1">
      <alignment horizontal="center" vertical="center" shrinkToFit="1"/>
      <protection locked="0"/>
    </xf>
    <xf numFmtId="0" fontId="116" fillId="7" borderId="829" xfId="0" applyFont="1" applyFill="1" applyBorder="1" applyAlignment="1" applyProtection="1">
      <alignment horizontal="center" vertical="center" shrinkToFit="1"/>
      <protection hidden="1"/>
    </xf>
    <xf numFmtId="0" fontId="116" fillId="7" borderId="828" xfId="0" applyFont="1" applyFill="1" applyBorder="1" applyAlignment="1" applyProtection="1">
      <alignment horizontal="center" vertical="center" shrinkToFit="1"/>
      <protection hidden="1"/>
    </xf>
    <xf numFmtId="0" fontId="116" fillId="5" borderId="222" xfId="0" applyFont="1" applyFill="1" applyBorder="1" applyAlignment="1" applyProtection="1">
      <alignment horizontal="center" vertical="center" shrinkToFit="1"/>
      <protection locked="0"/>
    </xf>
    <xf numFmtId="0" fontId="116" fillId="9" borderId="24" xfId="0" applyFont="1" applyFill="1" applyBorder="1" applyAlignment="1" applyProtection="1">
      <alignment horizontal="center" vertical="center" shrinkToFit="1"/>
      <protection locked="0"/>
    </xf>
    <xf numFmtId="0" fontId="116" fillId="5" borderId="24" xfId="0" applyFont="1" applyFill="1" applyBorder="1" applyAlignment="1" applyProtection="1">
      <alignment horizontal="center" vertical="center" shrinkToFit="1"/>
      <protection locked="0"/>
    </xf>
    <xf numFmtId="0" fontId="116" fillId="5" borderId="40" xfId="0" applyFont="1" applyFill="1" applyBorder="1" applyAlignment="1" applyProtection="1">
      <alignment horizontal="center" vertical="center" shrinkToFit="1"/>
      <protection locked="0"/>
    </xf>
    <xf numFmtId="0" fontId="97" fillId="0" borderId="739" xfId="0" applyFont="1" applyFill="1" applyBorder="1" applyAlignment="1" applyProtection="1">
      <alignment horizontal="center" vertical="center" shrinkToFit="1"/>
      <protection hidden="1"/>
    </xf>
    <xf numFmtId="0" fontId="97" fillId="0" borderId="47" xfId="0" applyFont="1" applyFill="1" applyBorder="1" applyAlignment="1" applyProtection="1">
      <alignment horizontal="center" vertical="center" shrinkToFit="1"/>
      <protection hidden="1"/>
    </xf>
    <xf numFmtId="0" fontId="97" fillId="0" borderId="740" xfId="0" applyFont="1" applyFill="1" applyBorder="1" applyAlignment="1" applyProtection="1">
      <alignment horizontal="center" vertical="center" shrinkToFit="1"/>
      <protection hidden="1"/>
    </xf>
    <xf numFmtId="0" fontId="97" fillId="0" borderId="24" xfId="0" applyFont="1" applyFill="1" applyBorder="1" applyAlignment="1" applyProtection="1">
      <alignment horizontal="center" vertical="center" shrinkToFit="1"/>
      <protection hidden="1"/>
    </xf>
    <xf numFmtId="0" fontId="97" fillId="0" borderId="762" xfId="0" applyFont="1" applyFill="1" applyBorder="1" applyAlignment="1" applyProtection="1">
      <alignment horizontal="center" vertical="center" shrinkToFit="1"/>
      <protection hidden="1"/>
    </xf>
    <xf numFmtId="0" fontId="97" fillId="0" borderId="25" xfId="0" applyFont="1" applyFill="1" applyBorder="1" applyAlignment="1" applyProtection="1">
      <alignment horizontal="center" vertical="center" shrinkToFit="1"/>
      <protection hidden="1"/>
    </xf>
    <xf numFmtId="0" fontId="250" fillId="0" borderId="817" xfId="0" applyFont="1" applyFill="1" applyBorder="1" applyAlignment="1" applyProtection="1">
      <alignment horizontal="center" vertical="center" shrinkToFit="1"/>
      <protection hidden="1"/>
    </xf>
    <xf numFmtId="0" fontId="250" fillId="0" borderId="813" xfId="0" applyFont="1" applyFill="1" applyBorder="1" applyAlignment="1" applyProtection="1">
      <alignment horizontal="center" vertical="center" shrinkToFit="1"/>
      <protection hidden="1"/>
    </xf>
    <xf numFmtId="1" fontId="20" fillId="5" borderId="732" xfId="0" applyNumberFormat="1" applyFont="1" applyFill="1" applyBorder="1" applyAlignment="1" applyProtection="1">
      <alignment horizontal="center" vertical="center" shrinkToFit="1"/>
      <protection locked="0"/>
    </xf>
    <xf numFmtId="1" fontId="20" fillId="5" borderId="727" xfId="0" applyNumberFormat="1" applyFont="1" applyFill="1" applyBorder="1" applyAlignment="1" applyProtection="1">
      <alignment horizontal="center" vertical="center" shrinkToFit="1"/>
      <protection locked="0"/>
    </xf>
    <xf numFmtId="1" fontId="20" fillId="5" borderId="729" xfId="0" applyNumberFormat="1" applyFont="1" applyFill="1" applyBorder="1" applyAlignment="1" applyProtection="1">
      <alignment horizontal="center" vertical="center" shrinkToFit="1"/>
      <protection locked="0"/>
    </xf>
    <xf numFmtId="0" fontId="20" fillId="5" borderId="744" xfId="0" applyFont="1" applyFill="1" applyBorder="1" applyAlignment="1" applyProtection="1">
      <alignment horizontal="center" vertical="center" shrinkToFit="1"/>
      <protection locked="0"/>
    </xf>
    <xf numFmtId="0" fontId="20" fillId="62" borderId="727" xfId="0" applyFont="1" applyFill="1" applyBorder="1" applyAlignment="1" applyProtection="1">
      <alignment horizontal="center" vertical="center" shrinkToFit="1"/>
      <protection locked="0"/>
    </xf>
    <xf numFmtId="0" fontId="20" fillId="5" borderId="727" xfId="0" applyFont="1" applyFill="1" applyBorder="1" applyAlignment="1" applyProtection="1">
      <alignment horizontal="center" vertical="center" shrinkToFit="1"/>
      <protection locked="0"/>
    </xf>
    <xf numFmtId="0" fontId="20" fillId="5" borderId="729" xfId="0" applyFont="1" applyFill="1" applyBorder="1" applyAlignment="1" applyProtection="1">
      <alignment horizontal="center" vertical="center" shrinkToFit="1"/>
      <protection locked="0"/>
    </xf>
    <xf numFmtId="1" fontId="67" fillId="7" borderId="922" xfId="0" applyNumberFormat="1" applyFont="1" applyFill="1" applyBorder="1" applyAlignment="1" applyProtection="1">
      <alignment horizontal="center" vertical="center" shrinkToFit="1"/>
      <protection hidden="1"/>
    </xf>
    <xf numFmtId="0" fontId="254" fillId="0" borderId="238" xfId="0" applyFont="1" applyFill="1" applyBorder="1" applyAlignment="1" applyProtection="1">
      <alignment horizontal="center" vertical="center"/>
      <protection hidden="1"/>
    </xf>
    <xf numFmtId="0" fontId="257" fillId="0" borderId="465" xfId="0" applyFont="1" applyFill="1" applyBorder="1" applyAlignment="1" applyProtection="1">
      <alignment horizontal="center" vertical="center"/>
      <protection hidden="1"/>
    </xf>
    <xf numFmtId="0" fontId="257" fillId="0" borderId="695" xfId="0" applyFont="1" applyFill="1" applyBorder="1" applyAlignment="1" applyProtection="1">
      <alignment horizontal="center" vertical="center"/>
      <protection hidden="1"/>
    </xf>
    <xf numFmtId="1" fontId="103" fillId="46" borderId="287" xfId="0" applyNumberFormat="1" applyFont="1" applyFill="1" applyBorder="1" applyAlignment="1" applyProtection="1">
      <alignment horizontal="center" vertical="center" shrinkToFit="1"/>
      <protection hidden="1"/>
    </xf>
    <xf numFmtId="0" fontId="103" fillId="46" borderId="596" xfId="0" applyNumberFormat="1" applyFont="1" applyFill="1" applyBorder="1" applyAlignment="1" applyProtection="1">
      <alignment horizontal="center" vertical="center" shrinkToFit="1"/>
      <protection hidden="1"/>
    </xf>
    <xf numFmtId="0" fontId="103" fillId="7" borderId="287" xfId="0" applyFont="1" applyFill="1" applyBorder="1" applyAlignment="1" applyProtection="1">
      <alignment horizontal="center" vertical="center" shrinkToFit="1"/>
      <protection hidden="1"/>
    </xf>
    <xf numFmtId="0" fontId="103" fillId="7" borderId="596" xfId="0" applyFont="1" applyFill="1" applyBorder="1" applyAlignment="1" applyProtection="1">
      <alignment horizontal="center" vertical="center" shrinkToFit="1"/>
      <protection hidden="1"/>
    </xf>
    <xf numFmtId="0" fontId="103" fillId="46" borderId="595" xfId="0" applyNumberFormat="1" applyFont="1" applyFill="1" applyBorder="1" applyAlignment="1" applyProtection="1">
      <alignment horizontal="center" vertical="center" shrinkToFit="1"/>
      <protection hidden="1"/>
    </xf>
    <xf numFmtId="0" fontId="103" fillId="7" borderId="595" xfId="0" applyFont="1" applyFill="1" applyBorder="1" applyAlignment="1" applyProtection="1">
      <alignment horizontal="center" vertical="center" shrinkToFit="1"/>
      <protection hidden="1"/>
    </xf>
    <xf numFmtId="0" fontId="328" fillId="46" borderId="555" xfId="0" applyNumberFormat="1" applyFont="1" applyFill="1" applyBorder="1" applyAlignment="1" applyProtection="1">
      <alignment horizontal="center" vertical="center" shrinkToFit="1"/>
      <protection hidden="1"/>
    </xf>
    <xf numFmtId="0" fontId="254" fillId="0" borderId="238" xfId="0" applyFont="1" applyFill="1" applyBorder="1" applyAlignment="1" applyProtection="1">
      <protection hidden="1"/>
    </xf>
    <xf numFmtId="1" fontId="129" fillId="46" borderId="267" xfId="0" applyNumberFormat="1" applyFont="1" applyFill="1" applyBorder="1" applyAlignment="1" applyProtection="1">
      <alignment horizontal="center" vertical="center" shrinkToFit="1"/>
      <protection hidden="1"/>
    </xf>
    <xf numFmtId="0" fontId="129" fillId="46" borderId="600" xfId="0" applyNumberFormat="1" applyFont="1" applyFill="1" applyBorder="1" applyAlignment="1" applyProtection="1">
      <alignment horizontal="center" vertical="center" shrinkToFit="1"/>
      <protection hidden="1"/>
    </xf>
    <xf numFmtId="1" fontId="129" fillId="46" borderId="600" xfId="0" applyNumberFormat="1" applyFont="1" applyFill="1" applyBorder="1" applyAlignment="1" applyProtection="1">
      <alignment horizontal="center" vertical="center" shrinkToFit="1"/>
      <protection hidden="1"/>
    </xf>
    <xf numFmtId="0" fontId="103" fillId="7" borderId="266" xfId="0" applyFont="1" applyFill="1" applyBorder="1" applyAlignment="1" applyProtection="1">
      <alignment horizontal="center" vertical="center" shrinkToFit="1"/>
      <protection hidden="1"/>
    </xf>
    <xf numFmtId="0" fontId="52" fillId="7" borderId="15" xfId="0" applyFont="1" applyFill="1" applyBorder="1" applyAlignment="1" applyProtection="1">
      <alignment horizontal="center" vertical="center" shrinkToFit="1"/>
      <protection hidden="1"/>
    </xf>
    <xf numFmtId="0" fontId="55" fillId="7" borderId="7" xfId="0" applyFont="1" applyFill="1" applyBorder="1" applyAlignment="1" applyProtection="1">
      <alignment horizontal="center" shrinkToFit="1"/>
      <protection hidden="1"/>
    </xf>
    <xf numFmtId="0" fontId="243" fillId="7" borderId="106" xfId="0" quotePrefix="1" applyFont="1" applyFill="1" applyBorder="1" applyAlignment="1" applyProtection="1">
      <alignment horizontal="center" vertical="center" shrinkToFit="1"/>
      <protection hidden="1"/>
    </xf>
    <xf numFmtId="0" fontId="243" fillId="7" borderId="83" xfId="0" quotePrefix="1" applyFont="1" applyFill="1" applyBorder="1" applyAlignment="1" applyProtection="1">
      <alignment horizontal="center" vertical="center" shrinkToFit="1"/>
      <protection hidden="1"/>
    </xf>
    <xf numFmtId="0" fontId="199" fillId="7" borderId="72" xfId="0" quotePrefix="1" applyFont="1" applyFill="1" applyBorder="1" applyAlignment="1" applyProtection="1">
      <alignment horizontal="center" vertical="center" shrinkToFit="1"/>
      <protection hidden="1"/>
    </xf>
    <xf numFmtId="0" fontId="199" fillId="7" borderId="577" xfId="0" quotePrefix="1" applyFont="1" applyFill="1" applyBorder="1" applyAlignment="1" applyProtection="1">
      <alignment horizontal="center" vertical="center" shrinkToFit="1"/>
      <protection hidden="1"/>
    </xf>
    <xf numFmtId="0" fontId="103" fillId="7" borderId="600" xfId="0" applyFont="1" applyFill="1" applyBorder="1" applyAlignment="1" applyProtection="1">
      <alignment horizontal="center" vertical="center" shrinkToFit="1"/>
      <protection hidden="1"/>
    </xf>
    <xf numFmtId="0" fontId="103" fillId="7" borderId="267" xfId="0" applyFont="1" applyFill="1" applyBorder="1" applyAlignment="1" applyProtection="1">
      <alignment horizontal="center" vertical="center" shrinkToFit="1"/>
      <protection hidden="1"/>
    </xf>
    <xf numFmtId="0" fontId="103" fillId="7" borderId="597" xfId="0" applyFont="1" applyFill="1" applyBorder="1" applyAlignment="1" applyProtection="1">
      <alignment horizontal="center" vertical="center" shrinkToFit="1"/>
      <protection hidden="1"/>
    </xf>
    <xf numFmtId="0" fontId="103" fillId="7" borderId="11" xfId="0" applyFont="1" applyFill="1" applyBorder="1" applyAlignment="1" applyProtection="1">
      <alignment horizontal="center" vertical="center" shrinkToFit="1"/>
      <protection hidden="1"/>
    </xf>
    <xf numFmtId="0" fontId="103" fillId="7" borderId="288" xfId="0" applyFont="1" applyFill="1" applyBorder="1" applyAlignment="1" applyProtection="1">
      <alignment horizontal="center" vertical="center" shrinkToFit="1"/>
      <protection hidden="1"/>
    </xf>
    <xf numFmtId="0" fontId="103" fillId="7" borderId="289" xfId="0" applyFont="1" applyFill="1" applyBorder="1" applyAlignment="1" applyProtection="1">
      <alignment horizontal="center" vertical="center" shrinkToFit="1"/>
      <protection hidden="1"/>
    </xf>
    <xf numFmtId="0" fontId="103" fillId="7" borderId="599" xfId="0" applyFont="1" applyFill="1" applyBorder="1" applyAlignment="1" applyProtection="1">
      <alignment horizontal="center" vertical="center" shrinkToFit="1"/>
      <protection hidden="1"/>
    </xf>
    <xf numFmtId="1" fontId="79" fillId="10" borderId="917" xfId="0" applyNumberFormat="1" applyFont="1" applyFill="1" applyBorder="1" applyAlignment="1" applyProtection="1">
      <alignment horizontal="center" vertical="center" shrinkToFit="1"/>
      <protection hidden="1"/>
    </xf>
    <xf numFmtId="1" fontId="79" fillId="10" borderId="918" xfId="0" applyNumberFormat="1" applyFont="1" applyFill="1" applyBorder="1" applyAlignment="1" applyProtection="1">
      <alignment horizontal="center" vertical="center" shrinkToFit="1"/>
      <protection hidden="1"/>
    </xf>
    <xf numFmtId="1" fontId="79" fillId="10" borderId="919" xfId="0" applyNumberFormat="1" applyFont="1" applyFill="1" applyBorder="1" applyAlignment="1" applyProtection="1">
      <alignment horizontal="center" vertical="center" shrinkToFit="1"/>
      <protection hidden="1"/>
    </xf>
    <xf numFmtId="1" fontId="79" fillId="7" borderId="920" xfId="0" applyNumberFormat="1" applyFont="1" applyFill="1" applyBorder="1" applyAlignment="1" applyProtection="1">
      <alignment horizontal="center" vertical="center" shrinkToFit="1"/>
      <protection locked="0"/>
    </xf>
    <xf numFmtId="1" fontId="79" fillId="7" borderId="918" xfId="0" applyNumberFormat="1" applyFont="1" applyFill="1" applyBorder="1" applyAlignment="1" applyProtection="1">
      <alignment horizontal="center" vertical="center" shrinkToFit="1"/>
      <protection locked="0"/>
    </xf>
    <xf numFmtId="1" fontId="79" fillId="7" borderId="921" xfId="0" applyNumberFormat="1" applyFont="1" applyFill="1" applyBorder="1" applyAlignment="1" applyProtection="1">
      <alignment horizontal="center" vertical="center" shrinkToFit="1"/>
      <protection locked="0"/>
    </xf>
    <xf numFmtId="0" fontId="67" fillId="7" borderId="922" xfId="0" applyFont="1" applyFill="1" applyBorder="1" applyAlignment="1" applyProtection="1">
      <alignment horizontal="center" vertical="center" shrinkToFit="1"/>
      <protection hidden="1"/>
    </xf>
    <xf numFmtId="0" fontId="66" fillId="0" borderId="920" xfId="0" applyFont="1" applyFill="1" applyBorder="1" applyAlignment="1" applyProtection="1">
      <alignment horizontal="center" vertical="center" shrinkToFit="1"/>
      <protection hidden="1"/>
    </xf>
    <xf numFmtId="0" fontId="66" fillId="0" borderId="918" xfId="0" applyFont="1" applyFill="1" applyBorder="1" applyAlignment="1" applyProtection="1">
      <alignment horizontal="center" vertical="center" shrinkToFit="1"/>
      <protection hidden="1"/>
    </xf>
    <xf numFmtId="0" fontId="66" fillId="0" borderId="921" xfId="0" applyFont="1" applyFill="1" applyBorder="1" applyAlignment="1" applyProtection="1">
      <alignment horizontal="center" vertical="center" shrinkToFit="1"/>
      <protection hidden="1"/>
    </xf>
    <xf numFmtId="0" fontId="125" fillId="0" borderId="924" xfId="0" applyFont="1" applyFill="1" applyBorder="1" applyAlignment="1" applyProtection="1">
      <alignment horizontal="center" vertical="center" shrinkToFit="1"/>
      <protection hidden="1"/>
    </xf>
    <xf numFmtId="0" fontId="100" fillId="41" borderId="920" xfId="0" applyFont="1" applyFill="1" applyBorder="1" applyAlignment="1" applyProtection="1">
      <alignment horizontal="center" vertical="center" shrinkToFit="1"/>
      <protection hidden="1"/>
    </xf>
    <xf numFmtId="0" fontId="100" fillId="41" borderId="918" xfId="0" applyFont="1" applyFill="1" applyBorder="1" applyAlignment="1" applyProtection="1">
      <alignment horizontal="center" vertical="center" shrinkToFit="1"/>
      <protection hidden="1"/>
    </xf>
    <xf numFmtId="0" fontId="100" fillId="41" borderId="921" xfId="0" applyFont="1" applyFill="1" applyBorder="1" applyAlignment="1" applyProtection="1">
      <alignment horizontal="center" vertical="center" shrinkToFit="1"/>
      <protection hidden="1"/>
    </xf>
    <xf numFmtId="0" fontId="54" fillId="0" borderId="0" xfId="0" applyFont="1" applyFill="1" applyAlignment="1" applyProtection="1">
      <alignment horizontal="right" vertical="center"/>
      <protection hidden="1"/>
    </xf>
    <xf numFmtId="1" fontId="54" fillId="16" borderId="0" xfId="0" applyNumberFormat="1" applyFont="1" applyFill="1" applyProtection="1">
      <protection hidden="1"/>
    </xf>
    <xf numFmtId="0" fontId="1" fillId="0" borderId="0" xfId="0" applyFont="1" applyFill="1" applyAlignment="1" applyProtection="1">
      <alignment horizontal="center" vertical="center" shrinkToFit="1"/>
      <protection hidden="1"/>
    </xf>
    <xf numFmtId="0" fontId="1" fillId="8" borderId="0" xfId="0" applyFont="1" applyFill="1" applyAlignment="1" applyProtection="1">
      <alignment horizontal="center" vertical="center"/>
      <protection hidden="1"/>
    </xf>
    <xf numFmtId="0" fontId="330" fillId="0" borderId="0" xfId="0" applyFont="1" applyFill="1" applyAlignment="1" applyProtection="1">
      <alignment vertical="center" shrinkToFit="1"/>
      <protection hidden="1"/>
    </xf>
    <xf numFmtId="0" fontId="64" fillId="0" borderId="0" xfId="0" applyFont="1" applyFill="1" applyBorder="1" applyAlignment="1" applyProtection="1">
      <alignment vertical="center" shrinkToFit="1"/>
      <protection hidden="1"/>
    </xf>
    <xf numFmtId="0" fontId="64" fillId="0" borderId="0" xfId="0" applyFont="1" applyFill="1" applyBorder="1" applyAlignment="1" applyProtection="1">
      <alignment horizontal="left" vertical="center" shrinkToFit="1"/>
      <protection hidden="1"/>
    </xf>
    <xf numFmtId="0" fontId="64" fillId="10" borderId="0" xfId="0" applyFont="1" applyFill="1" applyBorder="1" applyAlignment="1" applyProtection="1">
      <alignment vertical="center" shrinkToFit="1"/>
      <protection hidden="1"/>
    </xf>
    <xf numFmtId="0" fontId="330" fillId="0" borderId="0" xfId="0" applyFont="1" applyFill="1" applyBorder="1" applyAlignment="1" applyProtection="1">
      <alignment horizontal="center" vertical="center" shrinkToFit="1"/>
      <protection hidden="1"/>
    </xf>
    <xf numFmtId="0" fontId="330" fillId="0" borderId="0" xfId="0" applyFont="1" applyFill="1" applyAlignment="1" applyProtection="1">
      <alignment horizontal="center" vertical="center" shrinkToFit="1"/>
      <protection hidden="1"/>
    </xf>
    <xf numFmtId="0" fontId="330" fillId="0" borderId="0" xfId="0" applyFont="1" applyFill="1" applyAlignment="1" applyProtection="1">
      <alignment horizontal="left" vertical="center" shrinkToFit="1"/>
      <protection hidden="1"/>
    </xf>
    <xf numFmtId="0" fontId="1" fillId="10" borderId="241" xfId="0" applyFont="1" applyFill="1" applyBorder="1" applyAlignment="1" applyProtection="1">
      <alignment horizontal="left" vertical="center" shrinkToFit="1"/>
      <protection hidden="1"/>
    </xf>
    <xf numFmtId="0" fontId="1" fillId="5" borderId="241" xfId="0" applyFont="1" applyFill="1" applyBorder="1" applyAlignment="1" applyProtection="1">
      <alignment horizontal="left" vertical="center" shrinkToFit="1"/>
      <protection hidden="1"/>
    </xf>
    <xf numFmtId="0" fontId="1" fillId="5" borderId="866" xfId="0" applyFont="1" applyFill="1" applyBorder="1" applyAlignment="1" applyProtection="1">
      <alignment horizontal="left" vertical="center" shrinkToFit="1"/>
      <protection hidden="1"/>
    </xf>
    <xf numFmtId="0" fontId="1" fillId="10" borderId="241" xfId="0" applyFont="1" applyFill="1" applyBorder="1" applyAlignment="1" applyProtection="1">
      <alignment horizontal="left" shrinkToFit="1"/>
      <protection hidden="1"/>
    </xf>
    <xf numFmtId="0" fontId="1" fillId="5" borderId="241" xfId="0" applyFont="1" applyFill="1" applyBorder="1" applyAlignment="1" applyProtection="1">
      <alignment horizontal="left" shrinkToFit="1"/>
      <protection hidden="1"/>
    </xf>
    <xf numFmtId="0" fontId="1" fillId="5" borderId="866" xfId="0" applyFont="1" applyFill="1" applyBorder="1" applyAlignment="1" applyProtection="1">
      <alignment horizontal="left" shrinkToFit="1"/>
      <protection hidden="1"/>
    </xf>
    <xf numFmtId="0" fontId="1" fillId="32" borderId="241" xfId="0" applyFont="1" applyFill="1" applyBorder="1" applyAlignment="1" applyProtection="1">
      <alignment horizontal="left" vertical="center" shrinkToFit="1"/>
      <protection hidden="1"/>
    </xf>
    <xf numFmtId="0" fontId="223" fillId="0" borderId="660" xfId="0" applyFont="1" applyBorder="1" applyAlignment="1" applyProtection="1">
      <alignment wrapText="1"/>
      <protection hidden="1"/>
    </xf>
    <xf numFmtId="0" fontId="222" fillId="0" borderId="0" xfId="0" applyFont="1" applyBorder="1" applyAlignment="1" applyProtection="1">
      <alignment wrapText="1"/>
      <protection hidden="1"/>
    </xf>
    <xf numFmtId="0" fontId="222" fillId="0" borderId="391" xfId="0" applyFont="1" applyBorder="1" applyAlignment="1" applyProtection="1">
      <alignment wrapText="1"/>
      <protection hidden="1"/>
    </xf>
    <xf numFmtId="0" fontId="145" fillId="66" borderId="0" xfId="0" applyFont="1" applyFill="1" applyAlignment="1" applyProtection="1">
      <alignment horizontal="center"/>
      <protection hidden="1"/>
    </xf>
    <xf numFmtId="1" fontId="20" fillId="9" borderId="727" xfId="0" applyNumberFormat="1" applyFont="1" applyFill="1" applyBorder="1" applyAlignment="1" applyProtection="1">
      <alignment horizontal="center" vertical="center" shrinkToFit="1"/>
      <protection locked="0"/>
    </xf>
    <xf numFmtId="0" fontId="20" fillId="9" borderId="727" xfId="0" applyFont="1" applyFill="1" applyBorder="1" applyAlignment="1" applyProtection="1">
      <alignment horizontal="center" vertical="center" shrinkToFit="1"/>
      <protection locked="0"/>
    </xf>
    <xf numFmtId="0" fontId="10" fillId="16" borderId="0" xfId="0" applyFont="1" applyFill="1" applyAlignment="1" applyProtection="1">
      <alignment shrinkToFit="1"/>
      <protection hidden="1"/>
    </xf>
    <xf numFmtId="1" fontId="90" fillId="10" borderId="45" xfId="0" applyNumberFormat="1" applyFont="1" applyFill="1" applyBorder="1" applyAlignment="1" applyProtection="1">
      <alignment horizontal="center" vertical="center" shrinkToFit="1"/>
      <protection hidden="1"/>
    </xf>
    <xf numFmtId="0" fontId="249" fillId="0" borderId="725" xfId="0" applyFont="1" applyFill="1" applyBorder="1" applyAlignment="1" applyProtection="1">
      <alignment vertical="center" shrinkToFit="1"/>
      <protection hidden="1"/>
    </xf>
    <xf numFmtId="0" fontId="249" fillId="0" borderId="0" xfId="0" applyFont="1" applyFill="1" applyBorder="1" applyAlignment="1" applyProtection="1">
      <alignment vertical="center" shrinkToFit="1"/>
      <protection hidden="1"/>
    </xf>
    <xf numFmtId="0" fontId="249" fillId="0" borderId="718" xfId="0" applyFont="1" applyFill="1" applyBorder="1" applyAlignment="1" applyProtection="1">
      <alignment vertical="center" shrinkToFit="1"/>
      <protection hidden="1"/>
    </xf>
    <xf numFmtId="0" fontId="103" fillId="46" borderId="240" xfId="0" applyFont="1" applyFill="1" applyBorder="1" applyAlignment="1" applyProtection="1">
      <alignment horizontal="center" vertical="center" shrinkToFit="1"/>
      <protection hidden="1"/>
    </xf>
    <xf numFmtId="0" fontId="170" fillId="46" borderId="582" xfId="0" applyFont="1" applyFill="1" applyBorder="1" applyAlignment="1" applyProtection="1">
      <alignment horizontal="center" vertical="center" shrinkToFit="1"/>
      <protection hidden="1"/>
    </xf>
    <xf numFmtId="0" fontId="103" fillId="46" borderId="693" xfId="0" applyFont="1" applyFill="1" applyBorder="1" applyAlignment="1" applyProtection="1">
      <alignment horizontal="center" vertical="center" shrinkToFit="1"/>
      <protection hidden="1"/>
    </xf>
    <xf numFmtId="0" fontId="103" fillId="46" borderId="593" xfId="0" applyFont="1" applyFill="1" applyBorder="1" applyAlignment="1" applyProtection="1">
      <alignment horizontal="center" vertical="center" shrinkToFit="1"/>
      <protection hidden="1"/>
    </xf>
    <xf numFmtId="0" fontId="103" fillId="46" borderId="589" xfId="0" applyFont="1" applyFill="1" applyBorder="1" applyAlignment="1" applyProtection="1">
      <alignment horizontal="center" vertical="center" shrinkToFit="1"/>
      <protection hidden="1"/>
    </xf>
    <xf numFmtId="0" fontId="170" fillId="46" borderId="605" xfId="0" applyFont="1" applyFill="1" applyBorder="1" applyAlignment="1" applyProtection="1">
      <alignment horizontal="center" vertical="center" shrinkToFit="1"/>
      <protection hidden="1"/>
    </xf>
    <xf numFmtId="0" fontId="328" fillId="46" borderId="111" xfId="0" applyFont="1" applyFill="1" applyBorder="1" applyAlignment="1" applyProtection="1">
      <alignment horizontal="center" vertical="center" shrinkToFit="1"/>
      <protection hidden="1"/>
    </xf>
    <xf numFmtId="0" fontId="170" fillId="46" borderId="589" xfId="0" applyFont="1" applyFill="1" applyBorder="1" applyAlignment="1" applyProtection="1">
      <alignment horizontal="center" vertical="center" shrinkToFit="1"/>
      <protection hidden="1"/>
    </xf>
    <xf numFmtId="0" fontId="170" fillId="46" borderId="591" xfId="0" applyFont="1" applyFill="1" applyBorder="1" applyAlignment="1" applyProtection="1">
      <alignment horizontal="center" vertical="center" shrinkToFit="1"/>
      <protection hidden="1"/>
    </xf>
    <xf numFmtId="0" fontId="170" fillId="46" borderId="590" xfId="0" applyFont="1" applyFill="1" applyBorder="1" applyAlignment="1" applyProtection="1">
      <alignment horizontal="center" vertical="center" shrinkToFit="1"/>
      <protection hidden="1"/>
    </xf>
    <xf numFmtId="0" fontId="170" fillId="46" borderId="693" xfId="0" applyFont="1" applyFill="1" applyBorder="1" applyAlignment="1" applyProtection="1">
      <alignment horizontal="center" vertical="center" shrinkToFit="1"/>
      <protection hidden="1"/>
    </xf>
    <xf numFmtId="0" fontId="170" fillId="46" borderId="592" xfId="0" applyFont="1" applyFill="1" applyBorder="1" applyAlignment="1" applyProtection="1">
      <alignment horizontal="center" vertical="center" shrinkToFit="1"/>
      <protection hidden="1"/>
    </xf>
    <xf numFmtId="0" fontId="170" fillId="46" borderId="975" xfId="0" applyFont="1" applyFill="1" applyBorder="1" applyAlignment="1" applyProtection="1">
      <alignment horizontal="center" vertical="center" shrinkToFit="1"/>
      <protection hidden="1"/>
    </xf>
    <xf numFmtId="0" fontId="170" fillId="46" borderId="111" xfId="0" applyFont="1" applyFill="1" applyBorder="1" applyAlignment="1" applyProtection="1">
      <alignment horizontal="center" vertical="center" shrinkToFit="1"/>
      <protection hidden="1"/>
    </xf>
    <xf numFmtId="0" fontId="170" fillId="46" borderId="976" xfId="0" applyFont="1" applyFill="1" applyBorder="1" applyAlignment="1" applyProtection="1">
      <alignment horizontal="center" vertical="center" shrinkToFit="1"/>
      <protection hidden="1"/>
    </xf>
    <xf numFmtId="0" fontId="170" fillId="46" borderId="593" xfId="0" applyFont="1" applyFill="1" applyBorder="1" applyAlignment="1" applyProtection="1">
      <alignment horizontal="center" vertical="center" shrinkToFit="1"/>
      <protection hidden="1"/>
    </xf>
    <xf numFmtId="0" fontId="170" fillId="46" borderId="240" xfId="0" applyFont="1" applyFill="1" applyBorder="1" applyAlignment="1" applyProtection="1">
      <alignment horizontal="center" vertical="center" shrinkToFit="1"/>
      <protection hidden="1"/>
    </xf>
    <xf numFmtId="0" fontId="55" fillId="0" borderId="577" xfId="0" applyFont="1" applyFill="1" applyBorder="1" applyAlignment="1" applyProtection="1">
      <alignment horizontal="center" vertical="center" shrinkToFit="1"/>
      <protection hidden="1"/>
    </xf>
    <xf numFmtId="0" fontId="55" fillId="0" borderId="698" xfId="0" applyFont="1" applyFill="1" applyBorder="1" applyAlignment="1" applyProtection="1">
      <alignment horizontal="center" vertical="center" shrinkToFit="1"/>
      <protection hidden="1"/>
    </xf>
    <xf numFmtId="0" fontId="181" fillId="10" borderId="564" xfId="0" applyFont="1" applyFill="1" applyBorder="1" applyAlignment="1" applyProtection="1">
      <alignment horizontal="center" vertical="center" shrinkToFit="1"/>
      <protection hidden="1"/>
    </xf>
    <xf numFmtId="0" fontId="181" fillId="10" borderId="82" xfId="0" applyFont="1" applyFill="1" applyBorder="1" applyAlignment="1" applyProtection="1">
      <alignment horizontal="center" vertical="center" shrinkToFit="1"/>
      <protection hidden="1"/>
    </xf>
    <xf numFmtId="0" fontId="181" fillId="10" borderId="980" xfId="0" applyFont="1" applyFill="1" applyBorder="1" applyAlignment="1" applyProtection="1">
      <alignment horizontal="center" vertical="center" shrinkToFit="1"/>
      <protection hidden="1"/>
    </xf>
    <xf numFmtId="0" fontId="181" fillId="10" borderId="339" xfId="0" applyFont="1" applyFill="1" applyBorder="1" applyAlignment="1" applyProtection="1">
      <alignment horizontal="center" vertical="center" shrinkToFit="1"/>
      <protection hidden="1"/>
    </xf>
    <xf numFmtId="0" fontId="181" fillId="10" borderId="700" xfId="0" applyFont="1" applyFill="1" applyBorder="1" applyAlignment="1" applyProtection="1">
      <alignment horizontal="center" vertical="center" shrinkToFit="1"/>
      <protection hidden="1"/>
    </xf>
    <xf numFmtId="0" fontId="52" fillId="0" borderId="0" xfId="0" applyFont="1" applyFill="1" applyAlignment="1" applyProtection="1">
      <alignment vertical="center"/>
      <protection hidden="1"/>
    </xf>
    <xf numFmtId="165" fontId="240" fillId="0" borderId="0" xfId="0" applyNumberFormat="1" applyFont="1" applyAlignment="1" applyProtection="1">
      <alignment horizontal="left"/>
      <protection hidden="1"/>
    </xf>
    <xf numFmtId="0" fontId="54" fillId="0" borderId="0" xfId="0" applyFont="1" applyFill="1" applyBorder="1" applyAlignment="1" applyProtection="1">
      <alignment shrinkToFit="1"/>
      <protection hidden="1"/>
    </xf>
    <xf numFmtId="0" fontId="116" fillId="0" borderId="547" xfId="0" applyFont="1" applyFill="1" applyBorder="1" applyAlignment="1" applyProtection="1">
      <alignment horizontal="right" vertical="center" indent="1"/>
      <protection hidden="1"/>
    </xf>
    <xf numFmtId="0" fontId="324" fillId="0" borderId="0" xfId="0" applyFont="1" applyFill="1" applyAlignment="1" applyProtection="1">
      <alignment vertical="center" shrinkToFit="1"/>
      <protection hidden="1"/>
    </xf>
    <xf numFmtId="1" fontId="116" fillId="0" borderId="0" xfId="0" applyNumberFormat="1" applyFont="1" applyFill="1" applyAlignment="1" applyProtection="1">
      <alignment horizontal="center" vertical="center" shrinkToFit="1"/>
      <protection hidden="1"/>
    </xf>
    <xf numFmtId="1" fontId="343" fillId="16" borderId="0" xfId="0" applyNumberFormat="1" applyFont="1" applyFill="1" applyAlignment="1" applyProtection="1">
      <alignment horizontal="center" shrinkToFit="1"/>
      <protection hidden="1"/>
    </xf>
    <xf numFmtId="1" fontId="91" fillId="10" borderId="0" xfId="0" applyNumberFormat="1" applyFont="1" applyFill="1" applyAlignment="1" applyProtection="1">
      <alignment horizontal="center" vertical="center" shrinkToFit="1"/>
      <protection hidden="1"/>
    </xf>
    <xf numFmtId="0" fontId="0" fillId="0" borderId="0" xfId="0" applyFont="1" applyFill="1" applyBorder="1" applyAlignment="1" applyProtection="1">
      <alignment horizontal="center" vertical="center" shrinkToFit="1"/>
      <protection hidden="1"/>
    </xf>
    <xf numFmtId="0" fontId="344" fillId="10" borderId="0" xfId="0" applyFont="1" applyFill="1" applyBorder="1" applyAlignment="1" applyProtection="1">
      <alignment horizontal="center" vertical="center"/>
      <protection hidden="1"/>
    </xf>
    <xf numFmtId="1" fontId="345" fillId="13" borderId="0" xfId="0" applyNumberFormat="1" applyFont="1" applyFill="1" applyBorder="1" applyAlignment="1" applyProtection="1">
      <alignment horizontal="center" vertical="center"/>
      <protection hidden="1"/>
    </xf>
    <xf numFmtId="0" fontId="88" fillId="42" borderId="456" xfId="0" applyFont="1" applyFill="1" applyBorder="1" applyAlignment="1" applyProtection="1">
      <alignment horizontal="center" vertical="center" shrinkToFit="1"/>
      <protection locked="0"/>
    </xf>
    <xf numFmtId="0" fontId="88" fillId="42" borderId="418" xfId="0" applyFont="1" applyFill="1" applyBorder="1" applyAlignment="1" applyProtection="1">
      <alignment horizontal="center" vertical="center" shrinkToFit="1"/>
      <protection locked="0"/>
    </xf>
    <xf numFmtId="0" fontId="88" fillId="42" borderId="417" xfId="0" applyFont="1" applyFill="1" applyBorder="1" applyAlignment="1" applyProtection="1">
      <alignment horizontal="center" vertical="center" shrinkToFit="1"/>
      <protection locked="0"/>
    </xf>
    <xf numFmtId="0" fontId="88" fillId="42" borderId="450" xfId="0" applyFont="1" applyFill="1" applyBorder="1" applyAlignment="1" applyProtection="1">
      <alignment horizontal="center" vertical="center" shrinkToFit="1"/>
      <protection locked="0"/>
    </xf>
    <xf numFmtId="0" fontId="88" fillId="42" borderId="445" xfId="0" applyFont="1" applyFill="1" applyBorder="1" applyAlignment="1" applyProtection="1">
      <alignment horizontal="center" vertical="center" shrinkToFit="1"/>
      <protection locked="0"/>
    </xf>
    <xf numFmtId="0" fontId="88" fillId="42" borderId="419" xfId="0" applyFont="1" applyFill="1" applyBorder="1" applyAlignment="1" applyProtection="1">
      <alignment horizontal="center" vertical="center" shrinkToFit="1"/>
      <protection locked="0"/>
    </xf>
    <xf numFmtId="0" fontId="88" fillId="42" borderId="479" xfId="0" applyFont="1" applyFill="1" applyBorder="1" applyAlignment="1" applyProtection="1">
      <alignment horizontal="center" vertical="center" shrinkToFit="1"/>
      <protection locked="0"/>
    </xf>
    <xf numFmtId="0" fontId="88" fillId="42" borderId="480" xfId="0" applyFont="1" applyFill="1" applyBorder="1" applyAlignment="1" applyProtection="1">
      <alignment horizontal="center" vertical="center" shrinkToFit="1"/>
      <protection locked="0"/>
    </xf>
    <xf numFmtId="0" fontId="88" fillId="42" borderId="481" xfId="0" applyFont="1" applyFill="1" applyBorder="1" applyAlignment="1" applyProtection="1">
      <alignment horizontal="center" vertical="center" shrinkToFit="1"/>
      <protection locked="0"/>
    </xf>
    <xf numFmtId="0" fontId="88" fillId="42" borderId="482" xfId="0" applyFont="1" applyFill="1" applyBorder="1" applyAlignment="1" applyProtection="1">
      <alignment horizontal="center" vertical="center" shrinkToFit="1"/>
      <protection locked="0"/>
    </xf>
    <xf numFmtId="0" fontId="88" fillId="42" borderId="483" xfId="0" applyFont="1" applyFill="1" applyBorder="1" applyAlignment="1" applyProtection="1">
      <alignment horizontal="center" vertical="center" shrinkToFit="1"/>
      <protection locked="0"/>
    </xf>
    <xf numFmtId="0" fontId="88" fillId="42" borderId="484" xfId="0" applyFont="1" applyFill="1" applyBorder="1" applyAlignment="1" applyProtection="1">
      <alignment horizontal="center" vertical="center" shrinkToFit="1"/>
      <protection locked="0"/>
    </xf>
    <xf numFmtId="0" fontId="83" fillId="10" borderId="865" xfId="0" applyFont="1" applyFill="1" applyBorder="1" applyAlignment="1" applyProtection="1">
      <alignment horizontal="left" indent="1" shrinkToFit="1"/>
      <protection hidden="1"/>
    </xf>
    <xf numFmtId="0" fontId="83" fillId="10" borderId="241" xfId="0" applyFont="1" applyFill="1" applyBorder="1" applyAlignment="1" applyProtection="1">
      <alignment horizontal="left" vertical="center" indent="1" shrinkToFit="1"/>
      <protection hidden="1"/>
    </xf>
    <xf numFmtId="1" fontId="91" fillId="37" borderId="0" xfId="0" applyNumberFormat="1" applyFont="1" applyFill="1" applyAlignment="1" applyProtection="1">
      <alignment horizontal="center" vertical="center" shrinkToFit="1"/>
      <protection hidden="1"/>
    </xf>
    <xf numFmtId="0" fontId="0" fillId="8" borderId="0" xfId="0" applyFont="1" applyFill="1" applyBorder="1" applyAlignment="1" applyProtection="1">
      <alignment horizontal="center" vertical="center" shrinkToFit="1"/>
      <protection hidden="1"/>
    </xf>
    <xf numFmtId="1" fontId="91" fillId="8" borderId="0" xfId="0" applyNumberFormat="1" applyFont="1" applyFill="1" applyAlignment="1" applyProtection="1">
      <alignment horizontal="center" vertical="center" shrinkToFit="1"/>
      <protection hidden="1"/>
    </xf>
    <xf numFmtId="0" fontId="222" fillId="0" borderId="660" xfId="0" applyFont="1" applyBorder="1" applyAlignment="1" applyProtection="1">
      <alignment horizontal="left" vertical="top" wrapText="1"/>
      <protection hidden="1"/>
    </xf>
    <xf numFmtId="0" fontId="116" fillId="5" borderId="222" xfId="0" applyFont="1" applyFill="1" applyBorder="1" applyAlignment="1" applyProtection="1">
      <alignment vertical="center" shrinkToFit="1"/>
      <protection locked="0"/>
    </xf>
    <xf numFmtId="0" fontId="116" fillId="9" borderId="24" xfId="0" applyFont="1" applyFill="1" applyBorder="1" applyAlignment="1" applyProtection="1">
      <alignment vertical="center" shrinkToFit="1"/>
      <protection locked="0"/>
    </xf>
    <xf numFmtId="0" fontId="116" fillId="5" borderId="24" xfId="0" applyFont="1" applyFill="1" applyBorder="1" applyAlignment="1" applyProtection="1">
      <alignment vertical="center" shrinkToFit="1"/>
      <protection locked="0"/>
    </xf>
    <xf numFmtId="0" fontId="116" fillId="5" borderId="40" xfId="0" applyFont="1" applyFill="1" applyBorder="1" applyAlignment="1" applyProtection="1">
      <alignment vertical="center" shrinkToFit="1"/>
      <protection locked="0"/>
    </xf>
    <xf numFmtId="1" fontId="125" fillId="10" borderId="917" xfId="0" applyNumberFormat="1" applyFont="1" applyFill="1" applyBorder="1" applyAlignment="1" applyProtection="1">
      <alignment horizontal="center" vertical="center" shrinkToFit="1"/>
      <protection hidden="1"/>
    </xf>
    <xf numFmtId="1" fontId="125" fillId="10" borderId="918" xfId="0" applyNumberFormat="1" applyFont="1" applyFill="1" applyBorder="1" applyAlignment="1" applyProtection="1">
      <alignment horizontal="center" vertical="center" shrinkToFit="1"/>
      <protection hidden="1"/>
    </xf>
    <xf numFmtId="1" fontId="125" fillId="10" borderId="919" xfId="0" applyNumberFormat="1" applyFont="1" applyFill="1" applyBorder="1" applyAlignment="1" applyProtection="1">
      <alignment horizontal="center" vertical="center" shrinkToFit="1"/>
      <protection hidden="1"/>
    </xf>
    <xf numFmtId="0" fontId="125" fillId="10" borderId="923" xfId="0" applyFont="1" applyFill="1" applyBorder="1" applyAlignment="1" applyProtection="1">
      <alignment horizontal="center" vertical="center" shrinkToFit="1"/>
      <protection hidden="1"/>
    </xf>
    <xf numFmtId="0" fontId="125" fillId="10" borderId="918" xfId="0" applyFont="1" applyFill="1" applyBorder="1" applyAlignment="1" applyProtection="1">
      <alignment horizontal="center" vertical="center" shrinkToFit="1"/>
      <protection hidden="1"/>
    </xf>
    <xf numFmtId="0" fontId="125" fillId="10" borderId="919" xfId="0" applyFont="1" applyFill="1" applyBorder="1" applyAlignment="1" applyProtection="1">
      <alignment horizontal="center" vertical="center" shrinkToFit="1"/>
      <protection hidden="1"/>
    </xf>
    <xf numFmtId="1" fontId="100" fillId="10" borderId="917" xfId="0" applyNumberFormat="1" applyFont="1" applyFill="1" applyBorder="1" applyAlignment="1" applyProtection="1">
      <alignment horizontal="center" vertical="center" shrinkToFit="1"/>
      <protection hidden="1"/>
    </xf>
    <xf numFmtId="1" fontId="100" fillId="10" borderId="918" xfId="0" applyNumberFormat="1" applyFont="1" applyFill="1" applyBorder="1" applyAlignment="1" applyProtection="1">
      <alignment horizontal="center" vertical="center" shrinkToFit="1"/>
      <protection hidden="1"/>
    </xf>
    <xf numFmtId="1" fontId="100" fillId="10" borderId="919" xfId="0" applyNumberFormat="1" applyFont="1" applyFill="1" applyBorder="1" applyAlignment="1" applyProtection="1">
      <alignment horizontal="center" vertical="center" shrinkToFit="1"/>
      <protection hidden="1"/>
    </xf>
    <xf numFmtId="0" fontId="100" fillId="10" borderId="923" xfId="0" applyFont="1" applyFill="1" applyBorder="1" applyAlignment="1" applyProtection="1">
      <alignment horizontal="center" vertical="center" shrinkToFit="1"/>
      <protection hidden="1"/>
    </xf>
    <xf numFmtId="0" fontId="100" fillId="10" borderId="918" xfId="0" applyFont="1" applyFill="1" applyBorder="1" applyAlignment="1" applyProtection="1">
      <alignment horizontal="center" vertical="center" shrinkToFit="1"/>
      <protection hidden="1"/>
    </xf>
    <xf numFmtId="0" fontId="100" fillId="10" borderId="919" xfId="0" applyFont="1" applyFill="1" applyBorder="1" applyAlignment="1" applyProtection="1">
      <alignment horizontal="center" vertical="center" shrinkToFit="1"/>
      <protection hidden="1"/>
    </xf>
    <xf numFmtId="0" fontId="90" fillId="7" borderId="454" xfId="0" applyFont="1" applyFill="1" applyBorder="1" applyAlignment="1" applyProtection="1">
      <alignment horizontal="center" vertical="center" shrinkToFit="1"/>
      <protection hidden="1"/>
    </xf>
    <xf numFmtId="0" fontId="100" fillId="7" borderId="397" xfId="0" applyFont="1" applyFill="1" applyBorder="1" applyAlignment="1" applyProtection="1">
      <alignment horizontal="center" vertical="center" shrinkToFit="1"/>
      <protection hidden="1"/>
    </xf>
    <xf numFmtId="0" fontId="54" fillId="10" borderId="0" xfId="0" applyFont="1" applyFill="1" applyAlignment="1" applyProtection="1">
      <alignment horizontal="right" vertical="center"/>
      <protection hidden="1"/>
    </xf>
    <xf numFmtId="0" fontId="64" fillId="15" borderId="0" xfId="0" applyFont="1" applyFill="1" applyAlignment="1" applyProtection="1">
      <alignment shrinkToFit="1"/>
      <protection hidden="1"/>
    </xf>
    <xf numFmtId="0" fontId="54" fillId="49" borderId="0" xfId="0" applyFont="1" applyFill="1" applyProtection="1">
      <protection hidden="1"/>
    </xf>
    <xf numFmtId="0" fontId="55" fillId="0" borderId="0" xfId="0" applyFont="1" applyFill="1" applyProtection="1">
      <protection hidden="1"/>
    </xf>
    <xf numFmtId="0" fontId="55" fillId="10" borderId="0" xfId="0" applyFont="1" applyFill="1" applyProtection="1">
      <protection hidden="1"/>
    </xf>
    <xf numFmtId="0" fontId="54" fillId="24" borderId="0" xfId="0" applyFont="1" applyFill="1" applyProtection="1">
      <protection hidden="1"/>
    </xf>
    <xf numFmtId="0" fontId="273" fillId="0" borderId="0" xfId="0" applyFont="1" applyFill="1" applyBorder="1" applyAlignment="1" applyProtection="1">
      <alignment vertical="center" shrinkToFit="1"/>
      <protection hidden="1"/>
    </xf>
    <xf numFmtId="0" fontId="54" fillId="31" borderId="0" xfId="0" applyFont="1" applyFill="1" applyProtection="1">
      <protection hidden="1"/>
    </xf>
    <xf numFmtId="0" fontId="363" fillId="0" borderId="0" xfId="0" applyFont="1" applyFill="1" applyAlignment="1" applyProtection="1">
      <alignment vertical="center" wrapText="1"/>
      <protection hidden="1"/>
    </xf>
    <xf numFmtId="0" fontId="365" fillId="0" borderId="0" xfId="0" applyFont="1" applyFill="1" applyBorder="1" applyAlignment="1" applyProtection="1">
      <alignment horizontal="center" vertical="center" shrinkToFit="1"/>
      <protection hidden="1"/>
    </xf>
    <xf numFmtId="0" fontId="366" fillId="10" borderId="0" xfId="0" applyFont="1" applyFill="1" applyAlignment="1" applyProtection="1">
      <alignment vertical="center" shrinkToFit="1"/>
      <protection hidden="1"/>
    </xf>
    <xf numFmtId="0" fontId="366" fillId="10" borderId="0" xfId="0" applyFont="1" applyFill="1" applyAlignment="1" applyProtection="1">
      <alignment horizontal="left" vertical="center"/>
      <protection hidden="1"/>
    </xf>
    <xf numFmtId="0" fontId="367" fillId="0" borderId="0" xfId="0" applyFont="1" applyFill="1" applyAlignment="1" applyProtection="1">
      <alignment shrinkToFit="1"/>
      <protection hidden="1"/>
    </xf>
    <xf numFmtId="0" fontId="366" fillId="10" borderId="0" xfId="0" applyFont="1" applyFill="1" applyAlignment="1" applyProtection="1">
      <alignment vertical="center"/>
      <protection hidden="1"/>
    </xf>
    <xf numFmtId="0" fontId="367" fillId="0" borderId="0" xfId="0" applyFont="1" applyFill="1" applyAlignment="1" applyProtection="1">
      <alignment vertical="center" shrinkToFit="1"/>
      <protection hidden="1"/>
    </xf>
    <xf numFmtId="0" fontId="367" fillId="10" borderId="0" xfId="0" applyFont="1" applyFill="1" applyAlignment="1" applyProtection="1">
      <alignment vertical="center" shrinkToFit="1"/>
      <protection hidden="1"/>
    </xf>
    <xf numFmtId="0" fontId="367" fillId="10" borderId="0" xfId="0" applyNumberFormat="1" applyFont="1" applyFill="1" applyAlignment="1" applyProtection="1">
      <alignment horizontal="center" vertical="center" shrinkToFit="1"/>
      <protection hidden="1"/>
    </xf>
    <xf numFmtId="0" fontId="367" fillId="10" borderId="0" xfId="0" applyFont="1" applyFill="1" applyAlignment="1" applyProtection="1">
      <alignment shrinkToFit="1"/>
      <protection hidden="1"/>
    </xf>
    <xf numFmtId="0" fontId="366" fillId="10" borderId="0" xfId="0" applyFont="1" applyFill="1" applyAlignment="1" applyProtection="1">
      <alignment vertical="top" shrinkToFit="1"/>
      <protection hidden="1"/>
    </xf>
    <xf numFmtId="0" fontId="366" fillId="10" borderId="0" xfId="0" applyFont="1" applyFill="1" applyAlignment="1" applyProtection="1">
      <alignment vertical="top"/>
      <protection hidden="1"/>
    </xf>
    <xf numFmtId="0" fontId="368" fillId="0" borderId="0" xfId="0" applyFont="1" applyFill="1" applyBorder="1" applyAlignment="1" applyProtection="1">
      <alignment vertical="center" shrinkToFit="1"/>
      <protection hidden="1"/>
    </xf>
    <xf numFmtId="0" fontId="367" fillId="0" borderId="0" xfId="0" applyFont="1" applyFill="1" applyProtection="1">
      <protection hidden="1"/>
    </xf>
    <xf numFmtId="0" fontId="204" fillId="0" borderId="0" xfId="0" applyFont="1" applyFill="1" applyAlignment="1" applyProtection="1">
      <alignment horizontal="left" vertical="center"/>
      <protection hidden="1"/>
    </xf>
    <xf numFmtId="0" fontId="170" fillId="33" borderId="572" xfId="0" applyFont="1" applyFill="1" applyBorder="1" applyAlignment="1" applyProtection="1">
      <alignment horizontal="center" vertical="center" shrinkToFit="1"/>
      <protection hidden="1"/>
    </xf>
    <xf numFmtId="0" fontId="170" fillId="33" borderId="617" xfId="0" applyFont="1" applyFill="1" applyBorder="1" applyAlignment="1" applyProtection="1">
      <alignment horizontal="center" vertical="center" shrinkToFit="1"/>
      <protection hidden="1"/>
    </xf>
    <xf numFmtId="0" fontId="170" fillId="33" borderId="579" xfId="0" applyFont="1" applyFill="1" applyBorder="1" applyAlignment="1" applyProtection="1">
      <alignment horizontal="center" vertical="center" shrinkToFit="1"/>
      <protection hidden="1"/>
    </xf>
    <xf numFmtId="0" fontId="170" fillId="33" borderId="666" xfId="0" applyFont="1" applyFill="1" applyBorder="1" applyAlignment="1" applyProtection="1">
      <alignment horizontal="center" vertical="center" shrinkToFit="1"/>
      <protection hidden="1"/>
    </xf>
    <xf numFmtId="0" fontId="170" fillId="33" borderId="667" xfId="0" applyFont="1" applyFill="1" applyBorder="1" applyAlignment="1" applyProtection="1">
      <alignment horizontal="center" vertical="center" shrinkToFit="1"/>
      <protection hidden="1"/>
    </xf>
    <xf numFmtId="1" fontId="55" fillId="33" borderId="594" xfId="0" applyNumberFormat="1" applyFont="1" applyFill="1" applyBorder="1" applyAlignment="1" applyProtection="1">
      <alignment horizontal="center" vertical="center" shrinkToFit="1"/>
      <protection hidden="1"/>
    </xf>
    <xf numFmtId="1" fontId="55" fillId="0" borderId="622" xfId="0" applyNumberFormat="1" applyFont="1" applyFill="1" applyBorder="1" applyAlignment="1" applyProtection="1">
      <alignment horizontal="center" vertical="center" shrinkToFit="1"/>
      <protection hidden="1"/>
    </xf>
    <xf numFmtId="1" fontId="55" fillId="0" borderId="103" xfId="0" applyNumberFormat="1" applyFont="1" applyFill="1" applyBorder="1" applyAlignment="1" applyProtection="1">
      <alignment horizontal="center" vertical="center" shrinkToFit="1"/>
      <protection hidden="1"/>
    </xf>
    <xf numFmtId="1" fontId="55" fillId="0" borderId="594" xfId="0" applyNumberFormat="1" applyFont="1" applyFill="1" applyBorder="1" applyAlignment="1" applyProtection="1">
      <alignment horizontal="center" vertical="center" shrinkToFit="1"/>
      <protection hidden="1"/>
    </xf>
    <xf numFmtId="0" fontId="55" fillId="59" borderId="594" xfId="0" applyFont="1" applyFill="1" applyBorder="1" applyAlignment="1" applyProtection="1">
      <alignment horizontal="center" vertical="center" shrinkToFit="1"/>
      <protection hidden="1"/>
    </xf>
    <xf numFmtId="1" fontId="55" fillId="33" borderId="575" xfId="0" applyNumberFormat="1" applyFont="1" applyFill="1" applyBorder="1" applyAlignment="1" applyProtection="1">
      <alignment horizontal="center" vertical="center" shrinkToFit="1"/>
      <protection hidden="1"/>
    </xf>
    <xf numFmtId="1" fontId="55" fillId="0" borderId="621" xfId="0" applyNumberFormat="1" applyFont="1" applyFill="1" applyBorder="1" applyAlignment="1" applyProtection="1">
      <alignment horizontal="center" vertical="center" shrinkToFit="1"/>
      <protection hidden="1"/>
    </xf>
    <xf numFmtId="1" fontId="55" fillId="0" borderId="566" xfId="0" applyNumberFormat="1" applyFont="1" applyFill="1" applyBorder="1" applyAlignment="1" applyProtection="1">
      <alignment horizontal="center" vertical="center" shrinkToFit="1"/>
      <protection hidden="1"/>
    </xf>
    <xf numFmtId="1" fontId="55" fillId="0" borderId="575" xfId="0" applyNumberFormat="1" applyFont="1" applyFill="1" applyBorder="1" applyAlignment="1" applyProtection="1">
      <alignment horizontal="center" vertical="center" shrinkToFit="1"/>
      <protection hidden="1"/>
    </xf>
    <xf numFmtId="0" fontId="55" fillId="59" borderId="602" xfId="0" applyFont="1" applyFill="1" applyBorder="1" applyAlignment="1" applyProtection="1">
      <alignment horizontal="center" vertical="center" shrinkToFit="1"/>
      <protection hidden="1"/>
    </xf>
    <xf numFmtId="1" fontId="55" fillId="33" borderId="576" xfId="0" applyNumberFormat="1" applyFont="1" applyFill="1" applyBorder="1" applyAlignment="1" applyProtection="1">
      <alignment horizontal="center" vertical="center" shrinkToFit="1"/>
      <protection hidden="1"/>
    </xf>
    <xf numFmtId="1" fontId="55" fillId="0" borderId="620" xfId="0" applyNumberFormat="1" applyFont="1" applyFill="1" applyBorder="1" applyAlignment="1" applyProtection="1">
      <alignment horizontal="center" vertical="center" shrinkToFit="1"/>
      <protection hidden="1"/>
    </xf>
    <xf numFmtId="1" fontId="55" fillId="0" borderId="55" xfId="0" applyNumberFormat="1" applyFont="1" applyFill="1" applyBorder="1" applyAlignment="1" applyProtection="1">
      <alignment horizontal="center" vertical="center" shrinkToFit="1"/>
      <protection hidden="1"/>
    </xf>
    <xf numFmtId="1" fontId="55" fillId="0" borderId="576" xfId="0" applyNumberFormat="1" applyFont="1" applyFill="1" applyBorder="1" applyAlignment="1" applyProtection="1">
      <alignment horizontal="center" vertical="center" shrinkToFit="1"/>
      <protection hidden="1"/>
    </xf>
    <xf numFmtId="0" fontId="55" fillId="59" borderId="576" xfId="0" applyFont="1" applyFill="1" applyBorder="1" applyAlignment="1" applyProtection="1">
      <alignment horizontal="center" vertical="center" shrinkToFit="1"/>
      <protection hidden="1"/>
    </xf>
    <xf numFmtId="3" fontId="55" fillId="0" borderId="562" xfId="0" applyNumberFormat="1" applyFont="1" applyFill="1" applyBorder="1" applyAlignment="1" applyProtection="1">
      <alignment horizontal="center" vertical="center" shrinkToFit="1"/>
      <protection hidden="1"/>
    </xf>
    <xf numFmtId="1" fontId="55" fillId="33" borderId="568" xfId="0" applyNumberFormat="1" applyFont="1" applyFill="1" applyBorder="1" applyAlignment="1" applyProtection="1">
      <alignment horizontal="center" vertical="center" shrinkToFit="1"/>
      <protection hidden="1"/>
    </xf>
    <xf numFmtId="1" fontId="55" fillId="0" borderId="568" xfId="0" applyNumberFormat="1" applyFont="1" applyFill="1" applyBorder="1" applyAlignment="1" applyProtection="1">
      <alignment horizontal="center" vertical="center" shrinkToFit="1"/>
      <protection hidden="1"/>
    </xf>
    <xf numFmtId="1" fontId="55" fillId="0" borderId="641" xfId="0" applyNumberFormat="1" applyFont="1" applyFill="1" applyBorder="1" applyAlignment="1" applyProtection="1">
      <alignment horizontal="center" vertical="center" shrinkToFit="1"/>
      <protection hidden="1"/>
    </xf>
    <xf numFmtId="1" fontId="55" fillId="0" borderId="626" xfId="0" applyNumberFormat="1" applyFont="1" applyFill="1" applyBorder="1" applyAlignment="1" applyProtection="1">
      <alignment horizontal="center" vertical="center" shrinkToFit="1"/>
      <protection hidden="1"/>
    </xf>
    <xf numFmtId="1" fontId="55" fillId="0" borderId="602" xfId="0" applyNumberFormat="1" applyFont="1" applyFill="1" applyBorder="1" applyAlignment="1" applyProtection="1">
      <alignment horizontal="center" vertical="center" shrinkToFit="1"/>
      <protection hidden="1"/>
    </xf>
    <xf numFmtId="1" fontId="55" fillId="0" borderId="106" xfId="0" applyNumberFormat="1" applyFont="1" applyFill="1" applyBorder="1" applyAlignment="1" applyProtection="1">
      <alignment horizontal="center" vertical="center" shrinkToFit="1"/>
      <protection hidden="1"/>
    </xf>
    <xf numFmtId="0" fontId="55" fillId="59" borderId="106" xfId="0" applyFont="1" applyFill="1" applyBorder="1" applyAlignment="1" applyProtection="1">
      <alignment horizontal="center" vertical="center" shrinkToFit="1"/>
      <protection hidden="1"/>
    </xf>
    <xf numFmtId="0" fontId="55" fillId="0" borderId="614" xfId="0" applyFont="1" applyFill="1" applyBorder="1" applyAlignment="1" applyProtection="1">
      <alignment horizontal="center" vertical="center" shrinkToFit="1"/>
      <protection hidden="1"/>
    </xf>
    <xf numFmtId="0" fontId="55" fillId="0" borderId="68" xfId="0" applyFont="1" applyFill="1" applyBorder="1" applyAlignment="1" applyProtection="1">
      <alignment horizontal="center" vertical="center" shrinkToFit="1"/>
      <protection hidden="1"/>
    </xf>
    <xf numFmtId="0" fontId="55" fillId="0" borderId="606" xfId="0" applyFont="1" applyFill="1" applyBorder="1" applyAlignment="1" applyProtection="1">
      <alignment horizontal="center" vertical="center" shrinkToFit="1"/>
      <protection hidden="1"/>
    </xf>
    <xf numFmtId="0" fontId="55" fillId="0" borderId="623" xfId="0" applyFont="1" applyFill="1" applyBorder="1" applyAlignment="1" applyProtection="1">
      <alignment horizontal="center" vertical="center" shrinkToFit="1"/>
      <protection hidden="1"/>
    </xf>
    <xf numFmtId="0" fontId="55" fillId="0" borderId="558" xfId="0" applyFont="1" applyFill="1" applyBorder="1" applyAlignment="1" applyProtection="1">
      <alignment horizontal="center" vertical="center" shrinkToFit="1"/>
      <protection hidden="1"/>
    </xf>
    <xf numFmtId="0" fontId="55" fillId="0" borderId="107" xfId="0" applyFont="1" applyFill="1" applyBorder="1" applyAlignment="1" applyProtection="1">
      <alignment horizontal="center" vertical="center" shrinkToFit="1"/>
      <protection hidden="1"/>
    </xf>
    <xf numFmtId="0" fontId="55" fillId="0" borderId="583" xfId="0" applyFont="1" applyFill="1" applyBorder="1" applyAlignment="1" applyProtection="1">
      <alignment horizontal="center" vertical="center" shrinkToFit="1"/>
      <protection hidden="1"/>
    </xf>
    <xf numFmtId="0" fontId="55" fillId="0" borderId="584" xfId="0" applyFont="1" applyFill="1" applyBorder="1" applyAlignment="1" applyProtection="1">
      <alignment horizontal="center" vertical="center" shrinkToFit="1"/>
      <protection hidden="1"/>
    </xf>
    <xf numFmtId="3" fontId="55" fillId="0" borderId="75" xfId="0" applyNumberFormat="1" applyFont="1" applyFill="1" applyBorder="1" applyAlignment="1" applyProtection="1">
      <alignment horizontal="center" vertical="center" shrinkToFit="1"/>
      <protection hidden="1"/>
    </xf>
    <xf numFmtId="1" fontId="55" fillId="33" borderId="570" xfId="0" applyNumberFormat="1" applyFont="1" applyFill="1" applyBorder="1" applyAlignment="1" applyProtection="1">
      <alignment horizontal="center" vertical="center" shrinkToFit="1"/>
      <protection hidden="1"/>
    </xf>
    <xf numFmtId="1" fontId="55" fillId="0" borderId="570" xfId="0" applyNumberFormat="1" applyFont="1" applyFill="1" applyBorder="1" applyAlignment="1" applyProtection="1">
      <alignment horizontal="center" vertical="center" shrinkToFit="1"/>
      <protection hidden="1"/>
    </xf>
    <xf numFmtId="0" fontId="55" fillId="0" borderId="642" xfId="0" applyFont="1" applyFill="1" applyBorder="1" applyAlignment="1" applyProtection="1">
      <alignment horizontal="center" vertical="center" shrinkToFit="1"/>
      <protection hidden="1"/>
    </xf>
    <xf numFmtId="1" fontId="55" fillId="0" borderId="624" xfId="0" applyNumberFormat="1" applyFont="1" applyFill="1" applyBorder="1" applyAlignment="1" applyProtection="1">
      <alignment horizontal="center" vertical="center" shrinkToFit="1"/>
      <protection hidden="1"/>
    </xf>
    <xf numFmtId="1" fontId="55" fillId="0" borderId="75" xfId="0" applyNumberFormat="1" applyFont="1" applyFill="1" applyBorder="1" applyAlignment="1" applyProtection="1">
      <alignment horizontal="center" vertical="center" shrinkToFit="1"/>
      <protection hidden="1"/>
    </xf>
    <xf numFmtId="0" fontId="55" fillId="59" borderId="75" xfId="0" applyFont="1" applyFill="1" applyBorder="1" applyAlignment="1" applyProtection="1">
      <alignment horizontal="center" vertical="center" shrinkToFit="1"/>
      <protection hidden="1"/>
    </xf>
    <xf numFmtId="0" fontId="55" fillId="0" borderId="620" xfId="0" applyFont="1" applyFill="1" applyBorder="1" applyAlignment="1" applyProtection="1">
      <alignment horizontal="center" vertical="center" shrinkToFit="1"/>
      <protection hidden="1"/>
    </xf>
    <xf numFmtId="0" fontId="55" fillId="0" borderId="54" xfId="0" applyFont="1" applyFill="1" applyBorder="1" applyAlignment="1" applyProtection="1">
      <alignment horizontal="center" vertical="center" shrinkToFit="1"/>
      <protection hidden="1"/>
    </xf>
    <xf numFmtId="0" fontId="55" fillId="0" borderId="607" xfId="0" applyFont="1" applyFill="1" applyBorder="1" applyAlignment="1" applyProtection="1">
      <alignment horizontal="center" vertical="center" shrinkToFit="1"/>
      <protection hidden="1"/>
    </xf>
    <xf numFmtId="0" fontId="55" fillId="0" borderId="624" xfId="0" applyFont="1" applyFill="1" applyBorder="1" applyAlignment="1" applyProtection="1">
      <alignment horizontal="center" vertical="center" shrinkToFit="1"/>
      <protection hidden="1"/>
    </xf>
    <xf numFmtId="0" fontId="55" fillId="0" borderId="101" xfId="0" applyFont="1" applyFill="1" applyBorder="1" applyAlignment="1" applyProtection="1">
      <alignment horizontal="center" vertical="center" shrinkToFit="1"/>
      <protection hidden="1"/>
    </xf>
    <xf numFmtId="0" fontId="55" fillId="0" borderId="55" xfId="0" applyFont="1" applyFill="1" applyBorder="1" applyAlignment="1" applyProtection="1">
      <alignment horizontal="center" vertical="center" shrinkToFit="1"/>
      <protection hidden="1"/>
    </xf>
    <xf numFmtId="0" fontId="55" fillId="0" borderId="569" xfId="0" applyFont="1" applyFill="1" applyBorder="1" applyAlignment="1" applyProtection="1">
      <alignment horizontal="center" vertical="center" shrinkToFit="1"/>
      <protection hidden="1"/>
    </xf>
    <xf numFmtId="0" fontId="55" fillId="0" borderId="570" xfId="0" applyFont="1" applyFill="1" applyBorder="1" applyAlignment="1" applyProtection="1">
      <alignment horizontal="center" vertical="center" shrinkToFit="1"/>
      <protection hidden="1"/>
    </xf>
    <xf numFmtId="3" fontId="55" fillId="0" borderId="104" xfId="0" applyNumberFormat="1" applyFont="1" applyFill="1" applyBorder="1" applyAlignment="1" applyProtection="1">
      <alignment horizontal="center" vertical="center" shrinkToFit="1"/>
      <protection hidden="1"/>
    </xf>
    <xf numFmtId="0" fontId="55" fillId="0" borderId="79" xfId="0" applyFont="1" applyFill="1" applyBorder="1" applyAlignment="1" applyProtection="1">
      <alignment horizontal="center" vertical="center" shrinkToFit="1"/>
      <protection hidden="1"/>
    </xf>
    <xf numFmtId="1" fontId="55" fillId="33" borderId="571" xfId="0" applyNumberFormat="1" applyFont="1" applyFill="1" applyBorder="1" applyAlignment="1" applyProtection="1">
      <alignment horizontal="center" vertical="center" shrinkToFit="1"/>
      <protection hidden="1"/>
    </xf>
    <xf numFmtId="1" fontId="55" fillId="0" borderId="571" xfId="0" applyNumberFormat="1" applyFont="1" applyFill="1" applyBorder="1" applyAlignment="1" applyProtection="1">
      <alignment horizontal="center" vertical="center" shrinkToFit="1"/>
      <protection hidden="1"/>
    </xf>
    <xf numFmtId="0" fontId="55" fillId="0" borderId="939" xfId="0" applyFont="1" applyFill="1" applyBorder="1" applyAlignment="1" applyProtection="1">
      <alignment horizontal="center" vertical="center" shrinkToFit="1"/>
      <protection hidden="1"/>
    </xf>
    <xf numFmtId="1" fontId="55" fillId="0" borderId="625" xfId="0" applyNumberFormat="1" applyFont="1" applyFill="1" applyBorder="1" applyAlignment="1" applyProtection="1">
      <alignment horizontal="center" vertical="center" shrinkToFit="1"/>
      <protection hidden="1"/>
    </xf>
    <xf numFmtId="1" fontId="55" fillId="0" borderId="104" xfId="0" applyNumberFormat="1" applyFont="1" applyFill="1" applyBorder="1" applyAlignment="1" applyProtection="1">
      <alignment horizontal="center" vertical="center" shrinkToFit="1"/>
      <protection hidden="1"/>
    </xf>
    <xf numFmtId="0" fontId="55" fillId="59" borderId="104" xfId="0" applyFont="1" applyFill="1" applyBorder="1" applyAlignment="1" applyProtection="1">
      <alignment horizontal="center" vertical="center" shrinkToFit="1"/>
      <protection hidden="1"/>
    </xf>
    <xf numFmtId="0" fontId="55" fillId="0" borderId="622" xfId="0" applyFont="1" applyFill="1" applyBorder="1" applyAlignment="1" applyProtection="1">
      <alignment horizontal="center" vertical="center" shrinkToFit="1"/>
      <protection hidden="1"/>
    </xf>
    <xf numFmtId="0" fontId="55" fillId="0" borderId="77" xfId="0" applyFont="1" applyFill="1" applyBorder="1" applyAlignment="1" applyProtection="1">
      <alignment horizontal="center" vertical="center" shrinkToFit="1"/>
      <protection hidden="1"/>
    </xf>
    <xf numFmtId="0" fontId="55" fillId="0" borderId="610" xfId="0" applyFont="1" applyFill="1" applyBorder="1" applyAlignment="1" applyProtection="1">
      <alignment horizontal="center" vertical="center" shrinkToFit="1"/>
      <protection hidden="1"/>
    </xf>
    <xf numFmtId="0" fontId="55" fillId="0" borderId="625" xfId="0" applyFont="1" applyFill="1" applyBorder="1" applyAlignment="1" applyProtection="1">
      <alignment horizontal="center" vertical="center" shrinkToFit="1"/>
      <protection hidden="1"/>
    </xf>
    <xf numFmtId="0" fontId="55" fillId="0" borderId="102" xfId="0" applyFont="1" applyFill="1" applyBorder="1" applyAlignment="1" applyProtection="1">
      <alignment horizontal="center" vertical="center" shrinkToFit="1"/>
      <protection hidden="1"/>
    </xf>
    <xf numFmtId="0" fontId="55" fillId="0" borderId="103" xfId="0" applyFont="1" applyFill="1" applyBorder="1" applyAlignment="1" applyProtection="1">
      <alignment horizontal="center" vertical="center" shrinkToFit="1"/>
      <protection hidden="1"/>
    </xf>
    <xf numFmtId="0" fontId="55" fillId="0" borderId="627" xfId="0" applyFont="1" applyFill="1" applyBorder="1" applyAlignment="1" applyProtection="1">
      <alignment horizontal="center" vertical="center" shrinkToFit="1"/>
      <protection hidden="1"/>
    </xf>
    <xf numFmtId="0" fontId="55" fillId="0" borderId="571" xfId="0" applyFont="1" applyFill="1" applyBorder="1" applyAlignment="1" applyProtection="1">
      <alignment horizontal="center" vertical="center" shrinkToFit="1"/>
      <protection hidden="1"/>
    </xf>
    <xf numFmtId="0" fontId="55" fillId="33" borderId="575" xfId="0" applyFont="1" applyFill="1" applyBorder="1" applyAlignment="1" applyProtection="1">
      <alignment horizontal="center" vertical="center" shrinkToFit="1"/>
      <protection hidden="1"/>
    </xf>
    <xf numFmtId="0" fontId="55" fillId="33" borderId="568" xfId="0" applyFont="1" applyFill="1" applyBorder="1" applyAlignment="1" applyProtection="1">
      <alignment horizontal="center" vertical="center" shrinkToFit="1"/>
      <protection hidden="1"/>
    </xf>
    <xf numFmtId="0" fontId="55" fillId="0" borderId="621" xfId="0" applyFont="1" applyFill="1" applyBorder="1" applyAlignment="1" applyProtection="1">
      <alignment horizontal="center" vertical="center" shrinkToFit="1"/>
      <protection hidden="1"/>
    </xf>
    <xf numFmtId="0" fontId="55" fillId="0" borderId="566" xfId="0" applyFont="1" applyFill="1" applyBorder="1" applyAlignment="1" applyProtection="1">
      <alignment horizontal="center" vertical="center" shrinkToFit="1"/>
      <protection hidden="1"/>
    </xf>
    <xf numFmtId="0" fontId="55" fillId="0" borderId="568" xfId="0" applyFont="1" applyFill="1" applyBorder="1" applyAlignment="1" applyProtection="1">
      <alignment horizontal="center" vertical="center" shrinkToFit="1"/>
      <protection hidden="1"/>
    </xf>
    <xf numFmtId="0" fontId="55" fillId="0" borderId="575" xfId="0" applyFont="1" applyFill="1" applyBorder="1" applyAlignment="1" applyProtection="1">
      <alignment horizontal="center" vertical="center" shrinkToFit="1"/>
      <protection hidden="1"/>
    </xf>
    <xf numFmtId="0" fontId="371" fillId="0" borderId="626" xfId="0" applyFont="1" applyFill="1" applyBorder="1" applyAlignment="1" applyProtection="1">
      <alignment horizontal="center" vertical="center" shrinkToFit="1"/>
      <protection hidden="1"/>
    </xf>
    <xf numFmtId="0" fontId="55" fillId="0" borderId="565" xfId="0" applyFont="1" applyFill="1" applyBorder="1" applyAlignment="1" applyProtection="1">
      <alignment horizontal="center" vertical="center" shrinkToFit="1"/>
      <protection hidden="1"/>
    </xf>
    <xf numFmtId="0" fontId="55" fillId="59" borderId="575" xfId="0" applyFont="1" applyFill="1" applyBorder="1" applyAlignment="1" applyProtection="1">
      <alignment horizontal="center" vertical="center" shrinkToFit="1"/>
      <protection hidden="1"/>
    </xf>
    <xf numFmtId="0" fontId="55" fillId="59" borderId="562" xfId="0" applyFont="1" applyFill="1" applyBorder="1" applyAlignment="1" applyProtection="1">
      <alignment horizontal="center" vertical="center" shrinkToFit="1"/>
      <protection hidden="1"/>
    </xf>
    <xf numFmtId="0" fontId="55" fillId="0" borderId="560" xfId="0" applyFont="1" applyFill="1" applyBorder="1" applyAlignment="1" applyProtection="1">
      <alignment horizontal="center" vertical="center" shrinkToFit="1"/>
      <protection hidden="1"/>
    </xf>
    <xf numFmtId="0" fontId="55" fillId="0" borderId="609" xfId="0" applyFont="1" applyFill="1" applyBorder="1" applyAlignment="1" applyProtection="1">
      <alignment horizontal="center" vertical="center" shrinkToFit="1"/>
      <protection hidden="1"/>
    </xf>
    <xf numFmtId="0" fontId="55" fillId="0" borderId="626" xfId="0" applyFont="1" applyFill="1" applyBorder="1" applyAlignment="1" applyProtection="1">
      <alignment horizontal="center" vertical="center" shrinkToFit="1"/>
      <protection hidden="1"/>
    </xf>
    <xf numFmtId="0" fontId="55" fillId="0" borderId="567" xfId="0" applyFont="1" applyFill="1" applyBorder="1" applyAlignment="1" applyProtection="1">
      <alignment horizontal="center" vertical="center" shrinkToFit="1"/>
      <protection hidden="1"/>
    </xf>
    <xf numFmtId="0" fontId="55" fillId="0" borderId="559" xfId="0" quotePrefix="1" applyFont="1" applyFill="1" applyBorder="1" applyAlignment="1" applyProtection="1">
      <alignment horizontal="center" vertical="center" shrinkToFit="1"/>
      <protection hidden="1"/>
    </xf>
    <xf numFmtId="0" fontId="55" fillId="0" borderId="568" xfId="0" quotePrefix="1" applyFont="1" applyFill="1" applyBorder="1" applyAlignment="1" applyProtection="1">
      <alignment horizontal="center" vertical="center" shrinkToFit="1"/>
      <protection hidden="1"/>
    </xf>
    <xf numFmtId="0" fontId="55" fillId="33" borderId="576" xfId="0" applyFont="1" applyFill="1" applyBorder="1" applyAlignment="1" applyProtection="1">
      <alignment horizontal="center" vertical="center" shrinkToFit="1"/>
      <protection hidden="1"/>
    </xf>
    <xf numFmtId="0" fontId="55" fillId="33" borderId="570" xfId="0" applyFont="1" applyFill="1" applyBorder="1" applyAlignment="1" applyProtection="1">
      <alignment horizontal="center" vertical="center" shrinkToFit="1"/>
      <protection hidden="1"/>
    </xf>
    <xf numFmtId="0" fontId="55" fillId="0" borderId="576" xfId="0" applyFont="1" applyFill="1" applyBorder="1" applyAlignment="1" applyProtection="1">
      <alignment horizontal="center" vertical="center" shrinkToFit="1"/>
      <protection hidden="1"/>
    </xf>
    <xf numFmtId="0" fontId="371" fillId="0" borderId="624" xfId="0" applyFont="1" applyFill="1" applyBorder="1" applyAlignment="1" applyProtection="1">
      <alignment horizontal="center" vertical="center" shrinkToFit="1"/>
      <protection hidden="1"/>
    </xf>
    <xf numFmtId="0" fontId="55" fillId="0" borderId="58" xfId="0" applyFont="1" applyFill="1" applyBorder="1" applyAlignment="1" applyProtection="1">
      <alignment horizontal="center" vertical="center" shrinkToFit="1"/>
      <protection hidden="1"/>
    </xf>
    <xf numFmtId="0" fontId="55" fillId="33" borderId="978" xfId="0" applyFont="1" applyFill="1" applyBorder="1" applyAlignment="1" applyProtection="1">
      <alignment horizontal="center" vertical="center" shrinkToFit="1"/>
      <protection hidden="1"/>
    </xf>
    <xf numFmtId="0" fontId="55" fillId="33" borderId="979" xfId="0" applyFont="1" applyFill="1" applyBorder="1" applyAlignment="1" applyProtection="1">
      <alignment horizontal="center" vertical="center" shrinkToFit="1"/>
      <protection hidden="1"/>
    </xf>
    <xf numFmtId="0" fontId="55" fillId="0" borderId="617" xfId="0" applyFont="1" applyFill="1" applyBorder="1" applyAlignment="1" applyProtection="1">
      <alignment horizontal="center" vertical="center" shrinkToFit="1"/>
      <protection hidden="1"/>
    </xf>
    <xf numFmtId="0" fontId="55" fillId="0" borderId="580" xfId="0" applyFont="1" applyFill="1" applyBorder="1" applyAlignment="1" applyProtection="1">
      <alignment horizontal="center" vertical="center" shrinkToFit="1"/>
      <protection hidden="1"/>
    </xf>
    <xf numFmtId="0" fontId="55" fillId="0" borderId="979" xfId="0" applyFont="1" applyFill="1" applyBorder="1" applyAlignment="1" applyProtection="1">
      <alignment horizontal="center" vertical="center" shrinkToFit="1"/>
      <protection hidden="1"/>
    </xf>
    <xf numFmtId="0" fontId="55" fillId="0" borderId="978" xfId="0" applyFont="1" applyFill="1" applyBorder="1" applyAlignment="1" applyProtection="1">
      <alignment horizontal="center" vertical="center" shrinkToFit="1"/>
      <protection hidden="1"/>
    </xf>
    <xf numFmtId="0" fontId="55" fillId="0" borderId="667" xfId="0" applyFont="1" applyFill="1" applyBorder="1" applyAlignment="1" applyProtection="1">
      <alignment horizontal="center" vertical="center" shrinkToFit="1"/>
      <protection hidden="1"/>
    </xf>
    <xf numFmtId="0" fontId="371" fillId="0" borderId="974" xfId="0" applyFont="1" applyFill="1" applyBorder="1" applyAlignment="1" applyProtection="1">
      <alignment horizontal="center" vertical="center" shrinkToFit="1"/>
      <protection hidden="1"/>
    </xf>
    <xf numFmtId="0" fontId="55" fillId="0" borderId="581" xfId="0" applyFont="1" applyFill="1" applyBorder="1" applyAlignment="1" applyProtection="1">
      <alignment horizontal="center" vertical="center" shrinkToFit="1"/>
      <protection hidden="1"/>
    </xf>
    <xf numFmtId="0" fontId="55" fillId="59" borderId="978" xfId="0" applyFont="1" applyFill="1" applyBorder="1" applyAlignment="1" applyProtection="1">
      <alignment horizontal="center" vertical="center" shrinkToFit="1"/>
      <protection hidden="1"/>
    </xf>
    <xf numFmtId="0" fontId="55" fillId="59" borderId="577" xfId="0" applyFont="1" applyFill="1" applyBorder="1" applyAlignment="1" applyProtection="1">
      <alignment horizontal="center" vertical="center" shrinkToFit="1"/>
      <protection hidden="1"/>
    </xf>
    <xf numFmtId="0" fontId="55" fillId="0" borderId="579" xfId="0" applyFont="1" applyFill="1" applyBorder="1" applyAlignment="1" applyProtection="1">
      <alignment horizontal="center" vertical="center" shrinkToFit="1"/>
      <protection hidden="1"/>
    </xf>
    <xf numFmtId="0" fontId="55" fillId="0" borderId="666" xfId="0" applyFont="1" applyFill="1" applyBorder="1" applyAlignment="1" applyProtection="1">
      <alignment horizontal="center" vertical="center" shrinkToFit="1"/>
      <protection hidden="1"/>
    </xf>
    <xf numFmtId="0" fontId="55" fillId="0" borderId="974" xfId="0" applyFont="1" applyFill="1" applyBorder="1" applyAlignment="1" applyProtection="1">
      <alignment horizontal="center" vertical="center" shrinkToFit="1"/>
      <protection hidden="1"/>
    </xf>
    <xf numFmtId="0" fontId="55" fillId="0" borderId="613" xfId="0" applyFont="1" applyFill="1" applyBorder="1" applyAlignment="1" applyProtection="1">
      <alignment horizontal="center" vertical="center" shrinkToFit="1"/>
      <protection hidden="1"/>
    </xf>
    <xf numFmtId="0" fontId="55" fillId="0" borderId="572" xfId="0" applyFont="1" applyFill="1" applyBorder="1" applyAlignment="1" applyProtection="1">
      <alignment horizontal="center" vertical="center" shrinkToFit="1"/>
      <protection hidden="1"/>
    </xf>
    <xf numFmtId="0" fontId="103" fillId="58" borderId="883" xfId="0" applyFont="1" applyFill="1" applyBorder="1" applyAlignment="1" applyProtection="1">
      <alignment horizontal="center" vertical="center" shrinkToFit="1"/>
      <protection hidden="1"/>
    </xf>
    <xf numFmtId="0" fontId="103" fillId="58" borderId="42" xfId="0" applyFont="1" applyFill="1" applyBorder="1" applyAlignment="1" applyProtection="1">
      <alignment horizontal="center" vertical="center" shrinkToFit="1"/>
      <protection hidden="1"/>
    </xf>
    <xf numFmtId="0" fontId="103" fillId="58" borderId="29" xfId="0" applyFont="1" applyFill="1" applyBorder="1" applyAlignment="1" applyProtection="1">
      <alignment horizontal="center" vertical="center" shrinkToFit="1"/>
      <protection hidden="1"/>
    </xf>
    <xf numFmtId="0" fontId="103" fillId="58" borderId="125" xfId="0" applyFont="1" applyFill="1" applyBorder="1" applyAlignment="1" applyProtection="1">
      <alignment horizontal="center" vertical="center" shrinkToFit="1"/>
      <protection hidden="1"/>
    </xf>
    <xf numFmtId="0" fontId="103" fillId="58" borderId="342" xfId="0" applyFont="1" applyFill="1" applyBorder="1" applyAlignment="1" applyProtection="1">
      <alignment horizontal="center" vertical="center" shrinkToFit="1"/>
      <protection hidden="1"/>
    </xf>
    <xf numFmtId="1" fontId="103" fillId="58" borderId="884" xfId="0" applyNumberFormat="1" applyFont="1" applyFill="1" applyBorder="1" applyAlignment="1" applyProtection="1">
      <alignment horizontal="center" vertical="center" shrinkToFit="1"/>
      <protection hidden="1"/>
    </xf>
    <xf numFmtId="0" fontId="67" fillId="58" borderId="885" xfId="0" applyFont="1" applyFill="1" applyBorder="1" applyAlignment="1" applyProtection="1">
      <alignment horizontal="center" vertical="center" shrinkToFit="1"/>
      <protection hidden="1"/>
    </xf>
    <xf numFmtId="1" fontId="129" fillId="58" borderId="160" xfId="0" applyNumberFormat="1" applyFont="1" applyFill="1" applyBorder="1" applyAlignment="1" applyProtection="1">
      <alignment horizontal="center" vertical="center" shrinkToFit="1"/>
      <protection hidden="1"/>
    </xf>
    <xf numFmtId="1" fontId="129" fillId="58" borderId="161" xfId="0" applyNumberFormat="1" applyFont="1" applyFill="1" applyBorder="1" applyAlignment="1" applyProtection="1">
      <alignment horizontal="center" vertical="center" shrinkToFit="1"/>
      <protection hidden="1"/>
    </xf>
    <xf numFmtId="1" fontId="129" fillId="58" borderId="926" xfId="0" applyNumberFormat="1" applyFont="1" applyFill="1" applyBorder="1" applyAlignment="1" applyProtection="1">
      <alignment horizontal="center" vertical="center" shrinkToFit="1"/>
      <protection hidden="1"/>
    </xf>
    <xf numFmtId="1" fontId="129" fillId="58" borderId="932" xfId="0" applyNumberFormat="1" applyFont="1" applyFill="1" applyBorder="1" applyAlignment="1" applyProtection="1">
      <alignment horizontal="center" vertical="center" shrinkToFit="1"/>
      <protection hidden="1"/>
    </xf>
    <xf numFmtId="1" fontId="129" fillId="58" borderId="162" xfId="0" applyNumberFormat="1" applyFont="1" applyFill="1" applyBorder="1" applyAlignment="1" applyProtection="1">
      <alignment horizontal="center" vertical="center" shrinkToFit="1"/>
      <protection hidden="1"/>
    </xf>
    <xf numFmtId="1" fontId="129" fillId="58" borderId="886" xfId="0" applyNumberFormat="1" applyFont="1" applyFill="1" applyBorder="1" applyAlignment="1" applyProtection="1">
      <alignment horizontal="center" vertical="center" shrinkToFit="1"/>
      <protection hidden="1"/>
    </xf>
    <xf numFmtId="0" fontId="374" fillId="58" borderId="885" xfId="0" applyFont="1" applyFill="1" applyBorder="1" applyAlignment="1" applyProtection="1">
      <alignment horizontal="center" vertical="center" shrinkToFit="1"/>
      <protection hidden="1"/>
    </xf>
    <xf numFmtId="0" fontId="375" fillId="58" borderId="160" xfId="0" applyFont="1" applyFill="1" applyBorder="1" applyAlignment="1" applyProtection="1">
      <alignment horizontal="center" vertical="center" shrinkToFit="1"/>
      <protection hidden="1"/>
    </xf>
    <xf numFmtId="0" fontId="375" fillId="58" borderId="161" xfId="0" applyFont="1" applyFill="1" applyBorder="1" applyAlignment="1" applyProtection="1">
      <alignment horizontal="center" vertical="center" shrinkToFit="1"/>
      <protection hidden="1"/>
    </xf>
    <xf numFmtId="0" fontId="375" fillId="58" borderId="926" xfId="0" applyFont="1" applyFill="1" applyBorder="1" applyAlignment="1" applyProtection="1">
      <alignment horizontal="center" vertical="center" shrinkToFit="1"/>
      <protection hidden="1"/>
    </xf>
    <xf numFmtId="0" fontId="375" fillId="58" borderId="932" xfId="0" applyFont="1" applyFill="1" applyBorder="1" applyAlignment="1" applyProtection="1">
      <alignment horizontal="center" vertical="center" shrinkToFit="1"/>
      <protection hidden="1"/>
    </xf>
    <xf numFmtId="0" fontId="375" fillId="58" borderId="162" xfId="0" applyFont="1" applyFill="1" applyBorder="1" applyAlignment="1" applyProtection="1">
      <alignment horizontal="center" vertical="center" shrinkToFit="1"/>
      <protection hidden="1"/>
    </xf>
    <xf numFmtId="1" fontId="375" fillId="58" borderId="886" xfId="0" applyNumberFormat="1" applyFont="1" applyFill="1" applyBorder="1" applyAlignment="1" applyProtection="1">
      <alignment horizontal="center" vertical="center" shrinkToFit="1"/>
      <protection hidden="1"/>
    </xf>
    <xf numFmtId="0" fontId="20" fillId="58" borderId="899" xfId="0" applyFont="1" applyFill="1" applyBorder="1" applyAlignment="1" applyProtection="1">
      <alignment horizontal="center" vertical="center" shrinkToFit="1"/>
      <protection hidden="1"/>
    </xf>
    <xf numFmtId="0" fontId="103" fillId="58" borderId="711" xfId="0" applyFont="1" applyFill="1" applyBorder="1" applyAlignment="1" applyProtection="1">
      <alignment horizontal="center" vertical="center" shrinkToFit="1"/>
      <protection hidden="1"/>
    </xf>
    <xf numFmtId="0" fontId="103" fillId="58" borderId="712" xfId="0" applyFont="1" applyFill="1" applyBorder="1" applyAlignment="1" applyProtection="1">
      <alignment horizontal="center" vertical="center" shrinkToFit="1"/>
      <protection hidden="1"/>
    </xf>
    <xf numFmtId="0" fontId="103" fillId="58" borderId="928" xfId="0" applyFont="1" applyFill="1" applyBorder="1" applyAlignment="1" applyProtection="1">
      <alignment horizontal="center" vertical="center" shrinkToFit="1"/>
      <protection hidden="1"/>
    </xf>
    <xf numFmtId="0" fontId="103" fillId="58" borderId="935" xfId="0" applyFont="1" applyFill="1" applyBorder="1" applyAlignment="1" applyProtection="1">
      <alignment horizontal="center" vertical="center" shrinkToFit="1"/>
      <protection hidden="1"/>
    </xf>
    <xf numFmtId="0" fontId="103" fillId="58" borderId="884" xfId="0" applyFont="1" applyFill="1" applyBorder="1" applyAlignment="1" applyProtection="1">
      <alignment horizontal="center" vertical="center" shrinkToFit="1"/>
      <protection hidden="1"/>
    </xf>
    <xf numFmtId="0" fontId="67" fillId="58" borderId="900" xfId="0" applyFont="1" applyFill="1" applyBorder="1" applyAlignment="1" applyProtection="1">
      <alignment horizontal="center" vertical="center" shrinkToFit="1"/>
      <protection hidden="1"/>
    </xf>
    <xf numFmtId="0" fontId="129" fillId="58" borderId="233" xfId="0" applyFont="1" applyFill="1" applyBorder="1" applyAlignment="1" applyProtection="1">
      <alignment horizontal="center" vertical="center" shrinkToFit="1"/>
      <protection hidden="1"/>
    </xf>
    <xf numFmtId="0" fontId="129" fillId="58" borderId="234" xfId="0" applyFont="1" applyFill="1" applyBorder="1" applyAlignment="1" applyProtection="1">
      <alignment horizontal="center" vertical="center" shrinkToFit="1"/>
      <protection hidden="1"/>
    </xf>
    <xf numFmtId="0" fontId="129" fillId="58" borderId="929" xfId="0" applyFont="1" applyFill="1" applyBorder="1" applyAlignment="1" applyProtection="1">
      <alignment horizontal="center" vertical="center" shrinkToFit="1"/>
      <protection hidden="1"/>
    </xf>
    <xf numFmtId="0" fontId="129" fillId="58" borderId="936" xfId="0" applyFont="1" applyFill="1" applyBorder="1" applyAlignment="1" applyProtection="1">
      <alignment horizontal="center" vertical="center" shrinkToFit="1"/>
      <protection hidden="1"/>
    </xf>
    <xf numFmtId="0" fontId="129" fillId="58" borderId="901" xfId="0" applyFont="1" applyFill="1" applyBorder="1" applyAlignment="1" applyProtection="1">
      <alignment horizontal="center" vertical="center" shrinkToFit="1"/>
      <protection hidden="1"/>
    </xf>
    <xf numFmtId="0" fontId="375" fillId="58" borderId="497" xfId="0" applyFont="1" applyFill="1" applyBorder="1" applyAlignment="1" applyProtection="1">
      <alignment horizontal="center" vertical="center" shrinkToFit="1"/>
      <protection hidden="1"/>
    </xf>
    <xf numFmtId="0" fontId="375" fillId="58" borderId="498" xfId="0" applyFont="1" applyFill="1" applyBorder="1" applyAlignment="1" applyProtection="1">
      <alignment horizontal="center" vertical="center" shrinkToFit="1"/>
      <protection hidden="1"/>
    </xf>
    <xf numFmtId="0" fontId="375" fillId="58" borderId="930" xfId="0" applyFont="1" applyFill="1" applyBorder="1" applyAlignment="1" applyProtection="1">
      <alignment horizontal="center" vertical="center" shrinkToFit="1"/>
      <protection hidden="1"/>
    </xf>
    <xf numFmtId="0" fontId="375" fillId="58" borderId="937" xfId="0" applyFont="1" applyFill="1" applyBorder="1" applyAlignment="1" applyProtection="1">
      <alignment horizontal="center" vertical="center" shrinkToFit="1"/>
      <protection hidden="1"/>
    </xf>
    <xf numFmtId="0" fontId="375" fillId="58" borderId="499" xfId="0" applyFont="1" applyFill="1" applyBorder="1" applyAlignment="1" applyProtection="1">
      <alignment horizontal="center" vertical="center" shrinkToFit="1"/>
      <protection hidden="1"/>
    </xf>
    <xf numFmtId="0" fontId="375" fillId="58" borderId="886" xfId="0" applyFont="1" applyFill="1" applyBorder="1" applyAlignment="1" applyProtection="1">
      <alignment horizontal="center" vertical="center" shrinkToFit="1"/>
      <protection hidden="1"/>
    </xf>
    <xf numFmtId="0" fontId="20" fillId="58" borderId="902" xfId="0" applyFont="1" applyFill="1" applyBorder="1" applyAlignment="1" applyProtection="1">
      <alignment horizontal="center" vertical="center" shrinkToFit="1"/>
      <protection hidden="1"/>
    </xf>
    <xf numFmtId="1" fontId="103" fillId="58" borderId="716" xfId="0" applyNumberFormat="1" applyFont="1" applyFill="1" applyBorder="1" applyAlignment="1" applyProtection="1">
      <alignment horizontal="center" vertical="center" shrinkToFit="1"/>
      <protection hidden="1"/>
    </xf>
    <xf numFmtId="1" fontId="103" fillId="58" borderId="903" xfId="0" applyNumberFormat="1" applyFont="1" applyFill="1" applyBorder="1" applyAlignment="1" applyProtection="1">
      <alignment horizontal="center" vertical="center" shrinkToFit="1"/>
      <protection hidden="1"/>
    </xf>
    <xf numFmtId="1" fontId="129" fillId="58" borderId="218" xfId="0" applyNumberFormat="1" applyFont="1" applyFill="1" applyBorder="1" applyAlignment="1" applyProtection="1">
      <alignment horizontal="center" vertical="center" shrinkToFit="1"/>
      <protection hidden="1"/>
    </xf>
    <xf numFmtId="0" fontId="129" fillId="58" borderId="218" xfId="0" applyFont="1" applyFill="1" applyBorder="1" applyAlignment="1" applyProtection="1">
      <alignment horizontal="center" vertical="center" shrinkToFit="1"/>
      <protection hidden="1"/>
    </xf>
    <xf numFmtId="1" fontId="129" fillId="58" borderId="904" xfId="0" applyNumberFormat="1" applyFont="1" applyFill="1" applyBorder="1" applyAlignment="1" applyProtection="1">
      <alignment horizontal="center" vertical="center" shrinkToFit="1"/>
      <protection hidden="1"/>
    </xf>
    <xf numFmtId="0" fontId="374" fillId="58" borderId="905" xfId="0" applyFont="1" applyFill="1" applyBorder="1" applyAlignment="1" applyProtection="1">
      <alignment horizontal="center" vertical="center" shrinkToFit="1"/>
      <protection hidden="1"/>
    </xf>
    <xf numFmtId="1" fontId="375" fillId="58" borderId="298" xfId="0" applyNumberFormat="1" applyFont="1" applyFill="1" applyBorder="1" applyAlignment="1" applyProtection="1">
      <alignment horizontal="center" vertical="center" shrinkToFit="1"/>
      <protection hidden="1"/>
    </xf>
    <xf numFmtId="1" fontId="375" fillId="58" borderId="906" xfId="0" applyNumberFormat="1" applyFont="1" applyFill="1" applyBorder="1" applyAlignment="1" applyProtection="1">
      <alignment horizontal="center" vertical="center" shrinkToFit="1"/>
      <protection hidden="1"/>
    </xf>
    <xf numFmtId="0" fontId="72" fillId="58" borderId="986" xfId="0" applyFont="1" applyFill="1" applyBorder="1" applyAlignment="1" applyProtection="1">
      <alignment horizontal="center" vertical="center" shrinkToFit="1"/>
      <protection hidden="1"/>
    </xf>
    <xf numFmtId="1" fontId="170" fillId="58" borderId="987" xfId="0" applyNumberFormat="1" applyFont="1" applyFill="1" applyBorder="1" applyAlignment="1" applyProtection="1">
      <alignment horizontal="center" vertical="center" shrinkToFit="1"/>
      <protection hidden="1"/>
    </xf>
    <xf numFmtId="1" fontId="170" fillId="58" borderId="988" xfId="0" applyNumberFormat="1" applyFont="1" applyFill="1" applyBorder="1" applyAlignment="1" applyProtection="1">
      <alignment horizontal="center" vertical="center" shrinkToFit="1"/>
      <protection hidden="1"/>
    </xf>
    <xf numFmtId="0" fontId="125" fillId="6" borderId="826" xfId="0" applyFont="1" applyFill="1" applyBorder="1" applyAlignment="1" applyProtection="1">
      <alignment horizontal="center" vertical="center" shrinkToFit="1"/>
      <protection hidden="1"/>
    </xf>
    <xf numFmtId="0" fontId="313" fillId="6" borderId="825" xfId="0" applyFont="1" applyFill="1" applyBorder="1" applyAlignment="1" applyProtection="1">
      <alignment vertical="center" shrinkToFit="1"/>
      <protection hidden="1"/>
    </xf>
    <xf numFmtId="0" fontId="89" fillId="6" borderId="831" xfId="0" applyFont="1" applyFill="1" applyBorder="1" applyAlignment="1" applyProtection="1">
      <alignment horizontal="center" vertical="center" shrinkToFit="1"/>
      <protection hidden="1"/>
    </xf>
    <xf numFmtId="0" fontId="125" fillId="6" borderId="828" xfId="0" applyFont="1" applyFill="1" applyBorder="1" applyAlignment="1" applyProtection="1">
      <alignment horizontal="center" vertical="center" shrinkToFit="1"/>
      <protection hidden="1"/>
    </xf>
    <xf numFmtId="0" fontId="89" fillId="6" borderId="829" xfId="0" applyFont="1" applyFill="1" applyBorder="1" applyAlignment="1" applyProtection="1">
      <alignment horizontal="center" vertical="center" shrinkToFit="1"/>
      <protection hidden="1"/>
    </xf>
    <xf numFmtId="0" fontId="125" fillId="6" borderId="830" xfId="0" applyFont="1" applyFill="1" applyBorder="1" applyAlignment="1" applyProtection="1">
      <alignment horizontal="center" vertical="center" shrinkToFit="1"/>
      <protection hidden="1"/>
    </xf>
    <xf numFmtId="0" fontId="250" fillId="6" borderId="829" xfId="0" applyFont="1" applyFill="1" applyBorder="1" applyAlignment="1" applyProtection="1">
      <alignment horizontal="center" vertical="center" shrinkToFit="1"/>
      <protection hidden="1"/>
    </xf>
    <xf numFmtId="0" fontId="250" fillId="6" borderId="828" xfId="0" applyFont="1" applyFill="1" applyBorder="1" applyAlignment="1" applyProtection="1">
      <alignment horizontal="center" vertical="center" shrinkToFit="1"/>
      <protection hidden="1"/>
    </xf>
    <xf numFmtId="0" fontId="125" fillId="6" borderId="922" xfId="0" applyFont="1" applyFill="1" applyBorder="1" applyAlignment="1" applyProtection="1">
      <alignment horizontal="center" vertical="center" shrinkToFit="1"/>
      <protection hidden="1"/>
    </xf>
    <xf numFmtId="0" fontId="39" fillId="6" borderId="964" xfId="0" applyFont="1" applyFill="1" applyBorder="1" applyAlignment="1" applyProtection="1">
      <alignment horizontal="center" vertical="center" shrinkToFit="1"/>
      <protection hidden="1"/>
    </xf>
    <xf numFmtId="1" fontId="125" fillId="6" borderId="922" xfId="0" applyNumberFormat="1" applyFont="1" applyFill="1" applyBorder="1" applyAlignment="1" applyProtection="1">
      <alignment horizontal="center" vertical="center" shrinkToFit="1"/>
      <protection hidden="1"/>
    </xf>
    <xf numFmtId="1" fontId="250" fillId="6" borderId="722" xfId="0" applyNumberFormat="1" applyFont="1" applyFill="1" applyBorder="1" applyAlignment="1" applyProtection="1">
      <alignment horizontal="center" vertical="center" shrinkToFit="1"/>
      <protection hidden="1"/>
    </xf>
    <xf numFmtId="0" fontId="125" fillId="6" borderId="824" xfId="0" applyFont="1" applyFill="1" applyBorder="1" applyAlignment="1" applyProtection="1">
      <alignment horizontal="center" vertical="center" shrinkToFit="1"/>
      <protection hidden="1"/>
    </xf>
    <xf numFmtId="0" fontId="314" fillId="6" borderId="829" xfId="0" applyFont="1" applyFill="1" applyBorder="1" applyAlignment="1" applyProtection="1">
      <alignment horizontal="center" vertical="center" shrinkToFit="1"/>
      <protection hidden="1"/>
    </xf>
    <xf numFmtId="0" fontId="89" fillId="6" borderId="835" xfId="0" applyFont="1" applyFill="1" applyBorder="1" applyAlignment="1" applyProtection="1">
      <alignment horizontal="center" vertical="center" shrinkToFit="1"/>
      <protection hidden="1"/>
    </xf>
    <xf numFmtId="0" fontId="125" fillId="6" borderId="836" xfId="0" applyFont="1" applyFill="1" applyBorder="1" applyAlignment="1" applyProtection="1">
      <alignment horizontal="center" vertical="center" shrinkToFit="1"/>
      <protection hidden="1"/>
    </xf>
    <xf numFmtId="0" fontId="89" fillId="6" borderId="827" xfId="0" applyFont="1" applyFill="1" applyBorder="1" applyAlignment="1" applyProtection="1">
      <alignment horizontal="center" vertical="center" shrinkToFit="1"/>
      <protection hidden="1"/>
    </xf>
    <xf numFmtId="0" fontId="90" fillId="6" borderId="831" xfId="0" applyFont="1" applyFill="1" applyBorder="1" applyAlignment="1" applyProtection="1">
      <alignment horizontal="center" vertical="center" shrinkToFit="1"/>
      <protection hidden="1"/>
    </xf>
    <xf numFmtId="0" fontId="67" fillId="6" borderId="828" xfId="0" applyFont="1" applyFill="1" applyBorder="1" applyAlignment="1" applyProtection="1">
      <alignment horizontal="center" vertical="center" shrinkToFit="1"/>
      <protection hidden="1"/>
    </xf>
    <xf numFmtId="0" fontId="10" fillId="39" borderId="266" xfId="0" applyFont="1" applyFill="1" applyBorder="1" applyAlignment="1" applyProtection="1">
      <alignment horizontal="center" shrinkToFit="1"/>
      <protection hidden="1"/>
    </xf>
    <xf numFmtId="0" fontId="10" fillId="39" borderId="286" xfId="0" applyFont="1" applyFill="1" applyBorder="1" applyAlignment="1" applyProtection="1">
      <alignment horizontal="center" shrinkToFit="1"/>
      <protection hidden="1"/>
    </xf>
    <xf numFmtId="0" fontId="10" fillId="39" borderId="267" xfId="0" applyFont="1" applyFill="1" applyBorder="1" applyAlignment="1" applyProtection="1">
      <alignment horizontal="center" shrinkToFit="1"/>
      <protection hidden="1"/>
    </xf>
    <xf numFmtId="0" fontId="7" fillId="10" borderId="0" xfId="0" applyFont="1" applyFill="1" applyBorder="1" applyAlignment="1" applyProtection="1">
      <alignment horizontal="center" vertical="center" shrinkToFit="1"/>
      <protection hidden="1"/>
    </xf>
    <xf numFmtId="0" fontId="12" fillId="0" borderId="463" xfId="0" applyFont="1" applyFill="1" applyBorder="1" applyAlignment="1" applyProtection="1">
      <alignment horizontal="left" vertical="center" shrinkToFit="1"/>
      <protection hidden="1"/>
    </xf>
    <xf numFmtId="0" fontId="12" fillId="0" borderId="464" xfId="0" applyFont="1" applyFill="1" applyBorder="1" applyAlignment="1" applyProtection="1">
      <alignment horizontal="left" vertical="center" shrinkToFit="1"/>
      <protection hidden="1"/>
    </xf>
    <xf numFmtId="0" fontId="25" fillId="10" borderId="0" xfId="0" applyFont="1" applyFill="1" applyBorder="1" applyAlignment="1" applyProtection="1">
      <alignment horizontal="center" textRotation="90" shrinkToFit="1"/>
      <protection hidden="1"/>
    </xf>
    <xf numFmtId="0" fontId="25" fillId="6" borderId="42" xfId="0" applyFont="1" applyFill="1" applyBorder="1" applyAlignment="1" applyProtection="1">
      <alignment horizontal="center" textRotation="90" shrinkToFit="1"/>
      <protection hidden="1"/>
    </xf>
    <xf numFmtId="0" fontId="25" fillId="6" borderId="464" xfId="0" applyFont="1" applyFill="1" applyBorder="1" applyAlignment="1" applyProtection="1">
      <alignment horizontal="center" textRotation="90" shrinkToFit="1"/>
      <protection hidden="1"/>
    </xf>
    <xf numFmtId="0" fontId="169" fillId="10" borderId="0" xfId="0" applyFont="1" applyFill="1" applyBorder="1" applyAlignment="1" applyProtection="1">
      <alignment horizontal="center" vertical="center" shrinkToFit="1"/>
      <protection hidden="1"/>
    </xf>
    <xf numFmtId="0" fontId="7" fillId="0" borderId="463" xfId="0" applyFont="1" applyFill="1" applyBorder="1" applyAlignment="1" applyProtection="1">
      <alignment horizontal="left" vertical="center" shrinkToFit="1"/>
      <protection hidden="1"/>
    </xf>
    <xf numFmtId="0" fontId="7" fillId="0" borderId="464" xfId="0" applyFont="1" applyFill="1" applyBorder="1" applyAlignment="1" applyProtection="1">
      <alignment horizontal="left" vertical="center" shrinkToFit="1"/>
      <protection hidden="1"/>
    </xf>
    <xf numFmtId="0" fontId="12" fillId="10" borderId="463" xfId="0" applyFont="1" applyFill="1" applyBorder="1" applyAlignment="1" applyProtection="1">
      <alignment horizontal="left" vertical="center" shrinkToFit="1"/>
      <protection hidden="1"/>
    </xf>
    <xf numFmtId="0" fontId="12" fillId="10" borderId="464" xfId="0" applyFont="1" applyFill="1" applyBorder="1" applyAlignment="1" applyProtection="1">
      <alignment horizontal="left" vertical="center" shrinkToFit="1"/>
      <protection hidden="1"/>
    </xf>
    <xf numFmtId="0" fontId="169" fillId="0" borderId="99" xfId="0" applyFont="1" applyFill="1" applyBorder="1" applyAlignment="1" applyProtection="1">
      <alignment horizontal="left" vertical="center" shrinkToFit="1"/>
      <protection hidden="1"/>
    </xf>
    <xf numFmtId="0" fontId="7" fillId="10" borderId="463" xfId="0" applyFont="1" applyFill="1" applyBorder="1" applyAlignment="1" applyProtection="1">
      <alignment horizontal="left" vertical="center" shrinkToFit="1"/>
      <protection hidden="1"/>
    </xf>
    <xf numFmtId="0" fontId="7" fillId="10" borderId="464" xfId="0" applyFont="1" applyFill="1" applyBorder="1" applyAlignment="1" applyProtection="1">
      <alignment horizontal="left" vertical="center" shrinkToFit="1"/>
      <protection hidden="1"/>
    </xf>
    <xf numFmtId="0" fontId="1" fillId="0" borderId="402" xfId="0" applyFont="1" applyFill="1" applyBorder="1" applyAlignment="1" applyProtection="1">
      <alignment horizontal="center" vertical="center"/>
      <protection hidden="1"/>
    </xf>
    <xf numFmtId="0" fontId="166" fillId="7" borderId="391" xfId="0" applyFont="1" applyFill="1" applyBorder="1" applyAlignment="1" applyProtection="1">
      <alignment horizontal="center" vertical="center" shrinkToFit="1"/>
      <protection hidden="1"/>
    </xf>
    <xf numFmtId="0" fontId="166" fillId="7" borderId="393" xfId="0" applyFont="1" applyFill="1" applyBorder="1" applyAlignment="1" applyProtection="1">
      <alignment horizontal="center" vertical="center" shrinkToFit="1"/>
      <protection hidden="1"/>
    </xf>
    <xf numFmtId="0" fontId="3" fillId="0" borderId="108" xfId="0" applyFont="1" applyFill="1" applyBorder="1" applyAlignment="1" applyProtection="1">
      <alignment horizontal="center" vertical="center"/>
      <protection hidden="1"/>
    </xf>
    <xf numFmtId="0" fontId="3" fillId="0" borderId="88" xfId="0" applyFont="1" applyFill="1" applyBorder="1" applyAlignment="1" applyProtection="1">
      <alignment horizontal="center" vertical="center"/>
      <protection hidden="1"/>
    </xf>
    <xf numFmtId="0" fontId="3" fillId="30" borderId="601" xfId="0" applyFont="1" applyFill="1" applyBorder="1" applyAlignment="1" applyProtection="1">
      <alignment horizontal="center" vertical="center"/>
      <protection hidden="1"/>
    </xf>
    <xf numFmtId="0" fontId="3" fillId="30" borderId="605" xfId="0" applyFont="1" applyFill="1" applyBorder="1" applyAlignment="1" applyProtection="1">
      <alignment horizontal="center" vertical="center"/>
      <protection hidden="1"/>
    </xf>
    <xf numFmtId="0" fontId="39" fillId="10" borderId="442" xfId="0" applyFont="1" applyFill="1" applyBorder="1" applyAlignment="1" applyProtection="1">
      <alignment horizontal="left" vertical="center" indent="1" shrinkToFit="1"/>
      <protection hidden="1"/>
    </xf>
    <xf numFmtId="0" fontId="39" fillId="10" borderId="392" xfId="0" applyFont="1" applyFill="1" applyBorder="1" applyAlignment="1" applyProtection="1">
      <alignment horizontal="left" vertical="center" indent="1" shrinkToFit="1"/>
      <protection hidden="1"/>
    </xf>
    <xf numFmtId="0" fontId="39" fillId="10" borderId="393" xfId="0" applyFont="1" applyFill="1" applyBorder="1" applyAlignment="1" applyProtection="1">
      <alignment horizontal="left" vertical="center" indent="1" shrinkToFit="1"/>
      <protection hidden="1"/>
    </xf>
    <xf numFmtId="0" fontId="39" fillId="10" borderId="391" xfId="0" applyFont="1" applyFill="1" applyBorder="1" applyAlignment="1" applyProtection="1">
      <alignment horizontal="left" vertical="center" indent="1" shrinkToFit="1"/>
      <protection hidden="1"/>
    </xf>
    <xf numFmtId="0" fontId="1" fillId="0" borderId="406" xfId="0" quotePrefix="1" applyFont="1" applyFill="1" applyBorder="1" applyAlignment="1" applyProtection="1">
      <alignment horizontal="center" vertical="center" shrinkToFit="1"/>
      <protection hidden="1"/>
    </xf>
    <xf numFmtId="0" fontId="1" fillId="0" borderId="461" xfId="0" quotePrefix="1" applyFont="1" applyFill="1" applyBorder="1" applyAlignment="1" applyProtection="1">
      <alignment horizontal="center" vertical="center" shrinkToFit="1"/>
      <protection hidden="1"/>
    </xf>
    <xf numFmtId="0" fontId="1" fillId="0" borderId="460" xfId="0" applyFont="1" applyFill="1" applyBorder="1" applyAlignment="1" applyProtection="1">
      <alignment horizontal="center" vertical="center" shrinkToFit="1"/>
      <protection hidden="1"/>
    </xf>
    <xf numFmtId="0" fontId="1" fillId="0" borderId="461" xfId="0" applyFont="1" applyFill="1" applyBorder="1" applyAlignment="1" applyProtection="1">
      <alignment horizontal="center" vertical="center" shrinkToFit="1"/>
      <protection hidden="1"/>
    </xf>
    <xf numFmtId="0" fontId="1" fillId="6" borderId="460" xfId="0" applyFont="1" applyFill="1" applyBorder="1" applyAlignment="1" applyProtection="1">
      <alignment horizontal="center" vertical="center" shrinkToFit="1"/>
      <protection hidden="1"/>
    </xf>
    <xf numFmtId="0" fontId="1" fillId="6" borderId="461" xfId="0" applyFont="1" applyFill="1" applyBorder="1" applyAlignment="1" applyProtection="1">
      <alignment horizontal="center" vertical="center" shrinkToFit="1"/>
      <protection hidden="1"/>
    </xf>
    <xf numFmtId="0" fontId="10" fillId="0" borderId="0" xfId="0" applyFont="1" applyFill="1" applyAlignment="1" applyProtection="1">
      <alignment horizontal="center"/>
      <protection hidden="1"/>
    </xf>
    <xf numFmtId="0" fontId="175" fillId="40" borderId="389" xfId="0" applyFont="1" applyFill="1" applyBorder="1" applyAlignment="1" applyProtection="1">
      <alignment horizontal="center" vertical="center" wrapText="1" shrinkToFit="1"/>
      <protection hidden="1"/>
    </xf>
    <xf numFmtId="0" fontId="175" fillId="40" borderId="402" xfId="0" applyFont="1" applyFill="1" applyBorder="1" applyAlignment="1" applyProtection="1">
      <alignment horizontal="center" vertical="center" wrapText="1" shrinkToFit="1"/>
      <protection hidden="1"/>
    </xf>
    <xf numFmtId="0" fontId="175" fillId="40" borderId="436" xfId="0" applyFont="1" applyFill="1" applyBorder="1" applyAlignment="1" applyProtection="1">
      <alignment horizontal="center" vertical="center" wrapText="1" shrinkToFit="1"/>
      <protection hidden="1"/>
    </xf>
    <xf numFmtId="0" fontId="175" fillId="40" borderId="348" xfId="0" applyFont="1" applyFill="1" applyBorder="1" applyAlignment="1" applyProtection="1">
      <alignment horizontal="center" vertical="center" wrapText="1" shrinkToFit="1"/>
      <protection hidden="1"/>
    </xf>
    <xf numFmtId="0" fontId="175" fillId="40" borderId="340" xfId="0" applyFont="1" applyFill="1" applyBorder="1" applyAlignment="1" applyProtection="1">
      <alignment horizontal="center" vertical="center" wrapText="1" shrinkToFit="1"/>
      <protection hidden="1"/>
    </xf>
    <xf numFmtId="0" fontId="175" fillId="40" borderId="435" xfId="0" applyFont="1" applyFill="1" applyBorder="1" applyAlignment="1" applyProtection="1">
      <alignment horizontal="center" vertical="center" wrapText="1" shrinkToFit="1"/>
      <protection hidden="1"/>
    </xf>
    <xf numFmtId="0" fontId="1" fillId="6" borderId="409" xfId="0" applyFont="1" applyFill="1" applyBorder="1" applyAlignment="1" applyProtection="1">
      <alignment horizontal="center" vertical="center" shrinkToFit="1"/>
      <protection hidden="1"/>
    </xf>
    <xf numFmtId="0" fontId="10" fillId="19" borderId="266" xfId="0" applyFont="1" applyFill="1" applyBorder="1" applyAlignment="1" applyProtection="1">
      <alignment horizontal="center" shrinkToFit="1"/>
      <protection hidden="1"/>
    </xf>
    <xf numFmtId="0" fontId="10" fillId="19" borderId="286" xfId="0" applyFont="1" applyFill="1" applyBorder="1" applyAlignment="1" applyProtection="1">
      <alignment horizontal="center" shrinkToFit="1"/>
      <protection hidden="1"/>
    </xf>
    <xf numFmtId="0" fontId="10" fillId="19" borderId="267" xfId="0" applyFont="1" applyFill="1" applyBorder="1" applyAlignment="1" applyProtection="1">
      <alignment horizontal="center" shrinkToFit="1"/>
      <protection hidden="1"/>
    </xf>
    <xf numFmtId="0" fontId="10" fillId="10" borderId="0" xfId="0" applyFont="1" applyFill="1" applyBorder="1" applyAlignment="1" applyProtection="1">
      <alignment horizontal="center" shrinkToFit="1"/>
      <protection hidden="1"/>
    </xf>
    <xf numFmtId="0" fontId="4" fillId="19" borderId="266" xfId="0" applyFont="1" applyFill="1" applyBorder="1" applyAlignment="1" applyProtection="1">
      <alignment horizontal="center" shrinkToFit="1"/>
      <protection hidden="1"/>
    </xf>
    <xf numFmtId="0" fontId="4" fillId="19" borderId="286" xfId="0" applyFont="1" applyFill="1" applyBorder="1" applyAlignment="1" applyProtection="1">
      <alignment horizontal="center" shrinkToFit="1"/>
      <protection hidden="1"/>
    </xf>
    <xf numFmtId="0" fontId="4" fillId="19" borderId="267" xfId="0" applyFont="1" applyFill="1" applyBorder="1" applyAlignment="1" applyProtection="1">
      <alignment horizontal="center" shrinkToFit="1"/>
      <protection hidden="1"/>
    </xf>
    <xf numFmtId="0" fontId="4" fillId="52" borderId="127" xfId="0" applyFont="1" applyFill="1" applyBorder="1" applyAlignment="1" applyProtection="1">
      <alignment horizontal="center" textRotation="90" wrapText="1"/>
      <protection hidden="1"/>
    </xf>
    <xf numFmtId="0" fontId="4" fillId="52" borderId="128" xfId="0" applyFont="1" applyFill="1" applyBorder="1" applyAlignment="1" applyProtection="1">
      <alignment horizontal="center" textRotation="90" wrapText="1"/>
      <protection hidden="1"/>
    </xf>
    <xf numFmtId="0" fontId="4" fillId="52" borderId="111" xfId="0" applyFont="1" applyFill="1" applyBorder="1" applyAlignment="1" applyProtection="1">
      <alignment horizontal="center" textRotation="90" wrapText="1"/>
      <protection hidden="1"/>
    </xf>
    <xf numFmtId="0" fontId="1" fillId="6" borderId="500" xfId="0" applyFont="1" applyFill="1" applyBorder="1" applyAlignment="1" applyProtection="1">
      <alignment horizontal="center" vertical="center" shrinkToFit="1"/>
      <protection hidden="1"/>
    </xf>
    <xf numFmtId="0" fontId="1" fillId="6" borderId="501" xfId="0" applyFont="1" applyFill="1" applyBorder="1" applyAlignment="1" applyProtection="1">
      <alignment horizontal="center" vertical="center" shrinkToFit="1"/>
      <protection hidden="1"/>
    </xf>
    <xf numFmtId="0" fontId="1" fillId="6" borderId="344" xfId="0" applyFont="1" applyFill="1" applyBorder="1" applyAlignment="1" applyProtection="1">
      <alignment horizontal="center" vertical="center" shrinkToFit="1"/>
      <protection hidden="1"/>
    </xf>
    <xf numFmtId="0" fontId="1" fillId="0" borderId="390" xfId="0" applyFont="1" applyFill="1" applyBorder="1" applyAlignment="1" applyProtection="1">
      <alignment horizontal="center" vertical="center" shrinkToFit="1"/>
      <protection hidden="1"/>
    </xf>
    <xf numFmtId="0" fontId="1" fillId="0" borderId="501" xfId="0" applyFont="1" applyFill="1" applyBorder="1" applyAlignment="1" applyProtection="1">
      <alignment horizontal="center" vertical="center" shrinkToFit="1"/>
      <protection hidden="1"/>
    </xf>
    <xf numFmtId="0" fontId="1" fillId="0" borderId="500" xfId="0" applyFont="1" applyFill="1" applyBorder="1" applyAlignment="1" applyProtection="1">
      <alignment horizontal="center" vertical="center" shrinkToFit="1"/>
      <protection hidden="1"/>
    </xf>
    <xf numFmtId="0" fontId="3" fillId="10" borderId="0" xfId="0" applyFont="1" applyFill="1" applyBorder="1" applyAlignment="1" applyProtection="1">
      <alignment horizontal="center" vertical="center"/>
      <protection hidden="1"/>
    </xf>
    <xf numFmtId="0" fontId="2" fillId="0" borderId="5" xfId="0" applyFont="1" applyFill="1" applyBorder="1" applyAlignment="1" applyProtection="1">
      <alignment horizontal="center" vertical="center"/>
      <protection hidden="1"/>
    </xf>
    <xf numFmtId="0" fontId="1" fillId="0" borderId="266" xfId="0" applyFont="1" applyFill="1" applyBorder="1" applyAlignment="1" applyProtection="1">
      <alignment horizontal="center"/>
      <protection hidden="1"/>
    </xf>
    <xf numFmtId="0" fontId="1" fillId="0" borderId="286" xfId="0" applyFont="1" applyFill="1" applyBorder="1" applyAlignment="1" applyProtection="1">
      <alignment horizontal="center"/>
      <protection hidden="1"/>
    </xf>
    <xf numFmtId="0" fontId="1" fillId="0" borderId="267" xfId="0" applyFont="1" applyFill="1" applyBorder="1" applyAlignment="1" applyProtection="1">
      <alignment horizontal="center"/>
      <protection hidden="1"/>
    </xf>
    <xf numFmtId="0" fontId="27" fillId="0" borderId="438" xfId="0" applyFont="1" applyFill="1" applyBorder="1" applyAlignment="1" applyProtection="1">
      <alignment horizontal="center" shrinkToFit="1"/>
      <protection hidden="1"/>
    </xf>
    <xf numFmtId="0" fontId="27" fillId="0" borderId="334" xfId="0" applyFont="1" applyFill="1" applyBorder="1" applyAlignment="1" applyProtection="1">
      <alignment horizontal="center" shrinkToFit="1"/>
      <protection hidden="1"/>
    </xf>
    <xf numFmtId="0" fontId="100" fillId="0" borderId="327" xfId="0" applyFont="1" applyFill="1" applyBorder="1" applyAlignment="1" applyProtection="1">
      <alignment horizontal="left" shrinkToFit="1"/>
      <protection hidden="1"/>
    </xf>
    <xf numFmtId="0" fontId="100" fillId="0" borderId="328" xfId="0" applyFont="1" applyFill="1" applyBorder="1" applyAlignment="1" applyProtection="1">
      <alignment horizontal="left" shrinkToFit="1"/>
      <protection hidden="1"/>
    </xf>
    <xf numFmtId="0" fontId="100" fillId="0" borderId="330" xfId="0" applyFont="1" applyFill="1" applyBorder="1" applyAlignment="1" applyProtection="1">
      <alignment horizontal="left" shrinkToFit="1"/>
      <protection hidden="1"/>
    </xf>
    <xf numFmtId="0" fontId="100" fillId="0" borderId="331" xfId="0" applyFont="1" applyFill="1" applyBorder="1" applyAlignment="1" applyProtection="1">
      <alignment horizontal="left" shrinkToFit="1"/>
      <protection hidden="1"/>
    </xf>
    <xf numFmtId="0" fontId="20" fillId="0" borderId="391" xfId="0" applyFont="1" applyFill="1" applyBorder="1" applyAlignment="1" applyProtection="1">
      <alignment horizontal="center" vertical="center" shrinkToFit="1"/>
      <protection hidden="1"/>
    </xf>
    <xf numFmtId="0" fontId="20" fillId="0" borderId="393" xfId="0" applyFont="1" applyFill="1" applyBorder="1" applyAlignment="1" applyProtection="1">
      <alignment horizontal="center" vertical="center" shrinkToFit="1"/>
      <protection hidden="1"/>
    </xf>
    <xf numFmtId="0" fontId="107" fillId="0" borderId="391" xfId="0" applyFont="1" applyFill="1" applyBorder="1" applyAlignment="1" applyProtection="1">
      <alignment horizontal="center" vertical="center" shrinkToFit="1"/>
      <protection hidden="1"/>
    </xf>
    <xf numFmtId="0" fontId="107" fillId="0" borderId="393" xfId="0" applyFont="1" applyFill="1" applyBorder="1" applyAlignment="1" applyProtection="1">
      <alignment horizontal="center" vertical="center" shrinkToFit="1"/>
      <protection hidden="1"/>
    </xf>
    <xf numFmtId="0" fontId="27" fillId="0" borderId="333" xfId="0" applyFont="1" applyFill="1" applyBorder="1" applyAlignment="1" applyProtection="1">
      <alignment horizontal="center" shrinkToFit="1"/>
      <protection hidden="1"/>
    </xf>
    <xf numFmtId="0" fontId="27" fillId="0" borderId="439" xfId="0" applyFont="1" applyFill="1" applyBorder="1" applyAlignment="1" applyProtection="1">
      <alignment horizontal="center" shrinkToFit="1"/>
      <protection hidden="1"/>
    </xf>
    <xf numFmtId="0" fontId="174" fillId="40" borderId="0" xfId="0" applyFont="1" applyFill="1" applyAlignment="1" applyProtection="1">
      <alignment horizontal="center" vertical="top"/>
      <protection hidden="1"/>
    </xf>
    <xf numFmtId="0" fontId="131" fillId="20" borderId="0" xfId="0" applyFont="1" applyFill="1" applyAlignment="1" applyProtection="1">
      <alignment horizontal="center" shrinkToFit="1"/>
      <protection hidden="1"/>
    </xf>
    <xf numFmtId="0" fontId="161" fillId="0" borderId="389" xfId="0" applyFont="1" applyFill="1" applyBorder="1" applyAlignment="1" applyProtection="1">
      <alignment horizontal="center" shrinkToFit="1"/>
      <protection hidden="1"/>
    </xf>
    <xf numFmtId="0" fontId="161" fillId="0" borderId="402" xfId="0" applyFont="1" applyFill="1" applyBorder="1" applyAlignment="1" applyProtection="1">
      <alignment horizontal="center" shrinkToFit="1"/>
      <protection hidden="1"/>
    </xf>
    <xf numFmtId="0" fontId="161" fillId="10" borderId="389" xfId="0" applyFont="1" applyFill="1" applyBorder="1" applyAlignment="1" applyProtection="1">
      <alignment horizontal="center" shrinkToFit="1"/>
      <protection hidden="1"/>
    </xf>
    <xf numFmtId="0" fontId="161" fillId="10" borderId="402" xfId="0" applyFont="1" applyFill="1" applyBorder="1" applyAlignment="1" applyProtection="1">
      <alignment horizontal="center" shrinkToFit="1"/>
      <protection hidden="1"/>
    </xf>
    <xf numFmtId="0" fontId="162" fillId="10" borderId="348" xfId="0" applyFont="1" applyFill="1" applyBorder="1" applyAlignment="1" applyProtection="1">
      <alignment horizontal="center" shrinkToFit="1"/>
      <protection hidden="1"/>
    </xf>
    <xf numFmtId="0" fontId="162" fillId="10" borderId="340" xfId="0" applyFont="1" applyFill="1" applyBorder="1" applyAlignment="1" applyProtection="1">
      <alignment horizontal="center" shrinkToFit="1"/>
      <protection hidden="1"/>
    </xf>
    <xf numFmtId="0" fontId="162" fillId="10" borderId="435" xfId="0" applyFont="1" applyFill="1" applyBorder="1" applyAlignment="1" applyProtection="1">
      <alignment horizontal="center" shrinkToFit="1"/>
      <protection hidden="1"/>
    </xf>
    <xf numFmtId="0" fontId="100" fillId="0" borderId="485" xfId="0" applyFont="1" applyFill="1" applyBorder="1" applyAlignment="1" applyProtection="1">
      <alignment horizontal="left" shrinkToFit="1"/>
      <protection hidden="1"/>
    </xf>
    <xf numFmtId="0" fontId="100" fillId="0" borderId="486" xfId="0" applyFont="1" applyFill="1" applyBorder="1" applyAlignment="1" applyProtection="1">
      <alignment horizontal="left" shrinkToFit="1"/>
      <protection hidden="1"/>
    </xf>
    <xf numFmtId="0" fontId="1" fillId="6" borderId="127" xfId="0" applyFont="1" applyFill="1" applyBorder="1" applyAlignment="1" applyProtection="1">
      <alignment horizontal="center" vertical="center" textRotation="90" wrapText="1"/>
      <protection hidden="1"/>
    </xf>
    <xf numFmtId="0" fontId="1" fillId="6" borderId="128" xfId="0" applyFont="1" applyFill="1" applyBorder="1" applyAlignment="1" applyProtection="1">
      <alignment horizontal="center" vertical="center" textRotation="90" wrapText="1"/>
      <protection hidden="1"/>
    </xf>
    <xf numFmtId="0" fontId="1" fillId="0" borderId="402" xfId="0" applyFont="1" applyFill="1" applyBorder="1" applyAlignment="1" applyProtection="1">
      <alignment horizontal="left" vertical="center"/>
      <protection hidden="1"/>
    </xf>
    <xf numFmtId="0" fontId="171" fillId="52" borderId="0" xfId="0" applyFont="1" applyFill="1" applyBorder="1" applyAlignment="1" applyProtection="1">
      <alignment horizontal="center" shrinkToFit="1"/>
      <protection hidden="1"/>
    </xf>
    <xf numFmtId="0" fontId="171" fillId="39" borderId="0" xfId="0" applyFont="1" applyFill="1" applyBorder="1" applyAlignment="1" applyProtection="1">
      <alignment horizontal="center" shrinkToFit="1"/>
      <protection hidden="1"/>
    </xf>
    <xf numFmtId="0" fontId="10" fillId="0" borderId="0" xfId="0" applyFont="1" applyFill="1" applyBorder="1" applyAlignment="1" applyProtection="1">
      <alignment horizontal="center" shrinkToFit="1"/>
      <protection hidden="1"/>
    </xf>
    <xf numFmtId="0" fontId="3" fillId="0" borderId="601" xfId="0" applyFont="1" applyFill="1" applyBorder="1" applyAlignment="1" applyProtection="1">
      <alignment horizontal="center" vertical="center"/>
      <protection hidden="1"/>
    </xf>
    <xf numFmtId="0" fontId="3" fillId="0" borderId="605"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175" fillId="13" borderId="389" xfId="0" applyFont="1" applyFill="1" applyBorder="1" applyAlignment="1" applyProtection="1">
      <alignment horizontal="center" vertical="center" wrapText="1" shrinkToFit="1"/>
      <protection hidden="1"/>
    </xf>
    <xf numFmtId="0" fontId="175" fillId="13" borderId="402" xfId="0" applyFont="1" applyFill="1" applyBorder="1" applyAlignment="1" applyProtection="1">
      <alignment horizontal="center" vertical="center" wrapText="1" shrinkToFit="1"/>
      <protection hidden="1"/>
    </xf>
    <xf numFmtId="0" fontId="175" fillId="13" borderId="436" xfId="0" applyFont="1" applyFill="1" applyBorder="1" applyAlignment="1" applyProtection="1">
      <alignment horizontal="center" vertical="center" wrapText="1" shrinkToFit="1"/>
      <protection hidden="1"/>
    </xf>
    <xf numFmtId="0" fontId="175" fillId="13" borderId="347" xfId="0" applyFont="1" applyFill="1" applyBorder="1" applyAlignment="1" applyProtection="1">
      <alignment horizontal="center" vertical="center" wrapText="1" shrinkToFit="1"/>
      <protection hidden="1"/>
    </xf>
    <xf numFmtId="0" fontId="175" fillId="13" borderId="124" xfId="0" applyFont="1" applyFill="1" applyBorder="1" applyAlignment="1" applyProtection="1">
      <alignment horizontal="center" vertical="center" wrapText="1" shrinkToFit="1"/>
      <protection hidden="1"/>
    </xf>
    <xf numFmtId="0" fontId="175" fillId="13" borderId="437" xfId="0" applyFont="1" applyFill="1" applyBorder="1" applyAlignment="1" applyProtection="1">
      <alignment horizontal="center" vertical="center" wrapText="1" shrinkToFit="1"/>
      <protection hidden="1"/>
    </xf>
    <xf numFmtId="0" fontId="10" fillId="10" borderId="0" xfId="0" applyFont="1" applyFill="1" applyBorder="1" applyAlignment="1" applyProtection="1">
      <alignment horizontal="center"/>
      <protection hidden="1"/>
    </xf>
    <xf numFmtId="0" fontId="10" fillId="6" borderId="266" xfId="0" applyFont="1" applyFill="1" applyBorder="1" applyAlignment="1" applyProtection="1">
      <alignment horizontal="center"/>
      <protection hidden="1"/>
    </xf>
    <xf numFmtId="0" fontId="10" fillId="6" borderId="286" xfId="0" applyFont="1" applyFill="1" applyBorder="1" applyAlignment="1" applyProtection="1">
      <alignment horizontal="center"/>
      <protection hidden="1"/>
    </xf>
    <xf numFmtId="0" fontId="10" fillId="6" borderId="267" xfId="0" applyFont="1" applyFill="1" applyBorder="1" applyAlignment="1" applyProtection="1">
      <alignment horizontal="center"/>
      <protection hidden="1"/>
    </xf>
    <xf numFmtId="0" fontId="3" fillId="16" borderId="266" xfId="0" applyFont="1" applyFill="1" applyBorder="1" applyAlignment="1" applyProtection="1">
      <alignment horizontal="center"/>
      <protection hidden="1"/>
    </xf>
    <xf numFmtId="0" fontId="3" fillId="16" borderId="286" xfId="0" applyFont="1" applyFill="1" applyBorder="1" applyAlignment="1" applyProtection="1">
      <alignment horizontal="center"/>
      <protection hidden="1"/>
    </xf>
    <xf numFmtId="0" fontId="3" fillId="16" borderId="267" xfId="0" applyFont="1" applyFill="1" applyBorder="1" applyAlignment="1" applyProtection="1">
      <alignment horizontal="center"/>
      <protection hidden="1"/>
    </xf>
    <xf numFmtId="0" fontId="1" fillId="0" borderId="409" xfId="0" applyFont="1" applyFill="1" applyBorder="1" applyAlignment="1" applyProtection="1">
      <alignment horizontal="center" vertical="center" shrinkToFit="1"/>
      <protection hidden="1"/>
    </xf>
    <xf numFmtId="0" fontId="1" fillId="0" borderId="423" xfId="0" applyFont="1" applyFill="1" applyBorder="1" applyAlignment="1" applyProtection="1">
      <alignment horizontal="center" vertical="center" shrinkToFit="1"/>
      <protection hidden="1"/>
    </xf>
    <xf numFmtId="0" fontId="1" fillId="0" borderId="416" xfId="0" applyFont="1" applyFill="1" applyBorder="1" applyAlignment="1" applyProtection="1">
      <alignment horizontal="center" vertical="center" shrinkToFit="1"/>
      <protection hidden="1"/>
    </xf>
    <xf numFmtId="0" fontId="1" fillId="0" borderId="403" xfId="0" applyFont="1" applyFill="1" applyBorder="1" applyAlignment="1" applyProtection="1">
      <alignment horizontal="center" vertical="center" shrinkToFit="1"/>
      <protection hidden="1"/>
    </xf>
    <xf numFmtId="0" fontId="1" fillId="0" borderId="344" xfId="0" applyFont="1" applyFill="1" applyBorder="1" applyAlignment="1" applyProtection="1">
      <alignment horizontal="center" vertical="center" shrinkToFit="1"/>
      <protection hidden="1"/>
    </xf>
    <xf numFmtId="0" fontId="1" fillId="0" borderId="345" xfId="0" applyFont="1" applyFill="1" applyBorder="1" applyAlignment="1" applyProtection="1">
      <alignment horizontal="center" vertical="center" shrinkToFit="1"/>
      <protection hidden="1"/>
    </xf>
    <xf numFmtId="0" fontId="1" fillId="7" borderId="423" xfId="0" applyFont="1" applyFill="1" applyBorder="1" applyAlignment="1" applyProtection="1">
      <alignment horizontal="center" vertical="center" shrinkToFit="1"/>
      <protection hidden="1"/>
    </xf>
    <xf numFmtId="0" fontId="1" fillId="7" borderId="416" xfId="0" applyFont="1" applyFill="1" applyBorder="1" applyAlignment="1" applyProtection="1">
      <alignment horizontal="center" vertical="center" shrinkToFit="1"/>
      <protection hidden="1"/>
    </xf>
    <xf numFmtId="0" fontId="1" fillId="7" borderId="403" xfId="0" applyFont="1" applyFill="1" applyBorder="1" applyAlignment="1" applyProtection="1">
      <alignment horizontal="center" vertical="center" shrinkToFit="1"/>
      <protection hidden="1"/>
    </xf>
    <xf numFmtId="0" fontId="1" fillId="7" borderId="344" xfId="0" applyFont="1" applyFill="1" applyBorder="1" applyAlignment="1" applyProtection="1">
      <alignment horizontal="center" vertical="center" shrinkToFit="1"/>
      <protection hidden="1"/>
    </xf>
    <xf numFmtId="0" fontId="174" fillId="13" borderId="0" xfId="0" applyFont="1" applyFill="1" applyAlignment="1" applyProtection="1">
      <alignment horizontal="center" vertical="center"/>
      <protection hidden="1"/>
    </xf>
    <xf numFmtId="0" fontId="12" fillId="0" borderId="276" xfId="0" applyFont="1" applyFill="1" applyBorder="1" applyAlignment="1" applyProtection="1">
      <alignment horizontal="left" vertical="center" shrinkToFit="1"/>
      <protection hidden="1"/>
    </xf>
    <xf numFmtId="0" fontId="12" fillId="0" borderId="265" xfId="0" applyFont="1" applyFill="1" applyBorder="1" applyAlignment="1" applyProtection="1">
      <alignment horizontal="left" vertical="center" shrinkToFit="1"/>
      <protection hidden="1"/>
    </xf>
    <xf numFmtId="0" fontId="25" fillId="6" borderId="260" xfId="0" applyFont="1" applyFill="1" applyBorder="1" applyAlignment="1" applyProtection="1">
      <alignment horizontal="center" textRotation="90" shrinkToFit="1"/>
      <protection hidden="1"/>
    </xf>
    <xf numFmtId="0" fontId="25" fillId="6" borderId="265" xfId="0" applyFont="1" applyFill="1" applyBorder="1" applyAlignment="1" applyProtection="1">
      <alignment horizontal="center" textRotation="90" shrinkToFit="1"/>
      <protection hidden="1"/>
    </xf>
    <xf numFmtId="0" fontId="20" fillId="0" borderId="390" xfId="0" applyFont="1" applyFill="1" applyBorder="1" applyAlignment="1" applyProtection="1">
      <alignment horizontal="center" vertical="center" shrinkToFit="1"/>
      <protection hidden="1"/>
    </xf>
    <xf numFmtId="0" fontId="20" fillId="0" borderId="406" xfId="0" applyFont="1" applyFill="1" applyBorder="1" applyAlignment="1" applyProtection="1">
      <alignment horizontal="center" vertical="center" shrinkToFit="1"/>
      <protection hidden="1"/>
    </xf>
    <xf numFmtId="0" fontId="107" fillId="0" borderId="389" xfId="0" applyFont="1" applyFill="1" applyBorder="1" applyAlignment="1" applyProtection="1">
      <alignment horizontal="center" vertical="center" shrinkToFit="1"/>
      <protection hidden="1"/>
    </xf>
    <xf numFmtId="0" fontId="107" fillId="0" borderId="348" xfId="0" applyFont="1" applyFill="1" applyBorder="1" applyAlignment="1" applyProtection="1">
      <alignment horizontal="center" vertical="center" shrinkToFit="1"/>
      <protection hidden="1"/>
    </xf>
    <xf numFmtId="0" fontId="7" fillId="0" borderId="276" xfId="0" applyFont="1" applyFill="1" applyBorder="1" applyAlignment="1" applyProtection="1">
      <alignment horizontal="left" vertical="center" shrinkToFit="1"/>
      <protection hidden="1"/>
    </xf>
    <xf numFmtId="0" fontId="7" fillId="0" borderId="265" xfId="0" applyFont="1" applyFill="1" applyBorder="1" applyAlignment="1" applyProtection="1">
      <alignment horizontal="left" vertical="center" shrinkToFit="1"/>
      <protection hidden="1"/>
    </xf>
    <xf numFmtId="0" fontId="4" fillId="6" borderId="266" xfId="0" applyFont="1" applyFill="1" applyBorder="1" applyAlignment="1" applyProtection="1">
      <alignment horizontal="center"/>
      <protection hidden="1"/>
    </xf>
    <xf numFmtId="0" fontId="4" fillId="6" borderId="286" xfId="0" applyFont="1" applyFill="1" applyBorder="1" applyAlignment="1" applyProtection="1">
      <alignment horizontal="center"/>
      <protection hidden="1"/>
    </xf>
    <xf numFmtId="0" fontId="4" fillId="6" borderId="267" xfId="0" applyFont="1" applyFill="1" applyBorder="1" applyAlignment="1" applyProtection="1">
      <alignment horizontal="center"/>
      <protection hidden="1"/>
    </xf>
    <xf numFmtId="0" fontId="169" fillId="0" borderId="286" xfId="0" applyFont="1" applyFill="1" applyBorder="1" applyAlignment="1" applyProtection="1">
      <alignment horizontal="left" vertical="center" shrinkToFit="1"/>
      <protection hidden="1"/>
    </xf>
    <xf numFmtId="0" fontId="169" fillId="0" borderId="239" xfId="0" applyFont="1" applyFill="1" applyBorder="1" applyAlignment="1" applyProtection="1">
      <alignment horizontal="left" vertical="center" shrinkToFit="1"/>
      <protection hidden="1"/>
    </xf>
    <xf numFmtId="0" fontId="7" fillId="0" borderId="42" xfId="0" applyFont="1" applyFill="1" applyBorder="1" applyAlignment="1" applyProtection="1">
      <alignment horizontal="left" vertical="center" shrinkToFit="1"/>
      <protection hidden="1"/>
    </xf>
    <xf numFmtId="0" fontId="238" fillId="0" borderId="0" xfId="0" applyFont="1" applyAlignment="1" applyProtection="1">
      <alignment horizontal="center" vertical="top" shrinkToFit="1"/>
      <protection hidden="1"/>
    </xf>
    <xf numFmtId="168" fontId="238" fillId="0" borderId="0" xfId="0" applyNumberFormat="1" applyFont="1" applyAlignment="1" applyProtection="1">
      <alignment horizontal="center" shrinkToFit="1"/>
      <protection hidden="1"/>
    </xf>
    <xf numFmtId="0" fontId="364" fillId="0" borderId="0" xfId="0" applyFont="1" applyFill="1" applyAlignment="1" applyProtection="1">
      <alignment horizontal="center" vertical="center" wrapText="1"/>
      <protection hidden="1"/>
    </xf>
    <xf numFmtId="0" fontId="369" fillId="0" borderId="718" xfId="0" applyFont="1" applyFill="1" applyBorder="1" applyAlignment="1" applyProtection="1">
      <alignment horizontal="center" shrinkToFit="1"/>
      <protection hidden="1"/>
    </xf>
    <xf numFmtId="0" fontId="346" fillId="10" borderId="0" xfId="0" applyFont="1" applyFill="1" applyAlignment="1" applyProtection="1">
      <alignment horizontal="center" shrinkToFit="1"/>
      <protection hidden="1"/>
    </xf>
    <xf numFmtId="0" fontId="90" fillId="10" borderId="204" xfId="0" applyFont="1" applyFill="1" applyBorder="1" applyAlignment="1" applyProtection="1">
      <alignment horizontal="center" vertical="center" shrinkToFit="1"/>
      <protection hidden="1"/>
    </xf>
    <xf numFmtId="0" fontId="90" fillId="10" borderId="205" xfId="0" applyFont="1" applyFill="1" applyBorder="1" applyAlignment="1" applyProtection="1">
      <alignment horizontal="center" vertical="center" shrinkToFit="1"/>
      <protection hidden="1"/>
    </xf>
    <xf numFmtId="0" fontId="12" fillId="0" borderId="255" xfId="0" applyFont="1" applyFill="1" applyBorder="1" applyAlignment="1" applyProtection="1">
      <alignment horizontal="center" vertical="center" shrinkToFit="1"/>
      <protection hidden="1"/>
    </xf>
    <xf numFmtId="0" fontId="12" fillId="0" borderId="250" xfId="0" applyFont="1" applyFill="1" applyBorder="1" applyAlignment="1" applyProtection="1">
      <alignment horizontal="center" vertical="center" shrinkToFit="1"/>
      <protection hidden="1"/>
    </xf>
    <xf numFmtId="0" fontId="12" fillId="18" borderId="219" xfId="0" applyFont="1" applyFill="1" applyBorder="1" applyAlignment="1" applyProtection="1">
      <alignment horizontal="center" vertical="center" shrinkToFit="1"/>
      <protection hidden="1"/>
    </xf>
    <xf numFmtId="0" fontId="12" fillId="18" borderId="250" xfId="0" applyFont="1" applyFill="1" applyBorder="1" applyAlignment="1" applyProtection="1">
      <alignment horizontal="center" vertical="center" shrinkToFit="1"/>
      <protection hidden="1"/>
    </xf>
    <xf numFmtId="0" fontId="7" fillId="0" borderId="262" xfId="0" applyFont="1" applyFill="1" applyBorder="1" applyAlignment="1" applyProtection="1">
      <alignment horizontal="center" vertical="center" shrinkToFit="1"/>
      <protection hidden="1"/>
    </xf>
    <xf numFmtId="0" fontId="7" fillId="0" borderId="263" xfId="0" applyFont="1" applyFill="1" applyBorder="1" applyAlignment="1" applyProtection="1">
      <alignment horizontal="center" vertical="center" shrinkToFit="1"/>
      <protection hidden="1"/>
    </xf>
    <xf numFmtId="0" fontId="12" fillId="0" borderId="264" xfId="0" applyFont="1" applyFill="1" applyBorder="1" applyAlignment="1" applyProtection="1">
      <alignment horizontal="center" vertical="center" shrinkToFit="1"/>
      <protection hidden="1"/>
    </xf>
    <xf numFmtId="0" fontId="12" fillId="0" borderId="260" xfId="0" applyFont="1" applyFill="1" applyBorder="1" applyAlignment="1" applyProtection="1">
      <alignment horizontal="center" vertical="center" shrinkToFit="1"/>
      <protection hidden="1"/>
    </xf>
    <xf numFmtId="0" fontId="1" fillId="0" borderId="740" xfId="0" applyFont="1" applyFill="1" applyBorder="1" applyAlignment="1" applyProtection="1">
      <alignment horizontal="center" vertical="center" shrinkToFit="1"/>
      <protection hidden="1"/>
    </xf>
    <xf numFmtId="0" fontId="1" fillId="0" borderId="734" xfId="0" applyFont="1" applyFill="1" applyBorder="1" applyAlignment="1" applyProtection="1">
      <alignment horizontal="center" vertical="center" shrinkToFit="1"/>
      <protection hidden="1"/>
    </xf>
    <xf numFmtId="0" fontId="7" fillId="0" borderId="219" xfId="0" applyFont="1" applyFill="1" applyBorder="1" applyAlignment="1" applyProtection="1">
      <alignment horizontal="center" vertical="center" shrinkToFit="1"/>
      <protection hidden="1"/>
    </xf>
    <xf numFmtId="0" fontId="7" fillId="0" borderId="247" xfId="0" applyFont="1" applyFill="1" applyBorder="1" applyAlignment="1" applyProtection="1">
      <alignment horizontal="center" vertical="center" shrinkToFit="1"/>
      <protection hidden="1"/>
    </xf>
    <xf numFmtId="0" fontId="90" fillId="10" borderId="203" xfId="0" applyFont="1" applyFill="1" applyBorder="1" applyAlignment="1" applyProtection="1">
      <alignment horizontal="center" vertical="center" shrinkToFit="1"/>
      <protection hidden="1"/>
    </xf>
    <xf numFmtId="0" fontId="2" fillId="0" borderId="17" xfId="0" applyFont="1" applyFill="1" applyBorder="1" applyAlignment="1" applyProtection="1">
      <alignment horizontal="left" vertical="center" indent="1" shrinkToFit="1"/>
      <protection hidden="1"/>
    </xf>
    <xf numFmtId="0" fontId="74" fillId="10" borderId="943" xfId="0" applyFont="1" applyFill="1" applyBorder="1" applyAlignment="1" applyProtection="1">
      <alignment horizontal="center" textRotation="90" shrinkToFit="1"/>
      <protection hidden="1"/>
    </xf>
    <xf numFmtId="0" fontId="74" fillId="10" borderId="944" xfId="0" applyFont="1" applyFill="1" applyBorder="1" applyAlignment="1" applyProtection="1">
      <alignment horizontal="center" textRotation="90" shrinkToFit="1"/>
      <protection hidden="1"/>
    </xf>
    <xf numFmtId="0" fontId="1" fillId="0" borderId="17" xfId="0" applyFont="1" applyFill="1" applyBorder="1" applyAlignment="1" applyProtection="1">
      <alignment horizontal="center" vertical="center" shrinkToFit="1"/>
      <protection hidden="1"/>
    </xf>
    <xf numFmtId="0" fontId="1" fillId="0" borderId="24" xfId="0" applyFont="1" applyFill="1" applyBorder="1" applyAlignment="1" applyProtection="1">
      <alignment horizontal="center" vertical="center" shrinkToFit="1"/>
      <protection hidden="1"/>
    </xf>
    <xf numFmtId="0" fontId="2" fillId="18" borderId="118" xfId="0" applyFont="1" applyFill="1" applyBorder="1" applyAlignment="1" applyProtection="1">
      <alignment horizontal="center" vertical="center" wrapText="1"/>
      <protection hidden="1"/>
    </xf>
    <xf numFmtId="0" fontId="12" fillId="0" borderId="219" xfId="0" applyFont="1" applyFill="1" applyBorder="1" applyAlignment="1" applyProtection="1">
      <alignment horizontal="center" vertical="center" shrinkToFit="1"/>
      <protection hidden="1"/>
    </xf>
    <xf numFmtId="0" fontId="10" fillId="0" borderId="0" xfId="0" applyFont="1" applyFill="1" applyAlignment="1" applyProtection="1">
      <alignment horizontal="center" shrinkToFit="1"/>
      <protection hidden="1"/>
    </xf>
    <xf numFmtId="0" fontId="90" fillId="10" borderId="202" xfId="0" applyFont="1" applyFill="1" applyBorder="1" applyAlignment="1" applyProtection="1">
      <alignment horizontal="center" vertical="center" shrinkToFit="1"/>
      <protection hidden="1"/>
    </xf>
    <xf numFmtId="0" fontId="250" fillId="41" borderId="194" xfId="0" applyFont="1" applyFill="1" applyBorder="1" applyAlignment="1" applyProtection="1">
      <alignment horizontal="center" vertical="center" shrinkToFit="1"/>
      <protection hidden="1"/>
    </xf>
    <xf numFmtId="0" fontId="250" fillId="41" borderId="200" xfId="0" applyFont="1" applyFill="1" applyBorder="1" applyAlignment="1" applyProtection="1">
      <alignment horizontal="center" vertical="center" shrinkToFit="1"/>
      <protection hidden="1"/>
    </xf>
    <xf numFmtId="0" fontId="46" fillId="0" borderId="744" xfId="0" applyFont="1" applyFill="1" applyBorder="1" applyAlignment="1" applyProtection="1">
      <alignment horizontal="center" vertical="center" textRotation="90" shrinkToFit="1"/>
      <protection hidden="1"/>
    </xf>
    <xf numFmtId="0" fontId="46" fillId="0" borderId="727" xfId="0" applyFont="1" applyFill="1" applyBorder="1" applyAlignment="1" applyProtection="1">
      <alignment horizontal="center" vertical="center" textRotation="90" shrinkToFit="1"/>
      <protection hidden="1"/>
    </xf>
    <xf numFmtId="0" fontId="46" fillId="0" borderId="729" xfId="0" applyFont="1" applyFill="1" applyBorder="1" applyAlignment="1" applyProtection="1">
      <alignment horizontal="center" vertical="center" textRotation="90" shrinkToFit="1"/>
      <protection hidden="1"/>
    </xf>
    <xf numFmtId="0" fontId="7" fillId="0" borderId="252" xfId="0" applyFont="1" applyFill="1" applyBorder="1" applyAlignment="1" applyProtection="1">
      <alignment horizontal="center" vertical="center" shrinkToFit="1"/>
      <protection hidden="1"/>
    </xf>
    <xf numFmtId="0" fontId="7" fillId="0" borderId="254" xfId="0" applyFont="1" applyFill="1" applyBorder="1" applyAlignment="1" applyProtection="1">
      <alignment horizontal="center" vertical="center" shrinkToFit="1"/>
      <protection hidden="1"/>
    </xf>
    <xf numFmtId="0" fontId="7" fillId="0" borderId="635" xfId="0" applyFont="1" applyFill="1" applyBorder="1" applyAlignment="1" applyProtection="1">
      <alignment horizontal="center" vertical="center" shrinkToFit="1"/>
      <protection hidden="1"/>
    </xf>
    <xf numFmtId="0" fontId="7" fillId="0" borderId="636" xfId="0" applyFont="1" applyFill="1" applyBorder="1" applyAlignment="1" applyProtection="1">
      <alignment horizontal="center" vertical="center" shrinkToFit="1"/>
      <protection hidden="1"/>
    </xf>
    <xf numFmtId="0" fontId="31" fillId="10" borderId="112" xfId="0" applyFont="1" applyFill="1" applyBorder="1" applyAlignment="1" applyProtection="1">
      <alignment horizontal="center" vertical="center" shrinkToFit="1"/>
      <protection hidden="1"/>
    </xf>
    <xf numFmtId="0" fontId="7" fillId="18" borderId="252" xfId="0" applyFont="1" applyFill="1" applyBorder="1" applyAlignment="1" applyProtection="1">
      <alignment horizontal="center" vertical="center" shrinkToFit="1"/>
      <protection hidden="1"/>
    </xf>
    <xf numFmtId="0" fontId="7" fillId="18" borderId="254" xfId="0" applyFont="1" applyFill="1" applyBorder="1" applyAlignment="1" applyProtection="1">
      <alignment horizontal="center" vertical="center" shrinkToFit="1"/>
      <protection hidden="1"/>
    </xf>
    <xf numFmtId="0" fontId="12" fillId="18" borderId="255" xfId="0" applyFont="1" applyFill="1" applyBorder="1" applyAlignment="1" applyProtection="1">
      <alignment horizontal="center" vertical="center" shrinkToFit="1"/>
      <protection hidden="1"/>
    </xf>
    <xf numFmtId="0" fontId="25" fillId="18" borderId="239" xfId="0" applyFont="1" applyFill="1" applyBorder="1" applyAlignment="1" applyProtection="1">
      <alignment horizontal="center" textRotation="90" shrinkToFit="1"/>
      <protection hidden="1"/>
    </xf>
    <xf numFmtId="0" fontId="25" fillId="18" borderId="240" xfId="0" applyFont="1" applyFill="1" applyBorder="1" applyAlignment="1" applyProtection="1">
      <alignment horizontal="center" textRotation="90" shrinkToFit="1"/>
      <protection hidden="1"/>
    </xf>
    <xf numFmtId="0" fontId="25" fillId="0" borderId="462" xfId="0" applyFont="1" applyFill="1" applyBorder="1" applyAlignment="1" applyProtection="1">
      <alignment horizontal="center" textRotation="90" shrinkToFit="1"/>
      <protection hidden="1"/>
    </xf>
    <xf numFmtId="0" fontId="25" fillId="0" borderId="589" xfId="0" applyFont="1" applyFill="1" applyBorder="1" applyAlignment="1" applyProtection="1">
      <alignment horizontal="center" textRotation="90" shrinkToFit="1"/>
      <protection hidden="1"/>
    </xf>
    <xf numFmtId="0" fontId="25" fillId="0" borderId="276" xfId="0" applyFont="1" applyFill="1" applyBorder="1" applyAlignment="1" applyProtection="1">
      <alignment horizontal="center" textRotation="90" shrinkToFit="1"/>
      <protection hidden="1"/>
    </xf>
    <xf numFmtId="0" fontId="25" fillId="0" borderId="265" xfId="0" applyFont="1" applyFill="1" applyBorder="1" applyAlignment="1" applyProtection="1">
      <alignment horizontal="center" textRotation="90" shrinkToFit="1"/>
      <protection hidden="1"/>
    </xf>
    <xf numFmtId="0" fontId="62" fillId="0" borderId="0" xfId="0" applyFont="1" applyFill="1" applyAlignment="1" applyProtection="1">
      <alignment horizontal="right" shrinkToFit="1"/>
      <protection hidden="1"/>
    </xf>
    <xf numFmtId="0" fontId="12" fillId="0" borderId="640" xfId="0" applyFont="1" applyFill="1" applyBorder="1" applyAlignment="1" applyProtection="1">
      <alignment horizontal="center" vertical="center" shrinkToFit="1"/>
      <protection hidden="1"/>
    </xf>
    <xf numFmtId="0" fontId="12" fillId="0" borderId="638" xfId="0" applyFont="1" applyFill="1" applyBorder="1" applyAlignment="1" applyProtection="1">
      <alignment horizontal="center" vertical="center" shrinkToFit="1"/>
      <protection hidden="1"/>
    </xf>
    <xf numFmtId="0" fontId="7" fillId="0" borderId="462" xfId="0" applyFont="1" applyFill="1" applyBorder="1" applyAlignment="1" applyProtection="1">
      <alignment horizontal="center" vertical="center" shrinkToFit="1"/>
      <protection hidden="1"/>
    </xf>
    <xf numFmtId="0" fontId="7" fillId="0" borderId="639" xfId="0" applyFont="1" applyFill="1" applyBorder="1" applyAlignment="1" applyProtection="1">
      <alignment horizontal="center" vertical="center" shrinkToFit="1"/>
      <protection hidden="1"/>
    </xf>
    <xf numFmtId="0" fontId="94" fillId="0" borderId="738" xfId="0" applyFont="1" applyFill="1" applyBorder="1" applyAlignment="1" applyProtection="1">
      <alignment horizontal="left" vertical="center" shrinkToFit="1"/>
      <protection hidden="1"/>
    </xf>
    <xf numFmtId="0" fontId="94" fillId="0" borderId="97" xfId="0" applyFont="1" applyFill="1" applyBorder="1" applyAlignment="1" applyProtection="1">
      <alignment horizontal="left" vertical="center" shrinkToFit="1"/>
      <protection hidden="1"/>
    </xf>
    <xf numFmtId="0" fontId="94" fillId="0" borderId="804" xfId="0" applyFont="1" applyFill="1" applyBorder="1" applyAlignment="1" applyProtection="1">
      <alignment horizontal="left" vertical="center" shrinkToFit="1"/>
      <protection hidden="1"/>
    </xf>
    <xf numFmtId="0" fontId="65" fillId="10" borderId="210" xfId="0" applyFont="1" applyFill="1" applyBorder="1" applyAlignment="1" applyProtection="1">
      <alignment horizontal="center" vertical="center" shrinkToFit="1"/>
      <protection hidden="1"/>
    </xf>
    <xf numFmtId="0" fontId="65" fillId="10" borderId="211" xfId="0" applyFont="1" applyFill="1" applyBorder="1" applyAlignment="1" applyProtection="1">
      <alignment horizontal="center" vertical="center" shrinkToFit="1"/>
      <protection hidden="1"/>
    </xf>
    <xf numFmtId="0" fontId="65" fillId="10" borderId="213" xfId="0" applyFont="1" applyFill="1" applyBorder="1" applyAlignment="1" applyProtection="1">
      <alignment horizontal="center" vertical="center" shrinkToFit="1"/>
      <protection hidden="1"/>
    </xf>
    <xf numFmtId="0" fontId="65" fillId="10" borderId="266" xfId="0" applyFont="1" applyFill="1" applyBorder="1" applyAlignment="1" applyProtection="1">
      <alignment horizontal="center" vertical="center" shrinkToFit="1"/>
      <protection hidden="1"/>
    </xf>
    <xf numFmtId="0" fontId="65" fillId="10" borderId="286" xfId="0" applyFont="1" applyFill="1" applyBorder="1" applyAlignment="1" applyProtection="1">
      <alignment horizontal="center" vertical="center" shrinkToFit="1"/>
      <protection hidden="1"/>
    </xf>
    <xf numFmtId="0" fontId="65" fillId="10" borderId="267" xfId="0" applyFont="1" applyFill="1" applyBorder="1" applyAlignment="1" applyProtection="1">
      <alignment horizontal="center" vertical="center" shrinkToFit="1"/>
      <protection hidden="1"/>
    </xf>
    <xf numFmtId="0" fontId="250" fillId="41" borderId="311" xfId="0" applyFont="1" applyFill="1" applyBorder="1" applyAlignment="1" applyProtection="1">
      <alignment horizontal="center" vertical="center" shrinkToFit="1"/>
      <protection hidden="1"/>
    </xf>
    <xf numFmtId="0" fontId="250" fillId="41" borderId="189" xfId="0" applyFont="1" applyFill="1" applyBorder="1" applyAlignment="1" applyProtection="1">
      <alignment horizontal="center" vertical="center" shrinkToFit="1"/>
      <protection hidden="1"/>
    </xf>
    <xf numFmtId="0" fontId="2" fillId="37" borderId="737" xfId="0" applyFont="1" applyFill="1" applyBorder="1" applyAlignment="1" applyProtection="1">
      <alignment horizontal="left" vertical="center" shrinkToFit="1"/>
      <protection hidden="1"/>
    </xf>
    <xf numFmtId="0" fontId="2" fillId="37" borderId="95" xfId="0" applyFont="1" applyFill="1" applyBorder="1" applyAlignment="1" applyProtection="1">
      <alignment horizontal="left" vertical="center" shrinkToFit="1"/>
      <protection hidden="1"/>
    </xf>
    <xf numFmtId="0" fontId="2" fillId="37" borderId="803" xfId="0" applyFont="1" applyFill="1" applyBorder="1" applyAlignment="1" applyProtection="1">
      <alignment horizontal="left" vertical="center" shrinkToFit="1"/>
      <protection hidden="1"/>
    </xf>
    <xf numFmtId="0" fontId="116" fillId="10" borderId="46" xfId="0" applyFont="1" applyFill="1" applyBorder="1" applyAlignment="1" applyProtection="1">
      <alignment horizontal="center" vertical="center" shrinkToFit="1"/>
      <protection hidden="1"/>
    </xf>
    <xf numFmtId="0" fontId="116" fillId="10" borderId="730" xfId="0" applyFont="1" applyFill="1" applyBorder="1" applyAlignment="1" applyProtection="1">
      <alignment horizontal="center" vertical="center" shrinkToFit="1"/>
      <protection hidden="1"/>
    </xf>
    <xf numFmtId="0" fontId="250" fillId="41" borderId="181" xfId="0" applyFont="1" applyFill="1" applyBorder="1" applyAlignment="1" applyProtection="1">
      <alignment horizontal="center" vertical="center" shrinkToFit="1"/>
      <protection hidden="1"/>
    </xf>
    <xf numFmtId="0" fontId="250" fillId="41" borderId="305" xfId="0" applyFont="1" applyFill="1" applyBorder="1" applyAlignment="1" applyProtection="1">
      <alignment horizontal="center" vertical="center" shrinkToFit="1"/>
      <protection hidden="1"/>
    </xf>
    <xf numFmtId="0" fontId="250" fillId="41" borderId="183" xfId="0" applyFont="1" applyFill="1" applyBorder="1" applyAlignment="1" applyProtection="1">
      <alignment horizontal="center" vertical="center" shrinkToFit="1"/>
      <protection hidden="1"/>
    </xf>
    <xf numFmtId="0" fontId="2" fillId="37" borderId="809" xfId="0" applyFont="1" applyFill="1" applyBorder="1" applyAlignment="1" applyProtection="1">
      <alignment horizontal="left" vertical="center" shrinkToFit="1"/>
      <protection hidden="1"/>
    </xf>
    <xf numFmtId="0" fontId="2" fillId="37" borderId="123" xfId="0" applyFont="1" applyFill="1" applyBorder="1" applyAlignment="1" applyProtection="1">
      <alignment horizontal="left" vertical="center" shrinkToFit="1"/>
      <protection hidden="1"/>
    </xf>
    <xf numFmtId="0" fontId="2" fillId="37" borderId="789" xfId="0" applyFont="1" applyFill="1" applyBorder="1" applyAlignment="1" applyProtection="1">
      <alignment horizontal="left" vertical="center" shrinkToFit="1"/>
      <protection hidden="1"/>
    </xf>
    <xf numFmtId="0" fontId="250" fillId="41" borderId="312" xfId="0" applyFont="1" applyFill="1" applyBorder="1" applyAlignment="1" applyProtection="1">
      <alignment horizontal="center" vertical="center" shrinkToFit="1"/>
      <protection hidden="1"/>
    </xf>
    <xf numFmtId="0" fontId="250" fillId="41" borderId="186" xfId="0" applyFont="1" applyFill="1" applyBorder="1" applyAlignment="1" applyProtection="1">
      <alignment horizontal="center" vertical="center" shrinkToFit="1"/>
      <protection hidden="1"/>
    </xf>
    <xf numFmtId="0" fontId="1" fillId="0" borderId="725" xfId="0" applyFont="1" applyFill="1" applyBorder="1" applyAlignment="1" applyProtection="1">
      <alignment horizontal="center" vertical="center"/>
      <protection hidden="1"/>
    </xf>
    <xf numFmtId="0" fontId="250" fillId="0" borderId="725" xfId="0" applyFont="1" applyFill="1" applyBorder="1" applyAlignment="1" applyProtection="1">
      <alignment horizontal="center" vertical="center"/>
      <protection hidden="1"/>
    </xf>
    <xf numFmtId="0" fontId="2" fillId="34" borderId="94" xfId="0" applyFont="1" applyFill="1" applyBorder="1" applyAlignment="1" applyProtection="1">
      <alignment horizontal="left" vertical="center" wrapText="1"/>
      <protection hidden="1"/>
    </xf>
    <xf numFmtId="0" fontId="2" fillId="34" borderId="95" xfId="0" applyFont="1" applyFill="1" applyBorder="1" applyAlignment="1" applyProtection="1">
      <alignment horizontal="left" vertical="center" wrapText="1"/>
      <protection hidden="1"/>
    </xf>
    <xf numFmtId="0" fontId="2" fillId="34" borderId="315" xfId="0" applyFont="1" applyFill="1" applyBorder="1" applyAlignment="1" applyProtection="1">
      <alignment horizontal="left" vertical="center" wrapText="1"/>
      <protection hidden="1"/>
    </xf>
    <xf numFmtId="0" fontId="2" fillId="0" borderId="16" xfId="0" applyFont="1" applyFill="1" applyBorder="1" applyAlignment="1" applyProtection="1">
      <alignment horizontal="left" vertical="center" shrinkToFit="1"/>
      <protection hidden="1"/>
    </xf>
    <xf numFmtId="0" fontId="250" fillId="0" borderId="759" xfId="0" applyFont="1" applyFill="1" applyBorder="1" applyAlignment="1" applyProtection="1">
      <alignment horizontal="center" vertical="center" shrinkToFit="1"/>
      <protection hidden="1"/>
    </xf>
    <xf numFmtId="0" fontId="250" fillId="0" borderId="725" xfId="0" applyFont="1" applyFill="1" applyBorder="1" applyAlignment="1" applyProtection="1">
      <alignment horizontal="center" vertical="center" shrinkToFit="1"/>
      <protection hidden="1"/>
    </xf>
    <xf numFmtId="0" fontId="250" fillId="0" borderId="726" xfId="0" applyFont="1" applyFill="1" applyBorder="1" applyAlignment="1" applyProtection="1">
      <alignment horizontal="center" vertical="center" shrinkToFit="1"/>
      <protection hidden="1"/>
    </xf>
    <xf numFmtId="0" fontId="250" fillId="6" borderId="824" xfId="0" applyFont="1" applyFill="1" applyBorder="1" applyAlignment="1" applyProtection="1">
      <alignment horizontal="center" vertical="center" shrinkToFit="1"/>
      <protection hidden="1"/>
    </xf>
    <xf numFmtId="0" fontId="250" fillId="6" borderId="825" xfId="0" applyFont="1" applyFill="1" applyBorder="1" applyAlignment="1" applyProtection="1">
      <alignment horizontal="center" vertical="center" shrinkToFit="1"/>
      <protection hidden="1"/>
    </xf>
    <xf numFmtId="0" fontId="250" fillId="6" borderId="834" xfId="0" applyFont="1" applyFill="1" applyBorder="1" applyAlignment="1" applyProtection="1">
      <alignment horizontal="center" vertical="center" shrinkToFit="1"/>
      <protection hidden="1"/>
    </xf>
    <xf numFmtId="0" fontId="250" fillId="41" borderId="630" xfId="0" applyFont="1" applyFill="1" applyBorder="1" applyAlignment="1" applyProtection="1">
      <alignment horizontal="center" vertical="center" shrinkToFit="1"/>
      <protection hidden="1"/>
    </xf>
    <xf numFmtId="0" fontId="250" fillId="41" borderId="187" xfId="0" applyFont="1" applyFill="1" applyBorder="1" applyAlignment="1" applyProtection="1">
      <alignment horizontal="center" vertical="center" shrinkToFit="1"/>
      <protection hidden="1"/>
    </xf>
    <xf numFmtId="0" fontId="250" fillId="41" borderId="188" xfId="0" applyFont="1" applyFill="1" applyBorder="1" applyAlignment="1" applyProtection="1">
      <alignment horizontal="center" vertical="center" shrinkToFit="1"/>
      <protection hidden="1"/>
    </xf>
    <xf numFmtId="0" fontId="274" fillId="61" borderId="210" xfId="0" applyFont="1" applyFill="1" applyBorder="1" applyAlignment="1" applyProtection="1">
      <alignment horizontal="center" vertical="center" shrinkToFit="1"/>
      <protection hidden="1"/>
    </xf>
    <xf numFmtId="0" fontId="274" fillId="61" borderId="211" xfId="0" applyFont="1" applyFill="1" applyBorder="1" applyAlignment="1" applyProtection="1">
      <alignment horizontal="center" vertical="center" shrinkToFit="1"/>
      <protection hidden="1"/>
    </xf>
    <xf numFmtId="0" fontId="274" fillId="61" borderId="213" xfId="0" applyFont="1" applyFill="1" applyBorder="1" applyAlignment="1" applyProtection="1">
      <alignment horizontal="center" vertical="center" shrinkToFit="1"/>
      <protection hidden="1"/>
    </xf>
    <xf numFmtId="0" fontId="3" fillId="0" borderId="127" xfId="0" applyFont="1" applyFill="1" applyBorder="1" applyAlignment="1" applyProtection="1">
      <alignment horizontal="center" vertical="center"/>
      <protection hidden="1"/>
    </xf>
    <xf numFmtId="0" fontId="3" fillId="0" borderId="111" xfId="0" applyFont="1" applyFill="1" applyBorder="1" applyAlignment="1" applyProtection="1">
      <alignment horizontal="center" vertical="center"/>
      <protection hidden="1"/>
    </xf>
    <xf numFmtId="0" fontId="3" fillId="7" borderId="119" xfId="0" applyFont="1" applyFill="1" applyBorder="1" applyAlignment="1" applyProtection="1">
      <alignment horizontal="left" vertical="center" shrinkToFit="1"/>
      <protection hidden="1"/>
    </xf>
    <xf numFmtId="0" fontId="3" fillId="7" borderId="112" xfId="0" applyFont="1" applyFill="1" applyBorder="1" applyAlignment="1" applyProtection="1">
      <alignment horizontal="left" vertical="center" shrinkToFit="1"/>
      <protection hidden="1"/>
    </xf>
    <xf numFmtId="0" fontId="3" fillId="7" borderId="341" xfId="0" applyFont="1" applyFill="1" applyBorder="1" applyAlignment="1" applyProtection="1">
      <alignment horizontal="left" vertical="center" shrinkToFit="1"/>
      <protection hidden="1"/>
    </xf>
    <xf numFmtId="0" fontId="33" fillId="10" borderId="94" xfId="0" applyFont="1" applyFill="1" applyBorder="1" applyAlignment="1" applyProtection="1">
      <alignment horizontal="center" vertical="center" shrinkToFit="1"/>
      <protection hidden="1"/>
    </xf>
    <xf numFmtId="0" fontId="33" fillId="10" borderId="95" xfId="0" applyFont="1" applyFill="1" applyBorder="1" applyAlignment="1" applyProtection="1">
      <alignment horizontal="center" vertical="center" shrinkToFit="1"/>
      <protection hidden="1"/>
    </xf>
    <xf numFmtId="0" fontId="33" fillId="10" borderId="113" xfId="0" applyFont="1" applyFill="1" applyBorder="1" applyAlignment="1" applyProtection="1">
      <alignment horizontal="center" vertical="center" shrinkToFit="1"/>
      <protection hidden="1"/>
    </xf>
    <xf numFmtId="0" fontId="250" fillId="6" borderId="833" xfId="0" applyFont="1" applyFill="1" applyBorder="1" applyAlignment="1" applyProtection="1">
      <alignment horizontal="center" vertical="center" shrinkToFit="1"/>
      <protection hidden="1"/>
    </xf>
    <xf numFmtId="0" fontId="101" fillId="7" borderId="181" xfId="0" applyFont="1" applyFill="1" applyBorder="1" applyAlignment="1" applyProtection="1">
      <alignment horizontal="center" vertical="center" shrinkToFit="1"/>
      <protection hidden="1"/>
    </xf>
    <xf numFmtId="0" fontId="101" fillId="7" borderId="183" xfId="0" applyFont="1" applyFill="1" applyBorder="1" applyAlignment="1" applyProtection="1">
      <alignment horizontal="center" vertical="center" shrinkToFit="1"/>
      <protection hidden="1"/>
    </xf>
    <xf numFmtId="0" fontId="292" fillId="10" borderId="0" xfId="0" applyFont="1" applyFill="1" applyBorder="1" applyAlignment="1" applyProtection="1">
      <alignment horizontal="center" vertical="center" shrinkToFit="1"/>
      <protection hidden="1"/>
    </xf>
    <xf numFmtId="0" fontId="2" fillId="0" borderId="17" xfId="0" applyFont="1" applyFill="1" applyBorder="1" applyAlignment="1" applyProtection="1">
      <alignment horizontal="left" vertical="center" shrinkToFit="1"/>
      <protection hidden="1"/>
    </xf>
    <xf numFmtId="0" fontId="250" fillId="41" borderId="304" xfId="0" applyFont="1" applyFill="1" applyBorder="1" applyAlignment="1" applyProtection="1">
      <alignment horizontal="center" vertical="center" shrinkToFit="1"/>
      <protection hidden="1"/>
    </xf>
    <xf numFmtId="0" fontId="101" fillId="10" borderId="187" xfId="0" applyFont="1" applyFill="1" applyBorder="1" applyAlignment="1" applyProtection="1">
      <alignment horizontal="center" vertical="center" shrinkToFit="1"/>
      <protection hidden="1"/>
    </xf>
    <xf numFmtId="0" fontId="101" fillId="10" borderId="188" xfId="0" applyFont="1" applyFill="1" applyBorder="1" applyAlignment="1" applyProtection="1">
      <alignment horizontal="center" vertical="center" shrinkToFit="1"/>
      <protection hidden="1"/>
    </xf>
    <xf numFmtId="0" fontId="33" fillId="10" borderId="371" xfId="0" applyFont="1" applyFill="1" applyBorder="1" applyAlignment="1" applyProtection="1">
      <alignment horizontal="center" vertical="center" shrinkToFit="1"/>
      <protection hidden="1"/>
    </xf>
    <xf numFmtId="0" fontId="33" fillId="10" borderId="372" xfId="0" applyFont="1" applyFill="1" applyBorder="1" applyAlignment="1" applyProtection="1">
      <alignment horizontal="center" vertical="center" shrinkToFit="1"/>
      <protection hidden="1"/>
    </xf>
    <xf numFmtId="0" fontId="33" fillId="10" borderId="378" xfId="0" applyFont="1" applyFill="1" applyBorder="1" applyAlignment="1" applyProtection="1">
      <alignment horizontal="center" vertical="center" shrinkToFit="1"/>
      <protection hidden="1"/>
    </xf>
    <xf numFmtId="0" fontId="12" fillId="0" borderId="637" xfId="0" applyFont="1" applyFill="1" applyBorder="1" applyAlignment="1" applyProtection="1">
      <alignment horizontal="center" vertical="center" shrinkToFit="1"/>
      <protection hidden="1"/>
    </xf>
    <xf numFmtId="0" fontId="12" fillId="0" borderId="589" xfId="0" applyFont="1" applyFill="1" applyBorder="1" applyAlignment="1" applyProtection="1">
      <alignment horizontal="center" vertical="center" shrinkToFit="1"/>
      <protection hidden="1"/>
    </xf>
    <xf numFmtId="0" fontId="204" fillId="10" borderId="0" xfId="0" applyFont="1" applyFill="1" applyAlignment="1" applyProtection="1">
      <alignment horizontal="left" shrinkToFit="1"/>
      <protection hidden="1"/>
    </xf>
    <xf numFmtId="0" fontId="2" fillId="0" borderId="18" xfId="0" applyFont="1" applyFill="1" applyBorder="1" applyAlignment="1" applyProtection="1">
      <alignment horizontal="left" vertical="center" shrinkToFit="1"/>
      <protection hidden="1"/>
    </xf>
    <xf numFmtId="0" fontId="2" fillId="34" borderId="96" xfId="0" applyFont="1" applyFill="1" applyBorder="1" applyAlignment="1" applyProtection="1">
      <alignment horizontal="left" vertical="center" wrapText="1"/>
      <protection hidden="1"/>
    </xf>
    <xf numFmtId="0" fontId="2" fillId="34" borderId="97" xfId="0" applyFont="1" applyFill="1" applyBorder="1" applyAlignment="1" applyProtection="1">
      <alignment horizontal="left" vertical="center" wrapText="1"/>
      <protection hidden="1"/>
    </xf>
    <xf numFmtId="0" fontId="2" fillId="34" borderId="316" xfId="0" applyFont="1" applyFill="1" applyBorder="1" applyAlignment="1" applyProtection="1">
      <alignment horizontal="left" vertical="center" wrapText="1"/>
      <protection hidden="1"/>
    </xf>
    <xf numFmtId="0" fontId="2" fillId="51" borderId="14" xfId="0" applyFont="1" applyFill="1" applyBorder="1" applyAlignment="1" applyProtection="1">
      <alignment horizontal="left" vertical="center"/>
      <protection hidden="1"/>
    </xf>
    <xf numFmtId="0" fontId="2" fillId="51" borderId="5" xfId="0" applyFont="1" applyFill="1" applyBorder="1" applyAlignment="1" applyProtection="1">
      <alignment horizontal="left" vertical="center"/>
      <protection hidden="1"/>
    </xf>
    <xf numFmtId="0" fontId="13" fillId="51" borderId="239" xfId="0" applyFont="1" applyFill="1" applyBorder="1" applyAlignment="1" applyProtection="1">
      <alignment horizontal="center" vertical="center"/>
      <protection hidden="1"/>
    </xf>
    <xf numFmtId="0" fontId="13" fillId="51" borderId="99" xfId="0" applyFont="1" applyFill="1" applyBorder="1" applyAlignment="1" applyProtection="1">
      <alignment horizontal="center" vertical="center"/>
      <protection hidden="1"/>
    </xf>
    <xf numFmtId="0" fontId="13" fillId="51" borderId="240" xfId="0" applyFont="1" applyFill="1" applyBorder="1" applyAlignment="1" applyProtection="1">
      <alignment horizontal="center" vertical="center"/>
      <protection hidden="1"/>
    </xf>
    <xf numFmtId="0" fontId="13" fillId="51" borderId="118" xfId="0" applyFont="1" applyFill="1" applyBorder="1" applyAlignment="1" applyProtection="1">
      <alignment horizontal="center" vertical="center"/>
      <protection hidden="1"/>
    </xf>
    <xf numFmtId="0" fontId="3" fillId="10" borderId="0" xfId="0" applyFont="1" applyFill="1" applyBorder="1" applyAlignment="1" applyProtection="1">
      <alignment horizontal="center"/>
      <protection hidden="1"/>
    </xf>
    <xf numFmtId="0" fontId="2" fillId="51" borderId="6" xfId="0" applyFont="1" applyFill="1" applyBorder="1" applyAlignment="1" applyProtection="1">
      <alignment horizontal="left" vertical="center"/>
      <protection hidden="1"/>
    </xf>
    <xf numFmtId="0" fontId="13" fillId="51" borderId="219" xfId="0" applyFont="1" applyFill="1" applyBorder="1" applyAlignment="1" applyProtection="1">
      <alignment horizontal="center" vertical="center"/>
      <protection hidden="1"/>
    </xf>
    <xf numFmtId="0" fontId="13" fillId="51" borderId="0" xfId="0" applyFont="1" applyFill="1" applyBorder="1" applyAlignment="1" applyProtection="1">
      <alignment horizontal="center" vertical="center"/>
      <protection hidden="1"/>
    </xf>
    <xf numFmtId="0" fontId="25" fillId="0" borderId="239" xfId="0" applyFont="1" applyFill="1" applyBorder="1" applyAlignment="1" applyProtection="1">
      <alignment horizontal="center" textRotation="90" shrinkToFit="1"/>
      <protection hidden="1"/>
    </xf>
    <xf numFmtId="0" fontId="25" fillId="0" borderId="240" xfId="0" applyFont="1" applyFill="1" applyBorder="1" applyAlignment="1" applyProtection="1">
      <alignment horizontal="center" textRotation="90" shrinkToFit="1"/>
      <protection hidden="1"/>
    </xf>
    <xf numFmtId="0" fontId="116" fillId="7" borderId="312" xfId="0" applyFont="1" applyFill="1" applyBorder="1" applyAlignment="1" applyProtection="1">
      <alignment horizontal="center" vertical="center" shrinkToFit="1"/>
      <protection hidden="1"/>
    </xf>
    <xf numFmtId="0" fontId="116" fillId="7" borderId="186" xfId="0" applyFont="1" applyFill="1" applyBorder="1" applyAlignment="1" applyProtection="1">
      <alignment horizontal="center" vertical="center" shrinkToFit="1"/>
      <protection hidden="1"/>
    </xf>
    <xf numFmtId="0" fontId="116" fillId="10" borderId="312" xfId="0" applyFont="1" applyFill="1" applyBorder="1" applyAlignment="1" applyProtection="1">
      <alignment horizontal="center" vertical="center" shrinkToFit="1"/>
      <protection hidden="1"/>
    </xf>
    <xf numFmtId="0" fontId="116" fillId="10" borderId="186" xfId="0" applyFont="1" applyFill="1" applyBorder="1" applyAlignment="1" applyProtection="1">
      <alignment horizontal="center" vertical="center" shrinkToFit="1"/>
      <protection hidden="1"/>
    </xf>
    <xf numFmtId="0" fontId="2" fillId="34" borderId="119" xfId="0" applyFont="1" applyFill="1" applyBorder="1" applyAlignment="1" applyProtection="1">
      <alignment horizontal="left" vertical="center" wrapText="1"/>
      <protection hidden="1"/>
    </xf>
    <xf numFmtId="0" fontId="2" fillId="34" borderId="112" xfId="0" applyFont="1" applyFill="1" applyBorder="1" applyAlignment="1" applyProtection="1">
      <alignment horizontal="left" vertical="center" wrapText="1"/>
      <protection hidden="1"/>
    </xf>
    <xf numFmtId="0" fontId="2" fillId="34" borderId="341" xfId="0" applyFont="1" applyFill="1" applyBorder="1" applyAlignment="1" applyProtection="1">
      <alignment horizontal="left" vertical="center" wrapText="1"/>
      <protection hidden="1"/>
    </xf>
    <xf numFmtId="0" fontId="86" fillId="10" borderId="0" xfId="0" applyFont="1" applyFill="1" applyBorder="1" applyAlignment="1" applyProtection="1">
      <alignment horizontal="center" shrinkToFit="1"/>
      <protection hidden="1"/>
    </xf>
    <xf numFmtId="164" fontId="66" fillId="10" borderId="0" xfId="0" applyNumberFormat="1" applyFont="1" applyFill="1" applyBorder="1" applyAlignment="1" applyProtection="1">
      <alignment horizontal="center" shrinkToFit="1"/>
      <protection hidden="1"/>
    </xf>
    <xf numFmtId="0" fontId="66" fillId="10" borderId="0" xfId="0" applyFont="1" applyFill="1" applyBorder="1" applyAlignment="1" applyProtection="1">
      <alignment horizontal="center" shrinkToFit="1"/>
      <protection hidden="1"/>
    </xf>
    <xf numFmtId="0" fontId="33" fillId="10" borderId="0" xfId="0" applyFont="1" applyFill="1" applyBorder="1" applyAlignment="1" applyProtection="1">
      <alignment horizontal="center" vertical="center" shrinkToFit="1"/>
      <protection hidden="1"/>
    </xf>
    <xf numFmtId="0" fontId="101" fillId="10" borderId="181" xfId="0" applyFont="1" applyFill="1" applyBorder="1" applyAlignment="1" applyProtection="1">
      <alignment horizontal="center" vertical="center" shrinkToFit="1"/>
      <protection hidden="1"/>
    </xf>
    <xf numFmtId="0" fontId="101" fillId="10" borderId="183" xfId="0" applyFont="1" applyFill="1" applyBorder="1" applyAlignment="1" applyProtection="1">
      <alignment horizontal="center" vertical="center" shrinkToFit="1"/>
      <protection hidden="1"/>
    </xf>
    <xf numFmtId="0" fontId="250" fillId="7" borderId="824" xfId="0" applyFont="1" applyFill="1" applyBorder="1" applyAlignment="1" applyProtection="1">
      <alignment horizontal="center" vertical="center" shrinkToFit="1"/>
      <protection hidden="1"/>
    </xf>
    <xf numFmtId="0" fontId="250" fillId="7" borderId="825" xfId="0" applyFont="1" applyFill="1" applyBorder="1" applyAlignment="1" applyProtection="1">
      <alignment horizontal="center" vertical="center" shrinkToFit="1"/>
      <protection hidden="1"/>
    </xf>
    <xf numFmtId="0" fontId="250" fillId="7" borderId="834" xfId="0" applyFont="1" applyFill="1" applyBorder="1" applyAlignment="1" applyProtection="1">
      <alignment horizontal="center" vertical="center" shrinkToFit="1"/>
      <protection hidden="1"/>
    </xf>
    <xf numFmtId="0" fontId="94" fillId="0" borderId="737" xfId="0" applyFont="1" applyFill="1" applyBorder="1" applyAlignment="1" applyProtection="1">
      <alignment horizontal="left" vertical="center" shrinkToFit="1"/>
      <protection hidden="1"/>
    </xf>
    <xf numFmtId="0" fontId="94" fillId="0" borderId="95" xfId="0" applyFont="1" applyFill="1" applyBorder="1" applyAlignment="1" applyProtection="1">
      <alignment horizontal="left" vertical="center" shrinkToFit="1"/>
      <protection hidden="1"/>
    </xf>
    <xf numFmtId="0" fontId="94" fillId="0" borderId="803" xfId="0" applyFont="1" applyFill="1" applyBorder="1" applyAlignment="1" applyProtection="1">
      <alignment horizontal="left" vertical="center" shrinkToFit="1"/>
      <protection hidden="1"/>
    </xf>
    <xf numFmtId="0" fontId="319" fillId="0" borderId="746" xfId="0" applyFont="1" applyFill="1" applyBorder="1" applyAlignment="1" applyProtection="1">
      <alignment horizontal="center" vertical="center" wrapText="1" shrinkToFit="1"/>
      <protection hidden="1"/>
    </xf>
    <xf numFmtId="0" fontId="319" fillId="0" borderId="747" xfId="0" applyFont="1" applyFill="1" applyBorder="1" applyAlignment="1" applyProtection="1">
      <alignment horizontal="center" vertical="center" wrapText="1" shrinkToFit="1"/>
      <protection hidden="1"/>
    </xf>
    <xf numFmtId="0" fontId="319" fillId="0" borderId="794" xfId="0" applyFont="1" applyFill="1" applyBorder="1" applyAlignment="1" applyProtection="1">
      <alignment horizontal="center" vertical="center" wrapText="1" shrinkToFit="1"/>
      <protection hidden="1"/>
    </xf>
    <xf numFmtId="0" fontId="2" fillId="37" borderId="736" xfId="0" applyFont="1" applyFill="1" applyBorder="1" applyAlignment="1" applyProtection="1">
      <alignment horizontal="left" vertical="center" shrinkToFit="1"/>
      <protection hidden="1"/>
    </xf>
    <xf numFmtId="0" fontId="2" fillId="37" borderId="112" xfId="0" applyFont="1" applyFill="1" applyBorder="1" applyAlignment="1" applyProtection="1">
      <alignment horizontal="left" vertical="center" shrinkToFit="1"/>
      <protection hidden="1"/>
    </xf>
    <xf numFmtId="0" fontId="2" fillId="37" borderId="805" xfId="0" applyFont="1" applyFill="1" applyBorder="1" applyAlignment="1" applyProtection="1">
      <alignment horizontal="left" vertical="center" shrinkToFit="1"/>
      <protection hidden="1"/>
    </xf>
    <xf numFmtId="0" fontId="2" fillId="34" borderId="738" xfId="0" applyFont="1" applyFill="1" applyBorder="1" applyAlignment="1" applyProtection="1">
      <alignment horizontal="left" vertical="center" wrapText="1"/>
      <protection hidden="1"/>
    </xf>
    <xf numFmtId="0" fontId="2" fillId="34" borderId="804" xfId="0" applyFont="1" applyFill="1" applyBorder="1" applyAlignment="1" applyProtection="1">
      <alignment horizontal="left" vertical="center" wrapText="1"/>
      <protection hidden="1"/>
    </xf>
    <xf numFmtId="0" fontId="112" fillId="17" borderId="219" xfId="0" applyFont="1" applyFill="1" applyBorder="1" applyAlignment="1" applyProtection="1">
      <alignment horizontal="center" vertical="center" shrinkToFit="1"/>
      <protection hidden="1"/>
    </xf>
    <xf numFmtId="0" fontId="112" fillId="17" borderId="235" xfId="0" applyFont="1" applyFill="1" applyBorder="1" applyAlignment="1" applyProtection="1">
      <alignment horizontal="center" vertical="center" shrinkToFit="1"/>
      <protection hidden="1"/>
    </xf>
    <xf numFmtId="0" fontId="66" fillId="10" borderId="0" xfId="0" applyFont="1" applyFill="1" applyBorder="1" applyAlignment="1" applyProtection="1">
      <alignment horizontal="center" vertical="center" shrinkToFit="1"/>
      <protection hidden="1"/>
    </xf>
    <xf numFmtId="0" fontId="2" fillId="34" borderId="737" xfId="0" applyFont="1" applyFill="1" applyBorder="1" applyAlignment="1" applyProtection="1">
      <alignment horizontal="left" vertical="center" wrapText="1"/>
      <protection hidden="1"/>
    </xf>
    <xf numFmtId="0" fontId="2" fillId="34" borderId="803" xfId="0" applyFont="1" applyFill="1" applyBorder="1" applyAlignment="1" applyProtection="1">
      <alignment horizontal="left" vertical="center" wrapText="1"/>
      <protection hidden="1"/>
    </xf>
    <xf numFmtId="0" fontId="101" fillId="0" borderId="738" xfId="0" applyFont="1" applyFill="1" applyBorder="1" applyAlignment="1" applyProtection="1">
      <alignment horizontal="left" vertical="center" shrinkToFit="1"/>
      <protection hidden="1"/>
    </xf>
    <xf numFmtId="0" fontId="101" fillId="0" borderId="97" xfId="0" applyFont="1" applyFill="1" applyBorder="1" applyAlignment="1" applyProtection="1">
      <alignment horizontal="left" vertical="center" shrinkToFit="1"/>
      <protection hidden="1"/>
    </xf>
    <xf numFmtId="0" fontId="101" fillId="0" borderId="804" xfId="0" applyFont="1" applyFill="1" applyBorder="1" applyAlignment="1" applyProtection="1">
      <alignment horizontal="left" vertical="center" shrinkToFit="1"/>
      <protection hidden="1"/>
    </xf>
    <xf numFmtId="0" fontId="3" fillId="7" borderId="736" xfId="0" applyFont="1" applyFill="1" applyBorder="1" applyAlignment="1" applyProtection="1">
      <alignment horizontal="left" vertical="center" shrinkToFit="1"/>
      <protection hidden="1"/>
    </xf>
    <xf numFmtId="0" fontId="3" fillId="7" borderId="805" xfId="0" applyFont="1" applyFill="1" applyBorder="1" applyAlignment="1" applyProtection="1">
      <alignment horizontal="left" vertical="center" shrinkToFit="1"/>
      <protection hidden="1"/>
    </xf>
    <xf numFmtId="0" fontId="37" fillId="2" borderId="14" xfId="0" applyFont="1" applyFill="1" applyBorder="1" applyAlignment="1" applyProtection="1">
      <alignment horizontal="center" vertical="center" textRotation="90"/>
      <protection hidden="1"/>
    </xf>
    <xf numFmtId="0" fontId="37" fillId="2" borderId="5" xfId="0" applyFont="1" applyFill="1" applyBorder="1" applyAlignment="1" applyProtection="1">
      <alignment horizontal="center" vertical="center" textRotation="90"/>
      <protection hidden="1"/>
    </xf>
    <xf numFmtId="0" fontId="81" fillId="10" borderId="0" xfId="0" applyFont="1" applyFill="1" applyBorder="1" applyAlignment="1" applyProtection="1">
      <alignment horizontal="center"/>
      <protection hidden="1"/>
    </xf>
    <xf numFmtId="0" fontId="250" fillId="25" borderId="181" xfId="0" applyFont="1" applyFill="1" applyBorder="1" applyAlignment="1" applyProtection="1">
      <alignment horizontal="center" vertical="center" shrinkToFit="1"/>
      <protection hidden="1"/>
    </xf>
    <xf numFmtId="0" fontId="250" fillId="25" borderId="305" xfId="0" applyFont="1" applyFill="1" applyBorder="1" applyAlignment="1" applyProtection="1">
      <alignment horizontal="center" vertical="center" shrinkToFit="1"/>
      <protection hidden="1"/>
    </xf>
    <xf numFmtId="0" fontId="250" fillId="25" borderId="183" xfId="0" applyFont="1" applyFill="1" applyBorder="1" applyAlignment="1" applyProtection="1">
      <alignment horizontal="center" vertical="center" shrinkToFit="1"/>
      <protection hidden="1"/>
    </xf>
    <xf numFmtId="0" fontId="2" fillId="6" borderId="5" xfId="0" applyFont="1" applyFill="1" applyBorder="1" applyAlignment="1" applyProtection="1">
      <alignment horizontal="center" vertical="center" shrinkToFit="1"/>
      <protection hidden="1"/>
    </xf>
    <xf numFmtId="0" fontId="100" fillId="0" borderId="63" xfId="0" applyFont="1" applyFill="1" applyBorder="1" applyAlignment="1" applyProtection="1">
      <alignment horizontal="center" vertical="center"/>
      <protection hidden="1"/>
    </xf>
    <xf numFmtId="0" fontId="100" fillId="0" borderId="0" xfId="0" applyFont="1" applyFill="1" applyAlignment="1" applyProtection="1">
      <alignment horizontal="center" vertical="center"/>
      <protection hidden="1"/>
    </xf>
    <xf numFmtId="0" fontId="1" fillId="6" borderId="5" xfId="0" applyFont="1" applyFill="1" applyBorder="1" applyAlignment="1" applyProtection="1">
      <alignment horizontal="center" vertical="center" wrapText="1"/>
      <protection hidden="1"/>
    </xf>
    <xf numFmtId="0" fontId="1" fillId="6" borderId="5" xfId="0" applyFont="1" applyFill="1" applyBorder="1" applyAlignment="1" applyProtection="1">
      <alignment horizontal="center" vertical="center"/>
      <protection hidden="1"/>
    </xf>
    <xf numFmtId="0" fontId="1" fillId="0" borderId="219" xfId="0" applyFont="1" applyFill="1" applyBorder="1" applyAlignment="1" applyProtection="1">
      <alignment horizontal="right" vertical="center" wrapText="1" shrinkToFit="1"/>
      <protection hidden="1"/>
    </xf>
    <xf numFmtId="0" fontId="1" fillId="0" borderId="0" xfId="0" applyFont="1" applyFill="1" applyBorder="1" applyAlignment="1" applyProtection="1">
      <alignment horizontal="right" vertical="center" wrapText="1" shrinkToFit="1"/>
      <protection hidden="1"/>
    </xf>
    <xf numFmtId="49" fontId="10" fillId="5" borderId="0" xfId="0" applyNumberFormat="1" applyFont="1" applyFill="1" applyBorder="1" applyAlignment="1" applyProtection="1">
      <alignment horizontal="center" vertical="center" wrapText="1" shrinkToFit="1"/>
      <protection locked="0"/>
    </xf>
    <xf numFmtId="0" fontId="100" fillId="0" borderId="5"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shrinkToFit="1"/>
      <protection hidden="1"/>
    </xf>
    <xf numFmtId="0" fontId="2" fillId="10" borderId="0" xfId="0" applyFont="1" applyFill="1" applyAlignment="1" applyProtection="1">
      <alignment horizontal="left" vertical="center" shrinkToFit="1"/>
      <protection hidden="1"/>
    </xf>
    <xf numFmtId="0" fontId="1" fillId="0" borderId="219" xfId="0" applyFont="1" applyFill="1" applyBorder="1" applyAlignment="1" applyProtection="1">
      <alignment horizontal="center" vertical="center"/>
      <protection hidden="1"/>
    </xf>
    <xf numFmtId="0" fontId="1" fillId="0" borderId="0" xfId="0" applyFont="1" applyFill="1" applyAlignment="1" applyProtection="1">
      <alignment horizontal="center" vertical="center"/>
      <protection hidden="1"/>
    </xf>
    <xf numFmtId="0" fontId="2" fillId="0" borderId="219"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250" fillId="25" borderId="630" xfId="0" applyFont="1" applyFill="1" applyBorder="1" applyAlignment="1" applyProtection="1">
      <alignment horizontal="center" vertical="center" shrinkToFit="1"/>
      <protection hidden="1"/>
    </xf>
    <xf numFmtId="0" fontId="116" fillId="41" borderId="181" xfId="0" applyFont="1" applyFill="1" applyBorder="1" applyAlignment="1" applyProtection="1">
      <alignment horizontal="center" vertical="center" shrinkToFit="1"/>
      <protection hidden="1"/>
    </xf>
    <xf numFmtId="0" fontId="116" fillId="41" borderId="183" xfId="0" applyFont="1" applyFill="1" applyBorder="1" applyAlignment="1" applyProtection="1">
      <alignment horizontal="center" vertical="center" shrinkToFit="1"/>
      <protection hidden="1"/>
    </xf>
    <xf numFmtId="0" fontId="116" fillId="41" borderId="630" xfId="0" applyFont="1" applyFill="1" applyBorder="1" applyAlignment="1" applyProtection="1">
      <alignment horizontal="center" vertical="center" shrinkToFit="1"/>
      <protection hidden="1"/>
    </xf>
    <xf numFmtId="0" fontId="250" fillId="41" borderId="941" xfId="0" applyFont="1" applyFill="1" applyBorder="1" applyAlignment="1" applyProtection="1">
      <alignment horizontal="center" vertical="center" shrinkToFit="1"/>
      <protection hidden="1"/>
    </xf>
    <xf numFmtId="0" fontId="37" fillId="3" borderId="14" xfId="0" applyFont="1" applyFill="1" applyBorder="1" applyAlignment="1" applyProtection="1">
      <alignment horizontal="center" vertical="center" textRotation="90"/>
      <protection hidden="1"/>
    </xf>
    <xf numFmtId="0" fontId="37" fillId="3" borderId="5" xfId="0" applyFont="1" applyFill="1" applyBorder="1" applyAlignment="1" applyProtection="1">
      <alignment horizontal="center" vertical="center" textRotation="90"/>
      <protection hidden="1"/>
    </xf>
    <xf numFmtId="0" fontId="20" fillId="10" borderId="0" xfId="0" applyFont="1" applyFill="1" applyBorder="1" applyAlignment="1" applyProtection="1">
      <alignment horizontal="center" textRotation="90" shrinkToFit="1"/>
      <protection hidden="1"/>
    </xf>
    <xf numFmtId="0" fontId="20" fillId="10" borderId="0" xfId="0" applyFont="1" applyFill="1" applyBorder="1" applyAlignment="1" applyProtection="1">
      <alignment horizontal="center" vertical="center" shrinkToFit="1"/>
      <protection hidden="1"/>
    </xf>
    <xf numFmtId="0" fontId="31" fillId="10" borderId="0" xfId="0" applyFont="1" applyFill="1" applyBorder="1" applyAlignment="1" applyProtection="1">
      <alignment horizontal="center" vertical="center" textRotation="90" shrinkToFit="1"/>
      <protection hidden="1"/>
    </xf>
    <xf numFmtId="0" fontId="64" fillId="10" borderId="0" xfId="0" applyFont="1" applyFill="1" applyBorder="1" applyAlignment="1" applyProtection="1">
      <alignment horizontal="center" vertical="center" shrinkToFit="1"/>
      <protection hidden="1"/>
    </xf>
    <xf numFmtId="1" fontId="20" fillId="10" borderId="29" xfId="0" applyNumberFormat="1" applyFont="1" applyFill="1" applyBorder="1" applyAlignment="1" applyProtection="1">
      <alignment horizontal="center" vertical="center" shrinkToFit="1"/>
      <protection hidden="1"/>
    </xf>
    <xf numFmtId="1" fontId="20" fillId="10" borderId="733" xfId="0" applyNumberFormat="1" applyFont="1" applyFill="1" applyBorder="1" applyAlignment="1" applyProtection="1">
      <alignment horizontal="center" vertical="center" shrinkToFit="1"/>
      <protection hidden="1"/>
    </xf>
    <xf numFmtId="0" fontId="74" fillId="10" borderId="0" xfId="0" applyFont="1" applyFill="1" applyBorder="1" applyAlignment="1" applyProtection="1">
      <alignment horizontal="center" vertical="center" shrinkToFit="1"/>
      <protection hidden="1"/>
    </xf>
    <xf numFmtId="0" fontId="71" fillId="10" borderId="0" xfId="0" applyFont="1" applyFill="1" applyBorder="1" applyAlignment="1" applyProtection="1">
      <alignment horizontal="center" vertical="center" shrinkToFit="1"/>
      <protection hidden="1"/>
    </xf>
    <xf numFmtId="0" fontId="76" fillId="10" borderId="0" xfId="0" applyFont="1" applyFill="1" applyBorder="1" applyAlignment="1" applyProtection="1">
      <alignment horizontal="center" vertical="center" shrinkToFit="1"/>
      <protection hidden="1"/>
    </xf>
    <xf numFmtId="0" fontId="3" fillId="0" borderId="725" xfId="0" applyFont="1" applyFill="1" applyBorder="1" applyAlignment="1" applyProtection="1">
      <alignment horizontal="center" vertical="center" wrapText="1" shrinkToFit="1"/>
      <protection hidden="1"/>
    </xf>
    <xf numFmtId="0" fontId="3" fillId="0" borderId="0" xfId="0" applyFont="1" applyFill="1" applyBorder="1" applyAlignment="1" applyProtection="1">
      <alignment horizontal="center" vertical="center" wrapText="1" shrinkToFit="1"/>
      <protection hidden="1"/>
    </xf>
    <xf numFmtId="0" fontId="12" fillId="10" borderId="0" xfId="0" applyFont="1" applyFill="1" applyBorder="1" applyAlignment="1" applyProtection="1">
      <alignment horizontal="center" vertical="center" shrinkToFit="1"/>
      <protection hidden="1"/>
    </xf>
    <xf numFmtId="0" fontId="12" fillId="10" borderId="718" xfId="0" applyFont="1" applyFill="1" applyBorder="1" applyAlignment="1" applyProtection="1">
      <alignment horizontal="center" vertical="center" shrinkToFit="1"/>
      <protection hidden="1"/>
    </xf>
    <xf numFmtId="0" fontId="66" fillId="0" borderId="0" xfId="0" applyFont="1" applyFill="1" applyBorder="1" applyAlignment="1" applyProtection="1">
      <alignment horizontal="center" vertical="center" shrinkToFit="1"/>
      <protection hidden="1"/>
    </xf>
    <xf numFmtId="0" fontId="66" fillId="0" borderId="718" xfId="0" applyFont="1" applyFill="1" applyBorder="1" applyAlignment="1" applyProtection="1">
      <alignment horizontal="center" vertical="center" shrinkToFit="1"/>
      <protection hidden="1"/>
    </xf>
    <xf numFmtId="0" fontId="30" fillId="0" borderId="41" xfId="0" applyFont="1" applyFill="1" applyBorder="1" applyAlignment="1" applyProtection="1">
      <alignment horizontal="center" vertical="center" wrapText="1" shrinkToFit="1"/>
      <protection hidden="1"/>
    </xf>
    <xf numFmtId="0" fontId="30" fillId="0" borderId="731" xfId="0" applyFont="1" applyFill="1" applyBorder="1" applyAlignment="1" applyProtection="1">
      <alignment horizontal="center" vertical="center" wrapText="1" shrinkToFit="1"/>
      <protection hidden="1"/>
    </xf>
    <xf numFmtId="0" fontId="30" fillId="0" borderId="27" xfId="0" applyFont="1" applyFill="1" applyBorder="1" applyAlignment="1" applyProtection="1">
      <alignment horizontal="center" vertical="center" wrapText="1" shrinkToFit="1"/>
      <protection hidden="1"/>
    </xf>
    <xf numFmtId="0" fontId="30" fillId="0" borderId="734" xfId="0" applyFont="1" applyFill="1" applyBorder="1" applyAlignment="1" applyProtection="1">
      <alignment horizontal="center" vertical="center" wrapText="1" shrinkToFit="1"/>
      <protection hidden="1"/>
    </xf>
    <xf numFmtId="0" fontId="37" fillId="0" borderId="0" xfId="0" applyFont="1" applyFill="1" applyBorder="1" applyAlignment="1" applyProtection="1">
      <alignment horizontal="center" vertical="center" textRotation="90"/>
      <protection hidden="1"/>
    </xf>
    <xf numFmtId="0" fontId="200" fillId="10" borderId="0" xfId="0" applyFont="1" applyFill="1" applyBorder="1" applyAlignment="1" applyProtection="1">
      <alignment horizontal="center" vertical="center" shrinkToFit="1"/>
      <protection hidden="1"/>
    </xf>
    <xf numFmtId="0" fontId="1" fillId="10" borderId="5" xfId="0" applyFont="1" applyFill="1" applyBorder="1" applyAlignment="1" applyProtection="1">
      <alignment horizontal="center" vertical="center"/>
      <protection hidden="1"/>
    </xf>
    <xf numFmtId="0" fontId="101" fillId="7" borderId="163" xfId="0" applyFont="1" applyFill="1" applyBorder="1" applyAlignment="1" applyProtection="1">
      <alignment horizontal="center" vertical="center" shrinkToFit="1"/>
      <protection hidden="1"/>
    </xf>
    <xf numFmtId="0" fontId="101" fillId="7" borderId="179" xfId="0" applyFont="1" applyFill="1" applyBorder="1" applyAlignment="1" applyProtection="1">
      <alignment horizontal="center" vertical="center" shrinkToFit="1"/>
      <protection hidden="1"/>
    </xf>
    <xf numFmtId="0" fontId="4" fillId="10" borderId="495" xfId="0" applyFont="1" applyFill="1" applyBorder="1" applyAlignment="1" applyProtection="1">
      <alignment horizontal="center" vertical="center" textRotation="90"/>
      <protection hidden="1"/>
    </xf>
    <xf numFmtId="0" fontId="4" fillId="10" borderId="342" xfId="0" applyFont="1" applyFill="1" applyBorder="1" applyAlignment="1" applyProtection="1">
      <alignment horizontal="center" vertical="center" textRotation="90"/>
      <protection hidden="1"/>
    </xf>
    <xf numFmtId="0" fontId="4" fillId="10" borderId="753" xfId="0" applyFont="1" applyFill="1" applyBorder="1" applyAlignment="1" applyProtection="1">
      <alignment horizontal="center" vertical="center" textRotation="90"/>
      <protection hidden="1"/>
    </xf>
    <xf numFmtId="0" fontId="201" fillId="0" borderId="66" xfId="0" applyFont="1" applyFill="1" applyBorder="1" applyAlignment="1" applyProtection="1">
      <alignment horizontal="center" vertical="center" shrinkToFit="1"/>
      <protection hidden="1"/>
    </xf>
    <xf numFmtId="0" fontId="37" fillId="4" borderId="109" xfId="0" applyFont="1" applyFill="1" applyBorder="1" applyAlignment="1" applyProtection="1">
      <alignment horizontal="center" vertical="center" textRotation="90"/>
      <protection hidden="1"/>
    </xf>
    <xf numFmtId="0" fontId="37" fillId="4" borderId="89" xfId="0" applyFont="1" applyFill="1" applyBorder="1" applyAlignment="1" applyProtection="1">
      <alignment horizontal="center" vertical="center" textRotation="90"/>
      <protection hidden="1"/>
    </xf>
    <xf numFmtId="0" fontId="66" fillId="0" borderId="66" xfId="0" applyFont="1" applyFill="1" applyBorder="1" applyAlignment="1" applyProtection="1">
      <alignment horizontal="center" vertical="center" shrinkToFit="1"/>
      <protection hidden="1"/>
    </xf>
    <xf numFmtId="0" fontId="9" fillId="0" borderId="121" xfId="0" applyFont="1" applyFill="1" applyBorder="1" applyAlignment="1" applyProtection="1">
      <alignment horizontal="center" vertical="center" shrinkToFit="1"/>
      <protection hidden="1"/>
    </xf>
    <xf numFmtId="0" fontId="9" fillId="0" borderId="123" xfId="0" applyFont="1" applyFill="1" applyBorder="1" applyAlignment="1" applyProtection="1">
      <alignment horizontal="center" vertical="center" shrinkToFit="1"/>
      <protection hidden="1"/>
    </xf>
    <xf numFmtId="0" fontId="9" fillId="0" borderId="122" xfId="0" applyFont="1" applyFill="1" applyBorder="1" applyAlignment="1" applyProtection="1">
      <alignment horizontal="center" vertical="center" shrinkToFit="1"/>
      <protection hidden="1"/>
    </xf>
    <xf numFmtId="0" fontId="9" fillId="0" borderId="94" xfId="0" applyFont="1" applyFill="1" applyBorder="1" applyAlignment="1" applyProtection="1">
      <alignment horizontal="center" vertical="center" shrinkToFit="1"/>
      <protection hidden="1"/>
    </xf>
    <xf numFmtId="0" fontId="9" fillId="0" borderId="95" xfId="0" applyFont="1" applyFill="1" applyBorder="1" applyAlignment="1" applyProtection="1">
      <alignment horizontal="center" vertical="center" shrinkToFit="1"/>
      <protection hidden="1"/>
    </xf>
    <xf numFmtId="0" fontId="9" fillId="0" borderId="113" xfId="0" applyFont="1" applyFill="1" applyBorder="1" applyAlignment="1" applyProtection="1">
      <alignment horizontal="center" vertical="center" shrinkToFit="1"/>
      <protection hidden="1"/>
    </xf>
    <xf numFmtId="0" fontId="208" fillId="0" borderId="809" xfId="0" applyFont="1" applyFill="1" applyBorder="1" applyAlignment="1" applyProtection="1">
      <alignment horizontal="center" vertical="center" shrinkToFit="1"/>
      <protection hidden="1"/>
    </xf>
    <xf numFmtId="0" fontId="208" fillId="0" borderId="123" xfId="0" applyFont="1" applyFill="1" applyBorder="1" applyAlignment="1" applyProtection="1">
      <alignment horizontal="center" vertical="center" shrinkToFit="1"/>
      <protection hidden="1"/>
    </xf>
    <xf numFmtId="0" fontId="208" fillId="0" borderId="789" xfId="0" applyFont="1" applyFill="1" applyBorder="1" applyAlignment="1" applyProtection="1">
      <alignment horizontal="center" vertical="center" shrinkToFit="1"/>
      <protection hidden="1"/>
    </xf>
    <xf numFmtId="0" fontId="208" fillId="0" borderId="737" xfId="0" applyFont="1" applyFill="1" applyBorder="1" applyAlignment="1" applyProtection="1">
      <alignment horizontal="center" vertical="center" shrinkToFit="1"/>
      <protection hidden="1"/>
    </xf>
    <xf numFmtId="0" fontId="208" fillId="0" borderId="95" xfId="0" applyFont="1" applyFill="1" applyBorder="1" applyAlignment="1" applyProtection="1">
      <alignment horizontal="center" vertical="center" shrinkToFit="1"/>
      <protection hidden="1"/>
    </xf>
    <xf numFmtId="0" fontId="208" fillId="0" borderId="803" xfId="0" applyFont="1" applyFill="1" applyBorder="1" applyAlignment="1" applyProtection="1">
      <alignment horizontal="center" vertical="center" shrinkToFit="1"/>
      <protection hidden="1"/>
    </xf>
    <xf numFmtId="0" fontId="1" fillId="5" borderId="5" xfId="0" applyFont="1" applyFill="1" applyBorder="1" applyAlignment="1" applyProtection="1">
      <alignment horizontal="center" vertical="center"/>
      <protection hidden="1"/>
    </xf>
    <xf numFmtId="0" fontId="10" fillId="16" borderId="0" xfId="0" applyFont="1" applyFill="1" applyAlignment="1" applyProtection="1">
      <alignment horizontal="center" vertical="center" shrinkToFit="1"/>
      <protection hidden="1"/>
    </xf>
    <xf numFmtId="0" fontId="1" fillId="0" borderId="0" xfId="0" applyFont="1" applyFill="1" applyAlignment="1" applyProtection="1">
      <alignment horizontal="center" vertical="center" shrinkToFit="1"/>
      <protection hidden="1"/>
    </xf>
    <xf numFmtId="0" fontId="37" fillId="10" borderId="0" xfId="0" applyFont="1" applyFill="1" applyBorder="1" applyAlignment="1" applyProtection="1">
      <alignment horizontal="center" textRotation="90" shrinkToFit="1"/>
      <protection hidden="1"/>
    </xf>
    <xf numFmtId="0" fontId="248" fillId="0" borderId="747" xfId="0" applyFont="1" applyFill="1" applyBorder="1" applyAlignment="1" applyProtection="1">
      <alignment horizontal="center" vertical="center" shrinkToFit="1"/>
      <protection hidden="1"/>
    </xf>
    <xf numFmtId="0" fontId="37" fillId="3" borderId="108" xfId="0" applyFont="1" applyFill="1" applyBorder="1" applyAlignment="1" applyProtection="1">
      <alignment horizontal="center" vertical="center" textRotation="90"/>
      <protection hidden="1"/>
    </xf>
    <xf numFmtId="0" fontId="37" fillId="3" borderId="87" xfId="0" applyFont="1" applyFill="1" applyBorder="1" applyAlignment="1" applyProtection="1">
      <alignment horizontal="center" vertical="center" textRotation="90"/>
      <protection hidden="1"/>
    </xf>
    <xf numFmtId="0" fontId="13" fillId="28" borderId="219" xfId="0" applyFont="1" applyFill="1" applyBorder="1" applyAlignment="1" applyProtection="1">
      <alignment horizontal="center" vertical="center"/>
      <protection hidden="1"/>
    </xf>
    <xf numFmtId="0" fontId="13" fillId="28" borderId="0" xfId="0" applyFont="1" applyFill="1" applyBorder="1" applyAlignment="1" applyProtection="1">
      <alignment horizontal="center" vertical="center"/>
      <protection hidden="1"/>
    </xf>
    <xf numFmtId="0" fontId="101" fillId="0" borderId="163" xfId="0" applyFont="1" applyFill="1" applyBorder="1" applyAlignment="1" applyProtection="1">
      <alignment horizontal="center" vertical="center" shrinkToFit="1"/>
      <protection hidden="1"/>
    </xf>
    <xf numFmtId="0" fontId="101" fillId="0" borderId="173" xfId="0" applyFont="1" applyFill="1" applyBorder="1" applyAlignment="1" applyProtection="1">
      <alignment horizontal="center" vertical="center" shrinkToFit="1"/>
      <protection hidden="1"/>
    </xf>
    <xf numFmtId="0" fontId="101" fillId="0" borderId="737" xfId="0" applyFont="1" applyFill="1" applyBorder="1" applyAlignment="1" applyProtection="1">
      <alignment horizontal="left" vertical="center" shrinkToFit="1"/>
      <protection hidden="1"/>
    </xf>
    <xf numFmtId="0" fontId="101" fillId="0" borderId="95" xfId="0" applyFont="1" applyFill="1" applyBorder="1" applyAlignment="1" applyProtection="1">
      <alignment horizontal="left" vertical="center" shrinkToFit="1"/>
      <protection hidden="1"/>
    </xf>
    <xf numFmtId="0" fontId="101" fillId="0" borderId="803" xfId="0" applyFont="1" applyFill="1" applyBorder="1" applyAlignment="1" applyProtection="1">
      <alignment horizontal="left" vertical="center" shrinkToFit="1"/>
      <protection hidden="1"/>
    </xf>
    <xf numFmtId="0" fontId="216" fillId="0" borderId="759" xfId="0" applyFont="1" applyFill="1" applyBorder="1" applyAlignment="1" applyProtection="1">
      <alignment horizontal="center" vertical="center" shrinkToFit="1"/>
      <protection hidden="1"/>
    </xf>
    <xf numFmtId="0" fontId="216" fillId="0" borderId="725" xfId="0" applyFont="1" applyFill="1" applyBorder="1" applyAlignment="1" applyProtection="1">
      <alignment horizontal="center" vertical="center" shrinkToFit="1"/>
      <protection hidden="1"/>
    </xf>
    <xf numFmtId="0" fontId="216" fillId="0" borderId="726" xfId="0" applyFont="1" applyFill="1" applyBorder="1" applyAlignment="1" applyProtection="1">
      <alignment horizontal="center" vertical="center" shrinkToFit="1"/>
      <protection hidden="1"/>
    </xf>
    <xf numFmtId="0" fontId="215" fillId="0" borderId="797" xfId="0" applyFont="1" applyBorder="1" applyAlignment="1" applyProtection="1">
      <alignment horizontal="center" vertical="center" shrinkToFit="1"/>
      <protection hidden="1"/>
    </xf>
    <xf numFmtId="0" fontId="215" fillId="0" borderId="66" xfId="0" applyFont="1" applyBorder="1" applyAlignment="1" applyProtection="1">
      <alignment horizontal="center" vertical="center" shrinkToFit="1"/>
      <protection hidden="1"/>
    </xf>
    <xf numFmtId="0" fontId="215" fillId="0" borderId="798" xfId="0" applyFont="1" applyBorder="1" applyAlignment="1" applyProtection="1">
      <alignment horizontal="center" vertical="center" shrinkToFit="1"/>
      <protection hidden="1"/>
    </xf>
    <xf numFmtId="0" fontId="101" fillId="0" borderId="171" xfId="0" applyFont="1" applyFill="1" applyBorder="1" applyAlignment="1" applyProtection="1">
      <alignment horizontal="center" vertical="center" shrinkToFit="1"/>
      <protection hidden="1"/>
    </xf>
    <xf numFmtId="0" fontId="101" fillId="0" borderId="158" xfId="0" applyFont="1" applyFill="1" applyBorder="1" applyAlignment="1" applyProtection="1">
      <alignment horizontal="center" vertical="center" shrinkToFit="1"/>
      <protection hidden="1"/>
    </xf>
    <xf numFmtId="0" fontId="4" fillId="10" borderId="115" xfId="0" applyFont="1" applyFill="1" applyBorder="1" applyAlignment="1" applyProtection="1">
      <alignment horizontal="center" vertical="center" textRotation="90"/>
      <protection hidden="1"/>
    </xf>
    <xf numFmtId="0" fontId="4" fillId="10" borderId="43" xfId="0" applyFont="1" applyFill="1" applyBorder="1" applyAlignment="1" applyProtection="1">
      <alignment horizontal="center" vertical="center" textRotation="90"/>
      <protection hidden="1"/>
    </xf>
    <xf numFmtId="0" fontId="4" fillId="10" borderId="749" xfId="0" applyFont="1" applyFill="1" applyBorder="1" applyAlignment="1" applyProtection="1">
      <alignment horizontal="center" vertical="center" textRotation="90"/>
      <protection hidden="1"/>
    </xf>
    <xf numFmtId="0" fontId="4" fillId="7" borderId="495" xfId="0" applyFont="1" applyFill="1" applyBorder="1" applyAlignment="1" applyProtection="1">
      <alignment horizontal="center" vertical="center" textRotation="90"/>
      <protection hidden="1"/>
    </xf>
    <xf numFmtId="0" fontId="4" fillId="7" borderId="342" xfId="0" applyFont="1" applyFill="1" applyBorder="1" applyAlignment="1" applyProtection="1">
      <alignment horizontal="center" vertical="center" textRotation="90"/>
      <protection hidden="1"/>
    </xf>
    <xf numFmtId="0" fontId="4" fillId="7" borderId="753" xfId="0" applyFont="1" applyFill="1" applyBorder="1" applyAlignment="1" applyProtection="1">
      <alignment horizontal="center" vertical="center" textRotation="90"/>
      <protection hidden="1"/>
    </xf>
    <xf numFmtId="0" fontId="4" fillId="10" borderId="925" xfId="0" applyFont="1" applyFill="1" applyBorder="1" applyAlignment="1" applyProtection="1">
      <alignment horizontal="center" vertical="center" textRotation="90"/>
      <protection hidden="1"/>
    </xf>
    <xf numFmtId="0" fontId="4" fillId="10" borderId="44" xfId="0" applyFont="1" applyFill="1" applyBorder="1" applyAlignment="1" applyProtection="1">
      <alignment horizontal="center" vertical="center" textRotation="90"/>
      <protection hidden="1"/>
    </xf>
    <xf numFmtId="0" fontId="4" fillId="10" borderId="750" xfId="0" applyFont="1" applyFill="1" applyBorder="1" applyAlignment="1" applyProtection="1">
      <alignment horizontal="center" vertical="center" textRotation="90"/>
      <protection hidden="1"/>
    </xf>
    <xf numFmtId="0" fontId="89" fillId="0" borderId="42" xfId="0" applyFont="1" applyFill="1" applyBorder="1" applyAlignment="1" applyProtection="1">
      <alignment horizontal="center" textRotation="90" shrinkToFit="1"/>
      <protection hidden="1"/>
    </xf>
    <xf numFmtId="0" fontId="89" fillId="0" borderId="748" xfId="0" applyFont="1" applyFill="1" applyBorder="1" applyAlignment="1" applyProtection="1">
      <alignment horizontal="center" textRotation="90" shrinkToFit="1"/>
      <protection hidden="1"/>
    </xf>
    <xf numFmtId="0" fontId="2" fillId="10" borderId="959" xfId="0" applyFont="1" applyFill="1" applyBorder="1" applyAlignment="1" applyProtection="1">
      <alignment horizontal="center" textRotation="90" shrinkToFit="1"/>
      <protection hidden="1"/>
    </xf>
    <xf numFmtId="0" fontId="2" fillId="10" borderId="960" xfId="0" applyFont="1" applyFill="1" applyBorder="1" applyAlignment="1" applyProtection="1">
      <alignment horizontal="center" textRotation="90" shrinkToFit="1"/>
      <protection hidden="1"/>
    </xf>
    <xf numFmtId="0" fontId="2" fillId="10" borderId="961" xfId="0" applyFont="1" applyFill="1" applyBorder="1" applyAlignment="1" applyProtection="1">
      <alignment horizontal="center" textRotation="90" shrinkToFit="1"/>
      <protection hidden="1"/>
    </xf>
    <xf numFmtId="0" fontId="134" fillId="10" borderId="914" xfId="0" applyFont="1" applyFill="1" applyBorder="1" applyAlignment="1" applyProtection="1">
      <alignment horizontal="center" textRotation="90" shrinkToFit="1"/>
      <protection hidden="1"/>
    </xf>
    <xf numFmtId="0" fontId="134" fillId="10" borderId="915" xfId="0" applyFont="1" applyFill="1" applyBorder="1" applyAlignment="1" applyProtection="1">
      <alignment horizontal="center" textRotation="90" shrinkToFit="1"/>
      <protection hidden="1"/>
    </xf>
    <xf numFmtId="0" fontId="134" fillId="10" borderId="916" xfId="0" applyFont="1" applyFill="1" applyBorder="1" applyAlignment="1" applyProtection="1">
      <alignment horizontal="center" textRotation="90" shrinkToFit="1"/>
      <protection hidden="1"/>
    </xf>
    <xf numFmtId="0" fontId="71" fillId="0" borderId="747" xfId="0" applyFont="1" applyFill="1" applyBorder="1" applyAlignment="1" applyProtection="1">
      <alignment horizontal="center" vertical="center" shrinkToFit="1"/>
      <protection hidden="1"/>
    </xf>
    <xf numFmtId="1" fontId="20" fillId="10" borderId="46" xfId="0" applyNumberFormat="1" applyFont="1" applyFill="1" applyBorder="1" applyAlignment="1" applyProtection="1">
      <alignment horizontal="center" vertical="center" shrinkToFit="1"/>
      <protection hidden="1"/>
    </xf>
    <xf numFmtId="1" fontId="20" fillId="10" borderId="730" xfId="0" applyNumberFormat="1" applyFont="1" applyFill="1" applyBorder="1" applyAlignment="1" applyProtection="1">
      <alignment horizontal="center" vertical="center" shrinkToFit="1"/>
      <protection hidden="1"/>
    </xf>
    <xf numFmtId="0" fontId="101" fillId="7" borderId="851" xfId="0" applyFont="1" applyFill="1" applyBorder="1" applyAlignment="1" applyProtection="1">
      <alignment horizontal="center" vertical="center" shrinkToFit="1"/>
      <protection hidden="1"/>
    </xf>
    <xf numFmtId="0" fontId="33" fillId="10" borderId="856" xfId="0" applyFont="1" applyFill="1" applyBorder="1" applyAlignment="1" applyProtection="1">
      <alignment horizontal="center" vertical="center" shrinkToFit="1"/>
      <protection hidden="1"/>
    </xf>
    <xf numFmtId="0" fontId="33" fillId="10" borderId="737" xfId="0" applyFont="1" applyFill="1" applyBorder="1" applyAlignment="1" applyProtection="1">
      <alignment horizontal="center" vertical="center" shrinkToFit="1"/>
      <protection hidden="1"/>
    </xf>
    <xf numFmtId="0" fontId="2" fillId="35" borderId="5" xfId="0" applyFont="1" applyFill="1" applyBorder="1" applyAlignment="1" applyProtection="1">
      <alignment horizontal="left" vertical="center"/>
      <protection hidden="1"/>
    </xf>
    <xf numFmtId="0" fontId="2" fillId="29" borderId="5" xfId="0" applyFont="1" applyFill="1" applyBorder="1" applyAlignment="1" applyProtection="1">
      <alignment horizontal="left" vertical="center"/>
      <protection hidden="1"/>
    </xf>
    <xf numFmtId="0" fontId="90" fillId="5" borderId="66" xfId="0" applyFont="1" applyFill="1" applyBorder="1" applyAlignment="1" applyProtection="1">
      <alignment horizontal="center" vertical="center" shrinkToFit="1"/>
      <protection locked="0"/>
    </xf>
    <xf numFmtId="0" fontId="33" fillId="10" borderId="782" xfId="0" applyFont="1" applyFill="1" applyBorder="1" applyAlignment="1" applyProtection="1">
      <alignment horizontal="center" vertical="center" shrinkToFit="1"/>
      <protection hidden="1"/>
    </xf>
    <xf numFmtId="0" fontId="33" fillId="10" borderId="120" xfId="0" applyFont="1" applyFill="1" applyBorder="1" applyAlignment="1" applyProtection="1">
      <alignment horizontal="center" vertical="center" shrinkToFit="1"/>
      <protection hidden="1"/>
    </xf>
    <xf numFmtId="0" fontId="33" fillId="10" borderId="760" xfId="0" applyFont="1" applyFill="1" applyBorder="1" applyAlignment="1" applyProtection="1">
      <alignment horizontal="center" vertical="center" shrinkToFit="1"/>
      <protection hidden="1"/>
    </xf>
    <xf numFmtId="0" fontId="33" fillId="10" borderId="125" xfId="0" applyFont="1" applyFill="1" applyBorder="1" applyAlignment="1" applyProtection="1">
      <alignment horizontal="center" vertical="center" shrinkToFit="1"/>
      <protection hidden="1"/>
    </xf>
    <xf numFmtId="0" fontId="33" fillId="10" borderId="117" xfId="0" applyFont="1" applyFill="1" applyBorder="1" applyAlignment="1" applyProtection="1">
      <alignment horizontal="center" vertical="center" shrinkToFit="1"/>
      <protection hidden="1"/>
    </xf>
    <xf numFmtId="0" fontId="33" fillId="10" borderId="780" xfId="0" applyFont="1" applyFill="1" applyBorder="1" applyAlignment="1" applyProtection="1">
      <alignment horizontal="center" vertical="center" shrinkToFit="1"/>
      <protection hidden="1"/>
    </xf>
    <xf numFmtId="0" fontId="33" fillId="10" borderId="380" xfId="0" applyFont="1" applyFill="1" applyBorder="1" applyAlignment="1" applyProtection="1">
      <alignment horizontal="center" vertical="center" shrinkToFit="1"/>
      <protection hidden="1"/>
    </xf>
    <xf numFmtId="0" fontId="33" fillId="10" borderId="381" xfId="0" applyFont="1" applyFill="1" applyBorder="1" applyAlignment="1" applyProtection="1">
      <alignment horizontal="center" vertical="center" shrinkToFit="1"/>
      <protection hidden="1"/>
    </xf>
    <xf numFmtId="0" fontId="28" fillId="0" borderId="759" xfId="0" applyFont="1" applyFill="1" applyBorder="1" applyAlignment="1" applyProtection="1">
      <alignment horizontal="center" wrapText="1" shrinkToFit="1"/>
      <protection hidden="1"/>
    </xf>
    <xf numFmtId="0" fontId="28" fillId="0" borderId="726" xfId="0" applyFont="1" applyFill="1" applyBorder="1" applyAlignment="1" applyProtection="1">
      <alignment horizontal="center" wrapText="1" shrinkToFit="1"/>
      <protection hidden="1"/>
    </xf>
    <xf numFmtId="0" fontId="28" fillId="0" borderId="760" xfId="0" applyFont="1" applyFill="1" applyBorder="1" applyAlignment="1" applyProtection="1">
      <alignment horizontal="center" wrapText="1" shrinkToFit="1"/>
      <protection hidden="1"/>
    </xf>
    <xf numFmtId="0" fontId="28" fillId="0" borderId="761" xfId="0" applyFont="1" applyFill="1" applyBorder="1" applyAlignment="1" applyProtection="1">
      <alignment horizontal="center" wrapText="1" shrinkToFit="1"/>
      <protection hidden="1"/>
    </xf>
    <xf numFmtId="0" fontId="1" fillId="10" borderId="938" xfId="0" applyFont="1" applyFill="1" applyBorder="1" applyAlignment="1" applyProtection="1">
      <alignment horizontal="center" textRotation="90" shrinkToFit="1"/>
      <protection hidden="1"/>
    </xf>
    <xf numFmtId="0" fontId="1" fillId="10" borderId="742" xfId="0" applyFont="1" applyFill="1" applyBorder="1" applyAlignment="1" applyProtection="1">
      <alignment horizontal="center" textRotation="90" shrinkToFit="1"/>
      <protection hidden="1"/>
    </xf>
    <xf numFmtId="0" fontId="1" fillId="10" borderId="764" xfId="0" applyFont="1" applyFill="1" applyBorder="1" applyAlignment="1" applyProtection="1">
      <alignment horizontal="center" textRotation="90" shrinkToFit="1"/>
      <protection hidden="1"/>
    </xf>
    <xf numFmtId="0" fontId="22" fillId="0" borderId="0" xfId="0" applyFont="1" applyFill="1" applyBorder="1" applyAlignment="1" applyProtection="1">
      <alignment horizontal="center" vertical="center"/>
      <protection hidden="1"/>
    </xf>
    <xf numFmtId="0" fontId="22" fillId="0" borderId="718" xfId="0" applyFont="1" applyFill="1" applyBorder="1" applyAlignment="1" applyProtection="1">
      <alignment horizontal="center" vertical="center"/>
      <protection hidden="1"/>
    </xf>
    <xf numFmtId="0" fontId="13" fillId="29" borderId="239" xfId="0" applyFont="1" applyFill="1" applyBorder="1" applyAlignment="1" applyProtection="1">
      <alignment horizontal="center" vertical="center"/>
      <protection hidden="1"/>
    </xf>
    <xf numFmtId="0" fontId="13" fillId="29" borderId="99" xfId="0" applyFont="1" applyFill="1" applyBorder="1" applyAlignment="1" applyProtection="1">
      <alignment horizontal="center" vertical="center"/>
      <protection hidden="1"/>
    </xf>
    <xf numFmtId="0" fontId="13" fillId="29" borderId="240" xfId="0" applyFont="1" applyFill="1" applyBorder="1" applyAlignment="1" applyProtection="1">
      <alignment horizontal="center" vertical="center"/>
      <protection hidden="1"/>
    </xf>
    <xf numFmtId="0" fontId="13" fillId="29" borderId="118" xfId="0" applyFont="1" applyFill="1" applyBorder="1" applyAlignment="1" applyProtection="1">
      <alignment horizontal="center" vertical="center"/>
      <protection hidden="1"/>
    </xf>
    <xf numFmtId="0" fontId="13" fillId="28" borderId="240" xfId="0" applyFont="1" applyFill="1" applyBorder="1" applyAlignment="1" applyProtection="1">
      <alignment horizontal="center" vertical="center"/>
      <protection hidden="1"/>
    </xf>
    <xf numFmtId="0" fontId="13" fillId="28" borderId="118" xfId="0" applyFont="1" applyFill="1" applyBorder="1" applyAlignment="1" applyProtection="1">
      <alignment horizontal="center" vertical="center"/>
      <protection hidden="1"/>
    </xf>
    <xf numFmtId="0" fontId="1" fillId="5" borderId="116" xfId="0" applyFont="1" applyFill="1" applyBorder="1" applyAlignment="1" applyProtection="1">
      <alignment vertical="center" shrinkToFit="1"/>
      <protection locked="0"/>
    </xf>
    <xf numFmtId="0" fontId="1" fillId="5" borderId="125" xfId="0" applyFont="1" applyFill="1" applyBorder="1" applyAlignment="1" applyProtection="1">
      <alignment vertical="center" shrinkToFit="1"/>
      <protection locked="0"/>
    </xf>
    <xf numFmtId="0" fontId="1" fillId="5" borderId="29" xfId="0" applyFont="1" applyFill="1" applyBorder="1" applyAlignment="1" applyProtection="1">
      <alignment vertical="center" shrinkToFit="1"/>
      <protection locked="0"/>
    </xf>
    <xf numFmtId="0" fontId="1" fillId="9" borderId="116" xfId="0" applyFont="1" applyFill="1" applyBorder="1" applyAlignment="1" applyProtection="1">
      <alignment vertical="center" shrinkToFit="1"/>
      <protection locked="0"/>
    </xf>
    <xf numFmtId="0" fontId="1" fillId="9" borderId="125" xfId="0" applyFont="1" applyFill="1" applyBorder="1" applyAlignment="1" applyProtection="1">
      <alignment vertical="center" shrinkToFit="1"/>
      <protection locked="0"/>
    </xf>
    <xf numFmtId="0" fontId="1" fillId="9" borderId="29" xfId="0" applyFont="1" applyFill="1" applyBorder="1" applyAlignment="1" applyProtection="1">
      <alignment vertical="center" shrinkToFit="1"/>
      <protection locked="0"/>
    </xf>
    <xf numFmtId="0" fontId="20" fillId="5" borderId="27" xfId="0" applyFont="1" applyFill="1" applyBorder="1" applyAlignment="1" applyProtection="1">
      <alignment vertical="center" shrinkToFit="1"/>
      <protection locked="0"/>
    </xf>
    <xf numFmtId="0" fontId="20" fillId="5" borderId="17" xfId="0" applyFont="1" applyFill="1" applyBorder="1" applyAlignment="1" applyProtection="1">
      <alignment vertical="center" shrinkToFit="1"/>
      <protection locked="0"/>
    </xf>
    <xf numFmtId="0" fontId="20" fillId="5" borderId="24" xfId="0" applyFont="1" applyFill="1" applyBorder="1" applyAlignment="1" applyProtection="1">
      <alignment vertical="center" shrinkToFit="1"/>
      <protection locked="0"/>
    </xf>
    <xf numFmtId="0" fontId="1" fillId="9" borderId="24" xfId="0" applyFont="1" applyFill="1" applyBorder="1" applyAlignment="1" applyProtection="1">
      <alignment horizontal="left" vertical="center" shrinkToFit="1"/>
      <protection locked="0"/>
    </xf>
    <xf numFmtId="0" fontId="1" fillId="9" borderId="27" xfId="0" applyFont="1" applyFill="1" applyBorder="1" applyAlignment="1" applyProtection="1">
      <alignment horizontal="left" vertical="center" shrinkToFit="1"/>
      <protection locked="0"/>
    </xf>
    <xf numFmtId="0" fontId="1" fillId="5" borderId="40" xfId="0" applyFont="1" applyFill="1" applyBorder="1" applyAlignment="1" applyProtection="1">
      <alignment horizontal="left" vertical="center" shrinkToFit="1"/>
      <protection locked="0"/>
    </xf>
    <xf numFmtId="0" fontId="1" fillId="5" borderId="45" xfId="0" applyFont="1" applyFill="1" applyBorder="1" applyAlignment="1" applyProtection="1">
      <alignment horizontal="left" vertical="center" shrinkToFit="1"/>
      <protection locked="0"/>
    </xf>
    <xf numFmtId="0" fontId="31" fillId="7" borderId="112" xfId="0" applyFont="1" applyFill="1" applyBorder="1" applyAlignment="1" applyProtection="1">
      <alignment horizontal="center" vertical="center" shrinkToFit="1"/>
      <protection locked="0"/>
    </xf>
    <xf numFmtId="0" fontId="31" fillId="10" borderId="125" xfId="0" applyFont="1" applyFill="1" applyBorder="1" applyAlignment="1" applyProtection="1">
      <alignment horizontal="center" vertical="center" shrinkToFit="1"/>
      <protection hidden="1"/>
    </xf>
    <xf numFmtId="0" fontId="31" fillId="10" borderId="95" xfId="0" applyFont="1" applyFill="1" applyBorder="1" applyAlignment="1" applyProtection="1">
      <alignment horizontal="center" vertical="center" shrinkToFit="1"/>
      <protection hidden="1"/>
    </xf>
    <xf numFmtId="0" fontId="20" fillId="9" borderId="27" xfId="0" applyFont="1" applyFill="1" applyBorder="1" applyAlignment="1" applyProtection="1">
      <alignment vertical="center" shrinkToFit="1"/>
      <protection locked="0"/>
    </xf>
    <xf numFmtId="0" fontId="20" fillId="9" borderId="17" xfId="0" applyFont="1" applyFill="1" applyBorder="1" applyAlignment="1" applyProtection="1">
      <alignment vertical="center" shrinkToFit="1"/>
      <protection locked="0"/>
    </xf>
    <xf numFmtId="0" fontId="20" fillId="9" borderId="24" xfId="0" applyFont="1" applyFill="1" applyBorder="1" applyAlignment="1" applyProtection="1">
      <alignment vertical="center" shrinkToFit="1"/>
      <protection locked="0"/>
    </xf>
    <xf numFmtId="0" fontId="1" fillId="5" borderId="24" xfId="0" applyFont="1" applyFill="1" applyBorder="1" applyAlignment="1" applyProtection="1">
      <alignment horizontal="left" vertical="center" shrinkToFit="1"/>
      <protection locked="0"/>
    </xf>
    <xf numFmtId="0" fontId="1" fillId="5" borderId="27" xfId="0" applyFont="1" applyFill="1" applyBorder="1" applyAlignment="1" applyProtection="1">
      <alignment horizontal="left" vertical="center" shrinkToFit="1"/>
      <protection locked="0"/>
    </xf>
    <xf numFmtId="0" fontId="31" fillId="10" borderId="97" xfId="0" applyFont="1" applyFill="1" applyBorder="1" applyAlignment="1" applyProtection="1">
      <alignment horizontal="center" vertical="center" shrinkToFit="1"/>
      <protection hidden="1"/>
    </xf>
    <xf numFmtId="0" fontId="20" fillId="9" borderId="648" xfId="0" applyFont="1" applyFill="1" applyBorder="1" applyAlignment="1" applyProtection="1">
      <alignment vertical="center" shrinkToFit="1"/>
      <protection locked="0"/>
    </xf>
    <xf numFmtId="0" fontId="145" fillId="10" borderId="819" xfId="0" applyFont="1" applyFill="1" applyBorder="1" applyAlignment="1" applyProtection="1">
      <alignment horizontal="center" vertical="center" shrinkToFit="1"/>
      <protection hidden="1"/>
    </xf>
    <xf numFmtId="0" fontId="145" fillId="10" borderId="706" xfId="0" applyFont="1" applyFill="1" applyBorder="1" applyAlignment="1" applyProtection="1">
      <alignment horizontal="center" vertical="center" shrinkToFit="1"/>
      <protection hidden="1"/>
    </xf>
    <xf numFmtId="0" fontId="145" fillId="10" borderId="715" xfId="0" applyFont="1" applyFill="1" applyBorder="1" applyAlignment="1" applyProtection="1">
      <alignment horizontal="center" vertical="center" shrinkToFit="1"/>
      <protection hidden="1"/>
    </xf>
    <xf numFmtId="0" fontId="10" fillId="5" borderId="863" xfId="0" applyFont="1" applyFill="1" applyBorder="1" applyAlignment="1" applyProtection="1">
      <alignment horizontal="left" vertical="center" shrinkToFit="1"/>
      <protection locked="0"/>
    </xf>
    <xf numFmtId="0" fontId="10" fillId="5" borderId="864" xfId="0" applyFont="1" applyFill="1" applyBorder="1" applyAlignment="1" applyProtection="1">
      <alignment horizontal="left" vertical="center" shrinkToFit="1"/>
      <protection locked="0"/>
    </xf>
    <xf numFmtId="0" fontId="2" fillId="18" borderId="5" xfId="0" applyFont="1" applyFill="1" applyBorder="1" applyAlignment="1" applyProtection="1">
      <alignment horizontal="left" vertical="center"/>
      <protection hidden="1"/>
    </xf>
    <xf numFmtId="0" fontId="33" fillId="10" borderId="809" xfId="0" applyFont="1" applyFill="1" applyBorder="1" applyAlignment="1" applyProtection="1">
      <alignment horizontal="center" vertical="center" shrinkToFit="1"/>
      <protection hidden="1"/>
    </xf>
    <xf numFmtId="0" fontId="33" fillId="10" borderId="123" xfId="0" applyFont="1" applyFill="1" applyBorder="1" applyAlignment="1" applyProtection="1">
      <alignment horizontal="center" vertical="center" shrinkToFit="1"/>
      <protection hidden="1"/>
    </xf>
    <xf numFmtId="0" fontId="33" fillId="10" borderId="122" xfId="0" applyFont="1" applyFill="1" applyBorder="1" applyAlignment="1" applyProtection="1">
      <alignment horizontal="center" vertical="center" shrinkToFit="1"/>
      <protection hidden="1"/>
    </xf>
    <xf numFmtId="0" fontId="2" fillId="35" borderId="14" xfId="0" applyFont="1" applyFill="1" applyBorder="1" applyAlignment="1" applyProtection="1">
      <alignment horizontal="left" vertical="center"/>
      <protection hidden="1"/>
    </xf>
    <xf numFmtId="167" fontId="121" fillId="5" borderId="553" xfId="0" applyNumberFormat="1" applyFont="1" applyFill="1" applyBorder="1" applyAlignment="1" applyProtection="1">
      <alignment horizontal="left" vertical="center" shrinkToFit="1"/>
      <protection locked="0"/>
    </xf>
    <xf numFmtId="167" fontId="121" fillId="5" borderId="241" xfId="0" applyNumberFormat="1" applyFont="1" applyFill="1" applyBorder="1" applyAlignment="1" applyProtection="1">
      <alignment horizontal="left" vertical="center" shrinkToFit="1"/>
      <protection locked="0"/>
    </xf>
    <xf numFmtId="167" fontId="121" fillId="5" borderId="866" xfId="0" applyNumberFormat="1" applyFont="1" applyFill="1" applyBorder="1" applyAlignment="1" applyProtection="1">
      <alignment horizontal="left" vertical="center" shrinkToFit="1"/>
      <protection locked="0"/>
    </xf>
    <xf numFmtId="0" fontId="125" fillId="0" borderId="862" xfId="0" applyFont="1" applyFill="1" applyBorder="1" applyAlignment="1" applyProtection="1">
      <alignment horizontal="right" vertical="center" shrinkToFit="1"/>
      <protection hidden="1"/>
    </xf>
    <xf numFmtId="0" fontId="125" fillId="0" borderId="863" xfId="0" applyFont="1" applyFill="1" applyBorder="1" applyAlignment="1" applyProtection="1">
      <alignment horizontal="right" vertical="center" shrinkToFit="1"/>
      <protection hidden="1"/>
    </xf>
    <xf numFmtId="0" fontId="331" fillId="58" borderId="865" xfId="0" applyFont="1" applyFill="1" applyBorder="1" applyAlignment="1" applyProtection="1">
      <alignment horizontal="center" vertical="center" shrinkToFit="1"/>
      <protection hidden="1"/>
    </xf>
    <xf numFmtId="0" fontId="331" fillId="58" borderId="241" xfId="0" applyFont="1" applyFill="1" applyBorder="1" applyAlignment="1" applyProtection="1">
      <alignment horizontal="center" vertical="center" shrinkToFit="1"/>
      <protection hidden="1"/>
    </xf>
    <xf numFmtId="0" fontId="331" fillId="58" borderId="866" xfId="0" applyFont="1" applyFill="1" applyBorder="1" applyAlignment="1" applyProtection="1">
      <alignment horizontal="center" vertical="center" shrinkToFit="1"/>
      <protection hidden="1"/>
    </xf>
    <xf numFmtId="0" fontId="354" fillId="5" borderId="969" xfId="0" applyFont="1" applyFill="1" applyBorder="1" applyAlignment="1" applyProtection="1">
      <alignment horizontal="left" vertical="center" shrinkToFit="1"/>
      <protection locked="0"/>
    </xf>
    <xf numFmtId="0" fontId="354" fillId="5" borderId="970" xfId="0" applyFont="1" applyFill="1" applyBorder="1" applyAlignment="1" applyProtection="1">
      <alignment horizontal="left" vertical="center" shrinkToFit="1"/>
      <protection locked="0"/>
    </xf>
    <xf numFmtId="0" fontId="202" fillId="0" borderId="865" xfId="0" applyFont="1" applyFill="1" applyBorder="1" applyAlignment="1" applyProtection="1">
      <alignment horizontal="left" vertical="center" indent="1"/>
      <protection hidden="1"/>
    </xf>
    <xf numFmtId="0" fontId="202" fillId="0" borderId="241" xfId="0" applyFont="1" applyFill="1" applyBorder="1" applyAlignment="1" applyProtection="1">
      <alignment horizontal="left" vertical="center" indent="1"/>
      <protection hidden="1"/>
    </xf>
    <xf numFmtId="0" fontId="202" fillId="0" borderId="554" xfId="0" applyFont="1" applyFill="1" applyBorder="1" applyAlignment="1" applyProtection="1">
      <alignment horizontal="left" vertical="center" indent="1"/>
      <protection hidden="1"/>
    </xf>
    <xf numFmtId="0" fontId="82" fillId="0" borderId="982" xfId="0" applyFont="1" applyFill="1" applyBorder="1" applyAlignment="1" applyProtection="1">
      <alignment horizontal="left" vertical="center" indent="1" shrinkToFit="1"/>
      <protection hidden="1"/>
    </xf>
    <xf numFmtId="0" fontId="82" fillId="0" borderId="970" xfId="0" applyFont="1" applyFill="1" applyBorder="1" applyAlignment="1" applyProtection="1">
      <alignment horizontal="left" vertical="center" indent="1" shrinkToFit="1"/>
      <protection hidden="1"/>
    </xf>
    <xf numFmtId="0" fontId="82" fillId="0" borderId="983" xfId="0" applyFont="1" applyFill="1" applyBorder="1" applyAlignment="1" applyProtection="1">
      <alignment horizontal="left" vertical="center" indent="1" shrinkToFit="1"/>
      <protection hidden="1"/>
    </xf>
    <xf numFmtId="0" fontId="35" fillId="5" borderId="490" xfId="0" applyFont="1" applyFill="1" applyBorder="1" applyAlignment="1" applyProtection="1">
      <alignment horizontal="center" vertical="center"/>
      <protection locked="0"/>
    </xf>
    <xf numFmtId="0" fontId="82" fillId="0" borderId="867" xfId="0" applyFont="1" applyFill="1" applyBorder="1" applyAlignment="1" applyProtection="1">
      <alignment horizontal="left" vertical="center" indent="1" shrinkToFit="1"/>
      <protection hidden="1"/>
    </xf>
    <xf numFmtId="0" fontId="82" fillId="0" borderId="115" xfId="0" applyFont="1" applyFill="1" applyBorder="1" applyAlignment="1" applyProtection="1">
      <alignment horizontal="left" vertical="center" indent="1" shrinkToFit="1"/>
      <protection hidden="1"/>
    </xf>
    <xf numFmtId="0" fontId="82" fillId="0" borderId="552" xfId="0" applyFont="1" applyFill="1" applyBorder="1" applyAlignment="1" applyProtection="1">
      <alignment horizontal="left" vertical="center" indent="1" shrinkToFit="1"/>
      <protection hidden="1"/>
    </xf>
    <xf numFmtId="0" fontId="370" fillId="5" borderId="970" xfId="0" applyFont="1" applyFill="1" applyBorder="1" applyAlignment="1" applyProtection="1">
      <alignment horizontal="left" vertical="center" shrinkToFit="1"/>
      <protection locked="0"/>
    </xf>
    <xf numFmtId="0" fontId="370" fillId="5" borderId="971" xfId="0" applyFont="1" applyFill="1" applyBorder="1" applyAlignment="1" applyProtection="1">
      <alignment horizontal="left" vertical="center" shrinkToFit="1"/>
      <protection locked="0"/>
    </xf>
    <xf numFmtId="0" fontId="134" fillId="0" borderId="770" xfId="0" applyFont="1" applyFill="1" applyBorder="1" applyAlignment="1" applyProtection="1">
      <alignment horizontal="center" textRotation="90"/>
      <protection hidden="1"/>
    </xf>
    <xf numFmtId="0" fontId="134" fillId="0" borderId="771" xfId="0" applyFont="1" applyFill="1" applyBorder="1" applyAlignment="1" applyProtection="1">
      <alignment horizontal="center" textRotation="90"/>
      <protection hidden="1"/>
    </xf>
    <xf numFmtId="0" fontId="134" fillId="0" borderId="772" xfId="0" applyFont="1" applyFill="1" applyBorder="1" applyAlignment="1" applyProtection="1">
      <alignment horizontal="center" textRotation="90"/>
      <protection hidden="1"/>
    </xf>
    <xf numFmtId="0" fontId="319" fillId="0" borderId="787" xfId="0" applyFont="1" applyFill="1" applyBorder="1" applyAlignment="1" applyProtection="1">
      <alignment horizontal="center" vertical="center" wrapText="1" shrinkToFit="1"/>
      <protection hidden="1"/>
    </xf>
    <xf numFmtId="0" fontId="319" fillId="0" borderId="723" xfId="0" applyFont="1" applyFill="1" applyBorder="1" applyAlignment="1" applyProtection="1">
      <alignment horizontal="center" vertical="center" wrapText="1" shrinkToFit="1"/>
      <protection hidden="1"/>
    </xf>
    <xf numFmtId="0" fontId="319" fillId="0" borderId="788" xfId="0" applyFont="1" applyFill="1" applyBorder="1" applyAlignment="1" applyProtection="1">
      <alignment horizontal="center" vertical="center" wrapText="1" shrinkToFit="1"/>
      <protection hidden="1"/>
    </xf>
    <xf numFmtId="0" fontId="319" fillId="0" borderId="740" xfId="0" applyFont="1" applyFill="1" applyBorder="1" applyAlignment="1" applyProtection="1">
      <alignment horizontal="center" vertical="center" wrapText="1" shrinkToFit="1"/>
      <protection hidden="1"/>
    </xf>
    <xf numFmtId="0" fontId="319" fillId="0" borderId="17" xfId="0" applyFont="1" applyFill="1" applyBorder="1" applyAlignment="1" applyProtection="1">
      <alignment horizontal="center" vertical="center" wrapText="1" shrinkToFit="1"/>
      <protection hidden="1"/>
    </xf>
    <xf numFmtId="0" fontId="319" fillId="0" borderId="734" xfId="0" applyFont="1" applyFill="1" applyBorder="1" applyAlignment="1" applyProtection="1">
      <alignment horizontal="center" vertical="center" wrapText="1" shrinkToFit="1"/>
      <protection hidden="1"/>
    </xf>
    <xf numFmtId="0" fontId="319" fillId="0" borderId="762" xfId="0" applyFont="1" applyFill="1" applyBorder="1" applyAlignment="1" applyProtection="1">
      <alignment horizontal="center" vertical="center" wrapText="1" shrinkToFit="1"/>
      <protection hidden="1"/>
    </xf>
    <xf numFmtId="0" fontId="319" fillId="0" borderId="19" xfId="0" applyFont="1" applyFill="1" applyBorder="1" applyAlignment="1" applyProtection="1">
      <alignment horizontal="center" vertical="center" wrapText="1" shrinkToFit="1"/>
      <protection hidden="1"/>
    </xf>
    <xf numFmtId="0" fontId="319" fillId="0" borderId="763" xfId="0" applyFont="1" applyFill="1" applyBorder="1" applyAlignment="1" applyProtection="1">
      <alignment horizontal="center" vertical="center" wrapText="1" shrinkToFit="1"/>
      <protection hidden="1"/>
    </xf>
    <xf numFmtId="0" fontId="13" fillId="28" borderId="239" xfId="0" applyFont="1" applyFill="1" applyBorder="1" applyAlignment="1" applyProtection="1">
      <alignment horizontal="center" vertical="center"/>
      <protection hidden="1"/>
    </xf>
    <xf numFmtId="0" fontId="13" fillId="28" borderId="99" xfId="0" applyFont="1" applyFill="1" applyBorder="1" applyAlignment="1" applyProtection="1">
      <alignment horizontal="center" vertical="center"/>
      <protection hidden="1"/>
    </xf>
    <xf numFmtId="0" fontId="25" fillId="0" borderId="765" xfId="0" applyFont="1" applyFill="1" applyBorder="1" applyAlignment="1" applyProtection="1">
      <alignment horizontal="center" vertical="center" shrinkToFit="1"/>
      <protection hidden="1"/>
    </xf>
    <xf numFmtId="0" fontId="25" fillId="0" borderId="20" xfId="0" applyFont="1" applyFill="1" applyBorder="1" applyAlignment="1" applyProtection="1">
      <alignment horizontal="center" vertical="center" shrinkToFit="1"/>
      <protection hidden="1"/>
    </xf>
    <xf numFmtId="0" fontId="25" fillId="0" borderId="28" xfId="0" applyFont="1" applyFill="1" applyBorder="1" applyAlignment="1" applyProtection="1">
      <alignment horizontal="center" vertical="center" shrinkToFit="1"/>
      <protection hidden="1"/>
    </xf>
    <xf numFmtId="0" fontId="25" fillId="0" borderId="790" xfId="0" applyFont="1" applyFill="1" applyBorder="1" applyAlignment="1" applyProtection="1">
      <alignment horizontal="center" vertical="center" shrinkToFit="1"/>
      <protection hidden="1"/>
    </xf>
    <xf numFmtId="0" fontId="25" fillId="0" borderId="713" xfId="0" applyFont="1" applyFill="1" applyBorder="1" applyAlignment="1" applyProtection="1">
      <alignment horizontal="center" vertical="center" shrinkToFit="1"/>
      <protection hidden="1"/>
    </xf>
    <xf numFmtId="0" fontId="25" fillId="0" borderId="714" xfId="0" applyFont="1" applyFill="1" applyBorder="1" applyAlignment="1" applyProtection="1">
      <alignment horizontal="center" vertical="center" shrinkToFit="1"/>
      <protection hidden="1"/>
    </xf>
    <xf numFmtId="0" fontId="101" fillId="0" borderId="911" xfId="0" applyFont="1" applyFill="1" applyBorder="1" applyAlignment="1" applyProtection="1">
      <alignment horizontal="center" vertical="center"/>
      <protection hidden="1"/>
    </xf>
    <xf numFmtId="0" fontId="101" fillId="0" borderId="912" xfId="0" applyFont="1" applyFill="1" applyBorder="1" applyAlignment="1" applyProtection="1">
      <alignment horizontal="center" vertical="center"/>
      <protection hidden="1"/>
    </xf>
    <xf numFmtId="0" fontId="101" fillId="0" borderId="913" xfId="0" applyFont="1" applyFill="1" applyBorder="1" applyAlignment="1" applyProtection="1">
      <alignment horizontal="center" vertical="center"/>
      <protection hidden="1"/>
    </xf>
    <xf numFmtId="0" fontId="10" fillId="5" borderId="969" xfId="0" applyFont="1" applyFill="1" applyBorder="1" applyAlignment="1" applyProtection="1">
      <alignment horizontal="left" vertical="center" shrinkToFit="1"/>
      <protection locked="0"/>
    </xf>
    <xf numFmtId="0" fontId="10" fillId="5" borderId="970" xfId="0" applyFont="1" applyFill="1" applyBorder="1" applyAlignment="1" applyProtection="1">
      <alignment horizontal="left" vertical="center" shrinkToFit="1"/>
      <protection locked="0"/>
    </xf>
    <xf numFmtId="0" fontId="2" fillId="26" borderId="9" xfId="0" applyFont="1" applyFill="1" applyBorder="1" applyAlignment="1" applyProtection="1">
      <alignment horizontal="left" vertical="center"/>
      <protection hidden="1"/>
    </xf>
    <xf numFmtId="0" fontId="2" fillId="26" borderId="237" xfId="0" applyFont="1" applyFill="1" applyBorder="1" applyAlignment="1" applyProtection="1">
      <alignment horizontal="left" vertical="center"/>
      <protection hidden="1"/>
    </xf>
    <xf numFmtId="0" fontId="152" fillId="5" borderId="972" xfId="0" applyFont="1" applyFill="1" applyBorder="1" applyAlignment="1" applyProtection="1">
      <alignment horizontal="left" vertical="center" shrinkToFit="1"/>
      <protection locked="0"/>
    </xf>
    <xf numFmtId="0" fontId="152" fillId="5" borderId="241" xfId="0" applyFont="1" applyFill="1" applyBorder="1" applyAlignment="1" applyProtection="1">
      <alignment horizontal="left" vertical="center" shrinkToFit="1"/>
      <protection locked="0"/>
    </xf>
    <xf numFmtId="0" fontId="152" fillId="5" borderId="969" xfId="0" applyFont="1" applyFill="1" applyBorder="1" applyAlignment="1" applyProtection="1">
      <alignment horizontal="left" vertical="center" shrinkToFit="1"/>
      <protection locked="0"/>
    </xf>
    <xf numFmtId="0" fontId="10" fillId="5" borderId="973" xfId="0" applyFont="1" applyFill="1" applyBorder="1" applyAlignment="1" applyProtection="1">
      <alignment horizontal="left" vertical="center" shrinkToFit="1"/>
      <protection locked="0"/>
    </xf>
    <xf numFmtId="0" fontId="10" fillId="5" borderId="241" xfId="0" applyFont="1" applyFill="1" applyBorder="1" applyAlignment="1" applyProtection="1">
      <alignment horizontal="left" vertical="center" shrinkToFit="1"/>
      <protection locked="0"/>
    </xf>
    <xf numFmtId="0" fontId="10" fillId="5" borderId="866" xfId="0" applyFont="1" applyFill="1" applyBorder="1" applyAlignment="1" applyProtection="1">
      <alignment horizontal="left" vertical="center" shrinkToFit="1"/>
      <protection locked="0"/>
    </xf>
    <xf numFmtId="0" fontId="2" fillId="18" borderId="65" xfId="0" applyFont="1" applyFill="1" applyBorder="1" applyAlignment="1" applyProtection="1">
      <alignment horizontal="left" vertical="center"/>
      <protection hidden="1"/>
    </xf>
    <xf numFmtId="0" fontId="10" fillId="5" borderId="973" xfId="0" applyFont="1" applyFill="1" applyBorder="1" applyAlignment="1" applyProtection="1">
      <alignment horizontal="center" vertical="center" shrinkToFit="1"/>
      <protection locked="0"/>
    </xf>
    <xf numFmtId="0" fontId="10" fillId="5" borderId="241" xfId="0" applyFont="1" applyFill="1" applyBorder="1" applyAlignment="1" applyProtection="1">
      <alignment horizontal="center" vertical="center" shrinkToFit="1"/>
      <protection locked="0"/>
    </xf>
    <xf numFmtId="0" fontId="10" fillId="5" borderId="866" xfId="0" applyFont="1" applyFill="1" applyBorder="1" applyAlignment="1" applyProtection="1">
      <alignment horizontal="center" vertical="center" shrinkToFit="1"/>
      <protection locked="0"/>
    </xf>
    <xf numFmtId="0" fontId="20" fillId="6" borderId="759" xfId="0" applyFont="1" applyFill="1" applyBorder="1" applyAlignment="1" applyProtection="1">
      <alignment horizontal="left" vertical="center" shrinkToFit="1"/>
      <protection hidden="1"/>
    </xf>
    <xf numFmtId="0" fontId="20" fillId="6" borderId="725" xfId="0" applyFont="1" applyFill="1" applyBorder="1" applyAlignment="1" applyProtection="1">
      <alignment horizontal="left" vertical="center" shrinkToFit="1"/>
      <protection hidden="1"/>
    </xf>
    <xf numFmtId="0" fontId="152" fillId="32" borderId="813" xfId="0" applyFont="1" applyFill="1" applyBorder="1" applyAlignment="1" applyProtection="1">
      <alignment horizontal="center" textRotation="90" shrinkToFit="1"/>
      <protection hidden="1"/>
    </xf>
    <xf numFmtId="0" fontId="152" fillId="32" borderId="44" xfId="0" applyFont="1" applyFill="1" applyBorder="1" applyAlignment="1" applyProtection="1">
      <alignment horizontal="center" textRotation="90" shrinkToFit="1"/>
      <protection hidden="1"/>
    </xf>
    <xf numFmtId="0" fontId="152" fillId="32" borderId="750" xfId="0" applyFont="1" applyFill="1" applyBorder="1" applyAlignment="1" applyProtection="1">
      <alignment horizontal="center" textRotation="90" shrinkToFit="1"/>
      <protection hidden="1"/>
    </xf>
    <xf numFmtId="0" fontId="1" fillId="10" borderId="44" xfId="0" applyFont="1" applyFill="1" applyBorder="1" applyAlignment="1" applyProtection="1">
      <alignment horizontal="center" textRotation="90" shrinkToFit="1"/>
      <protection hidden="1"/>
    </xf>
    <xf numFmtId="0" fontId="1" fillId="10" borderId="750" xfId="0" applyFont="1" applyFill="1" applyBorder="1" applyAlignment="1" applyProtection="1">
      <alignment horizontal="center" textRotation="90" shrinkToFit="1"/>
      <protection hidden="1"/>
    </xf>
    <xf numFmtId="0" fontId="25" fillId="0" borderId="759" xfId="0" applyFont="1" applyFill="1" applyBorder="1" applyAlignment="1" applyProtection="1">
      <alignment horizontal="center" vertical="center" shrinkToFit="1"/>
      <protection hidden="1"/>
    </xf>
    <xf numFmtId="0" fontId="25" fillId="0" borderId="725" xfId="0" applyFont="1" applyFill="1" applyBorder="1" applyAlignment="1" applyProtection="1">
      <alignment horizontal="center" vertical="center" shrinkToFit="1"/>
      <protection hidden="1"/>
    </xf>
    <xf numFmtId="0" fontId="25" fillId="0" borderId="769" xfId="0" applyFont="1" applyFill="1" applyBorder="1" applyAlignment="1" applyProtection="1">
      <alignment horizontal="center" vertical="center" shrinkToFit="1"/>
      <protection hidden="1"/>
    </xf>
    <xf numFmtId="0" fontId="25" fillId="0" borderId="782" xfId="0" applyFont="1" applyFill="1" applyBorder="1" applyAlignment="1" applyProtection="1">
      <alignment horizontal="center" vertical="center" shrinkToFit="1"/>
      <protection hidden="1"/>
    </xf>
    <xf numFmtId="0" fontId="25" fillId="0" borderId="0" xfId="0" applyFont="1" applyFill="1" applyBorder="1" applyAlignment="1" applyProtection="1">
      <alignment horizontal="center" vertical="center" shrinkToFit="1"/>
      <protection hidden="1"/>
    </xf>
    <xf numFmtId="0" fontId="25" fillId="0" borderId="120" xfId="0" applyFont="1" applyFill="1" applyBorder="1" applyAlignment="1" applyProtection="1">
      <alignment horizontal="center" vertical="center" shrinkToFit="1"/>
      <protection hidden="1"/>
    </xf>
    <xf numFmtId="0" fontId="25" fillId="0" borderId="785" xfId="0" applyFont="1" applyFill="1" applyBorder="1" applyAlignment="1" applyProtection="1">
      <alignment horizontal="center" vertical="center" shrinkToFit="1"/>
      <protection hidden="1"/>
    </xf>
    <xf numFmtId="0" fontId="25" fillId="0" borderId="718" xfId="0" applyFont="1" applyFill="1" applyBorder="1" applyAlignment="1" applyProtection="1">
      <alignment horizontal="center" vertical="center" shrinkToFit="1"/>
      <protection hidden="1"/>
    </xf>
    <xf numFmtId="0" fontId="25" fillId="0" borderId="719" xfId="0" applyFont="1" applyFill="1" applyBorder="1" applyAlignment="1" applyProtection="1">
      <alignment horizontal="center" vertical="center" shrinkToFit="1"/>
      <protection hidden="1"/>
    </xf>
    <xf numFmtId="0" fontId="35" fillId="0" borderId="861" xfId="0" applyFont="1" applyFill="1" applyBorder="1" applyAlignment="1" applyProtection="1">
      <alignment horizontal="center" vertical="center" shrinkToFit="1"/>
      <protection hidden="1"/>
    </xf>
    <xf numFmtId="0" fontId="0" fillId="0" borderId="840" xfId="0" applyBorder="1"/>
    <xf numFmtId="0" fontId="89" fillId="0" borderId="724" xfId="0" applyFont="1" applyFill="1" applyBorder="1" applyAlignment="1" applyProtection="1">
      <alignment horizontal="center" vertical="center" shrinkToFit="1"/>
      <protection hidden="1"/>
    </xf>
    <xf numFmtId="0" fontId="0" fillId="0" borderId="725" xfId="0" applyBorder="1"/>
    <xf numFmtId="0" fontId="0" fillId="0" borderId="704" xfId="0" applyBorder="1"/>
    <xf numFmtId="0" fontId="0" fillId="0" borderId="0" xfId="0" applyBorder="1"/>
    <xf numFmtId="0" fontId="0" fillId="0" borderId="717" xfId="0" applyBorder="1"/>
    <xf numFmtId="0" fontId="0" fillId="0" borderId="718" xfId="0" applyBorder="1"/>
    <xf numFmtId="0" fontId="86" fillId="0" borderId="62" xfId="0" applyFont="1" applyFill="1" applyBorder="1" applyAlignment="1" applyProtection="1">
      <alignment horizontal="center" shrinkToFit="1"/>
      <protection hidden="1"/>
    </xf>
    <xf numFmtId="0" fontId="0" fillId="0" borderId="63" xfId="0" applyBorder="1"/>
    <xf numFmtId="0" fontId="0" fillId="0" borderId="855" xfId="0" applyBorder="1"/>
    <xf numFmtId="0" fontId="304" fillId="0" borderId="740" xfId="0" applyFont="1" applyFill="1" applyBorder="1" applyAlignment="1" applyProtection="1">
      <alignment horizontal="center" textRotation="90"/>
      <protection hidden="1"/>
    </xf>
    <xf numFmtId="0" fontId="304" fillId="0" borderId="790" xfId="0" applyFont="1" applyFill="1" applyBorder="1" applyAlignment="1" applyProtection="1">
      <alignment horizontal="center" textRotation="90"/>
      <protection hidden="1"/>
    </xf>
    <xf numFmtId="0" fontId="125" fillId="0" borderId="24" xfId="0" applyFont="1" applyFill="1" applyBorder="1" applyAlignment="1" applyProtection="1">
      <alignment horizontal="center" vertical="center" textRotation="90"/>
      <protection hidden="1"/>
    </xf>
    <xf numFmtId="0" fontId="125" fillId="0" borderId="714" xfId="0" applyFont="1" applyFill="1" applyBorder="1" applyAlignment="1" applyProtection="1">
      <alignment horizontal="center" vertical="center" textRotation="90"/>
      <protection hidden="1"/>
    </xf>
    <xf numFmtId="0" fontId="27" fillId="0" borderId="809" xfId="0" applyFont="1" applyFill="1" applyBorder="1" applyAlignment="1" applyProtection="1">
      <alignment horizontal="center" vertical="center"/>
      <protection hidden="1"/>
    </xf>
    <xf numFmtId="0" fontId="27" fillId="0" borderId="123" xfId="0" applyFont="1" applyFill="1" applyBorder="1" applyAlignment="1" applyProtection="1">
      <alignment horizontal="center" vertical="center"/>
      <protection hidden="1"/>
    </xf>
    <xf numFmtId="0" fontId="27" fillId="0" borderId="789" xfId="0" applyFont="1" applyFill="1" applyBorder="1" applyAlignment="1" applyProtection="1">
      <alignment horizontal="center" vertical="center"/>
      <protection hidden="1"/>
    </xf>
    <xf numFmtId="0" fontId="27" fillId="0" borderId="782"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protection hidden="1"/>
    </xf>
    <xf numFmtId="0" fontId="27" fillId="0" borderId="796" xfId="0" applyFont="1" applyFill="1" applyBorder="1" applyAlignment="1" applyProtection="1">
      <alignment horizontal="center" vertical="center"/>
      <protection hidden="1"/>
    </xf>
    <xf numFmtId="0" fontId="27" fillId="0" borderId="785" xfId="0" applyFont="1" applyFill="1" applyBorder="1" applyAlignment="1" applyProtection="1">
      <alignment horizontal="center" vertical="center"/>
      <protection hidden="1"/>
    </xf>
    <xf numFmtId="0" fontId="27" fillId="0" borderId="718" xfId="0" applyFont="1" applyFill="1" applyBorder="1" applyAlignment="1" applyProtection="1">
      <alignment horizontal="center" vertical="center"/>
      <protection hidden="1"/>
    </xf>
    <xf numFmtId="0" fontId="27" fillId="0" borderId="791" xfId="0" applyFont="1" applyFill="1" applyBorder="1" applyAlignment="1" applyProtection="1">
      <alignment horizontal="center" vertical="center"/>
      <protection hidden="1"/>
    </xf>
    <xf numFmtId="0" fontId="43" fillId="0" borderId="786" xfId="0" applyFont="1" applyFill="1" applyBorder="1" applyAlignment="1" applyProtection="1">
      <alignment horizontal="center" vertical="center" wrapText="1" shrinkToFit="1"/>
      <protection hidden="1"/>
    </xf>
    <xf numFmtId="0" fontId="43" fillId="0" borderId="795" xfId="0" applyFont="1" applyFill="1" applyBorder="1" applyAlignment="1" applyProtection="1">
      <alignment horizontal="center" vertical="center" wrapText="1" shrinkToFit="1"/>
      <protection hidden="1"/>
    </xf>
    <xf numFmtId="0" fontId="43" fillId="0" borderId="27" xfId="0" applyFont="1" applyFill="1" applyBorder="1" applyAlignment="1" applyProtection="1">
      <alignment horizontal="center" vertical="center" wrapText="1" shrinkToFit="1"/>
      <protection hidden="1"/>
    </xf>
    <xf numFmtId="0" fontId="43" fillId="0" borderId="24" xfId="0" applyFont="1" applyFill="1" applyBorder="1" applyAlignment="1" applyProtection="1">
      <alignment horizontal="center" vertical="center" wrapText="1" shrinkToFit="1"/>
      <protection hidden="1"/>
    </xf>
    <xf numFmtId="0" fontId="295" fillId="0" borderId="121" xfId="0" applyFont="1" applyFill="1" applyBorder="1" applyAlignment="1" applyProtection="1">
      <alignment horizontal="center" textRotation="43"/>
      <protection hidden="1"/>
    </xf>
    <xf numFmtId="0" fontId="295" fillId="0" borderId="789" xfId="0" applyFont="1" applyFill="1" applyBorder="1" applyAlignment="1" applyProtection="1">
      <alignment horizontal="center" textRotation="43"/>
      <protection hidden="1"/>
    </xf>
    <xf numFmtId="0" fontId="295" fillId="0" borderId="717" xfId="0" applyFont="1" applyFill="1" applyBorder="1" applyAlignment="1" applyProtection="1">
      <alignment horizontal="center" textRotation="43"/>
      <protection hidden="1"/>
    </xf>
    <xf numFmtId="0" fontId="295" fillId="0" borderId="791" xfId="0" applyFont="1" applyFill="1" applyBorder="1" applyAlignment="1" applyProtection="1">
      <alignment horizontal="center" textRotation="43"/>
      <protection hidden="1"/>
    </xf>
    <xf numFmtId="0" fontId="89" fillId="0" borderId="27" xfId="0" applyFont="1" applyFill="1" applyBorder="1" applyAlignment="1" applyProtection="1">
      <alignment horizontal="center" vertical="center" textRotation="90"/>
      <protection hidden="1"/>
    </xf>
    <xf numFmtId="0" fontId="89" fillId="0" borderId="707" xfId="0" applyFont="1" applyFill="1" applyBorder="1" applyAlignment="1" applyProtection="1">
      <alignment horizontal="center" vertical="center" textRotation="90"/>
      <protection hidden="1"/>
    </xf>
    <xf numFmtId="0" fontId="8" fillId="0" borderId="739" xfId="0" applyFont="1" applyFill="1" applyBorder="1" applyAlignment="1" applyProtection="1">
      <alignment horizontal="center" vertical="center" shrinkToFit="1"/>
      <protection hidden="1"/>
    </xf>
    <xf numFmtId="0" fontId="8" fillId="0" borderId="52" xfId="0" applyFont="1" applyFill="1" applyBorder="1" applyAlignment="1" applyProtection="1">
      <alignment horizontal="center" vertical="center" shrinkToFit="1"/>
      <protection hidden="1"/>
    </xf>
    <xf numFmtId="0" fontId="8" fillId="0" borderId="740" xfId="0" applyFont="1" applyFill="1" applyBorder="1" applyAlignment="1" applyProtection="1">
      <alignment horizontal="center" vertical="center" shrinkToFit="1"/>
      <protection hidden="1"/>
    </xf>
    <xf numFmtId="0" fontId="8" fillId="0" borderId="26" xfId="0" applyFont="1" applyFill="1" applyBorder="1" applyAlignment="1" applyProtection="1">
      <alignment horizontal="center" vertical="center" shrinkToFit="1"/>
      <protection hidden="1"/>
    </xf>
    <xf numFmtId="0" fontId="305" fillId="0" borderId="26" xfId="0" applyFont="1" applyFill="1" applyBorder="1" applyAlignment="1" applyProtection="1">
      <alignment horizontal="center" textRotation="90"/>
      <protection hidden="1"/>
    </xf>
    <xf numFmtId="0" fontId="305" fillId="0" borderId="757" xfId="0" applyFont="1" applyFill="1" applyBorder="1" applyAlignment="1" applyProtection="1">
      <alignment horizontal="center" textRotation="90"/>
      <protection hidden="1"/>
    </xf>
    <xf numFmtId="0" fontId="101" fillId="10" borderId="868" xfId="0" applyFont="1" applyFill="1" applyBorder="1" applyAlignment="1" applyProtection="1">
      <alignment horizontal="center" textRotation="90"/>
      <protection hidden="1"/>
    </xf>
    <xf numFmtId="0" fontId="101" fillId="10" borderId="873" xfId="0" applyFont="1" applyFill="1" applyBorder="1" applyAlignment="1" applyProtection="1">
      <alignment horizontal="center" textRotation="90"/>
      <protection hidden="1"/>
    </xf>
    <xf numFmtId="0" fontId="101" fillId="10" borderId="875" xfId="0" applyFont="1" applyFill="1" applyBorder="1" applyAlignment="1" applyProtection="1">
      <alignment horizontal="center" textRotation="90"/>
      <protection hidden="1"/>
    </xf>
    <xf numFmtId="0" fontId="146" fillId="0" borderId="782" xfId="0" applyFont="1" applyBorder="1" applyAlignment="1" applyProtection="1">
      <alignment horizontal="center"/>
      <protection hidden="1"/>
    </xf>
    <xf numFmtId="0" fontId="146" fillId="0" borderId="0" xfId="0" applyFont="1" applyBorder="1" applyAlignment="1" applyProtection="1">
      <alignment horizontal="center"/>
      <protection hidden="1"/>
    </xf>
    <xf numFmtId="0" fontId="146" fillId="0" borderId="796" xfId="0" applyFont="1" applyBorder="1" applyAlignment="1" applyProtection="1">
      <alignment horizontal="center"/>
      <protection hidden="1"/>
    </xf>
    <xf numFmtId="0" fontId="302" fillId="0" borderId="44" xfId="0" applyFont="1" applyFill="1" applyBorder="1" applyAlignment="1" applyProtection="1">
      <alignment horizontal="center" textRotation="90" shrinkToFit="1"/>
      <protection hidden="1"/>
    </xf>
    <xf numFmtId="0" fontId="302" fillId="0" borderId="750" xfId="0" applyFont="1" applyFill="1" applyBorder="1" applyAlignment="1" applyProtection="1">
      <alignment horizontal="center" textRotation="90" shrinkToFit="1"/>
      <protection hidden="1"/>
    </xf>
    <xf numFmtId="0" fontId="3" fillId="0" borderId="797" xfId="0" applyFont="1" applyFill="1" applyBorder="1" applyAlignment="1" applyProtection="1">
      <alignment horizontal="center" vertical="center"/>
      <protection hidden="1"/>
    </xf>
    <xf numFmtId="0" fontId="3" fillId="0" borderId="66" xfId="0" applyFont="1" applyFill="1" applyBorder="1" applyAlignment="1" applyProtection="1">
      <alignment horizontal="center" vertical="center"/>
      <protection hidden="1"/>
    </xf>
    <xf numFmtId="0" fontId="3" fillId="0" borderId="798" xfId="0" applyFont="1" applyFill="1" applyBorder="1" applyAlignment="1" applyProtection="1">
      <alignment horizontal="center" vertical="center"/>
      <protection hidden="1"/>
    </xf>
    <xf numFmtId="0" fontId="12" fillId="0" borderId="782" xfId="0" applyFont="1" applyFill="1" applyBorder="1" applyAlignment="1" applyProtection="1">
      <alignment horizontal="center" vertical="center" wrapText="1" shrinkToFit="1"/>
      <protection hidden="1"/>
    </xf>
    <xf numFmtId="0" fontId="12" fillId="0" borderId="0" xfId="0" applyFont="1" applyFill="1" applyBorder="1" applyAlignment="1" applyProtection="1">
      <alignment horizontal="center" vertical="center" wrapText="1" shrinkToFit="1"/>
      <protection hidden="1"/>
    </xf>
    <xf numFmtId="0" fontId="12" fillId="0" borderId="796" xfId="0" applyFont="1" applyFill="1" applyBorder="1" applyAlignment="1" applyProtection="1">
      <alignment horizontal="center" vertical="center" wrapText="1" shrinkToFit="1"/>
      <protection hidden="1"/>
    </xf>
    <xf numFmtId="0" fontId="12" fillId="0" borderId="760" xfId="0" applyFont="1" applyFill="1" applyBorder="1" applyAlignment="1" applyProtection="1">
      <alignment horizontal="center" vertical="center" wrapText="1" shrinkToFit="1"/>
      <protection hidden="1"/>
    </xf>
    <xf numFmtId="0" fontId="12" fillId="0" borderId="125" xfId="0" applyFont="1" applyFill="1" applyBorder="1" applyAlignment="1" applyProtection="1">
      <alignment horizontal="center" vertical="center" wrapText="1" shrinkToFit="1"/>
      <protection hidden="1"/>
    </xf>
    <xf numFmtId="0" fontId="12" fillId="0" borderId="761" xfId="0" applyFont="1" applyFill="1" applyBorder="1" applyAlignment="1" applyProtection="1">
      <alignment horizontal="center" vertical="center" wrapText="1" shrinkToFit="1"/>
      <protection hidden="1"/>
    </xf>
    <xf numFmtId="0" fontId="40" fillId="0" borderId="116" xfId="0" applyFont="1" applyFill="1" applyBorder="1" applyAlignment="1" applyProtection="1">
      <alignment horizontal="center" vertical="center" shrinkToFit="1"/>
      <protection hidden="1"/>
    </xf>
    <xf numFmtId="0" fontId="0" fillId="0" borderId="125" xfId="0" applyBorder="1"/>
    <xf numFmtId="0" fontId="0" fillId="0" borderId="370" xfId="0" applyBorder="1"/>
    <xf numFmtId="0" fontId="40" fillId="0" borderId="379" xfId="0" applyFont="1" applyFill="1" applyBorder="1" applyAlignment="1" applyProtection="1">
      <alignment horizontal="center" vertical="center" shrinkToFit="1"/>
      <protection hidden="1"/>
    </xf>
    <xf numFmtId="0" fontId="0" fillId="0" borderId="380" xfId="0" applyBorder="1"/>
    <xf numFmtId="0" fontId="0" fillId="0" borderId="858" xfId="0" applyBorder="1"/>
    <xf numFmtId="0" fontId="301" fillId="10" borderId="776" xfId="0" applyFont="1" applyFill="1" applyBorder="1" applyAlignment="1" applyProtection="1">
      <alignment vertical="center" textRotation="90" shrinkToFit="1"/>
      <protection hidden="1"/>
    </xf>
    <xf numFmtId="0" fontId="301" fillId="10" borderId="779" xfId="0" applyFont="1" applyFill="1" applyBorder="1" applyAlignment="1" applyProtection="1">
      <alignment vertical="center" textRotation="90" shrinkToFit="1"/>
      <protection hidden="1"/>
    </xf>
    <xf numFmtId="165" fontId="43" fillId="0" borderId="0" xfId="0" applyNumberFormat="1" applyFont="1" applyFill="1" applyAlignment="1" applyProtection="1">
      <alignment horizontal="center"/>
      <protection hidden="1"/>
    </xf>
    <xf numFmtId="165" fontId="43" fillId="0" borderId="0" xfId="0" applyNumberFormat="1" applyFont="1" applyFill="1" applyAlignment="1" applyProtection="1">
      <alignment horizontal="center" shrinkToFit="1"/>
      <protection hidden="1"/>
    </xf>
    <xf numFmtId="0" fontId="35" fillId="0" borderId="379" xfId="0" applyFont="1" applyFill="1" applyBorder="1" applyAlignment="1" applyProtection="1">
      <alignment horizontal="center" vertical="center" shrinkToFit="1"/>
      <protection hidden="1"/>
    </xf>
    <xf numFmtId="0" fontId="9" fillId="0" borderId="116" xfId="0" applyFont="1" applyFill="1" applyBorder="1" applyAlignment="1" applyProtection="1">
      <alignment horizontal="center" vertical="center" shrinkToFit="1"/>
      <protection hidden="1"/>
    </xf>
    <xf numFmtId="0" fontId="9" fillId="0" borderId="125" xfId="0" applyFont="1" applyFill="1" applyBorder="1" applyAlignment="1" applyProtection="1">
      <alignment horizontal="center" vertical="center" shrinkToFit="1"/>
      <protection hidden="1"/>
    </xf>
    <xf numFmtId="0" fontId="9" fillId="0" borderId="117" xfId="0" applyFont="1" applyFill="1" applyBorder="1" applyAlignment="1" applyProtection="1">
      <alignment horizontal="center" vertical="center" shrinkToFit="1"/>
      <protection hidden="1"/>
    </xf>
    <xf numFmtId="0" fontId="40" fillId="10" borderId="0"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left"/>
      <protection hidden="1"/>
    </xf>
    <xf numFmtId="0" fontId="82" fillId="10" borderId="0" xfId="0" applyFont="1" applyFill="1" applyBorder="1" applyAlignment="1" applyProtection="1">
      <alignment horizontal="left" vertical="center" shrinkToFit="1"/>
      <protection hidden="1"/>
    </xf>
    <xf numFmtId="0" fontId="23" fillId="10" borderId="0" xfId="0" applyFont="1" applyFill="1" applyBorder="1" applyAlignment="1" applyProtection="1">
      <alignment horizontal="center" vertical="center" shrinkToFit="1"/>
      <protection hidden="1"/>
    </xf>
    <xf numFmtId="0" fontId="35" fillId="10" borderId="0" xfId="0" applyFont="1" applyFill="1" applyBorder="1" applyAlignment="1" applyProtection="1">
      <alignment horizontal="center"/>
      <protection hidden="1"/>
    </xf>
    <xf numFmtId="0" fontId="8" fillId="10" borderId="0" xfId="0" applyFont="1" applyFill="1" applyBorder="1" applyAlignment="1" applyProtection="1">
      <alignment horizontal="center" vertical="center" shrinkToFit="1"/>
      <protection hidden="1"/>
    </xf>
    <xf numFmtId="0" fontId="25" fillId="10" borderId="0" xfId="0" applyFont="1" applyFill="1" applyBorder="1" applyAlignment="1" applyProtection="1">
      <alignment horizontal="center" vertical="center" shrinkToFit="1"/>
      <protection hidden="1"/>
    </xf>
    <xf numFmtId="0" fontId="17" fillId="10" borderId="0" xfId="0" applyFont="1" applyFill="1" applyBorder="1" applyAlignment="1" applyProtection="1">
      <alignment horizontal="center" vertical="center" shrinkToFit="1"/>
      <protection hidden="1"/>
    </xf>
    <xf numFmtId="0" fontId="51" fillId="10" borderId="0" xfId="0" applyFont="1" applyFill="1" applyBorder="1" applyAlignment="1" applyProtection="1">
      <alignment horizontal="center" vertical="center" shrinkToFit="1"/>
      <protection hidden="1"/>
    </xf>
    <xf numFmtId="0" fontId="35" fillId="10" borderId="0" xfId="0" applyFont="1" applyFill="1" applyBorder="1" applyAlignment="1" applyProtection="1">
      <alignment horizontal="left"/>
      <protection hidden="1"/>
    </xf>
    <xf numFmtId="0" fontId="63" fillId="0" borderId="0" xfId="0" applyFont="1" applyFill="1" applyAlignment="1" applyProtection="1">
      <alignment horizontal="center" shrinkToFit="1"/>
      <protection hidden="1"/>
    </xf>
    <xf numFmtId="0" fontId="42" fillId="0" borderId="0" xfId="0" applyFont="1" applyFill="1" applyBorder="1" applyAlignment="1" applyProtection="1">
      <alignment horizontal="center" shrinkToFit="1"/>
      <protection hidden="1"/>
    </xf>
    <xf numFmtId="164" fontId="31" fillId="10" borderId="0" xfId="0" applyNumberFormat="1" applyFont="1" applyFill="1" applyBorder="1" applyAlignment="1" applyProtection="1">
      <alignment horizontal="center" shrinkToFit="1"/>
      <protection hidden="1"/>
    </xf>
    <xf numFmtId="0" fontId="23" fillId="10" borderId="0" xfId="0" applyFont="1" applyFill="1" applyBorder="1" applyAlignment="1" applyProtection="1">
      <alignment horizontal="left" vertical="center" shrinkToFit="1"/>
      <protection hidden="1"/>
    </xf>
    <xf numFmtId="0" fontId="25" fillId="0" borderId="108" xfId="0" applyFont="1" applyFill="1" applyBorder="1" applyAlignment="1" applyProtection="1">
      <alignment horizontal="center" vertical="center" shrinkToFit="1"/>
      <protection hidden="1"/>
    </xf>
    <xf numFmtId="0" fontId="25" fillId="0" borderId="14" xfId="0" applyFont="1" applyFill="1" applyBorder="1" applyAlignment="1" applyProtection="1">
      <alignment horizontal="center" vertical="center" shrinkToFit="1"/>
      <protection hidden="1"/>
    </xf>
    <xf numFmtId="0" fontId="25" fillId="0" borderId="87" xfId="0" applyFont="1" applyFill="1" applyBorder="1" applyAlignment="1" applyProtection="1">
      <alignment horizontal="center" vertical="center" shrinkToFit="1"/>
      <protection hidden="1"/>
    </xf>
    <xf numFmtId="0" fontId="25" fillId="0" borderId="5" xfId="0" applyFont="1" applyFill="1" applyBorder="1" applyAlignment="1" applyProtection="1">
      <alignment horizontal="center" vertical="center" shrinkToFit="1"/>
      <protection hidden="1"/>
    </xf>
    <xf numFmtId="0" fontId="25" fillId="0" borderId="88" xfId="0" applyFont="1" applyFill="1" applyBorder="1" applyAlignment="1" applyProtection="1">
      <alignment horizontal="center" vertical="center" shrinkToFit="1"/>
      <protection hidden="1"/>
    </xf>
    <xf numFmtId="0" fontId="25" fillId="0" borderId="6" xfId="0" applyFont="1" applyFill="1" applyBorder="1" applyAlignment="1" applyProtection="1">
      <alignment horizontal="center" vertical="center" shrinkToFit="1"/>
      <protection hidden="1"/>
    </xf>
    <xf numFmtId="0" fontId="17" fillId="0" borderId="14" xfId="0" applyFont="1" applyFill="1" applyBorder="1" applyAlignment="1" applyProtection="1">
      <alignment horizontal="center" vertical="center" shrinkToFit="1"/>
      <protection hidden="1"/>
    </xf>
    <xf numFmtId="0" fontId="17" fillId="0" borderId="5" xfId="0" applyFont="1" applyFill="1" applyBorder="1" applyAlignment="1" applyProtection="1">
      <alignment horizontal="center" vertical="center" shrinkToFit="1"/>
      <protection hidden="1"/>
    </xf>
    <xf numFmtId="0" fontId="17" fillId="0" borderId="6" xfId="0" applyFont="1" applyFill="1" applyBorder="1" applyAlignment="1" applyProtection="1">
      <alignment horizontal="center" vertical="center" shrinkToFit="1"/>
      <protection hidden="1"/>
    </xf>
    <xf numFmtId="0" fontId="51" fillId="0" borderId="15" xfId="0" applyFont="1" applyFill="1" applyBorder="1" applyAlignment="1" applyProtection="1">
      <alignment horizontal="center" vertical="center" shrinkToFit="1"/>
      <protection hidden="1"/>
    </xf>
    <xf numFmtId="0" fontId="51" fillId="0" borderId="53" xfId="0" applyFont="1" applyFill="1" applyBorder="1" applyAlignment="1" applyProtection="1">
      <alignment horizontal="center" vertical="center" shrinkToFit="1"/>
      <protection hidden="1"/>
    </xf>
    <xf numFmtId="0" fontId="51" fillId="0" borderId="7" xfId="0" applyFont="1" applyFill="1" applyBorder="1" applyAlignment="1" applyProtection="1">
      <alignment horizontal="center" vertical="center" shrinkToFit="1"/>
      <protection hidden="1"/>
    </xf>
    <xf numFmtId="0" fontId="8" fillId="0" borderId="236" xfId="0" applyFont="1" applyFill="1" applyBorder="1" applyAlignment="1" applyProtection="1">
      <alignment horizontal="center" vertical="center" shrinkToFit="1"/>
      <protection hidden="1"/>
    </xf>
    <xf numFmtId="0" fontId="8" fillId="0" borderId="2" xfId="0" applyFont="1" applyFill="1" applyBorder="1" applyAlignment="1" applyProtection="1">
      <alignment horizontal="center" vertical="center" shrinkToFit="1"/>
      <protection hidden="1"/>
    </xf>
    <xf numFmtId="0" fontId="8" fillId="0" borderId="91" xfId="0" applyFont="1" applyFill="1" applyBorder="1" applyAlignment="1" applyProtection="1">
      <alignment horizontal="center" vertical="center" shrinkToFit="1"/>
      <protection hidden="1"/>
    </xf>
    <xf numFmtId="0" fontId="8" fillId="0" borderId="65"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center" vertical="center" shrinkToFit="1"/>
      <protection hidden="1"/>
    </xf>
    <xf numFmtId="0" fontId="3" fillId="0" borderId="738" xfId="0" applyFont="1" applyFill="1" applyBorder="1" applyAlignment="1" applyProtection="1">
      <alignment horizontal="left" vertical="center" shrinkToFit="1"/>
      <protection hidden="1"/>
    </xf>
    <xf numFmtId="0" fontId="3" fillId="0" borderId="97" xfId="0" applyFont="1" applyFill="1" applyBorder="1" applyAlignment="1" applyProtection="1">
      <alignment horizontal="left" vertical="center" shrinkToFit="1"/>
      <protection hidden="1"/>
    </xf>
    <xf numFmtId="0" fontId="3" fillId="0" borderId="804" xfId="0" applyFont="1" applyFill="1" applyBorder="1" applyAlignment="1" applyProtection="1">
      <alignment horizontal="left" vertical="center" shrinkToFit="1"/>
      <protection hidden="1"/>
    </xf>
    <xf numFmtId="0" fontId="2" fillId="34" borderId="736" xfId="0" applyFont="1" applyFill="1" applyBorder="1" applyAlignment="1" applyProtection="1">
      <alignment horizontal="left" vertical="center" wrapText="1"/>
      <protection hidden="1"/>
    </xf>
    <xf numFmtId="0" fontId="2" fillId="34" borderId="805" xfId="0" applyFont="1" applyFill="1" applyBorder="1" applyAlignment="1" applyProtection="1">
      <alignment horizontal="left" vertical="center" wrapText="1"/>
      <protection hidden="1"/>
    </xf>
    <xf numFmtId="0" fontId="3" fillId="7" borderId="737" xfId="0" applyFont="1" applyFill="1" applyBorder="1" applyAlignment="1" applyProtection="1">
      <alignment horizontal="left" vertical="center" shrinkToFit="1"/>
      <protection hidden="1"/>
    </xf>
    <xf numFmtId="0" fontId="3" fillId="7" borderId="95" xfId="0" applyFont="1" applyFill="1" applyBorder="1" applyAlignment="1" applyProtection="1">
      <alignment horizontal="left" vertical="center" shrinkToFit="1"/>
      <protection hidden="1"/>
    </xf>
    <xf numFmtId="0" fontId="3" fillId="7" borderId="803" xfId="0" applyFont="1" applyFill="1" applyBorder="1" applyAlignment="1" applyProtection="1">
      <alignment horizontal="left" vertical="center" shrinkToFit="1"/>
      <protection hidden="1"/>
    </xf>
    <xf numFmtId="0" fontId="3" fillId="0" borderId="799" xfId="0" applyFont="1" applyFill="1" applyBorder="1" applyAlignment="1" applyProtection="1">
      <alignment horizontal="center" vertical="center"/>
      <protection hidden="1"/>
    </xf>
    <xf numFmtId="0" fontId="3" fillId="0" borderId="82" xfId="0" applyFont="1" applyFill="1" applyBorder="1" applyAlignment="1" applyProtection="1">
      <alignment horizontal="center" vertical="center"/>
      <protection hidden="1"/>
    </xf>
    <xf numFmtId="0" fontId="3" fillId="0" borderId="800" xfId="0" applyFont="1" applyFill="1" applyBorder="1" applyAlignment="1" applyProtection="1">
      <alignment horizontal="center" vertical="center"/>
      <protection hidden="1"/>
    </xf>
    <xf numFmtId="0" fontId="20" fillId="10" borderId="801" xfId="0" applyFont="1" applyFill="1" applyBorder="1" applyAlignment="1" applyProtection="1">
      <alignment horizontal="center" vertical="center"/>
      <protection hidden="1"/>
    </xf>
    <xf numFmtId="0" fontId="20" fillId="10" borderId="758" xfId="0" applyFont="1" applyFill="1" applyBorder="1" applyAlignment="1" applyProtection="1">
      <alignment horizontal="center" vertical="center"/>
      <protection hidden="1"/>
    </xf>
    <xf numFmtId="0" fontId="20" fillId="10" borderId="802" xfId="0" applyFont="1" applyFill="1" applyBorder="1" applyAlignment="1" applyProtection="1">
      <alignment horizontal="center" vertical="center"/>
      <protection hidden="1"/>
    </xf>
    <xf numFmtId="0" fontId="4" fillId="7" borderId="496" xfId="0" applyFont="1" applyFill="1" applyBorder="1" applyAlignment="1" applyProtection="1">
      <alignment horizontal="center" vertical="center" textRotation="90"/>
      <protection hidden="1"/>
    </xf>
    <xf numFmtId="0" fontId="4" fillId="7" borderId="343" xfId="0" applyFont="1" applyFill="1" applyBorder="1" applyAlignment="1" applyProtection="1">
      <alignment horizontal="center" vertical="center" textRotation="90"/>
      <protection hidden="1"/>
    </xf>
    <xf numFmtId="0" fontId="4" fillId="7" borderId="754" xfId="0" applyFont="1" applyFill="1" applyBorder="1" applyAlignment="1" applyProtection="1">
      <alignment horizontal="center" vertical="center" textRotation="90"/>
      <protection hidden="1"/>
    </xf>
    <xf numFmtId="0" fontId="48" fillId="10" borderId="872" xfId="0" applyFont="1" applyFill="1" applyBorder="1" applyAlignment="1" applyProtection="1">
      <alignment horizontal="center" vertical="center" textRotation="90" shrinkToFit="1"/>
      <protection hidden="1"/>
    </xf>
    <xf numFmtId="0" fontId="48" fillId="10" borderId="874" xfId="0" applyFont="1" applyFill="1" applyBorder="1" applyAlignment="1" applyProtection="1">
      <alignment horizontal="center" vertical="center" textRotation="90" shrinkToFit="1"/>
      <protection hidden="1"/>
    </xf>
    <xf numFmtId="0" fontId="48" fillId="10" borderId="876" xfId="0" applyFont="1" applyFill="1" applyBorder="1" applyAlignment="1" applyProtection="1">
      <alignment horizontal="center" vertical="center" textRotation="90" shrinkToFit="1"/>
      <protection hidden="1"/>
    </xf>
    <xf numFmtId="0" fontId="101" fillId="0" borderId="760" xfId="0" applyFont="1" applyFill="1" applyBorder="1" applyAlignment="1" applyProtection="1">
      <alignment horizontal="left" vertical="center" shrinkToFit="1"/>
      <protection hidden="1"/>
    </xf>
    <xf numFmtId="0" fontId="101" fillId="0" borderId="125" xfId="0" applyFont="1" applyFill="1" applyBorder="1" applyAlignment="1" applyProtection="1">
      <alignment horizontal="left" vertical="center" shrinkToFit="1"/>
      <protection hidden="1"/>
    </xf>
    <xf numFmtId="0" fontId="101" fillId="0" borderId="761" xfId="0" applyFont="1" applyFill="1" applyBorder="1" applyAlignment="1" applyProtection="1">
      <alignment horizontal="left" vertical="center" shrinkToFit="1"/>
      <protection hidden="1"/>
    </xf>
    <xf numFmtId="0" fontId="3" fillId="0" borderId="737" xfId="0" applyFont="1" applyFill="1" applyBorder="1" applyAlignment="1" applyProtection="1">
      <alignment horizontal="left" vertical="center" shrinkToFit="1"/>
      <protection hidden="1"/>
    </xf>
    <xf numFmtId="0" fontId="3" fillId="0" borderId="95" xfId="0" applyFont="1" applyFill="1" applyBorder="1" applyAlignment="1" applyProtection="1">
      <alignment horizontal="left" vertical="center" shrinkToFit="1"/>
      <protection hidden="1"/>
    </xf>
    <xf numFmtId="0" fontId="3" fillId="0" borderId="803" xfId="0" applyFont="1" applyFill="1" applyBorder="1" applyAlignment="1" applyProtection="1">
      <alignment horizontal="left" vertical="center" shrinkToFit="1"/>
      <protection hidden="1"/>
    </xf>
    <xf numFmtId="0" fontId="208" fillId="0" borderId="738" xfId="0" applyFont="1" applyFill="1" applyBorder="1" applyAlignment="1" applyProtection="1">
      <alignment horizontal="center" vertical="center" shrinkToFit="1"/>
      <protection hidden="1"/>
    </xf>
    <xf numFmtId="0" fontId="208" fillId="0" borderId="97" xfId="0" applyFont="1" applyFill="1" applyBorder="1" applyAlignment="1" applyProtection="1">
      <alignment horizontal="center" vertical="center" shrinkToFit="1"/>
      <protection hidden="1"/>
    </xf>
    <xf numFmtId="0" fontId="208" fillId="0" borderId="804" xfId="0" applyFont="1" applyFill="1" applyBorder="1" applyAlignment="1" applyProtection="1">
      <alignment horizontal="center" vertical="center" shrinkToFit="1"/>
      <protection hidden="1"/>
    </xf>
    <xf numFmtId="0" fontId="116" fillId="0" borderId="785" xfId="0" applyFont="1" applyFill="1" applyBorder="1" applyAlignment="1" applyProtection="1">
      <alignment horizontal="center" vertical="center" shrinkToFit="1"/>
      <protection hidden="1"/>
    </xf>
    <xf numFmtId="0" fontId="116" fillId="0" borderId="718" xfId="0" applyFont="1" applyFill="1" applyBorder="1" applyAlignment="1" applyProtection="1">
      <alignment horizontal="center" vertical="center" shrinkToFit="1"/>
      <protection hidden="1"/>
    </xf>
    <xf numFmtId="0" fontId="116" fillId="0" borderId="791" xfId="0" applyFont="1" applyFill="1" applyBorder="1" applyAlignment="1" applyProtection="1">
      <alignment horizontal="center" vertical="center" shrinkToFit="1"/>
      <protection hidden="1"/>
    </xf>
    <xf numFmtId="0" fontId="29" fillId="0" borderId="768" xfId="0" applyFont="1" applyFill="1" applyBorder="1" applyAlignment="1" applyProtection="1">
      <alignment horizontal="center" vertical="center" shrinkToFit="1"/>
      <protection hidden="1"/>
    </xf>
    <xf numFmtId="0" fontId="29" fillId="0" borderId="847" xfId="0" applyFont="1" applyFill="1" applyBorder="1" applyAlignment="1" applyProtection="1">
      <alignment horizontal="center" vertical="center" shrinkToFit="1"/>
      <protection hidden="1"/>
    </xf>
    <xf numFmtId="0" fontId="116" fillId="5" borderId="740" xfId="0" applyFont="1" applyFill="1" applyBorder="1" applyAlignment="1" applyProtection="1">
      <alignment horizontal="center" vertical="center" shrinkToFit="1"/>
      <protection locked="0"/>
    </xf>
    <xf numFmtId="0" fontId="116" fillId="5" borderId="734" xfId="0" applyFont="1" applyFill="1" applyBorder="1" applyAlignment="1" applyProtection="1">
      <alignment horizontal="center" vertical="center" shrinkToFit="1"/>
      <protection locked="0"/>
    </xf>
    <xf numFmtId="0" fontId="43" fillId="0" borderId="746" xfId="0" applyFont="1" applyFill="1" applyBorder="1" applyAlignment="1" applyProtection="1">
      <alignment horizontal="center" vertical="center" wrapText="1"/>
      <protection hidden="1"/>
    </xf>
    <xf numFmtId="0" fontId="43" fillId="0" borderId="747" xfId="0" applyFont="1" applyFill="1" applyBorder="1" applyAlignment="1" applyProtection="1">
      <alignment horizontal="center" vertical="center" wrapText="1"/>
      <protection hidden="1"/>
    </xf>
    <xf numFmtId="0" fontId="43" fillId="0" borderId="794" xfId="0" applyFont="1" applyFill="1" applyBorder="1" applyAlignment="1" applyProtection="1">
      <alignment horizontal="center" vertical="center" wrapText="1"/>
      <protection hidden="1"/>
    </xf>
    <xf numFmtId="0" fontId="20" fillId="7" borderId="824" xfId="0" applyFont="1" applyFill="1" applyBorder="1" applyAlignment="1" applyProtection="1">
      <alignment horizontal="center" vertical="center" shrinkToFit="1"/>
      <protection hidden="1"/>
    </xf>
    <xf numFmtId="0" fontId="20" fillId="7" borderId="825" xfId="0" applyFont="1" applyFill="1" applyBorder="1" applyAlignment="1" applyProtection="1">
      <alignment horizontal="center" vertical="center" shrinkToFit="1"/>
      <protection hidden="1"/>
    </xf>
    <xf numFmtId="0" fontId="20" fillId="7" borderId="834" xfId="0" applyFont="1" applyFill="1" applyBorder="1" applyAlignment="1" applyProtection="1">
      <alignment horizontal="center" vertical="center" shrinkToFit="1"/>
      <protection hidden="1"/>
    </xf>
    <xf numFmtId="0" fontId="20" fillId="7" borderId="831" xfId="0" applyFont="1" applyFill="1" applyBorder="1" applyAlignment="1" applyProtection="1">
      <alignment horizontal="center" vertical="center" shrinkToFit="1"/>
      <protection hidden="1"/>
    </xf>
    <xf numFmtId="0" fontId="20" fillId="7" borderId="830" xfId="0" applyFont="1" applyFill="1" applyBorder="1" applyAlignment="1" applyProtection="1">
      <alignment horizontal="center" vertical="center" shrinkToFit="1"/>
      <protection hidden="1"/>
    </xf>
    <xf numFmtId="0" fontId="3" fillId="7" borderId="809" xfId="0" applyFont="1" applyFill="1" applyBorder="1" applyAlignment="1" applyProtection="1">
      <alignment horizontal="left" vertical="center" shrinkToFit="1"/>
      <protection hidden="1"/>
    </xf>
    <xf numFmtId="0" fontId="3" fillId="7" borderId="123" xfId="0" applyFont="1" applyFill="1" applyBorder="1" applyAlignment="1" applyProtection="1">
      <alignment horizontal="left" vertical="center" shrinkToFit="1"/>
      <protection hidden="1"/>
    </xf>
    <xf numFmtId="0" fontId="3" fillId="7" borderId="789" xfId="0" applyFont="1" applyFill="1" applyBorder="1" applyAlignment="1" applyProtection="1">
      <alignment horizontal="left" vertical="center" shrinkToFit="1"/>
      <protection hidden="1"/>
    </xf>
    <xf numFmtId="0" fontId="3" fillId="0" borderId="760" xfId="0" applyFont="1" applyFill="1" applyBorder="1" applyAlignment="1" applyProtection="1">
      <alignment horizontal="left" vertical="center" shrinkToFit="1"/>
      <protection hidden="1"/>
    </xf>
    <xf numFmtId="0" fontId="3" fillId="0" borderId="125" xfId="0" applyFont="1" applyFill="1" applyBorder="1" applyAlignment="1" applyProtection="1">
      <alignment horizontal="left" vertical="center" shrinkToFit="1"/>
      <protection hidden="1"/>
    </xf>
    <xf numFmtId="0" fontId="3" fillId="0" borderId="761" xfId="0" applyFont="1" applyFill="1" applyBorder="1" applyAlignment="1" applyProtection="1">
      <alignment horizontal="left" vertical="center" shrinkToFit="1"/>
      <protection hidden="1"/>
    </xf>
    <xf numFmtId="0" fontId="71" fillId="0" borderId="53" xfId="0" applyFont="1" applyFill="1" applyBorder="1" applyAlignment="1" applyProtection="1">
      <alignment horizontal="center" shrinkToFit="1"/>
      <protection hidden="1"/>
    </xf>
    <xf numFmtId="0" fontId="71" fillId="0" borderId="60" xfId="0" applyFont="1" applyFill="1" applyBorder="1" applyAlignment="1" applyProtection="1">
      <alignment horizontal="center" shrinkToFit="1"/>
      <protection hidden="1"/>
    </xf>
    <xf numFmtId="0" fontId="98" fillId="0" borderId="0" xfId="0" applyFont="1" applyFill="1" applyBorder="1" applyAlignment="1" applyProtection="1">
      <alignment horizontal="center" shrinkToFit="1"/>
      <protection hidden="1"/>
    </xf>
    <xf numFmtId="0" fontId="151" fillId="0" borderId="859" xfId="0" applyFont="1" applyFill="1" applyBorder="1" applyAlignment="1" applyProtection="1">
      <alignment horizontal="center" vertical="center" shrinkToFit="1"/>
      <protection hidden="1"/>
    </xf>
    <xf numFmtId="0" fontId="0" fillId="0" borderId="791" xfId="0" applyBorder="1"/>
    <xf numFmtId="0" fontId="121" fillId="0" borderId="854" xfId="0" applyFont="1" applyFill="1" applyBorder="1" applyAlignment="1" applyProtection="1">
      <alignment horizontal="center" vertical="center"/>
      <protection hidden="1"/>
    </xf>
    <xf numFmtId="0" fontId="0" fillId="0" borderId="726" xfId="0" applyBorder="1"/>
    <xf numFmtId="0" fontId="98" fillId="0" borderId="0" xfId="0" applyFont="1" applyFill="1" applyAlignment="1" applyProtection="1">
      <alignment horizontal="center" shrinkToFit="1"/>
      <protection hidden="1"/>
    </xf>
    <xf numFmtId="0" fontId="105" fillId="14" borderId="859" xfId="0" applyFont="1" applyFill="1" applyBorder="1" applyAlignment="1" applyProtection="1">
      <alignment horizontal="center"/>
      <protection hidden="1"/>
    </xf>
    <xf numFmtId="0" fontId="154" fillId="0" borderId="0" xfId="0" applyFont="1" applyFill="1" applyBorder="1" applyAlignment="1" applyProtection="1">
      <alignment horizontal="center" vertical="center" textRotation="90"/>
      <protection hidden="1"/>
    </xf>
    <xf numFmtId="0" fontId="111" fillId="43" borderId="0" xfId="0" applyFont="1" applyFill="1" applyBorder="1" applyAlignment="1" applyProtection="1">
      <alignment horizontal="center" vertical="center"/>
      <protection hidden="1"/>
    </xf>
    <xf numFmtId="0" fontId="177" fillId="0" borderId="556" xfId="0" applyFont="1" applyFill="1" applyBorder="1" applyAlignment="1" applyProtection="1">
      <alignment horizontal="center" vertical="center"/>
      <protection hidden="1"/>
    </xf>
    <xf numFmtId="0" fontId="177" fillId="0" borderId="0" xfId="0" applyFont="1" applyFill="1" applyBorder="1" applyAlignment="1" applyProtection="1">
      <alignment horizontal="center" vertical="center"/>
      <protection hidden="1"/>
    </xf>
    <xf numFmtId="0" fontId="177" fillId="0" borderId="796" xfId="0" applyFont="1" applyFill="1" applyBorder="1" applyAlignment="1" applyProtection="1">
      <alignment horizontal="center" vertical="center"/>
      <protection hidden="1"/>
    </xf>
    <xf numFmtId="0" fontId="213" fillId="10" borderId="870" xfId="0" applyFont="1" applyFill="1" applyBorder="1" applyAlignment="1" applyProtection="1">
      <alignment horizontal="left" vertical="center" wrapText="1"/>
      <protection hidden="1"/>
    </xf>
    <xf numFmtId="0" fontId="213" fillId="10" borderId="871" xfId="0" applyFont="1" applyFill="1" applyBorder="1" applyAlignment="1" applyProtection="1">
      <alignment horizontal="left" vertical="center" wrapText="1"/>
      <protection hidden="1"/>
    </xf>
    <xf numFmtId="0" fontId="213" fillId="10" borderId="0" xfId="0" applyFont="1" applyFill="1" applyBorder="1" applyAlignment="1" applyProtection="1">
      <alignment horizontal="left" vertical="center" wrapText="1"/>
      <protection hidden="1"/>
    </xf>
    <xf numFmtId="0" fontId="213" fillId="10" borderId="491" xfId="0" applyFont="1" applyFill="1" applyBorder="1" applyAlignment="1" applyProtection="1">
      <alignment horizontal="left" vertical="center" wrapText="1"/>
      <protection hidden="1"/>
    </xf>
    <xf numFmtId="0" fontId="213" fillId="10" borderId="124" xfId="0" applyFont="1" applyFill="1" applyBorder="1" applyAlignment="1" applyProtection="1">
      <alignment horizontal="left" vertical="center" wrapText="1"/>
      <protection hidden="1"/>
    </xf>
    <xf numFmtId="0" fontId="213" fillId="10" borderId="314" xfId="0" applyFont="1" applyFill="1" applyBorder="1" applyAlignment="1" applyProtection="1">
      <alignment horizontal="left" vertical="center" wrapText="1"/>
      <protection hidden="1"/>
    </xf>
    <xf numFmtId="0" fontId="242" fillId="53" borderId="0" xfId="0" applyFont="1" applyFill="1" applyAlignment="1" applyProtection="1">
      <alignment horizontal="left" shrinkToFit="1"/>
      <protection hidden="1"/>
    </xf>
    <xf numFmtId="0" fontId="73" fillId="10" borderId="869" xfId="0" applyFont="1" applyFill="1" applyBorder="1" applyAlignment="1" applyProtection="1">
      <alignment horizontal="center" vertical="center" wrapText="1"/>
      <protection hidden="1"/>
    </xf>
    <xf numFmtId="0" fontId="73" fillId="10" borderId="870" xfId="0" applyFont="1" applyFill="1" applyBorder="1" applyAlignment="1" applyProtection="1">
      <alignment horizontal="center" vertical="center" wrapText="1"/>
      <protection hidden="1"/>
    </xf>
    <xf numFmtId="0" fontId="73" fillId="10" borderId="167" xfId="0" applyFont="1" applyFill="1" applyBorder="1" applyAlignment="1" applyProtection="1">
      <alignment horizontal="center" vertical="center" wrapText="1"/>
      <protection hidden="1"/>
    </xf>
    <xf numFmtId="0" fontId="73" fillId="10" borderId="0" xfId="0" applyFont="1" applyFill="1" applyBorder="1" applyAlignment="1" applyProtection="1">
      <alignment horizontal="center" vertical="center" wrapText="1"/>
      <protection hidden="1"/>
    </xf>
    <xf numFmtId="0" fontId="73" fillId="10" borderId="382" xfId="0" applyFont="1" applyFill="1" applyBorder="1" applyAlignment="1" applyProtection="1">
      <alignment horizontal="center" vertical="center" wrapText="1"/>
      <protection hidden="1"/>
    </xf>
    <xf numFmtId="0" fontId="73" fillId="10" borderId="124" xfId="0" applyFont="1" applyFill="1" applyBorder="1" applyAlignment="1" applyProtection="1">
      <alignment horizontal="center" vertical="center" wrapText="1"/>
      <protection hidden="1"/>
    </xf>
    <xf numFmtId="0" fontId="173" fillId="5" borderId="231" xfId="0" applyFont="1" applyFill="1" applyBorder="1" applyAlignment="1" applyProtection="1">
      <alignment horizontal="center" vertical="center" shrinkToFit="1"/>
      <protection hidden="1"/>
    </xf>
    <xf numFmtId="0" fontId="173" fillId="5" borderId="232" xfId="0" applyFont="1" applyFill="1" applyBorder="1" applyAlignment="1" applyProtection="1">
      <alignment horizontal="center" vertical="center" shrinkToFit="1"/>
      <protection hidden="1"/>
    </xf>
    <xf numFmtId="0" fontId="173" fillId="5" borderId="230" xfId="0" applyFont="1" applyFill="1" applyBorder="1" applyAlignment="1" applyProtection="1">
      <alignment horizontal="center" vertical="center" shrinkToFit="1"/>
      <protection hidden="1"/>
    </xf>
    <xf numFmtId="0" fontId="116" fillId="10" borderId="29" xfId="0" applyFont="1" applyFill="1" applyBorder="1" applyAlignment="1" applyProtection="1">
      <alignment horizontal="center" vertical="center" shrinkToFit="1"/>
      <protection hidden="1"/>
    </xf>
    <xf numFmtId="0" fontId="116" fillId="10" borderId="733" xfId="0" applyFont="1" applyFill="1" applyBorder="1" applyAlignment="1" applyProtection="1">
      <alignment horizontal="center" vertical="center" shrinkToFit="1"/>
      <protection hidden="1"/>
    </xf>
    <xf numFmtId="0" fontId="341" fillId="0" borderId="737" xfId="0" applyFont="1" applyFill="1" applyBorder="1" applyAlignment="1" applyProtection="1">
      <alignment horizontal="center" vertical="top" shrinkToFit="1"/>
      <protection hidden="1"/>
    </xf>
    <xf numFmtId="0" fontId="341" fillId="0" borderId="95" xfId="0" applyFont="1" applyFill="1" applyBorder="1" applyAlignment="1" applyProtection="1">
      <alignment horizontal="center" vertical="top" shrinkToFit="1"/>
      <protection hidden="1"/>
    </xf>
    <xf numFmtId="0" fontId="341" fillId="0" borderId="803" xfId="0" applyFont="1" applyFill="1" applyBorder="1" applyAlignment="1" applyProtection="1">
      <alignment horizontal="center" vertical="top" shrinkToFit="1"/>
      <protection hidden="1"/>
    </xf>
    <xf numFmtId="0" fontId="106" fillId="14" borderId="313" xfId="0" applyFont="1" applyFill="1" applyBorder="1" applyAlignment="1" applyProtection="1">
      <alignment horizontal="center" vertical="center" shrinkToFit="1"/>
      <protection hidden="1"/>
    </xf>
    <xf numFmtId="0" fontId="106" fillId="14" borderId="312" xfId="0" applyFont="1" applyFill="1" applyBorder="1" applyAlignment="1" applyProtection="1">
      <alignment horizontal="center" vertical="center" shrinkToFit="1"/>
      <protection hidden="1"/>
    </xf>
    <xf numFmtId="0" fontId="106" fillId="14" borderId="192" xfId="0" applyFont="1" applyFill="1" applyBorder="1" applyAlignment="1" applyProtection="1">
      <alignment horizontal="center" vertical="center" shrinkToFit="1"/>
      <protection hidden="1"/>
    </xf>
    <xf numFmtId="0" fontId="106" fillId="14" borderId="186" xfId="0" applyFont="1" applyFill="1" applyBorder="1" applyAlignment="1" applyProtection="1">
      <alignment horizontal="center" vertical="center" shrinkToFit="1"/>
      <protection hidden="1"/>
    </xf>
    <xf numFmtId="0" fontId="116" fillId="41" borderId="312" xfId="0" applyFont="1" applyFill="1" applyBorder="1" applyAlignment="1" applyProtection="1">
      <alignment horizontal="center" vertical="center" shrinkToFit="1"/>
      <protection hidden="1"/>
    </xf>
    <xf numFmtId="0" fontId="116" fillId="41" borderId="186" xfId="0" applyFont="1" applyFill="1" applyBorder="1" applyAlignment="1" applyProtection="1">
      <alignment horizontal="center" vertical="center" shrinkToFit="1"/>
      <protection hidden="1"/>
    </xf>
    <xf numFmtId="0" fontId="116" fillId="41" borderId="305" xfId="0" applyFont="1" applyFill="1" applyBorder="1" applyAlignment="1" applyProtection="1">
      <alignment horizontal="center" vertical="center" shrinkToFit="1"/>
      <protection hidden="1"/>
    </xf>
    <xf numFmtId="0" fontId="2" fillId="6" borderId="5" xfId="0" applyFont="1" applyFill="1" applyBorder="1" applyAlignment="1" applyProtection="1">
      <alignment horizontal="center" vertical="center" wrapText="1"/>
      <protection hidden="1"/>
    </xf>
    <xf numFmtId="0" fontId="2" fillId="6" borderId="5" xfId="0" applyFont="1" applyFill="1" applyBorder="1" applyAlignment="1" applyProtection="1">
      <alignment horizontal="center" vertical="center"/>
      <protection hidden="1"/>
    </xf>
    <xf numFmtId="0" fontId="90" fillId="10" borderId="873" xfId="0" applyFont="1" applyFill="1" applyBorder="1" applyAlignment="1" applyProtection="1">
      <alignment vertical="center" wrapText="1" shrinkToFit="1"/>
      <protection hidden="1"/>
    </xf>
    <xf numFmtId="0" fontId="90" fillId="10" borderId="0" xfId="0" applyFont="1" applyFill="1" applyBorder="1" applyAlignment="1" applyProtection="1">
      <alignment vertical="center" wrapText="1" shrinkToFit="1"/>
      <protection hidden="1"/>
    </xf>
    <xf numFmtId="0" fontId="90" fillId="10" borderId="874" xfId="0" applyFont="1" applyFill="1" applyBorder="1" applyAlignment="1" applyProtection="1">
      <alignment vertical="center" wrapText="1" shrinkToFit="1"/>
      <protection hidden="1"/>
    </xf>
    <xf numFmtId="0" fontId="90" fillId="10" borderId="875" xfId="0" applyFont="1" applyFill="1" applyBorder="1" applyAlignment="1" applyProtection="1">
      <alignment vertical="center" wrapText="1" shrinkToFit="1"/>
      <protection hidden="1"/>
    </xf>
    <xf numFmtId="0" fontId="90" fillId="10" borderId="718" xfId="0" applyFont="1" applyFill="1" applyBorder="1" applyAlignment="1" applyProtection="1">
      <alignment vertical="center" wrapText="1" shrinkToFit="1"/>
      <protection hidden="1"/>
    </xf>
    <xf numFmtId="0" fontId="90" fillId="10" borderId="876" xfId="0" applyFont="1" applyFill="1" applyBorder="1" applyAlignment="1" applyProtection="1">
      <alignment vertical="center" wrapText="1" shrinkToFit="1"/>
      <protection hidden="1"/>
    </xf>
    <xf numFmtId="0" fontId="316" fillId="10" borderId="873" xfId="0" applyFont="1" applyFill="1" applyBorder="1" applyAlignment="1" applyProtection="1">
      <alignment horizontal="center" vertical="top" wrapText="1" shrinkToFit="1"/>
      <protection hidden="1"/>
    </xf>
    <xf numFmtId="0" fontId="316" fillId="10" borderId="0" xfId="0" applyFont="1" applyFill="1" applyBorder="1" applyAlignment="1" applyProtection="1">
      <alignment horizontal="center" vertical="top" wrapText="1" shrinkToFit="1"/>
      <protection hidden="1"/>
    </xf>
    <xf numFmtId="0" fontId="316" fillId="10" borderId="874" xfId="0" applyFont="1" applyFill="1" applyBorder="1" applyAlignment="1" applyProtection="1">
      <alignment horizontal="center" vertical="top" wrapText="1" shrinkToFit="1"/>
      <protection hidden="1"/>
    </xf>
    <xf numFmtId="0" fontId="106" fillId="14" borderId="759" xfId="0" applyFont="1" applyFill="1" applyBorder="1" applyAlignment="1" applyProtection="1">
      <alignment horizontal="center" vertical="center" shrinkToFit="1"/>
      <protection hidden="1"/>
    </xf>
    <xf numFmtId="0" fontId="106" fillId="14" borderId="725" xfId="0" applyFont="1" applyFill="1" applyBorder="1" applyAlignment="1" applyProtection="1">
      <alignment horizontal="center" vertical="center" shrinkToFit="1"/>
      <protection hidden="1"/>
    </xf>
    <xf numFmtId="0" fontId="106" fillId="14" borderId="785" xfId="0" applyFont="1" applyFill="1" applyBorder="1" applyAlignment="1" applyProtection="1">
      <alignment horizontal="center" vertical="center" shrinkToFit="1"/>
      <protection hidden="1"/>
    </xf>
    <xf numFmtId="0" fontId="106" fillId="14" borderId="718" xfId="0" applyFont="1" applyFill="1" applyBorder="1" applyAlignment="1" applyProtection="1">
      <alignment horizontal="center" vertical="center" shrinkToFit="1"/>
      <protection hidden="1"/>
    </xf>
    <xf numFmtId="0" fontId="219" fillId="10" borderId="210" xfId="0" applyFont="1" applyFill="1" applyBorder="1" applyAlignment="1" applyProtection="1">
      <alignment horizontal="center" vertical="center" shrinkToFit="1"/>
      <protection hidden="1"/>
    </xf>
    <xf numFmtId="0" fontId="219" fillId="10" borderId="211" xfId="0" applyFont="1" applyFill="1" applyBorder="1" applyAlignment="1" applyProtection="1">
      <alignment horizontal="center" vertical="center" shrinkToFit="1"/>
      <protection hidden="1"/>
    </xf>
    <xf numFmtId="0" fontId="219" fillId="10" borderId="213" xfId="0" applyFont="1" applyFill="1" applyBorder="1" applyAlignment="1" applyProtection="1">
      <alignment horizontal="center" vertical="center" shrinkToFit="1"/>
      <protection hidden="1"/>
    </xf>
    <xf numFmtId="0" fontId="100" fillId="10" borderId="0" xfId="0" applyFont="1" applyFill="1" applyAlignment="1" applyProtection="1">
      <alignment horizontal="center" vertical="center" shrinkToFit="1"/>
      <protection hidden="1"/>
    </xf>
    <xf numFmtId="0" fontId="341" fillId="0" borderId="737" xfId="0" applyFont="1" applyFill="1" applyBorder="1" applyAlignment="1" applyProtection="1">
      <alignment horizontal="center" vertical="center" shrinkToFit="1"/>
      <protection hidden="1"/>
    </xf>
    <xf numFmtId="0" fontId="341" fillId="0" borderId="95" xfId="0" applyFont="1" applyFill="1" applyBorder="1" applyAlignment="1" applyProtection="1">
      <alignment horizontal="center" vertical="center" shrinkToFit="1"/>
      <protection hidden="1"/>
    </xf>
    <xf numFmtId="0" fontId="341" fillId="0" borderId="803" xfId="0" applyFont="1" applyFill="1" applyBorder="1" applyAlignment="1" applyProtection="1">
      <alignment horizontal="center" vertical="center" shrinkToFit="1"/>
      <protection hidden="1"/>
    </xf>
    <xf numFmtId="0" fontId="341" fillId="0" borderId="784" xfId="0" applyFont="1" applyFill="1" applyBorder="1" applyAlignment="1" applyProtection="1">
      <alignment horizontal="center" vertical="top" shrinkToFit="1"/>
      <protection hidden="1"/>
    </xf>
    <xf numFmtId="0" fontId="341" fillId="0" borderId="226" xfId="0" applyFont="1" applyFill="1" applyBorder="1" applyAlignment="1" applyProtection="1">
      <alignment horizontal="center" vertical="top" shrinkToFit="1"/>
      <protection hidden="1"/>
    </xf>
    <xf numFmtId="0" fontId="341" fillId="0" borderId="812" xfId="0" applyFont="1" applyFill="1" applyBorder="1" applyAlignment="1" applyProtection="1">
      <alignment horizontal="center" vertical="top" shrinkToFit="1"/>
      <protection hidden="1"/>
    </xf>
    <xf numFmtId="0" fontId="341" fillId="0" borderId="738" xfId="0" applyFont="1" applyFill="1" applyBorder="1" applyAlignment="1" applyProtection="1">
      <alignment horizontal="center" vertical="top" shrinkToFit="1"/>
      <protection hidden="1"/>
    </xf>
    <xf numFmtId="0" fontId="341" fillId="0" borderId="97" xfId="0" applyFont="1" applyFill="1" applyBorder="1" applyAlignment="1" applyProtection="1">
      <alignment horizontal="center" vertical="top" shrinkToFit="1"/>
      <protection hidden="1"/>
    </xf>
    <xf numFmtId="0" fontId="341" fillId="0" borderId="804" xfId="0" applyFont="1" applyFill="1" applyBorder="1" applyAlignment="1" applyProtection="1">
      <alignment horizontal="center" vertical="top" shrinkToFit="1"/>
      <protection hidden="1"/>
    </xf>
    <xf numFmtId="0" fontId="1" fillId="0" borderId="0" xfId="0" applyFont="1" applyFill="1" applyBorder="1" applyAlignment="1" applyProtection="1">
      <alignment horizontal="center" vertical="center"/>
      <protection hidden="1"/>
    </xf>
    <xf numFmtId="0" fontId="274" fillId="0" borderId="214" xfId="0" applyFont="1" applyFill="1" applyBorder="1" applyAlignment="1" applyProtection="1">
      <alignment horizontal="center" vertical="center"/>
      <protection hidden="1"/>
    </xf>
    <xf numFmtId="0" fontId="274" fillId="0" borderId="213" xfId="0" applyFont="1" applyFill="1" applyBorder="1" applyAlignment="1" applyProtection="1">
      <alignment horizontal="center" vertical="center"/>
      <protection hidden="1"/>
    </xf>
    <xf numFmtId="0" fontId="219" fillId="10" borderId="266" xfId="0" applyFont="1" applyFill="1" applyBorder="1" applyAlignment="1" applyProtection="1">
      <alignment horizontal="center" vertical="center" shrinkToFit="1"/>
      <protection hidden="1"/>
    </xf>
    <xf numFmtId="0" fontId="219" fillId="10" borderId="286" xfId="0" applyFont="1" applyFill="1" applyBorder="1" applyAlignment="1" applyProtection="1">
      <alignment horizontal="center" vertical="center" shrinkToFit="1"/>
      <protection hidden="1"/>
    </xf>
    <xf numFmtId="0" fontId="219" fillId="10" borderId="267" xfId="0" applyFont="1" applyFill="1" applyBorder="1" applyAlignment="1" applyProtection="1">
      <alignment horizontal="center" vertical="center" shrinkToFit="1"/>
      <protection hidden="1"/>
    </xf>
    <xf numFmtId="0" fontId="250" fillId="0" borderId="724" xfId="0" applyFont="1" applyFill="1" applyBorder="1" applyAlignment="1" applyProtection="1">
      <alignment horizontal="center" vertical="center" shrinkToFit="1"/>
      <protection hidden="1"/>
    </xf>
    <xf numFmtId="0" fontId="2" fillId="29" borderId="14" xfId="0" applyFont="1" applyFill="1" applyBorder="1" applyAlignment="1" applyProtection="1">
      <alignment horizontal="left" vertical="center"/>
      <protection hidden="1"/>
    </xf>
    <xf numFmtId="0" fontId="373" fillId="0" borderId="967" xfId="0" applyFont="1" applyFill="1" applyBorder="1" applyAlignment="1" applyProtection="1">
      <alignment horizontal="center" vertical="center" shrinkToFit="1"/>
      <protection hidden="1"/>
    </xf>
    <xf numFmtId="0" fontId="373" fillId="0" borderId="968" xfId="0" applyFont="1" applyFill="1" applyBorder="1" applyAlignment="1" applyProtection="1">
      <alignment horizontal="center" vertical="center" shrinkToFit="1"/>
      <protection hidden="1"/>
    </xf>
    <xf numFmtId="0" fontId="131" fillId="10" borderId="966" xfId="0" applyFont="1" applyFill="1" applyBorder="1" applyAlignment="1" applyProtection="1">
      <alignment horizontal="center" vertical="center" shrinkToFit="1"/>
      <protection hidden="1"/>
    </xf>
    <xf numFmtId="0" fontId="131" fillId="10" borderId="967" xfId="0" applyFont="1" applyFill="1" applyBorder="1" applyAlignment="1" applyProtection="1">
      <alignment horizontal="center" vertical="center" shrinkToFit="1"/>
      <protection hidden="1"/>
    </xf>
    <xf numFmtId="0" fontId="82" fillId="0" borderId="984" xfId="0" applyFont="1" applyFill="1" applyBorder="1" applyAlignment="1" applyProtection="1">
      <alignment horizontal="left" vertical="center" indent="1" shrinkToFit="1"/>
      <protection hidden="1"/>
    </xf>
    <xf numFmtId="0" fontId="82" fillId="0" borderId="967" xfId="0" applyFont="1" applyFill="1" applyBorder="1" applyAlignment="1" applyProtection="1">
      <alignment horizontal="left" vertical="center" indent="1" shrinkToFit="1"/>
      <protection hidden="1"/>
    </xf>
    <xf numFmtId="0" fontId="82" fillId="0" borderId="985" xfId="0" applyFont="1" applyFill="1" applyBorder="1" applyAlignment="1" applyProtection="1">
      <alignment horizontal="left" vertical="center" indent="1" shrinkToFit="1"/>
      <protection hidden="1"/>
    </xf>
    <xf numFmtId="0" fontId="2" fillId="29" borderId="6" xfId="0" applyFont="1" applyFill="1" applyBorder="1" applyAlignment="1" applyProtection="1">
      <alignment horizontal="left" vertical="center"/>
      <protection hidden="1"/>
    </xf>
    <xf numFmtId="0" fontId="17" fillId="0" borderId="732" xfId="0" applyFont="1" applyFill="1" applyBorder="1" applyAlignment="1" applyProtection="1">
      <alignment horizontal="center" vertical="center" textRotation="90" shrinkToFit="1"/>
      <protection hidden="1"/>
    </xf>
    <xf numFmtId="0" fontId="17" fillId="0" borderId="727" xfId="0" applyFont="1" applyFill="1" applyBorder="1" applyAlignment="1" applyProtection="1">
      <alignment horizontal="center" vertical="center" textRotation="90" shrinkToFit="1"/>
      <protection hidden="1"/>
    </xf>
    <xf numFmtId="0" fontId="17" fillId="0" borderId="729" xfId="0" applyFont="1" applyFill="1" applyBorder="1" applyAlignment="1" applyProtection="1">
      <alignment horizontal="center" vertical="center" textRotation="90" shrinkToFit="1"/>
      <protection hidden="1"/>
    </xf>
    <xf numFmtId="0" fontId="323" fillId="0" borderId="837" xfId="0" applyFont="1" applyFill="1" applyBorder="1" applyAlignment="1" applyProtection="1">
      <alignment horizontal="center" textRotation="90" shrinkToFit="1"/>
      <protection hidden="1"/>
    </xf>
    <xf numFmtId="0" fontId="323" fillId="0" borderId="727" xfId="0" applyFont="1" applyFill="1" applyBorder="1" applyAlignment="1" applyProtection="1">
      <alignment horizontal="center" textRotation="90" shrinkToFit="1"/>
      <protection hidden="1"/>
    </xf>
    <xf numFmtId="0" fontId="323" fillId="0" borderId="756" xfId="0" applyFont="1" applyFill="1" applyBorder="1" applyAlignment="1" applyProtection="1">
      <alignment horizontal="center" textRotation="90" shrinkToFit="1"/>
      <protection hidden="1"/>
    </xf>
    <xf numFmtId="0" fontId="118" fillId="0" borderId="838" xfId="0" applyFont="1" applyFill="1" applyBorder="1" applyAlignment="1" applyProtection="1">
      <alignment horizontal="center" vertical="center" wrapText="1" shrinkToFit="1"/>
      <protection hidden="1"/>
    </xf>
    <xf numFmtId="0" fontId="76" fillId="0" borderId="723" xfId="0" applyFont="1" applyFill="1" applyBorder="1" applyAlignment="1" applyProtection="1">
      <alignment horizontal="center" vertical="center" wrapText="1" shrinkToFit="1"/>
      <protection hidden="1"/>
    </xf>
    <xf numFmtId="0" fontId="76" fillId="0" borderId="839" xfId="0" applyFont="1" applyFill="1" applyBorder="1" applyAlignment="1" applyProtection="1">
      <alignment horizontal="center" vertical="center" wrapText="1" shrinkToFit="1"/>
      <protection hidden="1"/>
    </xf>
    <xf numFmtId="0" fontId="76" fillId="0" borderId="27" xfId="0" applyFont="1" applyFill="1" applyBorder="1" applyAlignment="1" applyProtection="1">
      <alignment horizontal="center" vertical="center" wrapText="1" shrinkToFit="1"/>
      <protection hidden="1"/>
    </xf>
    <xf numFmtId="0" fontId="76" fillId="0" borderId="17" xfId="0" applyFont="1" applyFill="1" applyBorder="1" applyAlignment="1" applyProtection="1">
      <alignment horizontal="center" vertical="center" wrapText="1" shrinkToFit="1"/>
      <protection hidden="1"/>
    </xf>
    <xf numFmtId="0" fontId="76" fillId="0" borderId="24" xfId="0" applyFont="1" applyFill="1" applyBorder="1" applyAlignment="1" applyProtection="1">
      <alignment horizontal="center" vertical="center" wrapText="1" shrinkToFit="1"/>
      <protection hidden="1"/>
    </xf>
    <xf numFmtId="0" fontId="76" fillId="0" borderId="707" xfId="0" applyFont="1" applyFill="1" applyBorder="1" applyAlignment="1" applyProtection="1">
      <alignment horizontal="center" vertical="center" wrapText="1" shrinkToFit="1"/>
      <protection hidden="1"/>
    </xf>
    <xf numFmtId="0" fontId="76" fillId="0" borderId="713" xfId="0" applyFont="1" applyFill="1" applyBorder="1" applyAlignment="1" applyProtection="1">
      <alignment horizontal="center" vertical="center" wrapText="1" shrinkToFit="1"/>
      <protection hidden="1"/>
    </xf>
    <xf numFmtId="0" fontId="76" fillId="0" borderId="714" xfId="0" applyFont="1" applyFill="1" applyBorder="1" applyAlignment="1" applyProtection="1">
      <alignment horizontal="center" vertical="center" wrapText="1" shrinkToFit="1"/>
      <protection hidden="1"/>
    </xf>
    <xf numFmtId="0" fontId="20" fillId="5" borderId="29" xfId="0" applyFont="1" applyFill="1" applyBorder="1" applyAlignment="1" applyProtection="1">
      <alignment vertical="center" shrinkToFit="1"/>
      <protection locked="0"/>
    </xf>
    <xf numFmtId="0" fontId="20" fillId="5" borderId="20" xfId="0" applyFont="1" applyFill="1" applyBorder="1" applyAlignment="1" applyProtection="1">
      <alignment vertical="center" shrinkToFit="1"/>
      <protection locked="0"/>
    </xf>
    <xf numFmtId="0" fontId="20" fillId="5" borderId="28" xfId="0" applyFont="1" applyFill="1" applyBorder="1" applyAlignment="1" applyProtection="1">
      <alignment vertical="center" shrinkToFit="1"/>
      <protection locked="0"/>
    </xf>
    <xf numFmtId="0" fontId="23" fillId="0" borderId="769" xfId="0" applyFont="1" applyFill="1" applyBorder="1" applyAlignment="1" applyProtection="1">
      <alignment horizontal="center" vertical="center" textRotation="90" shrinkToFit="1"/>
      <protection hidden="1"/>
    </xf>
    <xf numFmtId="0" fontId="23" fillId="0" borderId="120" xfId="0" applyFont="1" applyFill="1" applyBorder="1" applyAlignment="1" applyProtection="1">
      <alignment horizontal="center" vertical="center" textRotation="90" shrinkToFit="1"/>
      <protection hidden="1"/>
    </xf>
    <xf numFmtId="0" fontId="23" fillId="0" borderId="719" xfId="0" applyFont="1" applyFill="1" applyBorder="1" applyAlignment="1" applyProtection="1">
      <alignment horizontal="center" vertical="center" textRotation="90" shrinkToFit="1"/>
      <protection hidden="1"/>
    </xf>
    <xf numFmtId="0" fontId="23" fillId="0" borderId="724" xfId="0" applyFont="1" applyFill="1" applyBorder="1" applyAlignment="1" applyProtection="1">
      <alignment horizontal="center" vertical="center" textRotation="90" shrinkToFit="1"/>
      <protection hidden="1"/>
    </xf>
    <xf numFmtId="0" fontId="23" fillId="0" borderId="704" xfId="0" applyFont="1" applyFill="1" applyBorder="1" applyAlignment="1" applyProtection="1">
      <alignment horizontal="center" vertical="center" textRotation="90" shrinkToFit="1"/>
      <protection hidden="1"/>
    </xf>
    <xf numFmtId="0" fontId="23" fillId="0" borderId="717" xfId="0" applyFont="1" applyFill="1" applyBorder="1" applyAlignment="1" applyProtection="1">
      <alignment horizontal="center" vertical="center" textRotation="90" shrinkToFit="1"/>
      <protection hidden="1"/>
    </xf>
    <xf numFmtId="0" fontId="20" fillId="5" borderId="492" xfId="0" applyFont="1" applyFill="1" applyBorder="1" applyAlignment="1" applyProtection="1">
      <alignment vertical="center" shrinkToFit="1"/>
      <protection locked="0"/>
    </xf>
    <xf numFmtId="0" fontId="20" fillId="5" borderId="18" xfId="0" applyFont="1" applyFill="1" applyBorder="1" applyAlignment="1" applyProtection="1">
      <alignment vertical="center" shrinkToFit="1"/>
      <protection locked="0"/>
    </xf>
    <xf numFmtId="0" fontId="20" fillId="5" borderId="40" xfId="0" applyFont="1" applyFill="1" applyBorder="1" applyAlignment="1" applyProtection="1">
      <alignment vertical="center" shrinkToFit="1"/>
      <protection locked="0"/>
    </xf>
    <xf numFmtId="0" fontId="1" fillId="9" borderId="649" xfId="0" applyFont="1" applyFill="1" applyBorder="1" applyAlignment="1" applyProtection="1">
      <alignment vertical="center" shrinkToFit="1"/>
      <protection locked="0"/>
    </xf>
    <xf numFmtId="0" fontId="1" fillId="9" borderId="95" xfId="0" applyFont="1" applyFill="1" applyBorder="1" applyAlignment="1" applyProtection="1">
      <alignment vertical="center" shrinkToFit="1"/>
      <protection locked="0"/>
    </xf>
    <xf numFmtId="0" fontId="1" fillId="9" borderId="27" xfId="0" applyFont="1" applyFill="1" applyBorder="1" applyAlignment="1" applyProtection="1">
      <alignment vertical="center" shrinkToFit="1"/>
      <protection locked="0"/>
    </xf>
    <xf numFmtId="0" fontId="1" fillId="5" borderId="494" xfId="0" applyFont="1" applyFill="1" applyBorder="1" applyAlignment="1" applyProtection="1">
      <alignment vertical="center" shrinkToFit="1"/>
      <protection locked="0"/>
    </xf>
    <xf numFmtId="0" fontId="1" fillId="5" borderId="124" xfId="0" applyFont="1" applyFill="1" applyBorder="1" applyAlignment="1" applyProtection="1">
      <alignment vertical="center" shrinkToFit="1"/>
      <protection locked="0"/>
    </xf>
    <xf numFmtId="0" fontId="1" fillId="5" borderId="46" xfId="0" applyFont="1" applyFill="1" applyBorder="1" applyAlignment="1" applyProtection="1">
      <alignment vertical="center" shrinkToFit="1"/>
      <protection locked="0"/>
    </xf>
    <xf numFmtId="0" fontId="1" fillId="5" borderId="225" xfId="0" applyFont="1" applyFill="1" applyBorder="1" applyAlignment="1" applyProtection="1">
      <alignment horizontal="left" vertical="center" shrinkToFit="1"/>
      <protection locked="0"/>
    </xf>
    <xf numFmtId="0" fontId="1" fillId="5" borderId="226" xfId="0" applyFont="1" applyFill="1" applyBorder="1" applyAlignment="1" applyProtection="1">
      <alignment horizontal="left" vertical="center" shrinkToFit="1"/>
      <protection locked="0"/>
    </xf>
    <xf numFmtId="0" fontId="1" fillId="5" borderId="220" xfId="0" applyFont="1" applyFill="1" applyBorder="1" applyAlignment="1" applyProtection="1">
      <alignment horizontal="left" vertical="center" shrinkToFit="1"/>
      <protection locked="0"/>
    </xf>
    <xf numFmtId="0" fontId="2" fillId="0" borderId="43" xfId="0" applyFont="1" applyFill="1" applyBorder="1" applyAlignment="1" applyProtection="1">
      <alignment horizontal="left" vertical="center" shrinkToFit="1"/>
      <protection hidden="1"/>
    </xf>
    <xf numFmtId="0" fontId="72" fillId="9" borderId="27" xfId="0" applyFont="1" applyFill="1" applyBorder="1" applyAlignment="1" applyProtection="1">
      <alignment vertical="center" shrinkToFit="1"/>
      <protection locked="0"/>
    </xf>
    <xf numFmtId="0" fontId="72" fillId="9" borderId="17" xfId="0" applyFont="1" applyFill="1" applyBorder="1" applyAlignment="1" applyProtection="1">
      <alignment vertical="center" shrinkToFit="1"/>
      <protection locked="0"/>
    </xf>
    <xf numFmtId="0" fontId="72" fillId="9" borderId="24" xfId="0" applyFont="1" applyFill="1" applyBorder="1" applyAlignment="1" applyProtection="1">
      <alignment vertical="center" shrinkToFit="1"/>
      <protection locked="0"/>
    </xf>
    <xf numFmtId="0" fontId="8" fillId="0" borderId="787" xfId="0" applyFont="1" applyFill="1" applyBorder="1" applyAlignment="1" applyProtection="1">
      <alignment horizontal="center" vertical="center" shrinkToFit="1"/>
      <protection hidden="1"/>
    </xf>
    <xf numFmtId="0" fontId="8" fillId="0" borderId="723" xfId="0" applyFont="1" applyFill="1" applyBorder="1" applyAlignment="1" applyProtection="1">
      <alignment horizontal="center" vertical="center" shrinkToFit="1"/>
      <protection hidden="1"/>
    </xf>
    <xf numFmtId="0" fontId="8" fillId="0" borderId="839" xfId="0" applyFont="1" applyFill="1" applyBorder="1" applyAlignment="1" applyProtection="1">
      <alignment horizontal="center" vertical="center" shrinkToFit="1"/>
      <protection hidden="1"/>
    </xf>
    <xf numFmtId="0" fontId="8" fillId="0" borderId="790" xfId="0" applyFont="1" applyFill="1" applyBorder="1" applyAlignment="1" applyProtection="1">
      <alignment horizontal="center" vertical="center" shrinkToFit="1"/>
      <protection hidden="1"/>
    </xf>
    <xf numFmtId="0" fontId="8" fillId="0" borderId="713" xfId="0" applyFont="1" applyFill="1" applyBorder="1" applyAlignment="1" applyProtection="1">
      <alignment horizontal="center" vertical="center" shrinkToFit="1"/>
      <protection hidden="1"/>
    </xf>
    <xf numFmtId="0" fontId="8" fillId="0" borderId="714" xfId="0" applyFont="1" applyFill="1" applyBorder="1" applyAlignment="1" applyProtection="1">
      <alignment horizontal="center" vertical="center" shrinkToFit="1"/>
      <protection hidden="1"/>
    </xf>
    <xf numFmtId="0" fontId="249" fillId="0" borderId="724" xfId="0" applyFont="1" applyFill="1" applyBorder="1" applyAlignment="1" applyProtection="1">
      <alignment horizontal="center" vertical="center" shrinkToFit="1"/>
      <protection hidden="1"/>
    </xf>
    <xf numFmtId="0" fontId="249" fillId="0" borderId="725" xfId="0" applyFont="1" applyFill="1" applyBorder="1" applyAlignment="1" applyProtection="1">
      <alignment horizontal="center" vertical="center" shrinkToFit="1"/>
      <protection hidden="1"/>
    </xf>
    <xf numFmtId="0" fontId="249" fillId="0" borderId="704" xfId="0" applyFont="1" applyFill="1" applyBorder="1" applyAlignment="1" applyProtection="1">
      <alignment horizontal="center" vertical="center" shrinkToFit="1"/>
      <protection hidden="1"/>
    </xf>
    <xf numFmtId="0" fontId="249" fillId="0" borderId="0" xfId="0" applyFont="1" applyFill="1" applyBorder="1" applyAlignment="1" applyProtection="1">
      <alignment horizontal="center" vertical="center" shrinkToFit="1"/>
      <protection hidden="1"/>
    </xf>
    <xf numFmtId="0" fontId="249" fillId="0" borderId="717" xfId="0" applyFont="1" applyFill="1" applyBorder="1" applyAlignment="1" applyProtection="1">
      <alignment horizontal="center" vertical="center" shrinkToFit="1"/>
      <protection hidden="1"/>
    </xf>
    <xf numFmtId="0" fontId="249" fillId="0" borderId="718" xfId="0" applyFont="1" applyFill="1" applyBorder="1" applyAlignment="1" applyProtection="1">
      <alignment horizontal="center" vertical="center" shrinkToFit="1"/>
      <protection hidden="1"/>
    </xf>
    <xf numFmtId="0" fontId="152" fillId="32" borderId="813" xfId="0" applyFont="1" applyFill="1" applyBorder="1" applyAlignment="1" applyProtection="1">
      <alignment horizontal="center" vertical="center" textRotation="90" shrinkToFit="1"/>
      <protection hidden="1"/>
    </xf>
    <xf numFmtId="0" fontId="152" fillId="32" borderId="815" xfId="0" applyFont="1" applyFill="1" applyBorder="1" applyAlignment="1" applyProtection="1">
      <alignment horizontal="center" vertical="center" textRotation="90" shrinkToFit="1"/>
      <protection hidden="1"/>
    </xf>
    <xf numFmtId="0" fontId="152" fillId="32" borderId="44" xfId="0" applyFont="1" applyFill="1" applyBorder="1" applyAlignment="1" applyProtection="1">
      <alignment horizontal="center" vertical="center" textRotation="90" shrinkToFit="1"/>
      <protection hidden="1"/>
    </xf>
    <xf numFmtId="0" fontId="152" fillId="32" borderId="42" xfId="0" applyFont="1" applyFill="1" applyBorder="1" applyAlignment="1" applyProtection="1">
      <alignment horizontal="center" vertical="center" textRotation="90" shrinkToFit="1"/>
      <protection hidden="1"/>
    </xf>
    <xf numFmtId="0" fontId="152" fillId="32" borderId="750" xfId="0" applyFont="1" applyFill="1" applyBorder="1" applyAlignment="1" applyProtection="1">
      <alignment horizontal="center" vertical="center" textRotation="90" shrinkToFit="1"/>
      <protection hidden="1"/>
    </xf>
    <xf numFmtId="0" fontId="152" fillId="32" borderId="748" xfId="0" applyFont="1" applyFill="1" applyBorder="1" applyAlignment="1" applyProtection="1">
      <alignment horizontal="center" vertical="center" textRotation="90" shrinkToFit="1"/>
      <protection hidden="1"/>
    </xf>
    <xf numFmtId="0" fontId="13" fillId="29" borderId="219" xfId="0" applyFont="1" applyFill="1" applyBorder="1" applyAlignment="1" applyProtection="1">
      <alignment horizontal="center" vertical="center"/>
      <protection hidden="1"/>
    </xf>
    <xf numFmtId="0" fontId="13" fillId="29" borderId="0" xfId="0" applyFont="1" applyFill="1" applyBorder="1" applyAlignment="1" applyProtection="1">
      <alignment horizontal="center" vertical="center"/>
      <protection hidden="1"/>
    </xf>
    <xf numFmtId="0" fontId="2" fillId="14" borderId="12" xfId="0" applyFont="1" applyFill="1" applyBorder="1" applyAlignment="1" applyProtection="1">
      <alignment horizontal="left" vertical="center"/>
      <protection hidden="1"/>
    </xf>
    <xf numFmtId="0" fontId="2" fillId="14" borderId="237" xfId="0" applyFont="1" applyFill="1" applyBorder="1" applyAlignment="1" applyProtection="1">
      <alignment horizontal="left" vertical="center"/>
      <protection hidden="1"/>
    </xf>
    <xf numFmtId="0" fontId="72" fillId="0" borderId="762" xfId="0" applyFont="1" applyFill="1" applyBorder="1" applyAlignment="1" applyProtection="1">
      <alignment horizontal="center" textRotation="90"/>
      <protection hidden="1"/>
    </xf>
    <xf numFmtId="0" fontId="72" fillId="0" borderId="742" xfId="0" applyFont="1" applyFill="1" applyBorder="1" applyAlignment="1" applyProtection="1">
      <alignment horizontal="center" textRotation="90"/>
      <protection hidden="1"/>
    </xf>
    <xf numFmtId="0" fontId="72" fillId="0" borderId="764" xfId="0" applyFont="1" applyFill="1" applyBorder="1" applyAlignment="1" applyProtection="1">
      <alignment horizontal="center" textRotation="90"/>
      <protection hidden="1"/>
    </xf>
    <xf numFmtId="0" fontId="67" fillId="0" borderId="763" xfId="0" applyFont="1" applyFill="1" applyBorder="1" applyAlignment="1" applyProtection="1">
      <alignment horizontal="center" textRotation="90"/>
      <protection hidden="1"/>
    </xf>
    <xf numFmtId="0" fontId="67" fillId="0" borderId="728" xfId="0" applyFont="1" applyFill="1" applyBorder="1" applyAlignment="1" applyProtection="1">
      <alignment horizontal="center" textRotation="90"/>
      <protection hidden="1"/>
    </xf>
    <xf numFmtId="0" fontId="67" fillId="0" borderId="755" xfId="0" applyFont="1" applyFill="1" applyBorder="1" applyAlignment="1" applyProtection="1">
      <alignment horizontal="center" textRotation="90"/>
      <protection hidden="1"/>
    </xf>
    <xf numFmtId="0" fontId="10" fillId="5" borderId="971" xfId="0" applyFont="1" applyFill="1" applyBorder="1" applyAlignment="1" applyProtection="1">
      <alignment horizontal="left" vertical="center" shrinkToFit="1"/>
      <protection locked="0"/>
    </xf>
    <xf numFmtId="0" fontId="71" fillId="0" borderId="726" xfId="0" applyFont="1" applyFill="1" applyBorder="1" applyAlignment="1" applyProtection="1">
      <alignment horizontal="center" textRotation="90"/>
      <protection hidden="1"/>
    </xf>
    <xf numFmtId="0" fontId="71" fillId="0" borderId="796" xfId="0" applyFont="1" applyFill="1" applyBorder="1" applyAlignment="1" applyProtection="1">
      <alignment horizontal="center" textRotation="90"/>
      <protection hidden="1"/>
    </xf>
    <xf numFmtId="0" fontId="71" fillId="0" borderId="791" xfId="0" applyFont="1" applyFill="1" applyBorder="1" applyAlignment="1" applyProtection="1">
      <alignment horizontal="center" textRotation="90"/>
      <protection hidden="1"/>
    </xf>
    <xf numFmtId="0" fontId="172" fillId="13" borderId="814" xfId="0" applyFont="1" applyFill="1" applyBorder="1" applyAlignment="1" applyProtection="1">
      <alignment textRotation="90" shrinkToFit="1"/>
    </xf>
    <xf numFmtId="0" fontId="172" fillId="13" borderId="776" xfId="0" applyFont="1" applyFill="1" applyBorder="1" applyAlignment="1" applyProtection="1">
      <alignment textRotation="90" shrinkToFit="1"/>
    </xf>
    <xf numFmtId="0" fontId="172" fillId="13" borderId="779" xfId="0" applyFont="1" applyFill="1" applyBorder="1" applyAlignment="1" applyProtection="1">
      <alignment textRotation="90" shrinkToFit="1"/>
    </xf>
    <xf numFmtId="0" fontId="13" fillId="0" borderId="746" xfId="0" applyFont="1" applyFill="1" applyBorder="1" applyAlignment="1" applyProtection="1">
      <alignment horizontal="center" vertical="center" wrapText="1" shrinkToFit="1"/>
      <protection hidden="1"/>
    </xf>
    <xf numFmtId="0" fontId="13" fillId="0" borderId="794" xfId="0" applyFont="1" applyFill="1" applyBorder="1" applyAlignment="1" applyProtection="1">
      <alignment horizontal="center" vertical="center" wrapText="1" shrinkToFit="1"/>
      <protection hidden="1"/>
    </xf>
    <xf numFmtId="0" fontId="1" fillId="9" borderId="649" xfId="0" applyFont="1" applyFill="1" applyBorder="1" applyAlignment="1" applyProtection="1">
      <alignment horizontal="left" vertical="center" shrinkToFit="1"/>
      <protection locked="0"/>
    </xf>
    <xf numFmtId="0" fontId="1" fillId="9" borderId="95" xfId="0" applyFont="1" applyFill="1" applyBorder="1" applyAlignment="1" applyProtection="1">
      <alignment horizontal="left" vertical="center" shrinkToFit="1"/>
      <protection locked="0"/>
    </xf>
    <xf numFmtId="0" fontId="116" fillId="9" borderId="740" xfId="0" applyFont="1" applyFill="1" applyBorder="1" applyAlignment="1" applyProtection="1">
      <alignment horizontal="center" vertical="center" shrinkToFit="1"/>
      <protection locked="0"/>
    </xf>
    <xf numFmtId="0" fontId="116" fillId="9" borderId="734" xfId="0" applyFont="1" applyFill="1" applyBorder="1" applyAlignment="1" applyProtection="1">
      <alignment horizontal="center" vertical="center" shrinkToFit="1"/>
      <protection locked="0"/>
    </xf>
    <xf numFmtId="0" fontId="1" fillId="5" borderId="649" xfId="0" applyFont="1" applyFill="1" applyBorder="1" applyAlignment="1" applyProtection="1">
      <alignment horizontal="left" vertical="center" shrinkToFit="1"/>
      <protection locked="0"/>
    </xf>
    <xf numFmtId="0" fontId="1" fillId="5" borderId="95" xfId="0" applyFont="1" applyFill="1" applyBorder="1" applyAlignment="1" applyProtection="1">
      <alignment horizontal="left" vertical="center" shrinkToFit="1"/>
      <protection locked="0"/>
    </xf>
    <xf numFmtId="0" fontId="94" fillId="0" borderId="760" xfId="0" applyFont="1" applyFill="1" applyBorder="1" applyAlignment="1" applyProtection="1">
      <alignment horizontal="left" vertical="center" shrinkToFit="1"/>
      <protection hidden="1"/>
    </xf>
    <xf numFmtId="0" fontId="94" fillId="0" borderId="125" xfId="0" applyFont="1" applyFill="1" applyBorder="1" applyAlignment="1" applyProtection="1">
      <alignment horizontal="left" vertical="center" shrinkToFit="1"/>
      <protection hidden="1"/>
    </xf>
    <xf numFmtId="0" fontId="94" fillId="0" borderId="761" xfId="0" applyFont="1" applyFill="1" applyBorder="1" applyAlignment="1" applyProtection="1">
      <alignment horizontal="left" vertical="center" shrinkToFit="1"/>
      <protection hidden="1"/>
    </xf>
    <xf numFmtId="0" fontId="116" fillId="10" borderId="220" xfId="0" applyFont="1" applyFill="1" applyBorder="1" applyAlignment="1" applyProtection="1">
      <alignment horizontal="center" vertical="center" shrinkToFit="1"/>
      <protection hidden="1"/>
    </xf>
    <xf numFmtId="0" fontId="116" fillId="10" borderId="745" xfId="0" applyFont="1" applyFill="1" applyBorder="1" applyAlignment="1" applyProtection="1">
      <alignment horizontal="center" vertical="center" shrinkToFit="1"/>
      <protection hidden="1"/>
    </xf>
    <xf numFmtId="0" fontId="250" fillId="41" borderId="198" xfId="0" applyFont="1" applyFill="1" applyBorder="1" applyAlignment="1" applyProtection="1">
      <alignment horizontal="center" vertical="center" shrinkToFit="1"/>
      <protection hidden="1"/>
    </xf>
    <xf numFmtId="0" fontId="116" fillId="5" borderId="767" xfId="0" applyFont="1" applyFill="1" applyBorder="1" applyAlignment="1" applyProtection="1">
      <alignment horizontal="center" vertical="center" shrinkToFit="1"/>
      <protection locked="0"/>
    </xf>
    <xf numFmtId="0" fontId="116" fillId="5" borderId="745" xfId="0" applyFont="1" applyFill="1" applyBorder="1" applyAlignment="1" applyProtection="1">
      <alignment horizontal="center" vertical="center" shrinkToFit="1"/>
      <protection locked="0"/>
    </xf>
    <xf numFmtId="0" fontId="72" fillId="5" borderId="27" xfId="0" applyFont="1" applyFill="1" applyBorder="1" applyAlignment="1" applyProtection="1">
      <alignment vertical="center" shrinkToFit="1"/>
      <protection locked="0"/>
    </xf>
    <xf numFmtId="0" fontId="72" fillId="5" borderId="17" xfId="0" applyFont="1" applyFill="1" applyBorder="1" applyAlignment="1" applyProtection="1">
      <alignment vertical="center" shrinkToFit="1"/>
      <protection locked="0"/>
    </xf>
    <xf numFmtId="0" fontId="72" fillId="5" borderId="24" xfId="0" applyFont="1" applyFill="1" applyBorder="1" applyAlignment="1" applyProtection="1">
      <alignment vertical="center" shrinkToFit="1"/>
      <protection locked="0"/>
    </xf>
    <xf numFmtId="0" fontId="1" fillId="5" borderId="493" xfId="0" applyFont="1" applyFill="1" applyBorder="1" applyAlignment="1" applyProtection="1">
      <alignment horizontal="left" vertical="center" shrinkToFit="1"/>
      <protection locked="0"/>
    </xf>
    <xf numFmtId="0" fontId="1" fillId="5" borderId="97" xfId="0" applyFont="1" applyFill="1" applyBorder="1" applyAlignment="1" applyProtection="1">
      <alignment horizontal="left" vertical="center" shrinkToFit="1"/>
      <protection locked="0"/>
    </xf>
    <xf numFmtId="0" fontId="72" fillId="5" borderId="220" xfId="0" applyFont="1" applyFill="1" applyBorder="1" applyAlignment="1" applyProtection="1">
      <alignment vertical="center" shrinkToFit="1"/>
      <protection locked="0"/>
    </xf>
    <xf numFmtId="0" fontId="72" fillId="5" borderId="221" xfId="0" applyFont="1" applyFill="1" applyBorder="1" applyAlignment="1" applyProtection="1">
      <alignment vertical="center" shrinkToFit="1"/>
      <protection locked="0"/>
    </xf>
    <xf numFmtId="0" fontId="72" fillId="5" borderId="222" xfId="0" applyFont="1" applyFill="1" applyBorder="1" applyAlignment="1" applyProtection="1">
      <alignment vertical="center" shrinkToFit="1"/>
      <protection locked="0"/>
    </xf>
    <xf numFmtId="0" fontId="72" fillId="5" borderId="45" xfId="0" applyFont="1" applyFill="1" applyBorder="1" applyAlignment="1" applyProtection="1">
      <alignment vertical="center" shrinkToFit="1"/>
      <protection locked="0"/>
    </xf>
    <xf numFmtId="0" fontId="72" fillId="5" borderId="18" xfId="0" applyFont="1" applyFill="1" applyBorder="1" applyAlignment="1" applyProtection="1">
      <alignment vertical="center" shrinkToFit="1"/>
      <protection locked="0"/>
    </xf>
    <xf numFmtId="0" fontId="72" fillId="5" borderId="40" xfId="0" applyFont="1" applyFill="1" applyBorder="1" applyAlignment="1" applyProtection="1">
      <alignment vertical="center" shrinkToFit="1"/>
      <protection locked="0"/>
    </xf>
    <xf numFmtId="0" fontId="89" fillId="0" borderId="759" xfId="0" applyFont="1" applyFill="1" applyBorder="1" applyAlignment="1" applyProtection="1">
      <alignment horizontal="center" vertical="center" shrinkToFit="1"/>
      <protection hidden="1"/>
    </xf>
    <xf numFmtId="0" fontId="89" fillId="0" borderId="725" xfId="0" applyFont="1" applyFill="1" applyBorder="1" applyAlignment="1" applyProtection="1">
      <alignment horizontal="center" vertical="center" shrinkToFit="1"/>
      <protection hidden="1"/>
    </xf>
    <xf numFmtId="0" fontId="20" fillId="0" borderId="127" xfId="0" applyFont="1" applyFill="1" applyBorder="1" applyAlignment="1" applyProtection="1">
      <alignment horizontal="center" vertical="center" textRotation="90" shrinkToFit="1"/>
      <protection hidden="1"/>
    </xf>
    <xf numFmtId="0" fontId="20" fillId="0" borderId="128" xfId="0" applyFont="1" applyFill="1" applyBorder="1" applyAlignment="1" applyProtection="1">
      <alignment horizontal="center" vertical="center" textRotation="90" shrinkToFit="1"/>
      <protection hidden="1"/>
    </xf>
    <xf numFmtId="0" fontId="20" fillId="0" borderId="111" xfId="0" applyFont="1" applyFill="1" applyBorder="1" applyAlignment="1" applyProtection="1">
      <alignment horizontal="center" vertical="center" textRotation="90" shrinkToFit="1"/>
      <protection hidden="1"/>
    </xf>
    <xf numFmtId="0" fontId="89" fillId="0" borderId="726" xfId="0" applyFont="1" applyFill="1" applyBorder="1" applyAlignment="1" applyProtection="1">
      <alignment horizontal="center" vertical="center" shrinkToFit="1"/>
      <protection hidden="1"/>
    </xf>
    <xf numFmtId="0" fontId="313" fillId="6" borderId="824" xfId="0" applyFont="1" applyFill="1" applyBorder="1" applyAlignment="1" applyProtection="1">
      <alignment horizontal="center" vertical="center" shrinkToFit="1"/>
      <protection hidden="1"/>
    </xf>
    <xf numFmtId="0" fontId="313" fillId="6" borderId="825" xfId="0" applyFont="1" applyFill="1" applyBorder="1" applyAlignment="1" applyProtection="1">
      <alignment horizontal="center" vertical="center" shrinkToFit="1"/>
      <protection hidden="1"/>
    </xf>
    <xf numFmtId="0" fontId="1" fillId="0" borderId="19" xfId="0" applyFont="1" applyFill="1" applyBorder="1" applyAlignment="1" applyProtection="1">
      <alignment horizontal="center" vertical="center" shrinkToFit="1"/>
      <protection hidden="1"/>
    </xf>
    <xf numFmtId="0" fontId="1" fillId="0" borderId="25" xfId="0" applyFont="1" applyFill="1" applyBorder="1" applyAlignment="1" applyProtection="1">
      <alignment horizontal="center" vertical="center" shrinkToFit="1"/>
      <protection hidden="1"/>
    </xf>
    <xf numFmtId="0" fontId="2" fillId="0" borderId="19" xfId="0" applyFont="1" applyFill="1" applyBorder="1" applyAlignment="1" applyProtection="1">
      <alignment horizontal="left" vertical="center" indent="1" shrinkToFit="1"/>
      <protection hidden="1"/>
    </xf>
    <xf numFmtId="0" fontId="20" fillId="25" borderId="307" xfId="0" applyFont="1" applyFill="1" applyBorder="1" applyAlignment="1" applyProtection="1">
      <alignment horizontal="center" textRotation="90" shrinkToFit="1"/>
      <protection hidden="1"/>
    </xf>
    <xf numFmtId="0" fontId="20" fillId="25" borderId="206" xfId="0" applyFont="1" applyFill="1" applyBorder="1" applyAlignment="1" applyProtection="1">
      <alignment horizontal="center" textRotation="90" shrinkToFit="1"/>
      <protection hidden="1"/>
    </xf>
    <xf numFmtId="0" fontId="250" fillId="41" borderId="308" xfId="0" applyFont="1" applyFill="1" applyBorder="1" applyAlignment="1" applyProtection="1">
      <alignment horizontal="center" vertical="center" shrinkToFit="1"/>
      <protection hidden="1"/>
    </xf>
    <xf numFmtId="0" fontId="250" fillId="41" borderId="201" xfId="0" applyFont="1" applyFill="1" applyBorder="1" applyAlignment="1" applyProtection="1">
      <alignment horizontal="center" vertical="center" shrinkToFit="1"/>
      <protection hidden="1"/>
    </xf>
    <xf numFmtId="0" fontId="250" fillId="41" borderId="196" xfId="0" applyFont="1" applyFill="1" applyBorder="1" applyAlignment="1" applyProtection="1">
      <alignment horizontal="center" vertical="center" shrinkToFit="1"/>
      <protection hidden="1"/>
    </xf>
    <xf numFmtId="0" fontId="3" fillId="0" borderId="752" xfId="0" applyFont="1" applyFill="1" applyBorder="1" applyAlignment="1" applyProtection="1">
      <alignment horizontal="center" vertical="center" wrapText="1" shrinkToFit="1"/>
      <protection hidden="1"/>
    </xf>
    <xf numFmtId="0" fontId="3" fillId="0" borderId="747" xfId="0" applyFont="1" applyFill="1" applyBorder="1" applyAlignment="1" applyProtection="1">
      <alignment horizontal="center" vertical="center" wrapText="1" shrinkToFit="1"/>
      <protection hidden="1"/>
    </xf>
    <xf numFmtId="0" fontId="3" fillId="0" borderId="841" xfId="0" applyFont="1" applyFill="1" applyBorder="1" applyAlignment="1" applyProtection="1">
      <alignment horizontal="center" vertical="center" wrapText="1" shrinkToFit="1"/>
      <protection hidden="1"/>
    </xf>
    <xf numFmtId="0" fontId="152" fillId="0" borderId="842" xfId="0" applyFont="1" applyFill="1" applyBorder="1" applyAlignment="1" applyProtection="1">
      <alignment horizontal="center" vertical="center" shrinkToFit="1"/>
      <protection hidden="1"/>
    </xf>
    <xf numFmtId="0" fontId="152" fillId="0" borderId="843" xfId="0" applyFont="1" applyFill="1" applyBorder="1" applyAlignment="1" applyProtection="1">
      <alignment horizontal="center" vertical="center" shrinkToFit="1"/>
      <protection hidden="1"/>
    </xf>
    <xf numFmtId="0" fontId="2" fillId="0" borderId="20" xfId="0" applyFont="1" applyFill="1" applyBorder="1" applyAlignment="1" applyProtection="1">
      <alignment horizontal="left" vertical="center" shrinkToFit="1"/>
      <protection hidden="1"/>
    </xf>
    <xf numFmtId="0" fontId="2" fillId="0" borderId="16" xfId="0" applyFont="1" applyFill="1" applyBorder="1" applyAlignment="1" applyProtection="1">
      <alignment horizontal="left" vertical="center" indent="1" shrinkToFit="1"/>
      <protection hidden="1"/>
    </xf>
    <xf numFmtId="0" fontId="35" fillId="7" borderId="824" xfId="0" applyFont="1" applyFill="1" applyBorder="1" applyAlignment="1" applyProtection="1">
      <alignment horizontal="center" vertical="center" shrinkToFit="1"/>
      <protection hidden="1"/>
    </xf>
    <xf numFmtId="0" fontId="35" fillId="7" borderId="834" xfId="0" applyFont="1" applyFill="1" applyBorder="1" applyAlignment="1" applyProtection="1">
      <alignment horizontal="center" vertical="center" shrinkToFit="1"/>
      <protection hidden="1"/>
    </xf>
    <xf numFmtId="0" fontId="116" fillId="5" borderId="741" xfId="0" applyFont="1" applyFill="1" applyBorder="1" applyAlignment="1" applyProtection="1">
      <alignment horizontal="center" vertical="center" shrinkToFit="1"/>
      <protection locked="0"/>
    </xf>
    <xf numFmtId="0" fontId="116" fillId="5" borderId="735" xfId="0" applyFont="1" applyFill="1" applyBorder="1" applyAlignment="1" applyProtection="1">
      <alignment horizontal="center" vertical="center" shrinkToFit="1"/>
      <protection locked="0"/>
    </xf>
    <xf numFmtId="0" fontId="250" fillId="0" borderId="844" xfId="0" applyFont="1" applyFill="1" applyBorder="1" applyAlignment="1" applyProtection="1">
      <alignment horizontal="center" vertical="center" shrinkToFit="1"/>
      <protection hidden="1"/>
    </xf>
    <xf numFmtId="0" fontId="250" fillId="0" borderId="747" xfId="0" applyFont="1" applyFill="1" applyBorder="1" applyAlignment="1" applyProtection="1">
      <alignment horizontal="center" vertical="center" shrinkToFit="1"/>
      <protection hidden="1"/>
    </xf>
    <xf numFmtId="0" fontId="1" fillId="0" borderId="16" xfId="0" applyFont="1" applyFill="1" applyBorder="1" applyAlignment="1" applyProtection="1">
      <alignment horizontal="center" vertical="center" shrinkToFit="1"/>
      <protection hidden="1"/>
    </xf>
    <xf numFmtId="0" fontId="1" fillId="0" borderId="47" xfId="0" applyFont="1" applyFill="1" applyBorder="1" applyAlignment="1" applyProtection="1">
      <alignment horizontal="center" vertical="center" shrinkToFit="1"/>
      <protection hidden="1"/>
    </xf>
    <xf numFmtId="0" fontId="267" fillId="7" borderId="824" xfId="0" applyFont="1" applyFill="1" applyBorder="1" applyAlignment="1" applyProtection="1">
      <alignment horizontal="center" vertical="center" shrinkToFit="1"/>
      <protection hidden="1"/>
    </xf>
    <xf numFmtId="0" fontId="267" fillId="7" borderId="825" xfId="0" applyFont="1" applyFill="1" applyBorder="1" applyAlignment="1" applyProtection="1">
      <alignment horizontal="center" vertical="center" shrinkToFit="1"/>
      <protection hidden="1"/>
    </xf>
    <xf numFmtId="0" fontId="10" fillId="0" borderId="66" xfId="0" applyFont="1" applyFill="1" applyBorder="1" applyAlignment="1" applyProtection="1">
      <alignment horizontal="center"/>
      <protection hidden="1"/>
    </xf>
    <xf numFmtId="0" fontId="101" fillId="10" borderId="304" xfId="0" applyFont="1" applyFill="1" applyBorder="1" applyAlignment="1" applyProtection="1">
      <alignment horizontal="center" vertical="center" shrinkToFit="1"/>
      <protection hidden="1"/>
    </xf>
    <xf numFmtId="0" fontId="116" fillId="10" borderId="311" xfId="0" applyFont="1" applyFill="1" applyBorder="1" applyAlignment="1" applyProtection="1">
      <alignment horizontal="center" vertical="center" shrinkToFit="1"/>
      <protection hidden="1"/>
    </xf>
    <xf numFmtId="0" fontId="116" fillId="10" borderId="189" xfId="0" applyFont="1" applyFill="1" applyBorder="1" applyAlignment="1" applyProtection="1">
      <alignment horizontal="center" vertical="center" shrinkToFit="1"/>
      <protection hidden="1"/>
    </xf>
    <xf numFmtId="0" fontId="101" fillId="7" borderId="305" xfId="0" applyFont="1" applyFill="1" applyBorder="1" applyAlignment="1" applyProtection="1">
      <alignment horizontal="center" vertical="center" shrinkToFit="1"/>
      <protection hidden="1"/>
    </xf>
    <xf numFmtId="0" fontId="101" fillId="7" borderId="630" xfId="0" applyFont="1" applyFill="1" applyBorder="1" applyAlignment="1" applyProtection="1">
      <alignment horizontal="center" vertical="center" shrinkToFit="1"/>
      <protection hidden="1"/>
    </xf>
    <xf numFmtId="0" fontId="101" fillId="10" borderId="305" xfId="0" applyFont="1" applyFill="1" applyBorder="1" applyAlignment="1" applyProtection="1">
      <alignment horizontal="center" vertical="center" shrinkToFit="1"/>
      <protection hidden="1"/>
    </xf>
    <xf numFmtId="0" fontId="12" fillId="0" borderId="261" xfId="0" applyFont="1" applyFill="1" applyBorder="1" applyAlignment="1" applyProtection="1">
      <alignment horizontal="center" vertical="center" shrinkToFit="1"/>
      <protection hidden="1"/>
    </xf>
    <xf numFmtId="0" fontId="1" fillId="0" borderId="739" xfId="0" applyFont="1" applyFill="1" applyBorder="1" applyAlignment="1" applyProtection="1">
      <alignment horizontal="center" vertical="center" shrinkToFit="1"/>
      <protection hidden="1"/>
    </xf>
    <xf numFmtId="0" fontId="1" fillId="0" borderId="731" xfId="0" applyFont="1" applyFill="1" applyBorder="1" applyAlignment="1" applyProtection="1">
      <alignment horizontal="center" vertical="center" shrinkToFit="1"/>
      <protection hidden="1"/>
    </xf>
    <xf numFmtId="0" fontId="1" fillId="0" borderId="762" xfId="0" applyFont="1" applyFill="1" applyBorder="1" applyAlignment="1" applyProtection="1">
      <alignment horizontal="center" vertical="center" shrinkToFit="1"/>
      <protection hidden="1"/>
    </xf>
    <xf numFmtId="0" fontId="1" fillId="0" borderId="763" xfId="0" applyFont="1" applyFill="1" applyBorder="1" applyAlignment="1" applyProtection="1">
      <alignment horizontal="center" vertical="center" shrinkToFit="1"/>
      <protection hidden="1"/>
    </xf>
    <xf numFmtId="0" fontId="310" fillId="63" borderId="210" xfId="0" applyFont="1" applyFill="1" applyBorder="1" applyAlignment="1" applyProtection="1">
      <alignment horizontal="center" vertical="center" shrinkToFit="1"/>
      <protection hidden="1"/>
    </xf>
    <xf numFmtId="0" fontId="310" fillId="63" borderId="211" xfId="0" applyFont="1" applyFill="1" applyBorder="1" applyAlignment="1" applyProtection="1">
      <alignment horizontal="center" vertical="center" shrinkToFit="1"/>
      <protection hidden="1"/>
    </xf>
    <xf numFmtId="0" fontId="310" fillId="63" borderId="212" xfId="0" applyFont="1" applyFill="1" applyBorder="1" applyAlignment="1" applyProtection="1">
      <alignment horizontal="center" vertical="center" shrinkToFit="1"/>
      <protection hidden="1"/>
    </xf>
    <xf numFmtId="165" fontId="204" fillId="0" borderId="99" xfId="0" applyNumberFormat="1" applyFont="1" applyFill="1" applyBorder="1" applyAlignment="1" applyProtection="1">
      <alignment horizontal="left"/>
      <protection hidden="1"/>
    </xf>
    <xf numFmtId="0" fontId="7" fillId="18" borderId="219" xfId="0" applyFont="1" applyFill="1" applyBorder="1" applyAlignment="1" applyProtection="1">
      <alignment horizontal="center" vertical="center" shrinkToFit="1"/>
      <protection hidden="1"/>
    </xf>
    <xf numFmtId="0" fontId="7" fillId="18" borderId="247" xfId="0" applyFont="1" applyFill="1" applyBorder="1" applyAlignment="1" applyProtection="1">
      <alignment horizontal="center" vertical="center" shrinkToFit="1"/>
      <protection hidden="1"/>
    </xf>
    <xf numFmtId="165" fontId="31" fillId="10" borderId="53" xfId="0" applyNumberFormat="1" applyFont="1" applyFill="1" applyBorder="1" applyAlignment="1" applyProtection="1">
      <alignment horizontal="center" vertical="center" shrinkToFit="1"/>
      <protection hidden="1"/>
    </xf>
    <xf numFmtId="165" fontId="31" fillId="10" borderId="82" xfId="0" applyNumberFormat="1" applyFont="1" applyFill="1" applyBorder="1" applyAlignment="1" applyProtection="1">
      <alignment horizontal="center" vertical="center" shrinkToFit="1"/>
      <protection hidden="1"/>
    </xf>
    <xf numFmtId="165" fontId="31" fillId="10" borderId="60" xfId="0" applyNumberFormat="1" applyFont="1" applyFill="1" applyBorder="1" applyAlignment="1" applyProtection="1">
      <alignment horizontal="center" vertical="center" shrinkToFit="1"/>
      <protection hidden="1"/>
    </xf>
    <xf numFmtId="0" fontId="121" fillId="10" borderId="0" xfId="0" applyFont="1" applyFill="1" applyBorder="1" applyAlignment="1" applyProtection="1">
      <alignment horizontal="center" wrapText="1"/>
      <protection hidden="1"/>
    </xf>
    <xf numFmtId="0" fontId="246" fillId="0" borderId="0" xfId="0" applyFont="1" applyFill="1" applyAlignment="1" applyProtection="1">
      <alignment horizontal="center" vertical="center"/>
      <protection hidden="1"/>
    </xf>
    <xf numFmtId="168" fontId="272" fillId="60" borderId="0" xfId="0" applyNumberFormat="1" applyFont="1" applyFill="1" applyBorder="1" applyAlignment="1" applyProtection="1">
      <alignment horizontal="center" shrinkToFit="1"/>
      <protection locked="0"/>
    </xf>
    <xf numFmtId="0" fontId="268" fillId="0" borderId="0" xfId="0" applyFont="1" applyFill="1" applyAlignment="1" applyProtection="1">
      <alignment horizontal="center" vertical="center" shrinkToFit="1"/>
      <protection hidden="1"/>
    </xf>
    <xf numFmtId="166" fontId="246" fillId="0" borderId="0" xfId="0" applyNumberFormat="1" applyFont="1" applyFill="1" applyAlignment="1" applyProtection="1">
      <alignment horizontal="center" vertical="center" shrinkToFit="1"/>
      <protection hidden="1"/>
    </xf>
    <xf numFmtId="0" fontId="116" fillId="9" borderId="737" xfId="0" applyFont="1" applyFill="1" applyBorder="1" applyAlignment="1" applyProtection="1">
      <alignment horizontal="center" vertical="center" shrinkToFit="1"/>
      <protection locked="0"/>
    </xf>
    <xf numFmtId="0" fontId="116" fillId="9" borderId="803" xfId="0" applyFont="1" applyFill="1" applyBorder="1" applyAlignment="1" applyProtection="1">
      <alignment horizontal="center" vertical="center" shrinkToFit="1"/>
      <protection locked="0"/>
    </xf>
    <xf numFmtId="0" fontId="10" fillId="0" borderId="118" xfId="0" applyFont="1" applyFill="1" applyBorder="1" applyAlignment="1" applyProtection="1">
      <alignment horizontal="center" shrinkToFit="1"/>
      <protection hidden="1"/>
    </xf>
    <xf numFmtId="0" fontId="2" fillId="18" borderId="118" xfId="0" applyFont="1" applyFill="1" applyBorder="1" applyAlignment="1" applyProtection="1">
      <alignment horizontal="center" wrapText="1"/>
      <protection hidden="1"/>
    </xf>
    <xf numFmtId="0" fontId="37" fillId="0" borderId="266" xfId="0" applyFont="1" applyFill="1" applyBorder="1" applyAlignment="1" applyProtection="1">
      <alignment horizontal="center" textRotation="90" shrinkToFit="1"/>
      <protection hidden="1"/>
    </xf>
    <xf numFmtId="0" fontId="37" fillId="0" borderId="286" xfId="0" applyFont="1" applyFill="1" applyBorder="1" applyAlignment="1" applyProtection="1">
      <alignment horizontal="center" textRotation="90" shrinkToFit="1"/>
      <protection hidden="1"/>
    </xf>
    <xf numFmtId="0" fontId="7" fillId="0" borderId="260" xfId="0" applyFont="1" applyFill="1" applyBorder="1" applyAlignment="1" applyProtection="1">
      <alignment horizontal="center" vertical="center" shrinkToFit="1"/>
      <protection hidden="1"/>
    </xf>
    <xf numFmtId="0" fontId="7" fillId="0" borderId="259" xfId="0" applyFont="1" applyFill="1" applyBorder="1" applyAlignment="1" applyProtection="1">
      <alignment horizontal="center" vertical="center" shrinkToFit="1"/>
      <protection hidden="1"/>
    </xf>
    <xf numFmtId="0" fontId="351" fillId="0" borderId="0" xfId="0" applyFont="1" applyFill="1" applyAlignment="1" applyProtection="1">
      <alignment horizontal="center" vertical="center"/>
      <protection hidden="1"/>
    </xf>
    <xf numFmtId="0" fontId="33" fillId="10" borderId="379" xfId="0" applyFont="1" applyFill="1" applyBorder="1" applyAlignment="1" applyProtection="1">
      <alignment horizontal="center" vertical="center" shrinkToFit="1"/>
      <protection hidden="1"/>
    </xf>
    <xf numFmtId="166" fontId="372" fillId="48" borderId="0" xfId="0" applyNumberFormat="1" applyFont="1" applyFill="1" applyAlignment="1" applyProtection="1">
      <alignment horizontal="center" shrinkToFit="1"/>
      <protection hidden="1"/>
    </xf>
    <xf numFmtId="49" fontId="71" fillId="10" borderId="0" xfId="0" applyNumberFormat="1" applyFont="1" applyFill="1" applyAlignment="1" applyProtection="1">
      <alignment horizontal="right" vertical="center" wrapText="1" shrinkToFit="1"/>
      <protection locked="0"/>
    </xf>
    <xf numFmtId="165" fontId="1" fillId="45" borderId="0" xfId="0" applyNumberFormat="1" applyFont="1" applyFill="1" applyAlignment="1" applyProtection="1">
      <alignment horizontal="center" vertical="center" shrinkToFit="1"/>
      <protection locked="0"/>
    </xf>
    <xf numFmtId="0" fontId="76" fillId="0" borderId="219" xfId="0" applyFont="1" applyFill="1" applyBorder="1" applyAlignment="1" applyProtection="1">
      <alignment horizontal="right" vertical="center" wrapText="1"/>
      <protection hidden="1"/>
    </xf>
    <xf numFmtId="0" fontId="76" fillId="0" borderId="0" xfId="0" applyFont="1" applyFill="1" applyBorder="1" applyAlignment="1" applyProtection="1">
      <alignment horizontal="right" vertical="center" wrapText="1"/>
      <protection hidden="1"/>
    </xf>
    <xf numFmtId="0" fontId="2" fillId="18" borderId="14" xfId="0" applyFont="1" applyFill="1" applyBorder="1" applyAlignment="1" applyProtection="1">
      <alignment horizontal="left" vertical="center"/>
      <protection hidden="1"/>
    </xf>
    <xf numFmtId="0" fontId="2" fillId="35" borderId="6" xfId="0" applyFont="1" applyFill="1" applyBorder="1" applyAlignment="1" applyProtection="1">
      <alignment horizontal="left" vertical="center"/>
      <protection hidden="1"/>
    </xf>
    <xf numFmtId="0" fontId="107" fillId="0" borderId="0" xfId="0" applyFont="1" applyFill="1" applyAlignment="1" applyProtection="1">
      <alignment horizontal="left" vertical="center"/>
      <protection hidden="1"/>
    </xf>
    <xf numFmtId="0" fontId="313" fillId="6" borderId="834" xfId="0" applyFont="1" applyFill="1" applyBorder="1" applyAlignment="1" applyProtection="1">
      <alignment horizontal="center" vertical="center" shrinkToFit="1"/>
      <protection hidden="1"/>
    </xf>
    <xf numFmtId="0" fontId="274" fillId="55" borderId="215" xfId="0" applyFont="1" applyFill="1" applyBorder="1" applyAlignment="1" applyProtection="1">
      <alignment horizontal="center" vertical="center" shrinkToFit="1"/>
      <protection hidden="1"/>
    </xf>
    <xf numFmtId="0" fontId="274" fillId="55" borderId="216" xfId="0" applyFont="1" applyFill="1" applyBorder="1" applyAlignment="1" applyProtection="1">
      <alignment horizontal="center" vertical="center" shrinkToFit="1"/>
      <protection hidden="1"/>
    </xf>
    <xf numFmtId="0" fontId="274" fillId="55" borderId="217" xfId="0" applyFont="1" applyFill="1" applyBorder="1" applyAlignment="1" applyProtection="1">
      <alignment horizontal="center" vertical="center" shrinkToFit="1"/>
      <protection hidden="1"/>
    </xf>
    <xf numFmtId="0" fontId="216" fillId="10" borderId="215" xfId="0" applyFont="1" applyFill="1" applyBorder="1" applyAlignment="1" applyProtection="1">
      <alignment horizontal="center" vertical="center" shrinkToFit="1"/>
      <protection hidden="1"/>
    </xf>
    <xf numFmtId="0" fontId="216" fillId="10" borderId="216" xfId="0" applyFont="1" applyFill="1" applyBorder="1" applyAlignment="1" applyProtection="1">
      <alignment horizontal="center" vertical="center" shrinkToFit="1"/>
      <protection hidden="1"/>
    </xf>
    <xf numFmtId="0" fontId="216" fillId="10" borderId="217" xfId="0" applyFont="1" applyFill="1" applyBorder="1" applyAlignment="1" applyProtection="1">
      <alignment horizontal="center" vertical="center" shrinkToFit="1"/>
      <protection hidden="1"/>
    </xf>
    <xf numFmtId="0" fontId="71" fillId="0" borderId="759" xfId="0" applyFont="1" applyFill="1" applyBorder="1" applyAlignment="1" applyProtection="1">
      <alignment horizontal="center" textRotation="90" shrinkToFit="1"/>
      <protection hidden="1"/>
    </xf>
    <xf numFmtId="0" fontId="71" fillId="0" borderId="782" xfId="0" applyFont="1" applyFill="1" applyBorder="1" applyAlignment="1" applyProtection="1">
      <alignment horizontal="center" textRotation="90" shrinkToFit="1"/>
      <protection hidden="1"/>
    </xf>
    <xf numFmtId="0" fontId="71" fillId="0" borderId="785" xfId="0" applyFont="1" applyFill="1" applyBorder="1" applyAlignment="1" applyProtection="1">
      <alignment horizontal="center" textRotation="90" shrinkToFit="1"/>
      <protection hidden="1"/>
    </xf>
    <xf numFmtId="0" fontId="116" fillId="5" borderId="765" xfId="0" applyFont="1" applyFill="1" applyBorder="1" applyAlignment="1" applyProtection="1">
      <alignment horizontal="center" vertical="center" shrinkToFit="1"/>
      <protection locked="0"/>
    </xf>
    <xf numFmtId="0" fontId="116" fillId="5" borderId="733" xfId="0" applyFont="1" applyFill="1" applyBorder="1" applyAlignment="1" applyProtection="1">
      <alignment horizontal="center" vertical="center" shrinkToFit="1"/>
      <protection locked="0"/>
    </xf>
    <xf numFmtId="0" fontId="348" fillId="0" borderId="0" xfId="0" applyFont="1" applyFill="1" applyAlignment="1" applyProtection="1">
      <alignment horizontal="center" vertical="center" shrinkToFit="1"/>
      <protection hidden="1"/>
    </xf>
    <xf numFmtId="0" fontId="3" fillId="0" borderId="127" xfId="0" applyFont="1" applyFill="1" applyBorder="1" applyAlignment="1" applyProtection="1">
      <alignment horizontal="center" vertical="center" wrapText="1"/>
      <protection hidden="1"/>
    </xf>
    <xf numFmtId="0" fontId="3" fillId="0" borderId="111" xfId="0" applyFont="1" applyFill="1" applyBorder="1" applyAlignment="1" applyProtection="1">
      <alignment horizontal="center" vertical="center" wrapText="1"/>
      <protection hidden="1"/>
    </xf>
    <xf numFmtId="0" fontId="107" fillId="0" borderId="0" xfId="0" applyFont="1" applyFill="1" applyBorder="1" applyAlignment="1" applyProtection="1">
      <alignment horizontal="center" vertical="center"/>
      <protection hidden="1"/>
    </xf>
    <xf numFmtId="0" fontId="100" fillId="0" borderId="0" xfId="0" applyFont="1" applyFill="1" applyBorder="1" applyAlignment="1" applyProtection="1">
      <alignment horizontal="center" vertical="center"/>
      <protection hidden="1"/>
    </xf>
    <xf numFmtId="0" fontId="10" fillId="39" borderId="0" xfId="0" applyFont="1" applyFill="1" applyAlignment="1" applyProtection="1">
      <alignment horizontal="center"/>
      <protection hidden="1"/>
    </xf>
    <xf numFmtId="0" fontId="4" fillId="39" borderId="0" xfId="0" applyFont="1" applyFill="1" applyAlignment="1" applyProtection="1">
      <alignment horizontal="center"/>
      <protection hidden="1"/>
    </xf>
    <xf numFmtId="0" fontId="100" fillId="0" borderId="692" xfId="0" applyFont="1" applyFill="1" applyBorder="1" applyAlignment="1" applyProtection="1">
      <alignment horizontal="left" indent="3" shrinkToFit="1"/>
      <protection hidden="1"/>
    </xf>
    <xf numFmtId="0" fontId="100" fillId="0" borderId="486" xfId="0" applyFont="1" applyFill="1" applyBorder="1" applyAlignment="1" applyProtection="1">
      <alignment horizontal="left" indent="3" shrinkToFit="1"/>
      <protection hidden="1"/>
    </xf>
    <xf numFmtId="0" fontId="1" fillId="6" borderId="423" xfId="0" applyFont="1" applyFill="1" applyBorder="1" applyAlignment="1" applyProtection="1">
      <alignment horizontal="center" vertical="center" shrinkToFit="1"/>
      <protection hidden="1"/>
    </xf>
    <xf numFmtId="0" fontId="1" fillId="6" borderId="416" xfId="0" applyFont="1" applyFill="1" applyBorder="1" applyAlignment="1" applyProtection="1">
      <alignment horizontal="center" vertical="center" shrinkToFit="1"/>
      <protection hidden="1"/>
    </xf>
    <xf numFmtId="0" fontId="1" fillId="6" borderId="403" xfId="0" applyFont="1" applyFill="1" applyBorder="1" applyAlignment="1" applyProtection="1">
      <alignment horizontal="center" vertical="center" shrinkToFit="1"/>
      <protection hidden="1"/>
    </xf>
    <xf numFmtId="0" fontId="100" fillId="0" borderId="543" xfId="0" applyFont="1" applyFill="1" applyBorder="1" applyAlignment="1" applyProtection="1">
      <alignment horizontal="left" indent="3" shrinkToFit="1"/>
      <protection hidden="1"/>
    </xf>
    <xf numFmtId="0" fontId="100" fillId="0" borderId="328" xfId="0" applyFont="1" applyFill="1" applyBorder="1" applyAlignment="1" applyProtection="1">
      <alignment horizontal="left" indent="3" shrinkToFit="1"/>
      <protection hidden="1"/>
    </xf>
    <xf numFmtId="0" fontId="100" fillId="0" borderId="544" xfId="0" applyFont="1" applyFill="1" applyBorder="1" applyAlignment="1" applyProtection="1">
      <alignment horizontal="left" indent="3" shrinkToFit="1"/>
      <protection hidden="1"/>
    </xf>
    <xf numFmtId="0" fontId="100" fillId="0" borderId="331" xfId="0" applyFont="1" applyFill="1" applyBorder="1" applyAlignment="1" applyProtection="1">
      <alignment horizontal="left" indent="3" shrinkToFit="1"/>
      <protection hidden="1"/>
    </xf>
    <xf numFmtId="0" fontId="189" fillId="0" borderId="390" xfId="0" applyFont="1" applyFill="1" applyBorder="1" applyAlignment="1" applyProtection="1">
      <alignment horizontal="center" vertical="center" shrinkToFit="1"/>
      <protection hidden="1"/>
    </xf>
    <xf numFmtId="0" fontId="189" fillId="0" borderId="406" xfId="0" applyFont="1" applyFill="1" applyBorder="1" applyAlignment="1" applyProtection="1">
      <alignment horizontal="center" vertical="center" shrinkToFit="1"/>
      <protection hidden="1"/>
    </xf>
    <xf numFmtId="0" fontId="1" fillId="0" borderId="402" xfId="0" applyFont="1" applyFill="1" applyBorder="1" applyAlignment="1" applyProtection="1">
      <alignment horizontal="center" vertical="top"/>
      <protection hidden="1"/>
    </xf>
    <xf numFmtId="0" fontId="39" fillId="10" borderId="442" xfId="0" applyFont="1" applyFill="1" applyBorder="1" applyAlignment="1" applyProtection="1">
      <alignment horizontal="left" vertical="center" wrapText="1" indent="1" shrinkToFit="1"/>
      <protection hidden="1"/>
    </xf>
    <xf numFmtId="0" fontId="39" fillId="10" borderId="392" xfId="0" applyFont="1" applyFill="1" applyBorder="1" applyAlignment="1" applyProtection="1">
      <alignment horizontal="left" vertical="center" wrapText="1" indent="1" shrinkToFit="1"/>
      <protection hidden="1"/>
    </xf>
    <xf numFmtId="0" fontId="10" fillId="39" borderId="0" xfId="0" applyFont="1" applyFill="1" applyBorder="1" applyAlignment="1" applyProtection="1">
      <alignment horizontal="center" shrinkToFit="1"/>
      <protection hidden="1"/>
    </xf>
    <xf numFmtId="0" fontId="175" fillId="44" borderId="389" xfId="0" applyFont="1" applyFill="1" applyBorder="1" applyAlignment="1" applyProtection="1">
      <alignment horizontal="center" vertical="center" wrapText="1" shrinkToFit="1"/>
      <protection hidden="1"/>
    </xf>
    <xf numFmtId="0" fontId="175" fillId="44" borderId="402" xfId="0" applyFont="1" applyFill="1" applyBorder="1" applyAlignment="1" applyProtection="1">
      <alignment horizontal="center" vertical="center" wrapText="1" shrinkToFit="1"/>
      <protection hidden="1"/>
    </xf>
    <xf numFmtId="0" fontId="175" fillId="44" borderId="436" xfId="0" applyFont="1" applyFill="1" applyBorder="1" applyAlignment="1" applyProtection="1">
      <alignment horizontal="center" vertical="center" wrapText="1" shrinkToFit="1"/>
      <protection hidden="1"/>
    </xf>
    <xf numFmtId="0" fontId="175" fillId="44" borderId="476" xfId="0" applyFont="1" applyFill="1" applyBorder="1" applyAlignment="1" applyProtection="1">
      <alignment horizontal="center" vertical="center" wrapText="1" shrinkToFit="1"/>
      <protection hidden="1"/>
    </xf>
    <xf numFmtId="0" fontId="175" fillId="44" borderId="0" xfId="0" applyFont="1" applyFill="1" applyBorder="1" applyAlignment="1" applyProtection="1">
      <alignment horizontal="center" vertical="center" wrapText="1" shrinkToFit="1"/>
      <protection hidden="1"/>
    </xf>
    <xf numFmtId="0" fontId="175" fillId="44" borderId="477" xfId="0" applyFont="1" applyFill="1" applyBorder="1" applyAlignment="1" applyProtection="1">
      <alignment horizontal="center" vertical="center" wrapText="1" shrinkToFit="1"/>
      <protection hidden="1"/>
    </xf>
    <xf numFmtId="0" fontId="3" fillId="30" borderId="127" xfId="0" quotePrefix="1" applyFont="1" applyFill="1" applyBorder="1" applyAlignment="1" applyProtection="1">
      <alignment horizontal="center" vertical="center" wrapText="1"/>
      <protection hidden="1"/>
    </xf>
    <xf numFmtId="0" fontId="3" fillId="30" borderId="111" xfId="0" applyFont="1" applyFill="1" applyBorder="1" applyAlignment="1" applyProtection="1">
      <alignment horizontal="center" vertical="center" wrapText="1"/>
      <protection hidden="1"/>
    </xf>
    <xf numFmtId="0" fontId="39" fillId="10" borderId="391" xfId="0" applyFont="1" applyFill="1" applyBorder="1" applyAlignment="1" applyProtection="1">
      <alignment horizontal="left" vertical="center" wrapText="1" indent="1" shrinkToFit="1"/>
      <protection hidden="1"/>
    </xf>
    <xf numFmtId="0" fontId="245" fillId="0" borderId="0" xfId="0" applyFont="1" applyFill="1" applyAlignment="1" applyProtection="1">
      <alignment horizontal="center" vertical="center" shrinkToFit="1"/>
      <protection hidden="1"/>
    </xf>
    <xf numFmtId="0" fontId="209" fillId="31" borderId="0" xfId="0" applyFont="1" applyFill="1" applyAlignment="1" applyProtection="1">
      <alignment horizontal="center" vertical="center"/>
      <protection hidden="1"/>
    </xf>
    <xf numFmtId="0" fontId="220" fillId="48" borderId="0" xfId="0" applyFont="1" applyFill="1" applyAlignment="1" applyProtection="1">
      <alignment vertical="top" wrapText="1"/>
      <protection hidden="1"/>
    </xf>
    <xf numFmtId="0" fontId="174" fillId="44" borderId="0" xfId="0" applyFont="1" applyFill="1" applyAlignment="1" applyProtection="1">
      <alignment horizontal="center" vertical="top"/>
      <protection hidden="1"/>
    </xf>
    <xf numFmtId="0" fontId="347" fillId="0" borderId="0" xfId="0" applyFont="1" applyFill="1" applyAlignment="1" applyProtection="1">
      <alignment horizontal="center" vertical="center" shrinkToFit="1"/>
      <protection hidden="1"/>
    </xf>
    <xf numFmtId="0" fontId="116" fillId="6" borderId="423" xfId="0" applyFont="1" applyFill="1" applyBorder="1" applyAlignment="1" applyProtection="1">
      <alignment horizontal="center" vertical="center" shrinkToFit="1"/>
      <protection hidden="1"/>
    </xf>
    <xf numFmtId="0" fontId="116" fillId="6" borderId="416" xfId="0" applyFont="1" applyFill="1" applyBorder="1" applyAlignment="1" applyProtection="1">
      <alignment horizontal="center" vertical="center" shrinkToFit="1"/>
      <protection hidden="1"/>
    </xf>
    <xf numFmtId="0" fontId="4" fillId="0" borderId="0" xfId="0" applyFont="1" applyFill="1" applyAlignment="1" applyProtection="1">
      <alignment horizontal="center"/>
      <protection hidden="1"/>
    </xf>
    <xf numFmtId="0" fontId="1" fillId="0" borderId="0" xfId="0" applyFont="1" applyFill="1" applyAlignment="1" applyProtection="1">
      <alignment horizontal="center" vertical="center" wrapText="1"/>
      <protection hidden="1"/>
    </xf>
    <xf numFmtId="0" fontId="10" fillId="6" borderId="0" xfId="0" applyFont="1" applyFill="1" applyAlignment="1" applyProtection="1">
      <alignment horizontal="center"/>
      <protection hidden="1"/>
    </xf>
    <xf numFmtId="0" fontId="3" fillId="16" borderId="0" xfId="0" applyFont="1" applyFill="1" applyAlignment="1" applyProtection="1">
      <alignment horizontal="center"/>
      <protection hidden="1"/>
    </xf>
    <xf numFmtId="0" fontId="116" fillId="6" borderId="403" xfId="0" applyFont="1" applyFill="1" applyBorder="1" applyAlignment="1" applyProtection="1">
      <alignment horizontal="center" vertical="center" shrinkToFit="1"/>
      <protection hidden="1"/>
    </xf>
    <xf numFmtId="0" fontId="116" fillId="6" borderId="344" xfId="0" applyFont="1" applyFill="1" applyBorder="1" applyAlignment="1" applyProtection="1">
      <alignment horizontal="center" vertical="center" shrinkToFit="1"/>
      <protection hidden="1"/>
    </xf>
    <xf numFmtId="0" fontId="160" fillId="10" borderId="348" xfId="0" applyFont="1" applyFill="1" applyBorder="1" applyAlignment="1" applyProtection="1">
      <alignment horizontal="center" shrinkToFit="1"/>
      <protection hidden="1"/>
    </xf>
    <xf numFmtId="0" fontId="160" fillId="10" borderId="340" xfId="0" applyFont="1" applyFill="1" applyBorder="1" applyAlignment="1" applyProtection="1">
      <alignment horizontal="center" shrinkToFit="1"/>
      <protection hidden="1"/>
    </xf>
    <xf numFmtId="0" fontId="160" fillId="10" borderId="435" xfId="0" applyFont="1" applyFill="1" applyBorder="1" applyAlignment="1" applyProtection="1">
      <alignment horizontal="center" shrinkToFit="1"/>
      <protection hidden="1"/>
    </xf>
    <xf numFmtId="0" fontId="100" fillId="0" borderId="541" xfId="0" applyFont="1" applyFill="1" applyBorder="1" applyAlignment="1" applyProtection="1">
      <alignment horizontal="left" indent="3" shrinkToFit="1"/>
      <protection hidden="1"/>
    </xf>
    <xf numFmtId="0" fontId="100" fillId="0" borderId="542" xfId="0" applyFont="1" applyFill="1" applyBorder="1" applyAlignment="1" applyProtection="1">
      <alignment horizontal="left" indent="3" shrinkToFit="1"/>
      <protection hidden="1"/>
    </xf>
    <xf numFmtId="0" fontId="116" fillId="6" borderId="460" xfId="0" applyFont="1" applyFill="1" applyBorder="1" applyAlignment="1" applyProtection="1">
      <alignment horizontal="center" vertical="center" shrinkToFit="1"/>
      <protection hidden="1"/>
    </xf>
    <xf numFmtId="0" fontId="116" fillId="6" borderId="409" xfId="0" applyFont="1" applyFill="1" applyBorder="1" applyAlignment="1" applyProtection="1">
      <alignment horizontal="center" vertical="center" shrinkToFit="1"/>
      <protection hidden="1"/>
    </xf>
    <xf numFmtId="0" fontId="116" fillId="6" borderId="461" xfId="0" applyFont="1" applyFill="1" applyBorder="1" applyAlignment="1" applyProtection="1">
      <alignment horizontal="center" vertical="center" shrinkToFit="1"/>
      <protection hidden="1"/>
    </xf>
    <xf numFmtId="0" fontId="189" fillId="6" borderId="512" xfId="0" applyFont="1" applyFill="1" applyBorder="1" applyAlignment="1" applyProtection="1">
      <alignment horizontal="center" vertical="center" shrinkToFit="1"/>
      <protection hidden="1"/>
    </xf>
    <xf numFmtId="0" fontId="189" fillId="6" borderId="525" xfId="0" applyFont="1" applyFill="1" applyBorder="1" applyAlignment="1" applyProtection="1">
      <alignment horizontal="center" vertical="center" shrinkToFit="1"/>
      <protection hidden="1"/>
    </xf>
    <xf numFmtId="0" fontId="30" fillId="0" borderId="531" xfId="0" applyFont="1" applyFill="1" applyBorder="1" applyAlignment="1" applyProtection="1">
      <alignment horizontal="center" vertical="center" textRotation="90" wrapText="1" shrinkToFit="1"/>
      <protection hidden="1"/>
    </xf>
    <xf numFmtId="0" fontId="30" fillId="0" borderId="0" xfId="0" applyFont="1" applyFill="1" applyBorder="1" applyAlignment="1" applyProtection="1">
      <alignment horizontal="center" vertical="center" textRotation="90" wrapText="1" shrinkToFit="1"/>
      <protection hidden="1"/>
    </xf>
    <xf numFmtId="0" fontId="244" fillId="40" borderId="532" xfId="0" applyFont="1" applyFill="1" applyBorder="1" applyAlignment="1" applyProtection="1">
      <alignment horizontal="center" vertical="center" textRotation="90" wrapText="1" shrinkToFit="1"/>
      <protection hidden="1"/>
    </xf>
    <xf numFmtId="0" fontId="244" fillId="40" borderId="669" xfId="0" applyFont="1" applyFill="1" applyBorder="1" applyAlignment="1" applyProtection="1">
      <alignment horizontal="center" vertical="center" textRotation="90" wrapText="1" shrinkToFit="1"/>
      <protection hidden="1"/>
    </xf>
    <xf numFmtId="0" fontId="149" fillId="6" borderId="521" xfId="0" applyFont="1" applyFill="1" applyBorder="1" applyAlignment="1" applyProtection="1">
      <alignment horizontal="center" vertical="center" shrinkToFit="1"/>
      <protection hidden="1"/>
    </xf>
    <xf numFmtId="0" fontId="149" fillId="6" borderId="522" xfId="0" applyFont="1" applyFill="1" applyBorder="1" applyAlignment="1" applyProtection="1">
      <alignment horizontal="center" vertical="center" shrinkToFit="1"/>
      <protection hidden="1"/>
    </xf>
    <xf numFmtId="0" fontId="149" fillId="6" borderId="523" xfId="0" applyFont="1" applyFill="1" applyBorder="1" applyAlignment="1" applyProtection="1">
      <alignment horizontal="center" vertical="center" shrinkToFit="1"/>
      <protection hidden="1"/>
    </xf>
    <xf numFmtId="0" fontId="1" fillId="6" borderId="123" xfId="0" quotePrefix="1" applyFont="1" applyFill="1" applyBorder="1" applyAlignment="1" applyProtection="1">
      <alignment horizontal="center" vertical="center" shrinkToFit="1"/>
      <protection hidden="1"/>
    </xf>
    <xf numFmtId="0" fontId="1" fillId="6" borderId="528" xfId="0" quotePrefix="1" applyFont="1" applyFill="1" applyBorder="1" applyAlignment="1" applyProtection="1">
      <alignment horizontal="center" vertical="center" shrinkToFit="1"/>
      <protection hidden="1"/>
    </xf>
    <xf numFmtId="0" fontId="174" fillId="44" borderId="0" xfId="0" applyFont="1" applyFill="1" applyAlignment="1" applyProtection="1">
      <alignment horizontal="center" vertical="center"/>
      <protection hidden="1"/>
    </xf>
    <xf numFmtId="0" fontId="30" fillId="0" borderId="505" xfId="0" applyFont="1" applyFill="1" applyBorder="1" applyAlignment="1" applyProtection="1">
      <alignment horizontal="center" vertical="center" textRotation="90" wrapText="1" shrinkToFit="1"/>
      <protection hidden="1"/>
    </xf>
    <xf numFmtId="0" fontId="30" fillId="0" borderId="508" xfId="0" applyFont="1" applyFill="1" applyBorder="1" applyAlignment="1" applyProtection="1">
      <alignment horizontal="center" vertical="center" textRotation="90" wrapText="1" shrinkToFit="1"/>
      <protection hidden="1"/>
    </xf>
    <xf numFmtId="0" fontId="30" fillId="0" borderId="537" xfId="0" applyFont="1" applyFill="1" applyBorder="1" applyAlignment="1" applyProtection="1">
      <alignment horizontal="center" vertical="center" textRotation="90" wrapText="1" shrinkToFit="1"/>
      <protection hidden="1"/>
    </xf>
    <xf numFmtId="0" fontId="30" fillId="0" borderId="676" xfId="0" applyFont="1" applyFill="1" applyBorder="1" applyAlignment="1" applyProtection="1">
      <alignment horizontal="center" vertical="center" textRotation="90" wrapText="1" shrinkToFit="1"/>
      <protection hidden="1"/>
    </xf>
    <xf numFmtId="0" fontId="1" fillId="6" borderId="529" xfId="0" applyFont="1" applyFill="1" applyBorder="1" applyAlignment="1" applyProtection="1">
      <alignment horizontal="center" vertical="center" shrinkToFit="1"/>
      <protection hidden="1"/>
    </xf>
    <xf numFmtId="0" fontId="1" fillId="6" borderId="530" xfId="0" applyFont="1" applyFill="1" applyBorder="1" applyAlignment="1" applyProtection="1">
      <alignment horizontal="center" vertical="center" shrinkToFit="1"/>
      <protection hidden="1"/>
    </xf>
    <xf numFmtId="0" fontId="1" fillId="6" borderId="528" xfId="0" applyFont="1" applyFill="1" applyBorder="1" applyAlignment="1" applyProtection="1">
      <alignment horizontal="center" vertical="center" shrinkToFit="1"/>
      <protection hidden="1"/>
    </xf>
    <xf numFmtId="0" fontId="166" fillId="6" borderId="505" xfId="0" applyFont="1" applyFill="1" applyBorder="1" applyAlignment="1" applyProtection="1">
      <alignment horizontal="center" vertical="center" shrinkToFit="1"/>
      <protection hidden="1"/>
    </xf>
    <xf numFmtId="0" fontId="166" fillId="6" borderId="509" xfId="0" applyFont="1" applyFill="1" applyBorder="1" applyAlignment="1" applyProtection="1">
      <alignment horizontal="center" vertical="center" shrinkToFit="1"/>
      <protection hidden="1"/>
    </xf>
    <xf numFmtId="0" fontId="185" fillId="10" borderId="507" xfId="0" applyFont="1" applyFill="1" applyBorder="1" applyAlignment="1" applyProtection="1">
      <alignment horizontal="left" vertical="center" wrapText="1" indent="1" shrinkToFit="1"/>
      <protection hidden="1"/>
    </xf>
    <xf numFmtId="0" fontId="185" fillId="10" borderId="506" xfId="0" applyFont="1" applyFill="1" applyBorder="1" applyAlignment="1" applyProtection="1">
      <alignment horizontal="left" vertical="center" wrapText="1" indent="1" shrinkToFit="1"/>
      <protection hidden="1"/>
    </xf>
    <xf numFmtId="0" fontId="185" fillId="10" borderId="508" xfId="0" applyFont="1" applyFill="1" applyBorder="1" applyAlignment="1" applyProtection="1">
      <alignment horizontal="left" vertical="center" wrapText="1" indent="1" shrinkToFit="1"/>
      <protection hidden="1"/>
    </xf>
    <xf numFmtId="0" fontId="185" fillId="10" borderId="505" xfId="0" applyFont="1" applyFill="1" applyBorder="1" applyAlignment="1" applyProtection="1">
      <alignment horizontal="left" vertical="center" wrapText="1" indent="1" shrinkToFit="1"/>
      <protection hidden="1"/>
    </xf>
    <xf numFmtId="0" fontId="175" fillId="40" borderId="505" xfId="0" applyFont="1" applyFill="1" applyBorder="1" applyAlignment="1" applyProtection="1">
      <alignment horizontal="center" vertical="center" wrapText="1" shrinkToFit="1"/>
      <protection hidden="1"/>
    </xf>
    <xf numFmtId="0" fontId="175" fillId="40" borderId="509" xfId="0" applyFont="1" applyFill="1" applyBorder="1" applyAlignment="1" applyProtection="1">
      <alignment horizontal="center" vertical="center" wrapText="1" shrinkToFit="1"/>
      <protection hidden="1"/>
    </xf>
    <xf numFmtId="0" fontId="358" fillId="47" borderId="0" xfId="0" applyFont="1" applyFill="1" applyAlignment="1" applyProtection="1">
      <alignment horizontal="center" vertical="center" wrapText="1"/>
      <protection hidden="1"/>
    </xf>
    <xf numFmtId="0" fontId="171" fillId="47" borderId="0" xfId="0" applyFont="1" applyFill="1" applyAlignment="1" applyProtection="1">
      <alignment horizontal="center" vertical="center" wrapText="1"/>
      <protection hidden="1"/>
    </xf>
    <xf numFmtId="0" fontId="149" fillId="6" borderId="524" xfId="0" applyFont="1" applyFill="1" applyBorder="1" applyAlignment="1" applyProtection="1">
      <alignment horizontal="center" vertical="center" shrinkToFit="1"/>
      <protection hidden="1"/>
    </xf>
    <xf numFmtId="0" fontId="244" fillId="40" borderId="533" xfId="0" applyFont="1" applyFill="1" applyBorder="1" applyAlignment="1" applyProtection="1">
      <alignment horizontal="center" vertical="center" textRotation="90" wrapText="1" shrinkToFit="1"/>
      <protection hidden="1"/>
    </xf>
    <xf numFmtId="0" fontId="244" fillId="40" borderId="677" xfId="0" applyFont="1" applyFill="1" applyBorder="1" applyAlignment="1" applyProtection="1">
      <alignment horizontal="center" vertical="center" textRotation="90" wrapText="1" shrinkToFit="1"/>
      <protection hidden="1"/>
    </xf>
    <xf numFmtId="0" fontId="30" fillId="0" borderId="526" xfId="0" applyFont="1" applyFill="1" applyBorder="1" applyAlignment="1" applyProtection="1">
      <alignment horizontal="center" vertical="center" textRotation="90" wrapText="1" shrinkToFit="1"/>
      <protection hidden="1"/>
    </xf>
    <xf numFmtId="0" fontId="244" fillId="40" borderId="527" xfId="0" applyFont="1" applyFill="1" applyBorder="1" applyAlignment="1" applyProtection="1">
      <alignment horizontal="center" vertical="center" textRotation="90" wrapText="1" shrinkToFit="1"/>
      <protection hidden="1"/>
    </xf>
    <xf numFmtId="0" fontId="244" fillId="40" borderId="534" xfId="0" applyFont="1" applyFill="1" applyBorder="1" applyAlignment="1" applyProtection="1">
      <alignment horizontal="center" vertical="center" textRotation="90" wrapText="1" shrinkToFit="1"/>
      <protection hidden="1"/>
    </xf>
    <xf numFmtId="0" fontId="30" fillId="0" borderId="538" xfId="0" applyFont="1" applyFill="1" applyBorder="1" applyAlignment="1" applyProtection="1">
      <alignment horizontal="center" vertical="center" textRotation="90" wrapText="1" shrinkToFit="1"/>
      <protection hidden="1"/>
    </xf>
    <xf numFmtId="0" fontId="54" fillId="0" borderId="0" xfId="0" applyFont="1" applyFill="1" applyAlignment="1" applyProtection="1">
      <alignment horizontal="left" shrinkToFit="1"/>
      <protection hidden="1"/>
    </xf>
    <xf numFmtId="169" fontId="361" fillId="10" borderId="0" xfId="0" applyNumberFormat="1" applyFont="1" applyFill="1" applyAlignment="1" applyProtection="1">
      <alignment horizontal="left" vertical="center" shrinkToFit="1"/>
      <protection hidden="1"/>
    </xf>
    <xf numFmtId="165" fontId="315" fillId="10" borderId="0" xfId="0" quotePrefix="1" applyNumberFormat="1" applyFont="1" applyFill="1" applyBorder="1" applyAlignment="1" applyProtection="1">
      <alignment horizontal="left" vertical="center" shrinkToFit="1"/>
      <protection hidden="1"/>
    </xf>
    <xf numFmtId="165" fontId="315" fillId="10" borderId="0" xfId="0" applyNumberFormat="1" applyFont="1" applyFill="1" applyBorder="1" applyAlignment="1" applyProtection="1">
      <alignment horizontal="left" vertical="center" shrinkToFit="1"/>
      <protection hidden="1"/>
    </xf>
    <xf numFmtId="0" fontId="311" fillId="10" borderId="219" xfId="0" applyFont="1" applyFill="1" applyBorder="1" applyAlignment="1" applyProtection="1">
      <alignment horizontal="right" vertical="center" wrapText="1"/>
      <protection hidden="1"/>
    </xf>
    <xf numFmtId="0" fontId="311" fillId="10" borderId="0" xfId="0" applyFont="1" applyFill="1" applyBorder="1" applyAlignment="1" applyProtection="1">
      <alignment horizontal="right" vertical="center" wrapText="1"/>
      <protection hidden="1"/>
    </xf>
    <xf numFmtId="0" fontId="181" fillId="10" borderId="92" xfId="0" applyFont="1" applyFill="1" applyBorder="1" applyAlignment="1" applyProtection="1">
      <alignment horizontal="center" vertical="center" shrinkToFit="1"/>
      <protection hidden="1"/>
    </xf>
    <xf numFmtId="0" fontId="181" fillId="10" borderId="582" xfId="0" applyFont="1" applyFill="1" applyBorder="1" applyAlignment="1" applyProtection="1">
      <alignment horizontal="center" vertical="center" shrinkToFit="1"/>
      <protection hidden="1"/>
    </xf>
    <xf numFmtId="0" fontId="178" fillId="61" borderId="387" xfId="0" applyFont="1" applyFill="1" applyBorder="1" applyAlignment="1" applyProtection="1">
      <alignment horizontal="center" vertical="center" shrinkToFit="1"/>
      <protection hidden="1"/>
    </xf>
    <xf numFmtId="0" fontId="178" fillId="61" borderId="111" xfId="0" applyFont="1" applyFill="1" applyBorder="1" applyAlignment="1" applyProtection="1">
      <alignment horizontal="center" vertical="center" shrinkToFit="1"/>
      <protection hidden="1"/>
    </xf>
    <xf numFmtId="0" fontId="64" fillId="10" borderId="0" xfId="0" applyFont="1" applyFill="1" applyAlignment="1" applyProtection="1">
      <alignment horizontal="left" shrinkToFit="1"/>
      <protection hidden="1"/>
    </xf>
    <xf numFmtId="0" fontId="178" fillId="10" borderId="127" xfId="0" applyFont="1" applyFill="1" applyBorder="1" applyAlignment="1" applyProtection="1">
      <alignment horizontal="center" vertical="center" shrinkToFit="1"/>
      <protection hidden="1"/>
    </xf>
    <xf numFmtId="0" fontId="178" fillId="10" borderId="385" xfId="0" applyFont="1" applyFill="1" applyBorder="1" applyAlignment="1" applyProtection="1">
      <alignment horizontal="center" vertical="center" shrinkToFit="1"/>
      <protection hidden="1"/>
    </xf>
    <xf numFmtId="0" fontId="184" fillId="10" borderId="92" xfId="0" applyFont="1" applyFill="1" applyBorder="1" applyAlignment="1" applyProtection="1">
      <alignment horizontal="center" vertical="center" shrinkToFit="1"/>
      <protection hidden="1"/>
    </xf>
    <xf numFmtId="0" fontId="184" fillId="10" borderId="582" xfId="0" applyFont="1" applyFill="1" applyBorder="1" applyAlignment="1" applyProtection="1">
      <alignment horizontal="center" vertical="center" shrinkToFit="1"/>
      <protection hidden="1"/>
    </xf>
    <xf numFmtId="0" fontId="178" fillId="10" borderId="387" xfId="0" applyFont="1" applyFill="1" applyBorder="1" applyAlignment="1" applyProtection="1">
      <alignment horizontal="center" vertical="center" shrinkToFit="1"/>
      <protection hidden="1"/>
    </xf>
    <xf numFmtId="0" fontId="178" fillId="10" borderId="111" xfId="0" applyFont="1" applyFill="1" applyBorder="1" applyAlignment="1" applyProtection="1">
      <alignment horizontal="center" vertical="center" shrinkToFit="1"/>
      <protection hidden="1"/>
    </xf>
    <xf numFmtId="0" fontId="184" fillId="10" borderId="98" xfId="0" applyFont="1" applyFill="1" applyBorder="1" applyAlignment="1" applyProtection="1">
      <alignment horizontal="center" vertical="center" shrinkToFit="1"/>
      <protection hidden="1"/>
    </xf>
    <xf numFmtId="0" fontId="55" fillId="0" borderId="0" xfId="0" applyFont="1" applyFill="1" applyAlignment="1" applyProtection="1">
      <alignment horizontal="center" vertical="center" shrinkToFit="1"/>
      <protection hidden="1"/>
    </xf>
    <xf numFmtId="0" fontId="184" fillId="10" borderId="588" xfId="0" applyFont="1" applyFill="1" applyBorder="1" applyAlignment="1" applyProtection="1">
      <alignment horizontal="center" vertical="center" shrinkToFit="1"/>
      <protection hidden="1"/>
    </xf>
    <xf numFmtId="0" fontId="181" fillId="10" borderId="128" xfId="0" applyFont="1" applyFill="1" applyBorder="1" applyAlignment="1" applyProtection="1">
      <alignment horizontal="center" vertical="center" shrinkToFit="1"/>
      <protection hidden="1"/>
    </xf>
    <xf numFmtId="0" fontId="181" fillId="10" borderId="385" xfId="0" applyFont="1" applyFill="1" applyBorder="1" applyAlignment="1" applyProtection="1">
      <alignment horizontal="center" vertical="center" shrinkToFit="1"/>
      <protection hidden="1"/>
    </xf>
    <xf numFmtId="0" fontId="87" fillId="10" borderId="0" xfId="0" applyFont="1" applyFill="1" applyBorder="1" applyAlignment="1" applyProtection="1">
      <alignment horizontal="left" vertical="top"/>
      <protection hidden="1"/>
    </xf>
    <xf numFmtId="0" fontId="87" fillId="10" borderId="981" xfId="0" applyFont="1" applyFill="1" applyBorder="1" applyAlignment="1" applyProtection="1">
      <alignment horizontal="left" vertical="top"/>
      <protection hidden="1"/>
    </xf>
    <xf numFmtId="0" fontId="363" fillId="0" borderId="0" xfId="0" applyFont="1" applyFill="1" applyAlignment="1" applyProtection="1">
      <alignment horizontal="center" vertical="center" wrapText="1"/>
      <protection hidden="1"/>
    </xf>
    <xf numFmtId="0" fontId="342" fillId="0" borderId="0" xfId="0" applyFont="1" applyFill="1" applyAlignment="1" applyProtection="1">
      <alignment horizontal="center" vertical="center" shrinkToFit="1"/>
      <protection hidden="1"/>
    </xf>
    <xf numFmtId="0" fontId="355" fillId="0" borderId="0" xfId="0" applyFont="1" applyFill="1" applyAlignment="1" applyProtection="1">
      <alignment horizontal="center" textRotation="90" shrinkToFit="1"/>
      <protection hidden="1"/>
    </xf>
    <xf numFmtId="0" fontId="57" fillId="10" borderId="0" xfId="0" applyFont="1" applyFill="1" applyAlignment="1" applyProtection="1">
      <alignment horizontal="center" vertical="center"/>
      <protection hidden="1"/>
    </xf>
    <xf numFmtId="1" fontId="55" fillId="0" borderId="56" xfId="0" applyNumberFormat="1" applyFont="1" applyFill="1" applyBorder="1" applyAlignment="1" applyProtection="1">
      <alignment horizontal="center" vertical="center" shrinkToFit="1"/>
      <protection hidden="1"/>
    </xf>
    <xf numFmtId="0" fontId="55" fillId="0" borderId="607" xfId="0" applyFont="1" applyFill="1" applyBorder="1" applyAlignment="1" applyProtection="1">
      <alignment horizontal="center" vertical="center" shrinkToFit="1"/>
      <protection hidden="1"/>
    </xf>
    <xf numFmtId="0" fontId="55" fillId="0" borderId="238" xfId="0" applyFont="1" applyFill="1" applyBorder="1" applyAlignment="1" applyProtection="1">
      <alignment horizontal="center" textRotation="90"/>
      <protection hidden="1"/>
    </xf>
    <xf numFmtId="0" fontId="55" fillId="0" borderId="588" xfId="0" applyFont="1" applyFill="1" applyBorder="1" applyAlignment="1" applyProtection="1">
      <alignment horizontal="center" textRotation="90"/>
      <protection hidden="1"/>
    </xf>
    <xf numFmtId="0" fontId="55" fillId="0" borderId="582" xfId="0" applyFont="1" applyFill="1" applyBorder="1" applyAlignment="1" applyProtection="1">
      <alignment horizontal="center" textRotation="90"/>
      <protection hidden="1"/>
    </xf>
    <xf numFmtId="0" fontId="184" fillId="10" borderId="239" xfId="0" applyFont="1" applyFill="1" applyBorder="1" applyAlignment="1" applyProtection="1">
      <alignment horizontal="center" vertical="center"/>
      <protection hidden="1"/>
    </xf>
    <xf numFmtId="0" fontId="184" fillId="10" borderId="601" xfId="0" applyFont="1" applyFill="1" applyBorder="1" applyAlignment="1" applyProtection="1">
      <alignment horizontal="center" vertical="center"/>
      <protection hidden="1"/>
    </xf>
    <xf numFmtId="0" fontId="184" fillId="10" borderId="240" xfId="0" applyFont="1" applyFill="1" applyBorder="1" applyAlignment="1" applyProtection="1">
      <alignment horizontal="center" vertical="center"/>
      <protection hidden="1"/>
    </xf>
    <xf numFmtId="0" fontId="184" fillId="10" borderId="605" xfId="0" applyFont="1" applyFill="1" applyBorder="1" applyAlignment="1" applyProtection="1">
      <alignment horizontal="center" vertical="center"/>
      <protection hidden="1"/>
    </xf>
    <xf numFmtId="0" fontId="53" fillId="0" borderId="239" xfId="0" applyFont="1" applyFill="1" applyBorder="1" applyAlignment="1" applyProtection="1">
      <alignment horizontal="center" vertical="center" wrapText="1"/>
      <protection hidden="1"/>
    </xf>
    <xf numFmtId="0" fontId="53" fillId="0" borderId="99" xfId="0" applyFont="1" applyFill="1" applyBorder="1" applyAlignment="1" applyProtection="1">
      <alignment horizontal="center" vertical="center" wrapText="1"/>
      <protection hidden="1"/>
    </xf>
    <xf numFmtId="0" fontId="53" fillId="0" borderId="601" xfId="0" applyFont="1" applyFill="1" applyBorder="1" applyAlignment="1" applyProtection="1">
      <alignment horizontal="center" vertical="center" wrapText="1"/>
      <protection hidden="1"/>
    </xf>
    <xf numFmtId="0" fontId="53" fillId="0" borderId="219" xfId="0" applyFont="1" applyFill="1" applyBorder="1" applyAlignment="1" applyProtection="1">
      <alignment horizontal="center" vertical="center" wrapText="1"/>
      <protection hidden="1"/>
    </xf>
    <xf numFmtId="0" fontId="53" fillId="0" borderId="0" xfId="0" applyFont="1" applyFill="1" applyBorder="1" applyAlignment="1" applyProtection="1">
      <alignment horizontal="center" vertical="center" wrapText="1"/>
      <protection hidden="1"/>
    </xf>
    <xf numFmtId="0" fontId="53" fillId="0" borderId="603" xfId="0" applyFont="1" applyFill="1" applyBorder="1" applyAlignment="1" applyProtection="1">
      <alignment horizontal="center" vertical="center" wrapText="1"/>
      <protection hidden="1"/>
    </xf>
    <xf numFmtId="0" fontId="53" fillId="0" borderId="388" xfId="0" applyFont="1" applyFill="1" applyBorder="1" applyAlignment="1" applyProtection="1">
      <alignment horizontal="center" vertical="center" wrapText="1"/>
      <protection hidden="1"/>
    </xf>
    <xf numFmtId="0" fontId="53" fillId="0" borderId="66" xfId="0" applyFont="1" applyFill="1" applyBorder="1" applyAlignment="1" applyProtection="1">
      <alignment horizontal="center" vertical="center" wrapText="1"/>
      <protection hidden="1"/>
    </xf>
    <xf numFmtId="0" fontId="53" fillId="0" borderId="604" xfId="0" applyFont="1" applyFill="1" applyBorder="1" applyAlignment="1" applyProtection="1">
      <alignment horizontal="center" vertical="center" wrapText="1"/>
      <protection hidden="1"/>
    </xf>
    <xf numFmtId="0" fontId="55" fillId="0" borderId="0" xfId="0" applyFont="1" applyFill="1" applyBorder="1" applyAlignment="1" applyProtection="1">
      <alignment horizontal="center" textRotation="90"/>
      <protection hidden="1"/>
    </xf>
    <xf numFmtId="0" fontId="55" fillId="0" borderId="118" xfId="0" applyFont="1" applyFill="1" applyBorder="1" applyAlignment="1" applyProtection="1">
      <alignment horizontal="center" textRotation="90"/>
      <protection hidden="1"/>
    </xf>
    <xf numFmtId="0" fontId="103" fillId="0" borderId="266" xfId="0" applyFont="1" applyFill="1" applyBorder="1" applyAlignment="1" applyProtection="1">
      <alignment horizontal="right" vertical="center"/>
      <protection hidden="1"/>
    </xf>
    <xf numFmtId="0" fontId="103" fillId="0" borderId="286" xfId="0" applyFont="1" applyFill="1" applyBorder="1" applyAlignment="1" applyProtection="1">
      <alignment horizontal="right" vertical="center"/>
      <protection hidden="1"/>
    </xf>
    <xf numFmtId="0" fontId="103" fillId="0" borderId="597" xfId="0" applyFont="1" applyFill="1" applyBorder="1" applyAlignment="1" applyProtection="1">
      <alignment horizontal="right" vertical="center"/>
      <protection hidden="1"/>
    </xf>
    <xf numFmtId="0" fontId="53" fillId="0" borderId="590" xfId="0" applyFont="1" applyFill="1" applyBorder="1" applyAlignment="1" applyProtection="1">
      <alignment horizontal="center" textRotation="90"/>
      <protection hidden="1"/>
    </xf>
    <xf numFmtId="0" fontId="53" fillId="0" borderId="605" xfId="0" applyFont="1" applyFill="1" applyBorder="1" applyAlignment="1" applyProtection="1">
      <alignment horizontal="center" textRotation="90"/>
      <protection hidden="1"/>
    </xf>
    <xf numFmtId="0" fontId="55" fillId="0" borderId="127" xfId="0" applyFont="1" applyFill="1" applyBorder="1" applyAlignment="1" applyProtection="1">
      <alignment horizontal="center" textRotation="90"/>
      <protection hidden="1"/>
    </xf>
    <xf numFmtId="0" fontId="55" fillId="0" borderId="128" xfId="0" applyFont="1" applyFill="1" applyBorder="1" applyAlignment="1" applyProtection="1">
      <alignment horizontal="center" textRotation="90"/>
      <protection hidden="1"/>
    </xf>
    <xf numFmtId="0" fontId="55" fillId="0" borderId="111" xfId="0" applyFont="1" applyFill="1" applyBorder="1" applyAlignment="1" applyProtection="1">
      <alignment horizontal="center" textRotation="90"/>
      <protection hidden="1"/>
    </xf>
    <xf numFmtId="0" fontId="55" fillId="0" borderId="462" xfId="0" applyFont="1" applyFill="1" applyBorder="1" applyAlignment="1" applyProtection="1">
      <alignment horizontal="center" textRotation="90"/>
      <protection hidden="1"/>
    </xf>
    <xf numFmtId="0" fontId="55" fillId="0" borderId="587" xfId="0" applyFont="1" applyFill="1" applyBorder="1" applyAlignment="1" applyProtection="1">
      <alignment horizontal="center" textRotation="90"/>
      <protection hidden="1"/>
    </xf>
    <xf numFmtId="0" fontId="55" fillId="0" borderId="589" xfId="0" applyFont="1" applyFill="1" applyBorder="1" applyAlignment="1" applyProtection="1">
      <alignment horizontal="center" textRotation="90"/>
      <protection hidden="1"/>
    </xf>
    <xf numFmtId="0" fontId="251" fillId="0" borderId="239" xfId="0" applyFont="1" applyFill="1" applyBorder="1" applyAlignment="1" applyProtection="1">
      <alignment horizontal="center" vertical="center" wrapText="1"/>
      <protection hidden="1"/>
    </xf>
    <xf numFmtId="0" fontId="251" fillId="0" borderId="99" xfId="0" applyFont="1" applyFill="1" applyBorder="1" applyAlignment="1" applyProtection="1">
      <alignment horizontal="center" vertical="center" wrapText="1"/>
      <protection hidden="1"/>
    </xf>
    <xf numFmtId="0" fontId="251" fillId="0" borderId="601" xfId="0" applyFont="1" applyFill="1" applyBorder="1" applyAlignment="1" applyProtection="1">
      <alignment horizontal="center" vertical="center" wrapText="1"/>
      <protection hidden="1"/>
    </xf>
    <xf numFmtId="0" fontId="251" fillId="0" borderId="219" xfId="0" applyFont="1" applyFill="1" applyBorder="1" applyAlignment="1" applyProtection="1">
      <alignment horizontal="center" vertical="center" wrapText="1"/>
      <protection hidden="1"/>
    </xf>
    <xf numFmtId="0" fontId="251" fillId="0" borderId="0" xfId="0" applyFont="1" applyFill="1" applyBorder="1" applyAlignment="1" applyProtection="1">
      <alignment horizontal="center" vertical="center" wrapText="1"/>
      <protection hidden="1"/>
    </xf>
    <xf numFmtId="0" fontId="251" fillId="0" borderId="603" xfId="0" applyFont="1" applyFill="1" applyBorder="1" applyAlignment="1" applyProtection="1">
      <alignment horizontal="center" vertical="center" wrapText="1"/>
      <protection hidden="1"/>
    </xf>
    <xf numFmtId="0" fontId="251" fillId="0" borderId="388" xfId="0" applyFont="1" applyFill="1" applyBorder="1" applyAlignment="1" applyProtection="1">
      <alignment horizontal="center" vertical="center" wrapText="1"/>
      <protection hidden="1"/>
    </xf>
    <xf numFmtId="0" fontId="251" fillId="0" borderId="66" xfId="0" applyFont="1" applyFill="1" applyBorder="1" applyAlignment="1" applyProtection="1">
      <alignment horizontal="center" vertical="center" wrapText="1"/>
      <protection hidden="1"/>
    </xf>
    <xf numFmtId="0" fontId="251" fillId="0" borderId="604" xfId="0" applyFont="1" applyFill="1" applyBorder="1" applyAlignment="1" applyProtection="1">
      <alignment horizontal="center" vertical="center" wrapText="1"/>
      <protection hidden="1"/>
    </xf>
    <xf numFmtId="0" fontId="362" fillId="10" borderId="0" xfId="0" applyFont="1" applyFill="1" applyAlignment="1" applyProtection="1">
      <alignment horizontal="left" vertical="center" indent="2" shrinkToFit="1"/>
      <protection hidden="1"/>
    </xf>
    <xf numFmtId="0" fontId="184" fillId="10" borderId="127" xfId="0" applyFont="1" applyFill="1" applyBorder="1" applyAlignment="1" applyProtection="1">
      <alignment horizontal="center" vertical="center" textRotation="90" shrinkToFit="1"/>
      <protection hidden="1"/>
    </xf>
    <xf numFmtId="0" fontId="184" fillId="10" borderId="111" xfId="0" applyFont="1" applyFill="1" applyBorder="1" applyAlignment="1" applyProtection="1">
      <alignment horizontal="center" vertical="center" textRotation="90" shrinkToFit="1"/>
      <protection hidden="1"/>
    </xf>
    <xf numFmtId="0" fontId="129" fillId="0" borderId="219" xfId="0" applyFont="1" applyFill="1" applyBorder="1" applyAlignment="1" applyProtection="1">
      <alignment horizontal="center" vertical="center" shrinkToFit="1"/>
      <protection hidden="1"/>
    </xf>
    <xf numFmtId="0" fontId="129" fillId="0" borderId="603" xfId="0" applyFont="1" applyFill="1" applyBorder="1" applyAlignment="1" applyProtection="1">
      <alignment horizontal="center" vertical="center" shrinkToFit="1"/>
      <protection hidden="1"/>
    </xf>
    <xf numFmtId="0" fontId="129" fillId="0" borderId="388" xfId="0" applyFont="1" applyFill="1" applyBorder="1" applyAlignment="1" applyProtection="1">
      <alignment horizontal="center" vertical="center" shrinkToFit="1"/>
      <protection hidden="1"/>
    </xf>
    <xf numFmtId="0" fontId="129" fillId="0" borderId="604" xfId="0" applyFont="1" applyFill="1" applyBorder="1" applyAlignment="1" applyProtection="1">
      <alignment horizontal="center" vertical="center" shrinkToFit="1"/>
      <protection hidden="1"/>
    </xf>
    <xf numFmtId="0" fontId="184" fillId="10" borderId="10" xfId="0" applyFont="1" applyFill="1" applyBorder="1" applyAlignment="1" applyProtection="1">
      <alignment horizontal="center" vertical="center" shrinkToFit="1"/>
      <protection hidden="1"/>
    </xf>
    <xf numFmtId="0" fontId="184" fillId="10" borderId="3" xfId="0" applyFont="1" applyFill="1" applyBorder="1" applyAlignment="1" applyProtection="1">
      <alignment horizontal="center" vertical="center" shrinkToFit="1"/>
      <protection hidden="1"/>
    </xf>
    <xf numFmtId="0" fontId="184" fillId="10" borderId="238" xfId="0" applyFont="1" applyFill="1" applyBorder="1" applyAlignment="1" applyProtection="1">
      <alignment horizontal="center" vertical="center" shrinkToFit="1"/>
      <protection hidden="1"/>
    </xf>
    <xf numFmtId="0" fontId="311" fillId="0" borderId="127" xfId="0" applyFont="1" applyFill="1" applyBorder="1" applyAlignment="1" applyProtection="1">
      <alignment horizontal="center" vertical="center" textRotation="90" wrapText="1"/>
      <protection hidden="1"/>
    </xf>
    <xf numFmtId="0" fontId="311" fillId="0" borderId="128" xfId="0" applyFont="1" applyFill="1" applyBorder="1" applyAlignment="1" applyProtection="1">
      <alignment horizontal="center" vertical="center" textRotation="90" wrapText="1"/>
      <protection hidden="1"/>
    </xf>
    <xf numFmtId="0" fontId="311" fillId="0" borderId="111" xfId="0" applyFont="1" applyFill="1" applyBorder="1" applyAlignment="1" applyProtection="1">
      <alignment horizontal="center" vertical="center" textRotation="90" wrapText="1"/>
      <protection hidden="1"/>
    </xf>
    <xf numFmtId="0" fontId="329" fillId="0" borderId="127" xfId="0" applyFont="1" applyFill="1" applyBorder="1" applyAlignment="1" applyProtection="1">
      <alignment textRotation="90" shrinkToFit="1"/>
      <protection hidden="1"/>
    </xf>
    <xf numFmtId="0" fontId="329" fillId="0" borderId="128" xfId="0" applyFont="1" applyFill="1" applyBorder="1" applyAlignment="1" applyProtection="1">
      <alignment textRotation="90" shrinkToFit="1"/>
      <protection hidden="1"/>
    </xf>
    <xf numFmtId="0" fontId="329" fillId="0" borderId="111" xfId="0" applyFont="1" applyFill="1" applyBorder="1" applyAlignment="1" applyProtection="1">
      <alignment textRotation="90" shrinkToFit="1"/>
      <protection hidden="1"/>
    </xf>
    <xf numFmtId="0" fontId="55" fillId="0" borderId="703" xfId="0" applyFont="1" applyFill="1" applyBorder="1" applyAlignment="1" applyProtection="1">
      <alignment horizontal="center" textRotation="90"/>
      <protection hidden="1"/>
    </xf>
    <xf numFmtId="0" fontId="55" fillId="0" borderId="693" xfId="0" applyFont="1" applyFill="1" applyBorder="1" applyAlignment="1" applyProtection="1">
      <alignment horizontal="center" textRotation="90"/>
      <protection hidden="1"/>
    </xf>
    <xf numFmtId="0" fontId="55" fillId="0" borderId="540" xfId="0" applyFont="1" applyFill="1" applyBorder="1" applyAlignment="1" applyProtection="1">
      <alignment horizontal="center" textRotation="90"/>
      <protection hidden="1"/>
    </xf>
    <xf numFmtId="0" fontId="55" fillId="0" borderId="593" xfId="0" applyFont="1" applyFill="1" applyBorder="1" applyAlignment="1" applyProtection="1">
      <alignment horizontal="center" textRotation="90"/>
      <protection hidden="1"/>
    </xf>
    <xf numFmtId="0" fontId="261" fillId="0" borderId="588" xfId="0" applyFont="1" applyFill="1" applyBorder="1" applyAlignment="1" applyProtection="1">
      <alignment horizontal="center" textRotation="90"/>
      <protection hidden="1"/>
    </xf>
    <xf numFmtId="0" fontId="261" fillId="0" borderId="582" xfId="0" applyFont="1" applyFill="1" applyBorder="1" applyAlignment="1" applyProtection="1">
      <alignment horizontal="center" textRotation="90"/>
      <protection hidden="1"/>
    </xf>
    <xf numFmtId="0" fontId="261" fillId="0" borderId="588" xfId="0" applyFont="1" applyFill="1" applyBorder="1" applyAlignment="1" applyProtection="1">
      <alignment textRotation="90"/>
      <protection hidden="1"/>
    </xf>
    <xf numFmtId="0" fontId="261" fillId="0" borderId="582" xfId="0" applyFont="1" applyFill="1" applyBorder="1" applyAlignment="1" applyProtection="1">
      <alignment textRotation="90"/>
      <protection hidden="1"/>
    </xf>
    <xf numFmtId="0" fontId="55" fillId="0" borderId="101" xfId="0" applyFont="1" applyFill="1" applyBorder="1" applyAlignment="1" applyProtection="1">
      <alignment horizontal="center" vertical="center" shrinkToFit="1"/>
      <protection hidden="1"/>
    </xf>
    <xf numFmtId="0" fontId="55" fillId="0" borderId="620" xfId="0" applyFont="1" applyFill="1" applyBorder="1" applyAlignment="1" applyProtection="1">
      <alignment horizontal="center" vertical="center" shrinkToFit="1"/>
      <protection hidden="1"/>
    </xf>
    <xf numFmtId="1" fontId="55" fillId="0" borderId="85" xfId="0" applyNumberFormat="1" applyFont="1" applyFill="1" applyBorder="1" applyAlignment="1" applyProtection="1">
      <alignment horizontal="center" vertical="center" shrinkToFit="1"/>
      <protection hidden="1"/>
    </xf>
    <xf numFmtId="0" fontId="55" fillId="0" borderId="606" xfId="0" applyFont="1" applyFill="1" applyBorder="1" applyAlignment="1" applyProtection="1">
      <alignment horizontal="center" vertical="center" shrinkToFit="1"/>
      <protection hidden="1"/>
    </xf>
    <xf numFmtId="0" fontId="53" fillId="0" borderId="99" xfId="0" applyFont="1" applyFill="1" applyBorder="1" applyAlignment="1" applyProtection="1">
      <alignment horizontal="center" vertical="center"/>
      <protection hidden="1"/>
    </xf>
    <xf numFmtId="0" fontId="53" fillId="0" borderId="601" xfId="0" applyFont="1" applyFill="1" applyBorder="1" applyAlignment="1" applyProtection="1">
      <alignment horizontal="center" vertical="center"/>
      <protection hidden="1"/>
    </xf>
    <xf numFmtId="0" fontId="53" fillId="0" borderId="219" xfId="0" applyFont="1" applyFill="1" applyBorder="1" applyAlignment="1" applyProtection="1">
      <alignment horizontal="center" vertical="center"/>
      <protection hidden="1"/>
    </xf>
    <xf numFmtId="0" fontId="53" fillId="0" borderId="0" xfId="0" applyFont="1" applyFill="1" applyBorder="1" applyAlignment="1" applyProtection="1">
      <alignment horizontal="center" vertical="center"/>
      <protection hidden="1"/>
    </xf>
    <xf numFmtId="0" fontId="53" fillId="0" borderId="603" xfId="0" applyFont="1" applyFill="1" applyBorder="1" applyAlignment="1" applyProtection="1">
      <alignment horizontal="center" vertical="center"/>
      <protection hidden="1"/>
    </xf>
    <xf numFmtId="0" fontId="53" fillId="0" borderId="388" xfId="0" applyFont="1" applyFill="1" applyBorder="1" applyAlignment="1" applyProtection="1">
      <alignment horizontal="center" vertical="center"/>
      <protection hidden="1"/>
    </xf>
    <xf numFmtId="0" fontId="53" fillId="0" borderId="66" xfId="0" applyFont="1" applyFill="1" applyBorder="1" applyAlignment="1" applyProtection="1">
      <alignment horizontal="center" vertical="center"/>
      <protection hidden="1"/>
    </xf>
    <xf numFmtId="0" fontId="53" fillId="0" borderId="604" xfId="0" applyFont="1" applyFill="1" applyBorder="1" applyAlignment="1" applyProtection="1">
      <alignment horizontal="center" vertical="center"/>
      <protection hidden="1"/>
    </xf>
    <xf numFmtId="0" fontId="340" fillId="0" borderId="127" xfId="0" applyFont="1" applyFill="1" applyBorder="1" applyAlignment="1" applyProtection="1">
      <alignment horizontal="right" textRotation="90" shrinkToFit="1"/>
      <protection hidden="1"/>
    </xf>
    <xf numFmtId="0" fontId="340" fillId="0" borderId="128" xfId="0" applyFont="1" applyFill="1" applyBorder="1" applyAlignment="1" applyProtection="1">
      <alignment horizontal="right" textRotation="90" shrinkToFit="1"/>
      <protection hidden="1"/>
    </xf>
    <xf numFmtId="0" fontId="340" fillId="0" borderId="111" xfId="0" applyFont="1" applyFill="1" applyBorder="1" applyAlignment="1" applyProtection="1">
      <alignment horizontal="right" textRotation="90" shrinkToFit="1"/>
      <protection hidden="1"/>
    </xf>
    <xf numFmtId="0" fontId="170" fillId="46" borderId="595" xfId="0" applyNumberFormat="1" applyFont="1" applyFill="1" applyBorder="1" applyAlignment="1" applyProtection="1">
      <alignment horizontal="center" vertical="center" shrinkToFit="1"/>
      <protection hidden="1"/>
    </xf>
    <xf numFmtId="0" fontId="170" fillId="46" borderId="600" xfId="0" applyNumberFormat="1" applyFont="1" applyFill="1" applyBorder="1" applyAlignment="1" applyProtection="1">
      <alignment horizontal="center" vertical="center" shrinkToFit="1"/>
      <protection hidden="1"/>
    </xf>
    <xf numFmtId="1" fontId="170" fillId="46" borderId="11" xfId="0" applyNumberFormat="1" applyFont="1" applyFill="1" applyBorder="1" applyAlignment="1" applyProtection="1">
      <alignment horizontal="center" vertical="center" shrinkToFit="1"/>
      <protection hidden="1"/>
    </xf>
    <xf numFmtId="0" fontId="170" fillId="46" borderId="267" xfId="0" applyNumberFormat="1" applyFont="1" applyFill="1" applyBorder="1" applyAlignment="1" applyProtection="1">
      <alignment horizontal="center" vertical="center" shrinkToFit="1"/>
      <protection hidden="1"/>
    </xf>
    <xf numFmtId="1" fontId="55" fillId="0" borderId="80" xfId="0" applyNumberFormat="1" applyFont="1" applyFill="1" applyBorder="1" applyAlignment="1" applyProtection="1">
      <alignment horizontal="center" vertical="center" shrinkToFit="1"/>
      <protection hidden="1"/>
    </xf>
    <xf numFmtId="0" fontId="55" fillId="0" borderId="610" xfId="0" applyFont="1" applyFill="1" applyBorder="1" applyAlignment="1" applyProtection="1">
      <alignment horizontal="center" vertical="center" shrinkToFit="1"/>
      <protection hidden="1"/>
    </xf>
    <xf numFmtId="0" fontId="55" fillId="0" borderId="613" xfId="0" applyFont="1" applyFill="1" applyBorder="1" applyAlignment="1" applyProtection="1">
      <alignment horizontal="center" vertical="center" shrinkToFit="1"/>
      <protection hidden="1"/>
    </xf>
    <xf numFmtId="0" fontId="55" fillId="0" borderId="666" xfId="0" applyFont="1" applyFill="1" applyBorder="1" applyAlignment="1" applyProtection="1">
      <alignment horizontal="center" vertical="center" shrinkToFit="1"/>
      <protection hidden="1"/>
    </xf>
    <xf numFmtId="0" fontId="55" fillId="0" borderId="75" xfId="0" applyFont="1" applyFill="1" applyBorder="1" applyAlignment="1" applyProtection="1">
      <alignment horizontal="center" vertical="center" shrinkToFit="1"/>
      <protection hidden="1"/>
    </xf>
    <xf numFmtId="0" fontId="55" fillId="0" borderId="126" xfId="0" applyFont="1" applyFill="1" applyBorder="1" applyAlignment="1" applyProtection="1">
      <alignment horizontal="center" vertical="center" shrinkToFit="1"/>
      <protection hidden="1"/>
    </xf>
    <xf numFmtId="0" fontId="55" fillId="0" borderId="620" xfId="0" applyFont="1" applyFill="1" applyBorder="1" applyAlignment="1" applyProtection="1">
      <alignment horizontal="left" vertical="center" shrinkToFit="1"/>
      <protection hidden="1"/>
    </xf>
    <xf numFmtId="0" fontId="55" fillId="0" borderId="54" xfId="0" applyFont="1" applyFill="1" applyBorder="1" applyAlignment="1" applyProtection="1">
      <alignment horizontal="left" vertical="center" shrinkToFit="1"/>
      <protection hidden="1"/>
    </xf>
    <xf numFmtId="0" fontId="55" fillId="0" borderId="74" xfId="0" applyFont="1" applyFill="1" applyBorder="1" applyAlignment="1" applyProtection="1">
      <alignment horizontal="left" vertical="center" shrinkToFit="1"/>
      <protection hidden="1"/>
    </xf>
    <xf numFmtId="0" fontId="339" fillId="10" borderId="0" xfId="0" applyFont="1" applyFill="1" applyBorder="1" applyAlignment="1" applyProtection="1">
      <alignment horizontal="left" vertical="center" shrinkToFit="1"/>
      <protection hidden="1"/>
    </xf>
    <xf numFmtId="0" fontId="55" fillId="0" borderId="567" xfId="0" applyFont="1" applyFill="1" applyBorder="1" applyAlignment="1" applyProtection="1">
      <alignment horizontal="center" vertical="center" shrinkToFit="1"/>
      <protection hidden="1"/>
    </xf>
    <xf numFmtId="0" fontId="55" fillId="0" borderId="609" xfId="0" applyFont="1" applyFill="1" applyBorder="1" applyAlignment="1" applyProtection="1">
      <alignment horizontal="center" vertical="center" shrinkToFit="1"/>
      <protection hidden="1"/>
    </xf>
    <xf numFmtId="0" fontId="103" fillId="7" borderId="286" xfId="0" applyFont="1" applyFill="1" applyBorder="1" applyAlignment="1" applyProtection="1">
      <alignment horizontal="center" vertical="center" shrinkToFit="1"/>
      <protection hidden="1"/>
    </xf>
    <xf numFmtId="0" fontId="53" fillId="10" borderId="239" xfId="0" applyFont="1" applyFill="1" applyBorder="1" applyAlignment="1" applyProtection="1">
      <alignment horizontal="center" vertical="center" textRotation="90" shrinkToFit="1"/>
      <protection hidden="1"/>
    </xf>
    <xf numFmtId="0" fontId="53" fillId="10" borderId="99" xfId="0" applyFont="1" applyFill="1" applyBorder="1" applyAlignment="1" applyProtection="1">
      <alignment horizontal="center" vertical="center" textRotation="90" shrinkToFit="1"/>
      <protection hidden="1"/>
    </xf>
    <xf numFmtId="0" fontId="53" fillId="10" borderId="240" xfId="0" applyFont="1" applyFill="1" applyBorder="1" applyAlignment="1" applyProtection="1">
      <alignment horizontal="center" vertical="center" textRotation="90" shrinkToFit="1"/>
      <protection hidden="1"/>
    </xf>
    <xf numFmtId="0" fontId="53" fillId="10" borderId="118" xfId="0" applyFont="1" applyFill="1" applyBorder="1" applyAlignment="1" applyProtection="1">
      <alignment horizontal="center" vertical="center" textRotation="90" shrinkToFit="1"/>
      <protection hidden="1"/>
    </xf>
    <xf numFmtId="0" fontId="103" fillId="10" borderId="108" xfId="0" applyFont="1" applyFill="1" applyBorder="1" applyAlignment="1" applyProtection="1">
      <alignment horizontal="center" vertical="center"/>
      <protection hidden="1"/>
    </xf>
    <xf numFmtId="0" fontId="103" fillId="10" borderId="14" xfId="0" applyFont="1" applyFill="1" applyBorder="1" applyAlignment="1" applyProtection="1">
      <alignment horizontal="center" vertical="center"/>
      <protection hidden="1"/>
    </xf>
    <xf numFmtId="0" fontId="103" fillId="10" borderId="109" xfId="0" applyFont="1" applyFill="1" applyBorder="1" applyAlignment="1" applyProtection="1">
      <alignment horizontal="center" vertical="center"/>
      <protection hidden="1"/>
    </xf>
    <xf numFmtId="0" fontId="55" fillId="0" borderId="75" xfId="0" applyFont="1" applyFill="1" applyBorder="1" applyAlignment="1" applyProtection="1">
      <alignment horizontal="left" vertical="center" shrinkToFit="1"/>
      <protection hidden="1"/>
    </xf>
    <xf numFmtId="0" fontId="55" fillId="0" borderId="126" xfId="0" applyFont="1" applyFill="1" applyBorder="1" applyAlignment="1" applyProtection="1">
      <alignment horizontal="left" vertical="center" shrinkToFit="1"/>
      <protection hidden="1"/>
    </xf>
    <xf numFmtId="0" fontId="55" fillId="0" borderId="59" xfId="0" applyFont="1" applyFill="1" applyBorder="1" applyAlignment="1" applyProtection="1">
      <alignment horizontal="left" vertical="center" shrinkToFit="1"/>
      <protection hidden="1"/>
    </xf>
    <xf numFmtId="0" fontId="311" fillId="10" borderId="388" xfId="0" applyFont="1" applyFill="1" applyBorder="1" applyAlignment="1" applyProtection="1">
      <alignment horizontal="center" vertical="center" textRotation="90"/>
      <protection hidden="1"/>
    </xf>
    <xf numFmtId="0" fontId="311" fillId="10" borderId="386" xfId="0" applyFont="1" applyFill="1" applyBorder="1" applyAlignment="1" applyProtection="1">
      <alignment horizontal="center" vertical="center" textRotation="90"/>
      <protection hidden="1"/>
    </xf>
    <xf numFmtId="0" fontId="311" fillId="10" borderId="338" xfId="0" applyFont="1" applyFill="1" applyBorder="1" applyAlignment="1" applyProtection="1">
      <alignment horizontal="center" vertical="center" textRotation="90"/>
      <protection hidden="1"/>
    </xf>
    <xf numFmtId="0" fontId="64" fillId="0" borderId="0" xfId="0" applyFont="1" applyFill="1" applyAlignment="1" applyProtection="1">
      <alignment horizontal="left" shrinkToFit="1"/>
      <protection hidden="1"/>
    </xf>
    <xf numFmtId="0" fontId="55" fillId="0" borderId="621" xfId="0" applyFont="1" applyFill="1" applyBorder="1" applyAlignment="1" applyProtection="1">
      <alignment horizontal="left" vertical="center" shrinkToFit="1"/>
      <protection hidden="1"/>
    </xf>
    <xf numFmtId="0" fontId="55" fillId="0" borderId="560" xfId="0" applyFont="1" applyFill="1" applyBorder="1" applyAlignment="1" applyProtection="1">
      <alignment horizontal="left" vertical="center" shrinkToFit="1"/>
      <protection hidden="1"/>
    </xf>
    <xf numFmtId="0" fontId="55" fillId="0" borderId="561" xfId="0" applyFont="1" applyFill="1" applyBorder="1" applyAlignment="1" applyProtection="1">
      <alignment horizontal="left" vertical="center" shrinkToFit="1"/>
      <protection hidden="1"/>
    </xf>
    <xf numFmtId="0" fontId="53" fillId="10" borderId="559" xfId="0" applyFont="1" applyFill="1" applyBorder="1" applyAlignment="1" applyProtection="1">
      <alignment horizontal="center" vertical="center" shrinkToFit="1"/>
      <protection hidden="1"/>
    </xf>
    <xf numFmtId="0" fontId="53" fillId="10" borderId="618" xfId="0" applyFont="1" applyFill="1" applyBorder="1" applyAlignment="1" applyProtection="1">
      <alignment horizontal="center" vertical="center" shrinkToFit="1"/>
      <protection hidden="1"/>
    </xf>
    <xf numFmtId="0" fontId="55" fillId="0" borderId="577" xfId="0" applyFont="1" applyFill="1" applyBorder="1" applyAlignment="1" applyProtection="1">
      <alignment horizontal="center" vertical="center" shrinkToFit="1"/>
      <protection hidden="1"/>
    </xf>
    <xf numFmtId="0" fontId="55" fillId="0" borderId="699" xfId="0" applyFont="1" applyFill="1" applyBorder="1" applyAlignment="1" applyProtection="1">
      <alignment horizontal="center" vertical="center" shrinkToFit="1"/>
      <protection hidden="1"/>
    </xf>
    <xf numFmtId="1" fontId="103" fillId="7" borderId="11" xfId="0" applyNumberFormat="1" applyFont="1" applyFill="1" applyBorder="1" applyAlignment="1" applyProtection="1">
      <alignment horizontal="center" vertical="center" shrinkToFit="1"/>
      <protection hidden="1"/>
    </xf>
    <xf numFmtId="0" fontId="103" fillId="7" borderId="267" xfId="0" applyFont="1" applyFill="1" applyBorder="1" applyAlignment="1" applyProtection="1">
      <alignment horizontal="center" vertical="center" shrinkToFit="1"/>
      <protection hidden="1"/>
    </xf>
    <xf numFmtId="0" fontId="103" fillId="10" borderId="319" xfId="0" applyFont="1" applyFill="1" applyBorder="1" applyAlignment="1" applyProtection="1">
      <alignment horizontal="center" vertical="center"/>
      <protection hidden="1"/>
    </xf>
    <xf numFmtId="0" fontId="103" fillId="10" borderId="337" xfId="0" applyFont="1" applyFill="1" applyBorder="1" applyAlignment="1" applyProtection="1">
      <alignment horizontal="center" vertical="center"/>
      <protection hidden="1"/>
    </xf>
    <xf numFmtId="0" fontId="170" fillId="46" borderId="590" xfId="0" applyFont="1" applyFill="1" applyBorder="1" applyAlignment="1" applyProtection="1">
      <alignment horizontal="center" vertical="center" shrinkToFit="1"/>
      <protection hidden="1"/>
    </xf>
    <xf numFmtId="0" fontId="170" fillId="46" borderId="605" xfId="0" applyFont="1" applyFill="1" applyBorder="1" applyAlignment="1" applyProtection="1">
      <alignment horizontal="center" vertical="center" shrinkToFit="1"/>
      <protection hidden="1"/>
    </xf>
    <xf numFmtId="0" fontId="170" fillId="46" borderId="693" xfId="0" applyFont="1" applyFill="1" applyBorder="1" applyAlignment="1" applyProtection="1">
      <alignment horizontal="center" vertical="center" shrinkToFit="1"/>
      <protection hidden="1"/>
    </xf>
    <xf numFmtId="0" fontId="170" fillId="46" borderId="592" xfId="0" applyFont="1" applyFill="1" applyBorder="1" applyAlignment="1" applyProtection="1">
      <alignment horizontal="center" vertical="center" shrinkToFit="1"/>
      <protection hidden="1"/>
    </xf>
    <xf numFmtId="0" fontId="170" fillId="46" borderId="593" xfId="0" applyFont="1" applyFill="1" applyBorder="1" applyAlignment="1" applyProtection="1">
      <alignment horizontal="center" vertical="center" shrinkToFit="1"/>
      <protection hidden="1"/>
    </xf>
    <xf numFmtId="0" fontId="55" fillId="0" borderId="622" xfId="0" applyFont="1" applyFill="1" applyBorder="1" applyAlignment="1" applyProtection="1">
      <alignment horizontal="left" vertical="center" shrinkToFit="1"/>
      <protection hidden="1"/>
    </xf>
    <xf numFmtId="0" fontId="55" fillId="0" borderId="77" xfId="0" applyFont="1" applyFill="1" applyBorder="1" applyAlignment="1" applyProtection="1">
      <alignment horizontal="left" vertical="center" shrinkToFit="1"/>
      <protection hidden="1"/>
    </xf>
    <xf numFmtId="0" fontId="55" fillId="0" borderId="81" xfId="0" applyFont="1" applyFill="1" applyBorder="1" applyAlignment="1" applyProtection="1">
      <alignment horizontal="left" vertical="center" shrinkToFit="1"/>
      <protection hidden="1"/>
    </xf>
    <xf numFmtId="0" fontId="55" fillId="0" borderId="622" xfId="0" applyFont="1" applyFill="1" applyBorder="1" applyAlignment="1" applyProtection="1">
      <alignment horizontal="center" vertical="center" shrinkToFit="1"/>
      <protection hidden="1"/>
    </xf>
    <xf numFmtId="0" fontId="103" fillId="0" borderId="127" xfId="0" applyFont="1" applyFill="1" applyBorder="1" applyAlignment="1" applyProtection="1">
      <alignment horizontal="center" vertical="center" textRotation="90" shrinkToFit="1"/>
      <protection hidden="1"/>
    </xf>
    <xf numFmtId="0" fontId="103" fillId="0" borderId="128" xfId="0" applyFont="1" applyFill="1" applyBorder="1" applyAlignment="1" applyProtection="1">
      <alignment horizontal="center" vertical="center" textRotation="90" shrinkToFit="1"/>
      <protection hidden="1"/>
    </xf>
    <xf numFmtId="0" fontId="103" fillId="0" borderId="111" xfId="0" applyFont="1" applyFill="1" applyBorder="1" applyAlignment="1" applyProtection="1">
      <alignment horizontal="center" vertical="center" textRotation="90" shrinkToFit="1"/>
      <protection hidden="1"/>
    </xf>
    <xf numFmtId="0" fontId="55" fillId="0" borderId="617" xfId="0" applyFont="1" applyFill="1" applyBorder="1" applyAlignment="1" applyProtection="1">
      <alignment horizontal="center" vertical="center" shrinkToFit="1"/>
      <protection hidden="1"/>
    </xf>
    <xf numFmtId="0" fontId="55" fillId="0" borderId="562" xfId="0" applyFont="1" applyFill="1" applyBorder="1" applyAlignment="1" applyProtection="1">
      <alignment horizontal="left" vertical="center" shrinkToFit="1"/>
      <protection hidden="1"/>
    </xf>
    <xf numFmtId="0" fontId="55" fillId="0" borderId="564" xfId="0" applyFont="1" applyFill="1" applyBorder="1" applyAlignment="1" applyProtection="1">
      <alignment horizontal="left" vertical="center" shrinkToFit="1"/>
      <protection hidden="1"/>
    </xf>
    <xf numFmtId="0" fontId="55" fillId="0" borderId="563" xfId="0" applyFont="1" applyFill="1" applyBorder="1" applyAlignment="1" applyProtection="1">
      <alignment horizontal="left" vertical="center" shrinkToFit="1"/>
      <protection hidden="1"/>
    </xf>
    <xf numFmtId="0" fontId="55" fillId="0" borderId="562" xfId="0" applyFont="1" applyFill="1" applyBorder="1" applyAlignment="1" applyProtection="1">
      <alignment horizontal="center" vertical="center" shrinkToFit="1"/>
      <protection hidden="1"/>
    </xf>
    <xf numFmtId="0" fontId="55" fillId="0" borderId="564" xfId="0" applyFont="1" applyFill="1" applyBorder="1" applyAlignment="1" applyProtection="1">
      <alignment horizontal="center" vertical="center" shrinkToFit="1"/>
      <protection hidden="1"/>
    </xf>
    <xf numFmtId="0" fontId="55" fillId="0" borderId="621" xfId="0" applyFont="1" applyFill="1" applyBorder="1" applyAlignment="1" applyProtection="1">
      <alignment horizontal="center" vertical="center" shrinkToFit="1"/>
      <protection hidden="1"/>
    </xf>
    <xf numFmtId="0" fontId="170" fillId="46" borderId="240" xfId="0" applyFont="1" applyFill="1" applyBorder="1" applyAlignment="1" applyProtection="1">
      <alignment horizontal="center" vertical="center" shrinkToFit="1"/>
      <protection hidden="1"/>
    </xf>
    <xf numFmtId="0" fontId="55" fillId="0" borderId="577" xfId="0" applyFont="1" applyFill="1" applyBorder="1" applyAlignment="1" applyProtection="1">
      <alignment horizontal="left" vertical="center" shrinkToFit="1"/>
      <protection hidden="1"/>
    </xf>
    <xf numFmtId="0" fontId="55" fillId="0" borderId="699" xfId="0" applyFont="1" applyFill="1" applyBorder="1" applyAlignment="1" applyProtection="1">
      <alignment horizontal="left" vertical="center" shrinkToFit="1"/>
      <protection hidden="1"/>
    </xf>
    <xf numFmtId="0" fontId="55" fillId="0" borderId="698" xfId="0" applyFont="1" applyFill="1" applyBorder="1" applyAlignment="1" applyProtection="1">
      <alignment horizontal="left" vertical="center" shrinkToFit="1"/>
      <protection hidden="1"/>
    </xf>
    <xf numFmtId="0" fontId="55" fillId="0" borderId="617" xfId="0" applyFont="1" applyFill="1" applyBorder="1" applyAlignment="1" applyProtection="1">
      <alignment horizontal="left" vertical="center" shrinkToFit="1"/>
      <protection hidden="1"/>
    </xf>
    <xf numFmtId="0" fontId="55" fillId="0" borderId="579" xfId="0" applyFont="1" applyFill="1" applyBorder="1" applyAlignment="1" applyProtection="1">
      <alignment horizontal="left" vertical="center" shrinkToFit="1"/>
      <protection hidden="1"/>
    </xf>
    <xf numFmtId="0" fontId="55" fillId="0" borderId="977" xfId="0" applyFont="1" applyFill="1" applyBorder="1" applyAlignment="1" applyProtection="1">
      <alignment horizontal="left" vertical="center" shrinkToFit="1"/>
      <protection hidden="1"/>
    </xf>
    <xf numFmtId="0" fontId="87" fillId="0" borderId="0" xfId="0" applyFont="1" applyFill="1" applyBorder="1" applyAlignment="1" applyProtection="1">
      <alignment horizontal="left" vertical="center" shrinkToFit="1"/>
      <protection hidden="1"/>
    </xf>
    <xf numFmtId="0" fontId="58" fillId="0" borderId="590" xfId="0" applyFont="1" applyFill="1" applyBorder="1" applyAlignment="1" applyProtection="1">
      <alignment horizontal="center" vertical="center" wrapText="1"/>
      <protection hidden="1"/>
    </xf>
    <xf numFmtId="0" fontId="58" fillId="0" borderId="118" xfId="0" applyFont="1" applyFill="1" applyBorder="1" applyAlignment="1" applyProtection="1">
      <alignment horizontal="center" vertical="center" wrapText="1"/>
      <protection hidden="1"/>
    </xf>
    <xf numFmtId="0" fontId="58" fillId="0" borderId="591" xfId="0" applyFont="1" applyFill="1" applyBorder="1" applyAlignment="1" applyProtection="1">
      <alignment horizontal="center" vertical="center" wrapText="1"/>
      <protection hidden="1"/>
    </xf>
    <xf numFmtId="0" fontId="170" fillId="46" borderId="595" xfId="0" applyFont="1" applyFill="1" applyBorder="1" applyAlignment="1" applyProtection="1">
      <alignment horizontal="center" vertical="center" shrinkToFit="1"/>
      <protection hidden="1"/>
    </xf>
    <xf numFmtId="0" fontId="170" fillId="46" borderId="598" xfId="0" applyFont="1" applyFill="1" applyBorder="1" applyAlignment="1" applyProtection="1">
      <alignment horizontal="center" vertical="center" shrinkToFit="1"/>
      <protection hidden="1"/>
    </xf>
    <xf numFmtId="0" fontId="170" fillId="46" borderId="11" xfId="0" applyFont="1" applyFill="1" applyBorder="1" applyAlignment="1" applyProtection="1">
      <alignment horizontal="center" vertical="center" shrinkToFit="1"/>
      <protection hidden="1"/>
    </xf>
    <xf numFmtId="0" fontId="55" fillId="0" borderId="601" xfId="0" applyFont="1" applyFill="1" applyBorder="1" applyAlignment="1" applyProtection="1">
      <alignment horizontal="center" textRotation="90" shrinkToFit="1"/>
      <protection hidden="1"/>
    </xf>
    <xf numFmtId="0" fontId="55" fillId="0" borderId="603" xfId="0" applyFont="1" applyFill="1" applyBorder="1" applyAlignment="1" applyProtection="1">
      <alignment horizontal="center" textRotation="90" shrinkToFit="1"/>
      <protection hidden="1"/>
    </xf>
    <xf numFmtId="0" fontId="55" fillId="0" borderId="605" xfId="0" applyFont="1" applyFill="1" applyBorder="1" applyAlignment="1" applyProtection="1">
      <alignment horizontal="center" textRotation="90" shrinkToFit="1"/>
      <protection hidden="1"/>
    </xf>
    <xf numFmtId="0" fontId="52" fillId="0" borderId="10" xfId="0" applyFont="1" applyFill="1" applyBorder="1" applyAlignment="1" applyProtection="1">
      <alignment horizontal="center" textRotation="90" shrinkToFit="1"/>
      <protection hidden="1"/>
    </xf>
    <xf numFmtId="0" fontId="52" fillId="0" borderId="556" xfId="0" applyFont="1" applyFill="1" applyBorder="1" applyAlignment="1" applyProtection="1">
      <alignment horizontal="center" textRotation="90" shrinkToFit="1"/>
      <protection hidden="1"/>
    </xf>
    <xf numFmtId="0" fontId="52" fillId="0" borderId="590" xfId="0" applyFont="1" applyFill="1" applyBorder="1" applyAlignment="1" applyProtection="1">
      <alignment horizontal="center" textRotation="90" shrinkToFit="1"/>
      <protection hidden="1"/>
    </xf>
    <xf numFmtId="0" fontId="55" fillId="0" borderId="0" xfId="0" applyFont="1" applyFill="1" applyAlignment="1" applyProtection="1">
      <alignment horizontal="left" shrinkToFit="1"/>
      <protection hidden="1"/>
    </xf>
    <xf numFmtId="0" fontId="170" fillId="0" borderId="0" xfId="0" applyFont="1" applyFill="1" applyBorder="1" applyAlignment="1" applyProtection="1">
      <alignment horizontal="left" vertical="center"/>
      <protection hidden="1"/>
    </xf>
    <xf numFmtId="0" fontId="170" fillId="0" borderId="0" xfId="0" applyFont="1" applyFill="1" applyBorder="1" applyAlignment="1" applyProtection="1">
      <alignment horizontal="center" vertical="center"/>
      <protection hidden="1"/>
    </xf>
    <xf numFmtId="0" fontId="52" fillId="10" borderId="239" xfId="0" applyFont="1" applyFill="1" applyBorder="1" applyAlignment="1" applyProtection="1">
      <alignment horizontal="center" vertical="center"/>
      <protection hidden="1"/>
    </xf>
    <xf numFmtId="0" fontId="52" fillId="10" borderId="99" xfId="0" applyFont="1" applyFill="1" applyBorder="1" applyAlignment="1" applyProtection="1">
      <alignment horizontal="center" vertical="center"/>
      <protection hidden="1"/>
    </xf>
    <xf numFmtId="0" fontId="52" fillId="10" borderId="585" xfId="0" applyFont="1" applyFill="1" applyBorder="1" applyAlignment="1" applyProtection="1">
      <alignment horizontal="center" vertical="center"/>
      <protection hidden="1"/>
    </xf>
    <xf numFmtId="0" fontId="52" fillId="10" borderId="240" xfId="0" applyFont="1" applyFill="1" applyBorder="1" applyAlignment="1" applyProtection="1">
      <alignment horizontal="center" vertical="center"/>
      <protection hidden="1"/>
    </xf>
    <xf numFmtId="0" fontId="52" fillId="10" borderId="118" xfId="0" applyFont="1" applyFill="1" applyBorder="1" applyAlignment="1" applyProtection="1">
      <alignment horizontal="center" vertical="center"/>
      <protection hidden="1"/>
    </xf>
    <xf numFmtId="0" fontId="52" fillId="10" borderId="591" xfId="0" applyFont="1" applyFill="1" applyBorder="1" applyAlignment="1" applyProtection="1">
      <alignment horizontal="center" vertical="center"/>
      <protection hidden="1"/>
    </xf>
    <xf numFmtId="0" fontId="53" fillId="0" borderId="266" xfId="0" applyFont="1" applyFill="1" applyBorder="1" applyAlignment="1" applyProtection="1">
      <alignment horizontal="center" vertical="center"/>
      <protection hidden="1"/>
    </xf>
    <xf numFmtId="0" fontId="53" fillId="0" borderId="286" xfId="0" applyFont="1" applyFill="1" applyBorder="1" applyAlignment="1" applyProtection="1">
      <alignment horizontal="center" vertical="center"/>
      <protection hidden="1"/>
    </xf>
    <xf numFmtId="0" fontId="53" fillId="0" borderId="267" xfId="0" applyFont="1" applyFill="1" applyBorder="1" applyAlignment="1" applyProtection="1">
      <alignment horizontal="center" vertical="center"/>
      <protection hidden="1"/>
    </xf>
    <xf numFmtId="0" fontId="178" fillId="61" borderId="11" xfId="0" applyFont="1" applyFill="1" applyBorder="1" applyAlignment="1" applyProtection="1">
      <alignment horizontal="center" vertical="center" shrinkToFit="1"/>
      <protection hidden="1"/>
    </xf>
    <xf numFmtId="0" fontId="178" fillId="61" borderId="267" xfId="0" applyFont="1" applyFill="1" applyBorder="1" applyAlignment="1" applyProtection="1">
      <alignment horizontal="center" vertical="center" shrinkToFit="1"/>
      <protection hidden="1"/>
    </xf>
    <xf numFmtId="0" fontId="55" fillId="0" borderId="219" xfId="0" applyFont="1" applyFill="1" applyBorder="1" applyAlignment="1" applyProtection="1">
      <alignment horizontal="center" vertical="center" textRotation="90"/>
      <protection hidden="1"/>
    </xf>
    <xf numFmtId="0" fontId="55" fillId="0" borderId="240" xfId="0" applyFont="1" applyFill="1" applyBorder="1" applyAlignment="1" applyProtection="1">
      <alignment horizontal="center" vertical="center" textRotation="90"/>
      <protection hidden="1"/>
    </xf>
    <xf numFmtId="0" fontId="53" fillId="0" borderId="585" xfId="0" applyFont="1" applyFill="1" applyBorder="1" applyAlignment="1" applyProtection="1">
      <alignment horizontal="center" vertical="center" wrapText="1"/>
      <protection hidden="1"/>
    </xf>
    <xf numFmtId="0" fontId="53" fillId="0" borderId="651" xfId="0" applyFont="1" applyFill="1" applyBorder="1" applyAlignment="1" applyProtection="1">
      <alignment horizontal="center" vertical="center" wrapText="1"/>
      <protection hidden="1"/>
    </xf>
    <xf numFmtId="0" fontId="53" fillId="0" borderId="240" xfId="0" applyFont="1" applyFill="1" applyBorder="1" applyAlignment="1" applyProtection="1">
      <alignment horizontal="center" vertical="center" wrapText="1"/>
      <protection hidden="1"/>
    </xf>
    <xf numFmtId="0" fontId="53" fillId="0" borderId="118" xfId="0" applyFont="1" applyFill="1" applyBorder="1" applyAlignment="1" applyProtection="1">
      <alignment horizontal="center" vertical="center" wrapText="1"/>
      <protection hidden="1"/>
    </xf>
    <xf numFmtId="0" fontId="53" fillId="0" borderId="591" xfId="0" applyFont="1" applyFill="1" applyBorder="1" applyAlignment="1" applyProtection="1">
      <alignment horizontal="center" vertical="center" wrapText="1"/>
      <protection hidden="1"/>
    </xf>
    <xf numFmtId="0" fontId="52" fillId="59" borderId="219" xfId="0" applyFont="1" applyFill="1" applyBorder="1" applyAlignment="1" applyProtection="1">
      <alignment horizontal="center" vertical="center"/>
      <protection hidden="1"/>
    </xf>
    <xf numFmtId="0" fontId="52" fillId="59" borderId="0" xfId="0" applyFont="1" applyFill="1" applyBorder="1" applyAlignment="1" applyProtection="1">
      <alignment horizontal="center" vertical="center"/>
      <protection hidden="1"/>
    </xf>
    <xf numFmtId="0" fontId="52" fillId="59" borderId="388" xfId="0" applyFont="1" applyFill="1" applyBorder="1" applyAlignment="1" applyProtection="1">
      <alignment horizontal="center" vertical="center"/>
      <protection hidden="1"/>
    </xf>
    <xf numFmtId="0" fontId="52" fillId="59" borderId="66" xfId="0" applyFont="1" applyFill="1" applyBorder="1" applyAlignment="1" applyProtection="1">
      <alignment horizontal="center" vertical="center"/>
      <protection hidden="1"/>
    </xf>
    <xf numFmtId="0" fontId="206" fillId="0" borderId="0" xfId="0" applyFont="1" applyFill="1" applyAlignment="1" applyProtection="1">
      <alignment horizontal="center" vertical="center"/>
      <protection hidden="1"/>
    </xf>
    <xf numFmtId="0" fontId="206" fillId="0" borderId="0" xfId="0" applyFont="1" applyFill="1" applyBorder="1" applyAlignment="1" applyProtection="1">
      <alignment horizontal="center" vertical="center"/>
      <protection hidden="1"/>
    </xf>
    <xf numFmtId="0" fontId="170" fillId="0" borderId="219" xfId="0" applyFont="1" applyFill="1" applyBorder="1" applyAlignment="1" applyProtection="1">
      <alignment horizontal="center" vertical="center" shrinkToFit="1"/>
      <protection hidden="1"/>
    </xf>
    <xf numFmtId="0" fontId="170" fillId="0" borderId="603" xfId="0" applyFont="1" applyFill="1" applyBorder="1" applyAlignment="1" applyProtection="1">
      <alignment horizontal="center" vertical="center" shrinkToFit="1"/>
      <protection hidden="1"/>
    </xf>
    <xf numFmtId="0" fontId="170" fillId="0" borderId="240" xfId="0" applyFont="1" applyFill="1" applyBorder="1" applyAlignment="1" applyProtection="1">
      <alignment horizontal="center" vertical="center" shrinkToFit="1"/>
      <protection hidden="1"/>
    </xf>
    <xf numFmtId="0" fontId="170" fillId="0" borderId="605" xfId="0" applyFont="1" applyFill="1" applyBorder="1" applyAlignment="1" applyProtection="1">
      <alignment horizontal="center" vertical="center" shrinkToFit="1"/>
      <protection hidden="1"/>
    </xf>
    <xf numFmtId="167" fontId="87" fillId="0" borderId="0" xfId="0" applyNumberFormat="1" applyFont="1" applyFill="1" applyAlignment="1" applyProtection="1">
      <alignment horizontal="left" vertical="center" shrinkToFit="1"/>
      <protection hidden="1"/>
    </xf>
    <xf numFmtId="167" fontId="87" fillId="0" borderId="0" xfId="0" applyNumberFormat="1" applyFont="1" applyFill="1" applyBorder="1" applyAlignment="1" applyProtection="1">
      <alignment horizontal="left" vertical="center" shrinkToFit="1"/>
      <protection hidden="1"/>
    </xf>
    <xf numFmtId="0" fontId="53" fillId="33" borderId="462" xfId="0" applyFont="1" applyFill="1" applyBorder="1" applyAlignment="1" applyProtection="1">
      <alignment horizontal="center" textRotation="90"/>
      <protection hidden="1"/>
    </xf>
    <xf numFmtId="0" fontId="53" fillId="33" borderId="587" xfId="0" applyFont="1" applyFill="1" applyBorder="1" applyAlignment="1" applyProtection="1">
      <alignment horizontal="center" textRotation="90"/>
      <protection hidden="1"/>
    </xf>
    <xf numFmtId="0" fontId="53" fillId="33" borderId="589" xfId="0" applyFont="1" applyFill="1" applyBorder="1" applyAlignment="1" applyProtection="1">
      <alignment horizontal="center" textRotation="90"/>
      <protection hidden="1"/>
    </xf>
    <xf numFmtId="0" fontId="261" fillId="33" borderId="238" xfId="0" applyFont="1" applyFill="1" applyBorder="1" applyAlignment="1" applyProtection="1">
      <alignment horizontal="center" textRotation="90"/>
      <protection hidden="1"/>
    </xf>
    <xf numFmtId="0" fontId="261" fillId="33" borderId="588" xfId="0" applyFont="1" applyFill="1" applyBorder="1" applyAlignment="1" applyProtection="1">
      <alignment horizontal="center" textRotation="90"/>
      <protection hidden="1"/>
    </xf>
    <xf numFmtId="0" fontId="261" fillId="33" borderId="582" xfId="0" applyFont="1" applyFill="1" applyBorder="1" applyAlignment="1" applyProtection="1">
      <alignment horizontal="center" textRotation="90"/>
      <protection hidden="1"/>
    </xf>
    <xf numFmtId="0" fontId="55" fillId="0" borderId="106" xfId="0" applyFont="1" applyFill="1" applyBorder="1" applyAlignment="1" applyProtection="1">
      <alignment horizontal="left" vertical="center" shrinkToFit="1"/>
      <protection hidden="1"/>
    </xf>
    <xf numFmtId="0" fontId="55" fillId="0" borderId="700" xfId="0" applyFont="1" applyFill="1" applyBorder="1" applyAlignment="1" applyProtection="1">
      <alignment horizontal="left" vertical="center" shrinkToFit="1"/>
      <protection hidden="1"/>
    </xf>
    <xf numFmtId="0" fontId="55" fillId="0" borderId="557" xfId="0" applyFont="1" applyFill="1" applyBorder="1" applyAlignment="1" applyProtection="1">
      <alignment horizontal="left" vertical="center" shrinkToFit="1"/>
      <protection hidden="1"/>
    </xf>
    <xf numFmtId="0" fontId="53" fillId="10" borderId="619" xfId="0" applyFont="1" applyFill="1" applyBorder="1" applyAlignment="1" applyProtection="1">
      <alignment horizontal="center" vertical="center" shrinkToFit="1"/>
      <protection hidden="1"/>
    </xf>
    <xf numFmtId="0" fontId="103" fillId="7" borderId="266" xfId="0" applyFont="1" applyFill="1" applyBorder="1" applyAlignment="1" applyProtection="1">
      <alignment horizontal="center" vertical="center" shrinkToFit="1"/>
      <protection hidden="1"/>
    </xf>
    <xf numFmtId="0" fontId="55" fillId="10" borderId="0" xfId="0" applyFont="1" applyFill="1" applyAlignment="1" applyProtection="1">
      <alignment horizontal="center" vertical="center" shrinkToFit="1"/>
      <protection hidden="1"/>
    </xf>
    <xf numFmtId="0" fontId="56" fillId="10" borderId="0" xfId="0" applyFont="1" applyFill="1" applyBorder="1" applyAlignment="1" applyProtection="1">
      <alignment horizontal="right" wrapText="1"/>
      <protection hidden="1"/>
    </xf>
    <xf numFmtId="0" fontId="53" fillId="10" borderId="572" xfId="0" applyFont="1" applyFill="1" applyBorder="1" applyAlignment="1" applyProtection="1">
      <alignment horizontal="center" vertical="center" shrinkToFit="1"/>
      <protection hidden="1"/>
    </xf>
    <xf numFmtId="0" fontId="103" fillId="57" borderId="108" xfId="0" applyFont="1" applyFill="1" applyBorder="1" applyAlignment="1" applyProtection="1">
      <alignment horizontal="center" vertical="center"/>
      <protection hidden="1"/>
    </xf>
    <xf numFmtId="0" fontId="103" fillId="57" borderId="14" xfId="0" applyFont="1" applyFill="1" applyBorder="1" applyAlignment="1" applyProtection="1">
      <alignment horizontal="center" vertical="center"/>
      <protection hidden="1"/>
    </xf>
    <xf numFmtId="0" fontId="103" fillId="57" borderId="109" xfId="0" applyFont="1" applyFill="1" applyBorder="1" applyAlignment="1" applyProtection="1">
      <alignment horizontal="center" vertical="center"/>
      <protection hidden="1"/>
    </xf>
    <xf numFmtId="0" fontId="103" fillId="10" borderId="586" xfId="0" applyFont="1" applyFill="1" applyBorder="1" applyAlignment="1" applyProtection="1">
      <alignment horizontal="center" vertical="center"/>
      <protection hidden="1"/>
    </xf>
    <xf numFmtId="14" fontId="261" fillId="10" borderId="0" xfId="0" applyNumberFormat="1" applyFont="1" applyFill="1" applyBorder="1" applyAlignment="1" applyProtection="1">
      <alignment horizontal="left" wrapText="1" shrinkToFit="1"/>
      <protection hidden="1"/>
    </xf>
    <xf numFmtId="0" fontId="103" fillId="10" borderId="8" xfId="0" applyFont="1" applyFill="1" applyBorder="1" applyAlignment="1" applyProtection="1">
      <alignment horizontal="center" vertical="center"/>
      <protection hidden="1"/>
    </xf>
    <xf numFmtId="0" fontId="103" fillId="10" borderId="15" xfId="0" applyFont="1" applyFill="1" applyBorder="1" applyAlignment="1" applyProtection="1">
      <alignment horizontal="center" vertical="center"/>
      <protection hidden="1"/>
    </xf>
    <xf numFmtId="0" fontId="183" fillId="10" borderId="337" xfId="0" applyFont="1" applyFill="1" applyBorder="1" applyAlignment="1" applyProtection="1">
      <alignment horizontal="center" vertical="center" textRotation="90" shrinkToFit="1"/>
      <protection hidden="1"/>
    </xf>
    <xf numFmtId="0" fontId="183" fillId="10" borderId="339" xfId="0" applyFont="1" applyFill="1" applyBorder="1" applyAlignment="1" applyProtection="1">
      <alignment horizontal="center" vertical="center" textRotation="90" shrinkToFit="1"/>
      <protection hidden="1"/>
    </xf>
    <xf numFmtId="0" fontId="170" fillId="61" borderId="266" xfId="0" applyFont="1" applyFill="1" applyBorder="1" applyAlignment="1" applyProtection="1">
      <alignment horizontal="center" vertical="center"/>
      <protection hidden="1"/>
    </xf>
    <xf numFmtId="0" fontId="170" fillId="61" borderId="267" xfId="0" applyFont="1" applyFill="1" applyBorder="1" applyAlignment="1" applyProtection="1">
      <alignment horizontal="center" vertical="center"/>
      <protection hidden="1"/>
    </xf>
    <xf numFmtId="0" fontId="55" fillId="0" borderId="0" xfId="0" applyFont="1" applyFill="1" applyAlignment="1" applyProtection="1">
      <alignment horizontal="left" vertical="center" shrinkToFit="1"/>
      <protection hidden="1"/>
    </xf>
    <xf numFmtId="0" fontId="184" fillId="10" borderId="62" xfId="0" applyFont="1" applyFill="1" applyBorder="1" applyAlignment="1" applyProtection="1">
      <alignment horizontal="center" vertical="center" shrinkToFit="1"/>
      <protection hidden="1"/>
    </xf>
    <xf numFmtId="0" fontId="184" fillId="10" borderId="556" xfId="0" applyFont="1" applyFill="1" applyBorder="1" applyAlignment="1" applyProtection="1">
      <alignment horizontal="center" vertical="center" shrinkToFit="1"/>
      <protection hidden="1"/>
    </xf>
    <xf numFmtId="0" fontId="64" fillId="25" borderId="0" xfId="0" applyFont="1" applyFill="1" applyAlignment="1" applyProtection="1">
      <alignment horizontal="left" shrinkToFit="1"/>
      <protection hidden="1"/>
    </xf>
    <xf numFmtId="0" fontId="184" fillId="10" borderId="590" xfId="0" applyFont="1" applyFill="1" applyBorder="1" applyAlignment="1" applyProtection="1">
      <alignment horizontal="center" vertical="center" shrinkToFit="1"/>
      <protection hidden="1"/>
    </xf>
    <xf numFmtId="0" fontId="64" fillId="6" borderId="0" xfId="0" applyFont="1" applyFill="1" applyAlignment="1" applyProtection="1">
      <alignment horizontal="left" shrinkToFit="1"/>
      <protection hidden="1"/>
    </xf>
    <xf numFmtId="0" fontId="53" fillId="10" borderId="583" xfId="0" applyFont="1" applyFill="1" applyBorder="1" applyAlignment="1" applyProtection="1">
      <alignment horizontal="center" vertical="center" shrinkToFit="1"/>
      <protection hidden="1"/>
    </xf>
    <xf numFmtId="0" fontId="181" fillId="10" borderId="62" xfId="0" applyFont="1" applyFill="1" applyBorder="1" applyAlignment="1" applyProtection="1">
      <alignment horizontal="center" vertical="center" shrinkToFit="1"/>
      <protection hidden="1"/>
    </xf>
    <xf numFmtId="0" fontId="181" fillId="10" borderId="590" xfId="0" applyFont="1" applyFill="1" applyBorder="1" applyAlignment="1" applyProtection="1">
      <alignment horizontal="center" vertical="center" shrinkToFit="1"/>
      <protection hidden="1"/>
    </xf>
    <xf numFmtId="0" fontId="103" fillId="10" borderId="91" xfId="0" applyFont="1" applyFill="1" applyBorder="1" applyAlignment="1" applyProtection="1">
      <alignment horizontal="center" vertical="center" textRotation="90" shrinkToFit="1"/>
      <protection hidden="1"/>
    </xf>
    <xf numFmtId="0" fontId="103" fillId="10" borderId="589" xfId="0" applyFont="1" applyFill="1" applyBorder="1" applyAlignment="1" applyProtection="1">
      <alignment horizontal="center" vertical="center" textRotation="90" shrinkToFit="1"/>
      <protection hidden="1"/>
    </xf>
    <xf numFmtId="0" fontId="54" fillId="0" borderId="0" xfId="0" applyFont="1" applyFill="1" applyAlignment="1" applyProtection="1">
      <alignment horizontal="center" shrinkToFit="1"/>
      <protection hidden="1"/>
    </xf>
    <xf numFmtId="0" fontId="59" fillId="0" borderId="0" xfId="0" applyFont="1" applyFill="1" applyBorder="1" applyAlignment="1" applyProtection="1">
      <alignment horizontal="center"/>
      <protection hidden="1"/>
    </xf>
    <xf numFmtId="0" fontId="64" fillId="15" borderId="0" xfId="0" applyFont="1" applyFill="1" applyAlignment="1" applyProtection="1">
      <alignment horizontal="left" shrinkToFit="1"/>
      <protection hidden="1"/>
    </xf>
  </cellXfs>
  <cellStyles count="1">
    <cellStyle name="Normal" xfId="0" builtinId="0"/>
  </cellStyles>
  <dxfs count="408">
    <dxf>
      <font>
        <b val="0"/>
        <i val="0"/>
        <color auto="1"/>
      </font>
      <fill>
        <patternFill>
          <bgColor rgb="FFFFFF00"/>
        </patternFill>
      </fill>
    </dxf>
    <dxf>
      <font>
        <b/>
        <i val="0"/>
        <color auto="1"/>
      </font>
      <fill>
        <patternFill>
          <bgColor rgb="FFFFFF00"/>
        </patternFill>
      </fill>
    </dxf>
    <dxf>
      <font>
        <b/>
        <i val="0"/>
        <color auto="1"/>
      </font>
      <fill>
        <patternFill>
          <bgColor theme="8" tint="0.59996337778862885"/>
        </patternFill>
      </fill>
    </dxf>
    <dxf>
      <font>
        <b/>
        <i val="0"/>
        <color theme="0"/>
      </font>
      <fill>
        <patternFill>
          <bgColor rgb="FF00B050"/>
        </patternFill>
      </fill>
    </dxf>
    <dxf>
      <font>
        <b/>
        <i val="0"/>
        <color theme="0"/>
      </font>
      <fill>
        <patternFill>
          <bgColor rgb="FF00B050"/>
        </patternFill>
      </fill>
    </dxf>
    <dxf>
      <font>
        <b/>
        <i val="0"/>
        <color auto="1"/>
      </font>
      <fill>
        <patternFill>
          <bgColor theme="8" tint="0.59996337778862885"/>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theme="8" tint="0.59996337778862885"/>
        </patternFill>
      </fill>
    </dxf>
    <dxf>
      <font>
        <b/>
        <i val="0"/>
        <color theme="0"/>
      </font>
      <fill>
        <patternFill>
          <bgColor rgb="FF00B050"/>
        </patternFill>
      </fill>
    </dxf>
    <dxf>
      <font>
        <b/>
        <i val="0"/>
        <color theme="0"/>
      </font>
      <fill>
        <patternFill>
          <bgColor rgb="FF00B050"/>
        </patternFill>
      </fill>
    </dxf>
    <dxf>
      <font>
        <b/>
        <i val="0"/>
        <color auto="1"/>
      </font>
      <fill>
        <patternFill>
          <bgColor theme="8" tint="0.59996337778862885"/>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theme="0"/>
      </font>
      <fill>
        <patternFill>
          <bgColor rgb="FFFF0000"/>
        </patternFill>
      </fill>
    </dxf>
    <dxf>
      <font>
        <b/>
        <i val="0"/>
        <color theme="0"/>
      </font>
      <fill>
        <patternFill>
          <bgColor rgb="FFC00000"/>
        </patternFill>
      </fill>
      <border>
        <left style="hair">
          <color auto="1"/>
        </left>
        <right style="hair">
          <color auto="1"/>
        </right>
        <top style="hair">
          <color auto="1"/>
        </top>
        <bottom style="hair">
          <color auto="1"/>
        </bottom>
        <vertical/>
        <horizontal/>
      </border>
    </dxf>
    <dxf>
      <fill>
        <patternFill>
          <bgColor theme="8" tint="0.39994506668294322"/>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ont>
        <color theme="1"/>
      </font>
      <fill>
        <patternFill>
          <bgColor rgb="FFFF99FF"/>
        </patternFill>
      </fill>
    </dxf>
    <dxf>
      <fill>
        <patternFill>
          <bgColor rgb="FFFFFF00"/>
        </patternFill>
      </fill>
    </dxf>
    <dxf>
      <font>
        <b/>
        <i val="0"/>
        <color rgb="FF0000FF"/>
      </font>
      <fill>
        <patternFill>
          <bgColor theme="9" tint="0.79998168889431442"/>
        </patternFill>
      </fill>
    </dxf>
    <dxf>
      <font>
        <b/>
        <i val="0"/>
        <color theme="0"/>
      </font>
      <fill>
        <patternFill>
          <bgColor rgb="FFFF0000"/>
        </patternFill>
      </fill>
    </dxf>
    <dxf>
      <font>
        <b/>
        <i val="0"/>
        <color rgb="FFFFFF00"/>
      </font>
      <fill>
        <patternFill>
          <bgColor rgb="FF7030A0"/>
        </patternFill>
      </fill>
    </dxf>
    <dxf>
      <font>
        <b/>
        <i val="0"/>
        <color theme="1"/>
      </font>
      <fill>
        <patternFill>
          <bgColor rgb="FFFF66FF"/>
        </patternFill>
      </fill>
    </dxf>
    <dxf>
      <font>
        <b/>
        <i val="0"/>
        <color theme="0"/>
      </font>
      <fill>
        <patternFill>
          <bgColor rgb="FFC00000"/>
        </patternFill>
      </fill>
      <border>
        <left style="hair">
          <color auto="1"/>
        </left>
        <right style="hair">
          <color auto="1"/>
        </right>
        <top style="hair">
          <color auto="1"/>
        </top>
        <bottom style="hair">
          <color auto="1"/>
        </bottom>
        <vertical/>
        <horizontal/>
      </border>
    </dxf>
    <dxf>
      <font>
        <b/>
        <i val="0"/>
        <color theme="1"/>
      </font>
      <fill>
        <patternFill>
          <bgColor theme="0" tint="-0.24994659260841701"/>
        </patternFill>
      </fill>
    </dxf>
    <dxf>
      <font>
        <b/>
        <i val="0"/>
        <color auto="1"/>
      </font>
      <fill>
        <patternFill>
          <bgColor theme="0" tint="-0.24994659260841701"/>
        </patternFill>
      </fill>
    </dxf>
    <dxf>
      <font>
        <color auto="1"/>
      </font>
      <fill>
        <patternFill>
          <bgColor rgb="FFFFFF00"/>
        </patternFill>
      </fill>
    </dxf>
    <dxf>
      <font>
        <b/>
        <i val="0"/>
        <color theme="0"/>
      </font>
      <fill>
        <patternFill>
          <bgColor rgb="FFFF0066"/>
        </patternFill>
      </fill>
    </dxf>
    <dxf>
      <font>
        <b/>
        <i val="0"/>
        <color auto="1"/>
      </font>
      <fill>
        <patternFill>
          <bgColor rgb="FF92D050"/>
        </patternFill>
      </fill>
    </dxf>
    <dxf>
      <font>
        <color theme="0"/>
      </font>
      <fill>
        <patternFill>
          <bgColor rgb="FFFF0000"/>
        </patternFill>
      </fill>
    </dxf>
    <dxf>
      <font>
        <b/>
        <i val="0"/>
        <color auto="1"/>
      </font>
      <fill>
        <patternFill>
          <bgColor rgb="FFFFFF00"/>
        </patternFill>
      </fill>
    </dxf>
    <dxf>
      <font>
        <b/>
        <i val="0"/>
        <color theme="0"/>
      </font>
      <fill>
        <patternFill>
          <bgColor rgb="FFFF0000"/>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ont>
        <b/>
        <i val="0"/>
        <color theme="0"/>
      </font>
      <fill>
        <patternFill>
          <bgColor rgb="FFFF0066"/>
        </patternFill>
      </fill>
    </dxf>
    <dxf>
      <font>
        <b/>
        <i val="0"/>
        <color auto="1"/>
      </font>
      <fill>
        <patternFill>
          <bgColor rgb="FF92D050"/>
        </patternFill>
      </fill>
    </dxf>
    <dxf>
      <fill>
        <patternFill>
          <bgColor theme="8" tint="0.39994506668294322"/>
        </patternFill>
      </fill>
    </dxf>
    <dxf>
      <font>
        <b/>
        <i val="0"/>
        <color theme="0"/>
      </font>
      <fill>
        <patternFill>
          <bgColor rgb="FFC00000"/>
        </patternFill>
      </fill>
      <border>
        <left style="hair">
          <color auto="1"/>
        </left>
        <right style="hair">
          <color auto="1"/>
        </right>
        <top style="hair">
          <color auto="1"/>
        </top>
        <bottom style="hair">
          <color auto="1"/>
        </bottom>
        <vertical/>
        <horizontal/>
      </border>
    </dxf>
    <dxf>
      <font>
        <color theme="1"/>
      </font>
      <fill>
        <patternFill>
          <bgColor rgb="FFFF99FF"/>
        </patternFill>
      </fill>
    </dxf>
    <dxf>
      <fill>
        <patternFill>
          <bgColor rgb="FFFFFF00"/>
        </patternFill>
      </fill>
    </dxf>
    <dxf>
      <font>
        <b/>
        <i val="0"/>
        <color rgb="FF0000FF"/>
      </font>
      <fill>
        <patternFill>
          <bgColor theme="9" tint="0.79998168889431442"/>
        </patternFill>
      </fill>
    </dxf>
    <dxf>
      <font>
        <b/>
        <i val="0"/>
        <color theme="0"/>
      </font>
      <fill>
        <patternFill>
          <bgColor rgb="FFFF0000"/>
        </patternFill>
      </fill>
    </dxf>
    <dxf>
      <font>
        <b/>
        <i val="0"/>
        <color rgb="FFFFFF00"/>
      </font>
      <fill>
        <patternFill>
          <bgColor rgb="FF7030A0"/>
        </patternFill>
      </fill>
    </dxf>
    <dxf>
      <font>
        <b/>
        <i val="0"/>
        <color theme="1"/>
      </font>
      <fill>
        <patternFill>
          <bgColor rgb="FFFF66FF"/>
        </patternFill>
      </fill>
    </dxf>
    <dxf>
      <font>
        <b/>
        <i val="0"/>
        <color theme="0"/>
      </font>
      <fill>
        <patternFill>
          <bgColor rgb="FFC00000"/>
        </patternFill>
      </fill>
      <border>
        <left style="hair">
          <color auto="1"/>
        </left>
        <right style="hair">
          <color auto="1"/>
        </right>
        <top style="hair">
          <color auto="1"/>
        </top>
        <bottom style="hair">
          <color auto="1"/>
        </bottom>
        <vertical/>
        <horizontal/>
      </border>
    </dxf>
    <dxf>
      <font>
        <color auto="1"/>
      </font>
      <fill>
        <patternFill>
          <bgColor rgb="FFFFFF00"/>
        </patternFill>
      </fill>
    </dxf>
    <dxf>
      <font>
        <color theme="0"/>
      </font>
      <fill>
        <patternFill>
          <bgColor rgb="FFFF0000"/>
        </patternFill>
      </fill>
    </dxf>
    <dxf>
      <font>
        <b/>
        <i val="0"/>
        <color auto="1"/>
      </font>
      <fill>
        <patternFill>
          <bgColor rgb="FFCC99FF"/>
        </patternFill>
      </fill>
    </dxf>
    <dxf>
      <font>
        <b/>
        <i val="0"/>
      </font>
      <fill>
        <patternFill>
          <bgColor theme="9" tint="0.39994506668294322"/>
        </patternFill>
      </fill>
    </dxf>
    <dxf>
      <font>
        <b/>
        <i val="0"/>
        <color auto="1"/>
      </font>
      <fill>
        <patternFill>
          <bgColor rgb="FFCC99FF"/>
        </patternFill>
      </fill>
    </dxf>
    <dxf>
      <font>
        <b/>
        <i val="0"/>
      </font>
      <fill>
        <patternFill>
          <bgColor theme="9" tint="0.39994506668294322"/>
        </patternFill>
      </fill>
    </dxf>
    <dxf>
      <font>
        <b/>
        <i val="0"/>
        <color auto="1"/>
      </font>
      <fill>
        <patternFill>
          <bgColor rgb="FFCC99FF"/>
        </patternFill>
      </fill>
    </dxf>
    <dxf>
      <font>
        <b/>
        <i val="0"/>
      </font>
      <fill>
        <patternFill>
          <bgColor rgb="FF66CCFF"/>
        </patternFill>
      </fill>
    </dxf>
    <dxf>
      <font>
        <b/>
        <i val="0"/>
      </font>
      <fill>
        <patternFill>
          <bgColor rgb="FFFF66FF"/>
        </patternFill>
      </fill>
    </dxf>
    <dxf>
      <font>
        <b/>
        <i val="0"/>
        <color auto="1"/>
      </font>
      <fill>
        <patternFill>
          <bgColor rgb="FFCC99FF"/>
        </patternFill>
      </fill>
    </dxf>
    <dxf>
      <font>
        <b/>
        <i val="0"/>
      </font>
      <fill>
        <patternFill>
          <bgColor theme="9" tint="0.39994506668294322"/>
        </patternFill>
      </fill>
    </dxf>
    <dxf>
      <font>
        <b/>
        <i val="0"/>
      </font>
      <fill>
        <patternFill>
          <bgColor rgb="FFFF66FF"/>
        </patternFill>
      </fill>
    </dxf>
    <dxf>
      <font>
        <b/>
        <i val="0"/>
        <color theme="0"/>
      </font>
      <fill>
        <patternFill>
          <bgColor rgb="FFFF0066"/>
        </patternFill>
      </fill>
    </dxf>
    <dxf>
      <font>
        <b/>
        <i val="0"/>
        <color theme="1"/>
      </font>
      <fill>
        <patternFill>
          <bgColor rgb="FFFF99FF"/>
        </patternFill>
      </fill>
    </dxf>
    <dxf>
      <font>
        <b/>
        <i val="0"/>
        <color theme="0"/>
      </font>
      <fill>
        <patternFill>
          <bgColor rgb="FFFF00FF"/>
        </patternFill>
      </fill>
    </dxf>
    <dxf>
      <font>
        <b/>
        <i val="0"/>
        <color theme="0"/>
      </font>
      <fill>
        <patternFill>
          <bgColor rgb="FFFF0000"/>
        </patternFill>
      </fill>
    </dxf>
    <dxf>
      <font>
        <b/>
        <i val="0"/>
        <color theme="0"/>
      </font>
      <fill>
        <patternFill>
          <bgColor rgb="FFFF0000"/>
        </patternFill>
      </fill>
    </dxf>
    <dxf>
      <font>
        <b/>
        <i val="0"/>
        <color auto="1"/>
      </font>
      <fill>
        <patternFill>
          <bgColor rgb="FFFF99FF"/>
        </patternFill>
      </fill>
    </dxf>
    <dxf>
      <font>
        <b/>
        <i val="0"/>
      </font>
      <fill>
        <patternFill>
          <bgColor rgb="FF66CCFF"/>
        </patternFill>
      </fill>
    </dxf>
    <dxf>
      <font>
        <b/>
        <i val="0"/>
        <color theme="1"/>
      </font>
      <fill>
        <patternFill>
          <bgColor rgb="FFFF99FF"/>
        </patternFill>
      </fill>
    </dxf>
    <dxf>
      <font>
        <b/>
        <i val="0"/>
        <color auto="1"/>
      </font>
      <fill>
        <patternFill>
          <bgColor rgb="FFFF99FF"/>
        </patternFill>
      </fill>
    </dxf>
    <dxf>
      <font>
        <b/>
        <i val="0"/>
      </font>
      <fill>
        <patternFill>
          <bgColor rgb="FFFFFF00"/>
        </patternFill>
      </fill>
    </dxf>
    <dxf>
      <font>
        <b/>
        <i val="0"/>
        <color theme="0"/>
      </font>
      <fill>
        <patternFill>
          <bgColor rgb="FFFF0000"/>
        </patternFill>
      </fill>
    </dxf>
    <dxf>
      <font>
        <b/>
        <i val="0"/>
        <color auto="1"/>
      </font>
      <fill>
        <patternFill>
          <bgColor rgb="FFFFFF00"/>
        </patternFill>
      </fill>
    </dxf>
    <dxf>
      <font>
        <b/>
        <i val="0"/>
        <color theme="0"/>
      </font>
      <fill>
        <patternFill>
          <bgColor rgb="FFFF0000"/>
        </patternFill>
      </fill>
    </dxf>
    <dxf>
      <font>
        <b/>
        <i val="0"/>
      </font>
      <fill>
        <patternFill>
          <bgColor rgb="FF00FF99"/>
        </patternFill>
      </fill>
    </dxf>
    <dxf>
      <font>
        <b/>
        <i val="0"/>
        <color auto="1"/>
      </font>
      <fill>
        <patternFill>
          <bgColor rgb="FF66CCFF"/>
        </patternFill>
      </fill>
    </dxf>
    <dxf>
      <font>
        <b/>
        <i val="0"/>
        <color auto="1"/>
      </font>
      <fill>
        <patternFill>
          <bgColor rgb="FFFFC000"/>
        </patternFill>
      </fill>
    </dxf>
    <dxf>
      <font>
        <b/>
        <i val="0"/>
        <color theme="0"/>
      </font>
      <fill>
        <patternFill>
          <bgColor rgb="FF6600FF"/>
        </patternFill>
      </fill>
    </dxf>
    <dxf>
      <font>
        <b/>
        <i val="0"/>
        <color theme="0"/>
      </font>
      <fill>
        <patternFill>
          <bgColor rgb="FFFF00FF"/>
        </patternFill>
      </fill>
    </dxf>
    <dxf>
      <font>
        <b/>
        <i val="0"/>
        <color auto="1"/>
      </font>
      <fill>
        <patternFill>
          <bgColor rgb="FFCC99FF"/>
        </patternFill>
      </fill>
    </dxf>
    <dxf>
      <font>
        <b/>
        <i val="0"/>
      </font>
      <fill>
        <patternFill>
          <bgColor rgb="FF66CCFF"/>
        </patternFill>
      </fill>
    </dxf>
    <dxf>
      <font>
        <b/>
        <i val="0"/>
        <color theme="1"/>
      </font>
      <fill>
        <patternFill>
          <bgColor rgb="FFFF99FF"/>
        </patternFill>
      </fill>
    </dxf>
    <dxf>
      <font>
        <b/>
        <i val="0"/>
      </font>
      <fill>
        <patternFill>
          <bgColor rgb="FFFF99FF"/>
        </patternFill>
      </fill>
    </dxf>
    <dxf>
      <font>
        <b/>
        <i val="0"/>
        <color theme="1"/>
      </font>
      <fill>
        <patternFill>
          <bgColor rgb="FFFF99FF"/>
        </patternFill>
      </fill>
    </dxf>
    <dxf>
      <font>
        <condense val="0"/>
        <extend val="0"/>
        <color indexed="9"/>
      </font>
    </dxf>
    <dxf>
      <font>
        <condense val="0"/>
        <extend val="0"/>
        <color indexed="9"/>
      </font>
    </dxf>
    <dxf>
      <font>
        <b/>
        <i val="0"/>
        <color theme="1"/>
      </font>
      <fill>
        <patternFill>
          <bgColor rgb="FFFF99FF"/>
        </patternFill>
      </fill>
    </dxf>
    <dxf>
      <font>
        <b/>
        <i val="0"/>
        <color theme="1"/>
      </font>
      <fill>
        <patternFill>
          <bgColor rgb="FFFF99FF"/>
        </patternFill>
      </fill>
    </dxf>
    <dxf>
      <font>
        <b/>
        <i val="0"/>
        <color theme="1"/>
      </font>
      <fill>
        <patternFill>
          <bgColor rgb="FFFF99FF"/>
        </patternFill>
      </fill>
    </dxf>
    <dxf>
      <font>
        <b/>
        <i val="0"/>
        <color theme="0"/>
      </font>
      <fill>
        <patternFill>
          <bgColor rgb="FFFF3399"/>
        </patternFill>
      </fill>
    </dxf>
    <dxf>
      <font>
        <color theme="0"/>
      </font>
      <fill>
        <patternFill>
          <bgColor rgb="FFFF0000"/>
        </patternFill>
      </fill>
    </dxf>
    <dxf>
      <font>
        <b/>
        <i val="0"/>
        <color theme="1"/>
      </font>
      <fill>
        <patternFill>
          <bgColor rgb="FFFF99FF"/>
        </patternFill>
      </fill>
    </dxf>
    <dxf>
      <font>
        <b/>
        <i val="0"/>
        <color theme="0"/>
      </font>
      <fill>
        <patternFill>
          <bgColor rgb="FFFF0000"/>
        </patternFill>
      </fill>
    </dxf>
    <dxf>
      <font>
        <b/>
        <i val="0"/>
      </font>
      <fill>
        <patternFill>
          <bgColor rgb="FFFF99FF"/>
        </patternFill>
      </fill>
    </dxf>
    <dxf>
      <font>
        <b/>
        <i val="0"/>
        <color theme="0"/>
      </font>
      <fill>
        <patternFill>
          <bgColor rgb="FFFF0000"/>
        </patternFill>
      </fill>
    </dxf>
    <dxf>
      <font>
        <b/>
        <i val="0"/>
        <color rgb="FFFF0000"/>
      </font>
      <fill>
        <patternFill>
          <bgColor rgb="FFFFFF00"/>
        </patternFill>
      </fill>
    </dxf>
    <dxf>
      <font>
        <b/>
        <i val="0"/>
        <color auto="1"/>
      </font>
      <fill>
        <patternFill>
          <bgColor rgb="FFFFC000"/>
        </patternFill>
      </fill>
    </dxf>
    <dxf>
      <font>
        <b/>
        <i val="0"/>
        <color theme="1"/>
      </font>
      <fill>
        <patternFill>
          <bgColor rgb="FFFF99FF"/>
        </patternFill>
      </fill>
    </dxf>
    <dxf>
      <font>
        <b/>
        <i val="0"/>
        <color theme="1"/>
      </font>
      <fill>
        <patternFill>
          <bgColor rgb="FFFF99FF"/>
        </patternFill>
      </fill>
    </dxf>
    <dxf>
      <font>
        <b/>
        <i val="0"/>
        <color auto="1"/>
      </font>
      <fill>
        <patternFill>
          <bgColor rgb="FFFF99FF"/>
        </patternFill>
      </fill>
    </dxf>
    <dxf>
      <font>
        <b/>
        <i val="0"/>
        <color theme="0"/>
      </font>
      <fill>
        <patternFill>
          <bgColor rgb="FFFF0000"/>
        </patternFill>
      </fill>
    </dxf>
    <dxf>
      <font>
        <condense val="0"/>
        <extend val="0"/>
        <color auto="1"/>
      </font>
      <fill>
        <patternFill>
          <bgColor indexed="43"/>
        </patternFill>
      </fill>
    </dxf>
    <dxf>
      <font>
        <condense val="0"/>
        <extend val="0"/>
        <color indexed="9"/>
      </font>
    </dxf>
    <dxf>
      <fill>
        <patternFill>
          <bgColor indexed="13"/>
        </patternFill>
      </fill>
    </dxf>
    <dxf>
      <font>
        <b/>
        <i val="0"/>
      </font>
      <fill>
        <patternFill>
          <bgColor rgb="FF9966FF"/>
        </patternFill>
      </fill>
    </dxf>
    <dxf>
      <font>
        <b/>
        <i val="0"/>
        <color theme="1"/>
      </font>
      <fill>
        <patternFill>
          <bgColor rgb="FFFF99FF"/>
        </patternFill>
      </fill>
    </dxf>
    <dxf>
      <font>
        <b/>
        <i val="0"/>
        <color auto="1"/>
      </font>
      <fill>
        <patternFill>
          <bgColor rgb="FFFFFF00"/>
        </patternFill>
      </fill>
    </dxf>
    <dxf>
      <font>
        <b/>
        <i val="0"/>
        <color theme="1"/>
      </font>
      <fill>
        <patternFill>
          <bgColor rgb="FFFF99FF"/>
        </patternFill>
      </fill>
    </dxf>
    <dxf>
      <font>
        <b/>
        <i val="0"/>
        <color rgb="FF0000FF"/>
      </font>
      <fill>
        <patternFill>
          <bgColor rgb="FFFFFF00"/>
        </patternFill>
      </fill>
    </dxf>
    <dxf>
      <font>
        <b/>
        <i val="0"/>
        <color theme="1"/>
      </font>
      <fill>
        <patternFill>
          <bgColor rgb="FFFF99FF"/>
        </patternFill>
      </fill>
    </dxf>
    <dxf>
      <font>
        <b/>
        <i val="0"/>
      </font>
      <fill>
        <patternFill>
          <bgColor rgb="FFFFFF00"/>
        </patternFill>
      </fill>
    </dxf>
    <dxf>
      <font>
        <b/>
        <i val="0"/>
        <color auto="1"/>
      </font>
      <fill>
        <patternFill>
          <bgColor rgb="FFFFC000"/>
        </patternFill>
      </fill>
    </dxf>
    <dxf>
      <font>
        <b/>
        <i val="0"/>
        <condense val="0"/>
        <extend val="0"/>
        <color indexed="52"/>
      </font>
      <fill>
        <patternFill>
          <bgColor indexed="15"/>
        </patternFill>
      </fill>
    </dxf>
    <dxf>
      <font>
        <b/>
        <i val="0"/>
        <condense val="0"/>
        <extend val="0"/>
        <color indexed="52"/>
      </font>
      <fill>
        <patternFill>
          <bgColor indexed="35"/>
        </patternFill>
      </fill>
    </dxf>
    <dxf>
      <font>
        <b/>
        <i val="0"/>
        <condense val="0"/>
        <extend val="0"/>
        <color indexed="10"/>
      </font>
      <fill>
        <patternFill patternType="none">
          <bgColor indexed="65"/>
        </patternFill>
      </fill>
    </dxf>
    <dxf>
      <font>
        <condense val="0"/>
        <extend val="0"/>
        <color indexed="9"/>
      </font>
    </dxf>
    <dxf>
      <font>
        <condense val="0"/>
        <extend val="0"/>
        <color indexed="9"/>
      </font>
    </dxf>
    <dxf>
      <font>
        <b/>
        <i val="0"/>
      </font>
      <fill>
        <patternFill>
          <bgColor indexed="13"/>
        </patternFill>
      </fill>
    </dxf>
    <dxf>
      <font>
        <b/>
        <i val="0"/>
        <color theme="1"/>
      </font>
      <fill>
        <patternFill>
          <bgColor rgb="FFFF99FF"/>
        </patternFill>
      </fill>
    </dxf>
    <dxf>
      <font>
        <b/>
        <i val="0"/>
        <color theme="0"/>
      </font>
      <fill>
        <patternFill>
          <bgColor rgb="FFFF0000"/>
        </patternFill>
      </fill>
    </dxf>
    <dxf>
      <font>
        <b/>
        <i val="0"/>
      </font>
      <fill>
        <patternFill>
          <bgColor rgb="FFFF99FF"/>
        </patternFill>
      </fill>
    </dxf>
    <dxf>
      <font>
        <b/>
        <i val="0"/>
        <color theme="0"/>
      </font>
      <fill>
        <patternFill>
          <bgColor rgb="FFFF0000"/>
        </patternFill>
      </fill>
    </dxf>
    <dxf>
      <font>
        <b/>
        <i val="0"/>
        <color auto="1"/>
      </font>
      <fill>
        <patternFill>
          <bgColor rgb="FFFFFF00"/>
        </patternFill>
      </fill>
    </dxf>
    <dxf>
      <font>
        <b/>
        <i val="0"/>
        <color auto="1"/>
      </font>
      <fill>
        <patternFill>
          <bgColor rgb="FFFFC000"/>
        </patternFill>
      </fill>
    </dxf>
    <dxf>
      <font>
        <b/>
        <i val="0"/>
        <color theme="1"/>
      </font>
      <fill>
        <patternFill>
          <bgColor rgb="FFFF99FF"/>
        </patternFill>
      </fill>
    </dxf>
    <dxf>
      <font>
        <b/>
        <i val="0"/>
        <color theme="1"/>
      </font>
      <fill>
        <patternFill>
          <bgColor rgb="FFFF99FF"/>
        </patternFill>
      </fill>
    </dxf>
    <dxf>
      <font>
        <b/>
        <i val="0"/>
        <color auto="1"/>
      </font>
      <fill>
        <patternFill>
          <bgColor rgb="FFFF99FF"/>
        </patternFill>
      </fill>
    </dxf>
    <dxf>
      <font>
        <b/>
        <i val="0"/>
        <color theme="0"/>
      </font>
      <fill>
        <patternFill>
          <bgColor rgb="FFFF0000"/>
        </patternFill>
      </fill>
    </dxf>
    <dxf>
      <font>
        <b/>
        <i val="0"/>
        <color auto="1"/>
      </font>
      <fill>
        <patternFill>
          <bgColor indexed="43"/>
        </patternFill>
      </fill>
    </dxf>
    <dxf>
      <font>
        <condense val="0"/>
        <extend val="0"/>
        <color indexed="9"/>
      </font>
    </dxf>
    <dxf>
      <font>
        <b/>
        <i val="0"/>
      </font>
      <fill>
        <patternFill>
          <bgColor indexed="13"/>
        </patternFill>
      </fill>
    </dxf>
    <dxf>
      <font>
        <b/>
        <i val="0"/>
        <color theme="0"/>
      </font>
      <fill>
        <patternFill>
          <bgColor rgb="FFFF0000"/>
        </patternFill>
      </fill>
    </dxf>
    <dxf>
      <font>
        <b/>
        <i val="0"/>
      </font>
      <fill>
        <patternFill>
          <bgColor rgb="FF00FF99"/>
        </patternFill>
      </fill>
    </dxf>
    <dxf>
      <font>
        <b/>
        <i val="0"/>
        <color auto="1"/>
      </font>
      <fill>
        <patternFill>
          <bgColor rgb="FF66CCFF"/>
        </patternFill>
      </fill>
    </dxf>
    <dxf>
      <font>
        <b/>
        <i val="0"/>
        <color auto="1"/>
      </font>
      <fill>
        <patternFill>
          <bgColor rgb="FFFFC000"/>
        </patternFill>
      </fill>
    </dxf>
    <dxf>
      <font>
        <b/>
        <i val="0"/>
        <color theme="0"/>
      </font>
      <fill>
        <patternFill>
          <bgColor rgb="FF6600FF"/>
        </patternFill>
      </fill>
    </dxf>
    <dxf>
      <font>
        <b/>
        <i val="0"/>
        <color theme="0"/>
      </font>
      <fill>
        <patternFill>
          <bgColor rgb="FFFF00FF"/>
        </patternFill>
      </fill>
    </dxf>
    <dxf>
      <font>
        <b/>
        <i val="0"/>
      </font>
      <fill>
        <patternFill>
          <bgColor rgb="FF00FF99"/>
        </patternFill>
      </fill>
    </dxf>
    <dxf>
      <font>
        <b/>
        <i val="0"/>
        <color auto="1"/>
      </font>
      <fill>
        <patternFill>
          <bgColor rgb="FF66CCFF"/>
        </patternFill>
      </fill>
    </dxf>
    <dxf>
      <font>
        <b/>
        <i val="0"/>
        <color auto="1"/>
      </font>
      <fill>
        <patternFill>
          <bgColor rgb="FFFFC000"/>
        </patternFill>
      </fill>
    </dxf>
    <dxf>
      <font>
        <b/>
        <i val="0"/>
        <color theme="0"/>
      </font>
      <fill>
        <patternFill>
          <bgColor rgb="FF6600FF"/>
        </patternFill>
      </fill>
    </dxf>
    <dxf>
      <font>
        <b/>
        <i val="0"/>
        <color theme="0"/>
      </font>
      <fill>
        <patternFill>
          <bgColor rgb="FFFF00FF"/>
        </patternFill>
      </fill>
    </dxf>
    <dxf>
      <font>
        <b/>
        <i val="0"/>
      </font>
      <fill>
        <patternFill>
          <bgColor rgb="FF00FF99"/>
        </patternFill>
      </fill>
    </dxf>
    <dxf>
      <font>
        <b/>
        <i val="0"/>
        <color theme="0"/>
      </font>
      <fill>
        <patternFill>
          <bgColor rgb="FFFF33CC"/>
        </patternFill>
      </fill>
    </dxf>
    <dxf>
      <font>
        <b/>
        <i val="0"/>
        <color auto="1"/>
      </font>
      <fill>
        <patternFill>
          <bgColor rgb="FFFF9900"/>
        </patternFill>
      </fill>
    </dxf>
    <dxf>
      <font>
        <b/>
        <i val="0"/>
        <color auto="1"/>
      </font>
      <fill>
        <patternFill>
          <bgColor rgb="FF66CCFF"/>
        </patternFill>
      </fill>
    </dxf>
    <dxf>
      <font>
        <b/>
        <i val="0"/>
        <color theme="0"/>
      </font>
      <fill>
        <patternFill>
          <bgColor rgb="FF6600FF"/>
        </patternFill>
      </fill>
    </dxf>
    <dxf>
      <font>
        <b/>
        <i val="0"/>
        <condense val="0"/>
        <extend val="0"/>
        <color indexed="52"/>
      </font>
      <fill>
        <patternFill>
          <bgColor indexed="15"/>
        </patternFill>
      </fill>
    </dxf>
    <dxf>
      <font>
        <b/>
        <i val="0"/>
        <condense val="0"/>
        <extend val="0"/>
        <color indexed="52"/>
      </font>
      <fill>
        <patternFill>
          <bgColor indexed="35"/>
        </patternFill>
      </fill>
    </dxf>
    <dxf>
      <font>
        <b/>
        <i val="0"/>
        <color theme="1"/>
      </font>
      <fill>
        <patternFill>
          <bgColor theme="0"/>
        </patternFill>
      </fill>
    </dxf>
    <dxf>
      <font>
        <b/>
        <i val="0"/>
        <color theme="0"/>
      </font>
      <fill>
        <patternFill>
          <bgColor theme="6" tint="-0.499984740745262"/>
        </patternFill>
      </fill>
    </dxf>
    <dxf>
      <font>
        <b/>
        <i val="0"/>
        <color auto="1"/>
      </font>
      <fill>
        <patternFill>
          <bgColor theme="0"/>
        </patternFill>
      </fill>
    </dxf>
    <dxf>
      <font>
        <b/>
        <i val="0"/>
        <color theme="0"/>
      </font>
      <fill>
        <patternFill>
          <bgColor theme="6" tint="-0.499984740745262"/>
        </patternFill>
      </fill>
    </dxf>
    <dxf>
      <font>
        <b/>
        <i val="0"/>
        <color theme="0"/>
      </font>
      <fill>
        <patternFill>
          <bgColor rgb="FFFF0000"/>
        </patternFill>
      </fill>
    </dxf>
    <dxf>
      <font>
        <b/>
        <i val="0"/>
        <color theme="0"/>
      </font>
      <fill>
        <patternFill>
          <bgColor rgb="FFC00000"/>
        </patternFill>
      </fill>
    </dxf>
    <dxf>
      <font>
        <b/>
        <i val="0"/>
        <color theme="0"/>
      </font>
      <fill>
        <patternFill>
          <bgColor rgb="FFFF0066"/>
        </patternFill>
      </fill>
    </dxf>
    <dxf>
      <font>
        <b/>
        <i val="0"/>
        <color auto="1"/>
      </font>
    </dxf>
    <dxf>
      <font>
        <b/>
        <i val="0"/>
        <color auto="1"/>
      </font>
      <fill>
        <patternFill>
          <bgColor rgb="FFFFFF00"/>
        </patternFill>
      </fill>
    </dxf>
    <dxf>
      <font>
        <b/>
        <i val="0"/>
        <color auto="1"/>
      </font>
      <fill>
        <patternFill>
          <bgColor theme="0"/>
        </patternFill>
      </fill>
    </dxf>
    <dxf>
      <font>
        <b/>
        <i val="0"/>
        <color theme="0"/>
      </font>
      <fill>
        <patternFill>
          <bgColor theme="6" tint="-0.499984740745262"/>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0"/>
      </font>
      <fill>
        <patternFill>
          <bgColor rgb="FFFF0000"/>
        </patternFill>
      </fill>
    </dxf>
    <dxf>
      <font>
        <b/>
        <i val="0"/>
      </font>
      <fill>
        <patternFill>
          <bgColor indexed="13"/>
        </patternFill>
      </fill>
    </dxf>
    <dxf>
      <font>
        <b/>
        <i val="0"/>
      </font>
      <fill>
        <patternFill>
          <bgColor indexed="13"/>
        </patternFill>
      </fill>
    </dxf>
    <dxf>
      <font>
        <b/>
        <i val="0"/>
        <condense val="0"/>
        <extend val="0"/>
        <color indexed="10"/>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lor theme="1"/>
      </font>
      <fill>
        <patternFill>
          <bgColor rgb="FFFF99FF"/>
        </patternFill>
      </fill>
    </dxf>
    <dxf>
      <font>
        <color theme="1"/>
      </font>
      <fill>
        <patternFill>
          <bgColor rgb="FFFF99FF"/>
        </patternFill>
      </fill>
    </dxf>
    <dxf>
      <font>
        <b/>
        <i val="0"/>
        <color theme="0"/>
      </font>
      <fill>
        <patternFill>
          <bgColor rgb="FFC00000"/>
        </patternFill>
      </fill>
      <border>
        <left style="hair">
          <color auto="1"/>
        </left>
        <right style="hair">
          <color auto="1"/>
        </right>
        <top style="hair">
          <color auto="1"/>
        </top>
        <bottom style="hair">
          <color auto="1"/>
        </bottom>
        <vertical/>
        <horizontal/>
      </border>
    </dxf>
    <dxf>
      <fill>
        <patternFill>
          <bgColor theme="8" tint="0.39994506668294322"/>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ont>
        <color theme="1"/>
      </font>
      <fill>
        <patternFill>
          <bgColor rgb="FFFF99FF"/>
        </patternFill>
      </fill>
    </dxf>
    <dxf>
      <fill>
        <patternFill>
          <bgColor rgb="FFFFFF00"/>
        </patternFill>
      </fill>
    </dxf>
    <dxf>
      <font>
        <b/>
        <i val="0"/>
        <color rgb="FF0000FF"/>
      </font>
      <fill>
        <patternFill>
          <bgColor theme="9" tint="0.79998168889431442"/>
        </patternFill>
      </fill>
    </dxf>
    <dxf>
      <font>
        <b/>
        <i val="0"/>
        <color theme="0"/>
      </font>
      <fill>
        <patternFill>
          <bgColor rgb="FFFF0000"/>
        </patternFill>
      </fill>
    </dxf>
    <dxf>
      <font>
        <b/>
        <i val="0"/>
        <color rgb="FFFFFF00"/>
      </font>
      <fill>
        <patternFill>
          <bgColor rgb="FF7030A0"/>
        </patternFill>
      </fill>
    </dxf>
    <dxf>
      <font>
        <b/>
        <i val="0"/>
        <color theme="1"/>
      </font>
      <fill>
        <patternFill>
          <bgColor rgb="FFFF66FF"/>
        </patternFill>
      </fill>
    </dxf>
    <dxf>
      <font>
        <b/>
        <i val="0"/>
        <color theme="0"/>
      </font>
      <fill>
        <patternFill>
          <bgColor rgb="FFC00000"/>
        </patternFill>
      </fill>
      <border>
        <left style="hair">
          <color auto="1"/>
        </left>
        <right style="hair">
          <color auto="1"/>
        </right>
        <top style="hair">
          <color auto="1"/>
        </top>
        <bottom style="hair">
          <color auto="1"/>
        </bottom>
        <vertical/>
        <horizontal/>
      </border>
    </dxf>
    <dxf>
      <font>
        <b/>
        <i val="0"/>
        <color theme="1"/>
      </font>
      <fill>
        <patternFill>
          <bgColor theme="0" tint="-0.24994659260841701"/>
        </patternFill>
      </fill>
    </dxf>
    <dxf>
      <font>
        <b/>
        <i val="0"/>
        <color auto="1"/>
      </font>
      <fill>
        <patternFill>
          <bgColor theme="0" tint="-0.24994659260841701"/>
        </patternFill>
      </fill>
    </dxf>
    <dxf>
      <font>
        <color auto="1"/>
      </font>
      <fill>
        <patternFill>
          <bgColor rgb="FFFFFF00"/>
        </patternFill>
      </fill>
    </dxf>
    <dxf>
      <font>
        <b/>
        <i val="0"/>
        <color theme="0"/>
      </font>
      <fill>
        <patternFill>
          <bgColor rgb="FFFF0066"/>
        </patternFill>
      </fill>
    </dxf>
    <dxf>
      <font>
        <b/>
        <i val="0"/>
        <color auto="1"/>
      </font>
      <fill>
        <patternFill>
          <bgColor rgb="FF92D050"/>
        </patternFill>
      </fill>
    </dxf>
    <dxf>
      <font>
        <color theme="0"/>
      </font>
      <fill>
        <patternFill>
          <bgColor rgb="FFFF0000"/>
        </patternFill>
      </fill>
    </dxf>
    <dxf>
      <font>
        <color theme="1"/>
      </font>
      <fill>
        <patternFill>
          <bgColor rgb="FFFF99FF"/>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ill>
        <patternFill>
          <bgColor rgb="FF99FFCC"/>
        </patternFill>
      </fill>
    </dxf>
    <dxf>
      <font>
        <b/>
        <i val="0"/>
        <color theme="0"/>
      </font>
      <fill>
        <patternFill>
          <bgColor rgb="FFFF0000"/>
        </patternFill>
      </fill>
    </dxf>
    <dxf>
      <font>
        <b/>
        <i val="0"/>
        <color theme="0"/>
      </font>
      <fill>
        <patternFill>
          <bgColor rgb="FFFF0066"/>
        </patternFill>
      </fill>
    </dxf>
    <dxf>
      <font>
        <b/>
        <i val="0"/>
        <color auto="1"/>
      </font>
      <fill>
        <patternFill>
          <bgColor rgb="FF92D050"/>
        </patternFill>
      </fill>
    </dxf>
    <dxf>
      <fill>
        <patternFill>
          <bgColor theme="8" tint="0.39994506668294322"/>
        </patternFill>
      </fill>
    </dxf>
    <dxf>
      <fill>
        <patternFill>
          <bgColor rgb="FF99FFCC"/>
        </patternFill>
      </fill>
    </dxf>
    <dxf>
      <font>
        <b/>
        <i val="0"/>
        <color theme="0"/>
      </font>
      <fill>
        <patternFill>
          <bgColor rgb="FFFF0000"/>
        </patternFill>
      </fill>
    </dxf>
    <dxf>
      <font>
        <b/>
        <i val="0"/>
        <color theme="0"/>
      </font>
      <fill>
        <patternFill>
          <bgColor rgb="FFC00000"/>
        </patternFill>
      </fill>
      <border>
        <left style="hair">
          <color auto="1"/>
        </left>
        <right style="hair">
          <color auto="1"/>
        </right>
        <top style="hair">
          <color auto="1"/>
        </top>
        <bottom style="hair">
          <color auto="1"/>
        </bottom>
        <vertical/>
        <horizontal/>
      </border>
    </dxf>
    <dxf>
      <font>
        <color theme="1"/>
      </font>
      <fill>
        <patternFill>
          <bgColor rgb="FFFF99FF"/>
        </patternFill>
      </fill>
    </dxf>
    <dxf>
      <fill>
        <patternFill>
          <bgColor rgb="FFFFFF00"/>
        </patternFill>
      </fill>
    </dxf>
    <dxf>
      <font>
        <b/>
        <i val="0"/>
        <color rgb="FF0000FF"/>
      </font>
      <fill>
        <patternFill>
          <bgColor theme="9" tint="0.79998168889431442"/>
        </patternFill>
      </fill>
    </dxf>
    <dxf>
      <font>
        <b/>
        <i val="0"/>
        <color theme="0"/>
      </font>
      <fill>
        <patternFill>
          <bgColor rgb="FFFF0000"/>
        </patternFill>
      </fill>
    </dxf>
    <dxf>
      <font>
        <b/>
        <i val="0"/>
        <color rgb="FFFFFF00"/>
      </font>
      <fill>
        <patternFill>
          <bgColor rgb="FF7030A0"/>
        </patternFill>
      </fill>
    </dxf>
    <dxf>
      <font>
        <b/>
        <i val="0"/>
        <color theme="1"/>
      </font>
      <fill>
        <patternFill>
          <bgColor rgb="FFFF66FF"/>
        </patternFill>
      </fill>
    </dxf>
    <dxf>
      <font>
        <b/>
        <i val="0"/>
        <color theme="0"/>
      </font>
      <fill>
        <patternFill>
          <bgColor rgb="FFC00000"/>
        </patternFill>
      </fill>
      <border>
        <left style="hair">
          <color auto="1"/>
        </left>
        <right style="hair">
          <color auto="1"/>
        </right>
        <top style="hair">
          <color auto="1"/>
        </top>
        <bottom style="hair">
          <color auto="1"/>
        </bottom>
        <vertical/>
        <horizontal/>
      </border>
    </dxf>
    <dxf>
      <font>
        <color auto="1"/>
      </font>
      <fill>
        <patternFill>
          <bgColor rgb="FFFFFF00"/>
        </patternFill>
      </fill>
    </dxf>
    <dxf>
      <font>
        <color theme="0"/>
      </font>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0066"/>
      <color rgb="FFFF0000"/>
      <color rgb="FFFF66FF"/>
      <color rgb="FFFF99FF"/>
      <color rgb="FFFFCCFF"/>
      <color rgb="FFFF00FF"/>
      <color rgb="FFCCFFFF"/>
      <color rgb="FFCCFF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B&#304;LG&#304; G&#304;R'!S28"/></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B&#304;LG&#304; G&#304;R'!S28"/></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Gece D&#252;&#351;&#252;m'!DN2"/><Relationship Id="rId3" Type="http://schemas.openxmlformats.org/officeDocument/2006/relationships/hyperlink" Target="#'G&#220;ND&#220;Z (Saat Ekle)'!DN2"/><Relationship Id="rId7" Type="http://schemas.openxmlformats.org/officeDocument/2006/relationships/hyperlink" Target="#A&#199;IKLAMA!A2"/><Relationship Id="rId12" Type="http://schemas.openxmlformats.org/officeDocument/2006/relationships/image" Target="../media/image7.png"/><Relationship Id="rId17" Type="http://schemas.openxmlformats.org/officeDocument/2006/relationships/image" Target="../media/image9.png"/><Relationship Id="rId2" Type="http://schemas.openxmlformats.org/officeDocument/2006/relationships/image" Target="../media/image2.png"/><Relationship Id="rId16" Type="http://schemas.openxmlformats.org/officeDocument/2006/relationships/image" Target="../media/image1.png"/><Relationship Id="rId1" Type="http://schemas.openxmlformats.org/officeDocument/2006/relationships/hyperlink" Target="#'GECE (Saat Ekle)'!DN2"/><Relationship Id="rId6" Type="http://schemas.openxmlformats.org/officeDocument/2006/relationships/image" Target="../media/image4.png"/><Relationship Id="rId11" Type="http://schemas.openxmlformats.org/officeDocument/2006/relationships/hyperlink" Target="#'G&#252;nd&#252;z D&#252;&#351;&#252;m'!DN2"/><Relationship Id="rId5" Type="http://schemas.openxmlformats.org/officeDocument/2006/relationships/hyperlink" Target="#'&#199;IKTI ALINIZ'!A3"/><Relationship Id="rId15" Type="http://schemas.openxmlformats.org/officeDocument/2006/relationships/hyperlink" Target="#'B&#304;LG&#304; G&#304;R'!Q14"/><Relationship Id="rId10" Type="http://schemas.openxmlformats.org/officeDocument/2006/relationships/image" Target="../media/image6.png"/><Relationship Id="rId4" Type="http://schemas.openxmlformats.org/officeDocument/2006/relationships/image" Target="../media/image3.png"/><Relationship Id="rId9" Type="http://schemas.openxmlformats.org/officeDocument/2006/relationships/hyperlink" Target="#'B&#304;LG&#304; G&#304;R'!S28"/><Relationship Id="rId1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hyperlink" Target="#A&#199;IKLAMA!A2"/><Relationship Id="rId13" Type="http://schemas.openxmlformats.org/officeDocument/2006/relationships/hyperlink" Target="#'Gece D&#252;&#351;&#252;m'!DN2"/><Relationship Id="rId3" Type="http://schemas.openxmlformats.org/officeDocument/2006/relationships/hyperlink" Target="#'GECE (Saat Ekle)'!DN2"/><Relationship Id="rId7" Type="http://schemas.openxmlformats.org/officeDocument/2006/relationships/image" Target="../media/image4.png"/><Relationship Id="rId12" Type="http://schemas.openxmlformats.org/officeDocument/2006/relationships/image" Target="../media/image7.png"/><Relationship Id="rId17" Type="http://schemas.openxmlformats.org/officeDocument/2006/relationships/image" Target="../media/image12.png"/><Relationship Id="rId2" Type="http://schemas.openxmlformats.org/officeDocument/2006/relationships/image" Target="../media/image1.png"/><Relationship Id="rId16" Type="http://schemas.openxmlformats.org/officeDocument/2006/relationships/hyperlink" Target="#'B&#304;LG&#304; G&#304;R'!Z14"/><Relationship Id="rId1" Type="http://schemas.openxmlformats.org/officeDocument/2006/relationships/hyperlink" Target="#'&#199;IKTI ALINIZ'!A3"/><Relationship Id="rId6" Type="http://schemas.openxmlformats.org/officeDocument/2006/relationships/image" Target="../media/image3.png"/><Relationship Id="rId11" Type="http://schemas.openxmlformats.org/officeDocument/2006/relationships/hyperlink" Target="#'G&#252;nd&#252;z D&#252;&#351;&#252;m'!DN2"/><Relationship Id="rId5" Type="http://schemas.openxmlformats.org/officeDocument/2006/relationships/hyperlink" Target="#'G&#220;ND&#220;Z (Saat Ekle)'!DN2"/><Relationship Id="rId15" Type="http://schemas.openxmlformats.org/officeDocument/2006/relationships/image" Target="../media/image11.png"/><Relationship Id="rId10" Type="http://schemas.openxmlformats.org/officeDocument/2006/relationships/image" Target="../media/image10.png"/><Relationship Id="rId4" Type="http://schemas.openxmlformats.org/officeDocument/2006/relationships/image" Target="../media/image2.png"/><Relationship Id="rId9" Type="http://schemas.openxmlformats.org/officeDocument/2006/relationships/image" Target="../media/image5.png"/><Relationship Id="rId14" Type="http://schemas.openxmlformats.org/officeDocument/2006/relationships/image" Target="../media/image8.png"/></Relationships>
</file>

<file path=xl/drawings/_rels/drawing5.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8.png"/><Relationship Id="rId3" Type="http://schemas.openxmlformats.org/officeDocument/2006/relationships/hyperlink" Target="#'GECE (Saat Ekle)'!DN2"/><Relationship Id="rId7" Type="http://schemas.openxmlformats.org/officeDocument/2006/relationships/hyperlink" Target="#'&#199;IKTI ALINIZ'!A3"/><Relationship Id="rId12" Type="http://schemas.openxmlformats.org/officeDocument/2006/relationships/hyperlink" Target="#'Gece D&#252;&#351;&#252;m'!DN2"/><Relationship Id="rId2" Type="http://schemas.openxmlformats.org/officeDocument/2006/relationships/image" Target="../media/image1.png"/><Relationship Id="rId1" Type="http://schemas.openxmlformats.org/officeDocument/2006/relationships/hyperlink" Target="#'B&#304;LG&#304; G&#304;R'!S28"/><Relationship Id="rId6" Type="http://schemas.openxmlformats.org/officeDocument/2006/relationships/image" Target="../media/image3.png"/><Relationship Id="rId11" Type="http://schemas.openxmlformats.org/officeDocument/2006/relationships/image" Target="../media/image6.png"/><Relationship Id="rId5" Type="http://schemas.openxmlformats.org/officeDocument/2006/relationships/hyperlink" Target="#'G&#220;ND&#220;Z (Saat Ekle)'!DN2"/><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A&#199;IKLAMA!A2"/></Relationships>
</file>

<file path=xl/drawings/_rels/drawing6.xml.rels><?xml version="1.0" encoding="UTF-8" standalone="yes"?>
<Relationships xmlns="http://schemas.openxmlformats.org/package/2006/relationships"><Relationship Id="rId8" Type="http://schemas.openxmlformats.org/officeDocument/2006/relationships/hyperlink" Target="#A&#199;IKLAMA!A2"/><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hyperlink" Target="#'G&#252;nd&#252;z D&#252;&#351;&#252;m'!DN2"/><Relationship Id="rId2" Type="http://schemas.openxmlformats.org/officeDocument/2006/relationships/hyperlink" Target="#'GECE (Saat Ekle)'!DN2"/><Relationship Id="rId1" Type="http://schemas.openxmlformats.org/officeDocument/2006/relationships/image" Target="../media/image1.png"/><Relationship Id="rId6" Type="http://schemas.openxmlformats.org/officeDocument/2006/relationships/hyperlink" Target="#'&#199;IKTI ALINIZ'!A3"/><Relationship Id="rId11" Type="http://schemas.openxmlformats.org/officeDocument/2006/relationships/image" Target="../media/image6.png"/><Relationship Id="rId5" Type="http://schemas.openxmlformats.org/officeDocument/2006/relationships/image" Target="../media/image3.png"/><Relationship Id="rId10" Type="http://schemas.openxmlformats.org/officeDocument/2006/relationships/hyperlink" Target="#'B&#304;LG&#304; G&#304;R'!S28"/><Relationship Id="rId4" Type="http://schemas.openxmlformats.org/officeDocument/2006/relationships/hyperlink" Target="#'G&#220;ND&#220;Z (Saat Ekle)'!DN2"/><Relationship Id="rId9"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hyperlink" Target="#A&#199;IKLAMA!A2"/><Relationship Id="rId13" Type="http://schemas.openxmlformats.org/officeDocument/2006/relationships/hyperlink" Target="#'Gece D&#252;&#351;&#252;m'!DN2"/><Relationship Id="rId3" Type="http://schemas.openxmlformats.org/officeDocument/2006/relationships/image" Target="../media/image13.png"/><Relationship Id="rId7" Type="http://schemas.openxmlformats.org/officeDocument/2006/relationships/image" Target="../media/image4.png"/><Relationship Id="rId12"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hyperlink" Target="#'B&#304;LG&#304; G&#304;R'!S28"/><Relationship Id="rId6" Type="http://schemas.openxmlformats.org/officeDocument/2006/relationships/hyperlink" Target="#'&#199;IKTI ALINIZ'!A3"/><Relationship Id="rId11" Type="http://schemas.openxmlformats.org/officeDocument/2006/relationships/hyperlink" Target="#'G&#252;nd&#252;z D&#252;&#351;&#252;m'!DN2"/><Relationship Id="rId5" Type="http://schemas.openxmlformats.org/officeDocument/2006/relationships/image" Target="../media/image2.png"/><Relationship Id="rId10" Type="http://schemas.openxmlformats.org/officeDocument/2006/relationships/image" Target="../media/image6.png"/><Relationship Id="rId4" Type="http://schemas.openxmlformats.org/officeDocument/2006/relationships/hyperlink" Target="#'GECE (Saat Ekle)'!DN2"/><Relationship Id="rId9" Type="http://schemas.openxmlformats.org/officeDocument/2006/relationships/image" Target="../media/image5.png"/><Relationship Id="rId14" Type="http://schemas.openxmlformats.org/officeDocument/2006/relationships/image" Target="../media/image8.png"/></Relationships>
</file>

<file path=xl/drawings/_rels/drawing8.xml.rels><?xml version="1.0" encoding="UTF-8" standalone="yes"?>
<Relationships xmlns="http://schemas.openxmlformats.org/package/2006/relationships"><Relationship Id="rId8" Type="http://schemas.openxmlformats.org/officeDocument/2006/relationships/hyperlink" Target="#A&#199;IKLAMA!A2"/><Relationship Id="rId13" Type="http://schemas.openxmlformats.org/officeDocument/2006/relationships/hyperlink" Target="#'Gece D&#252;&#351;&#252;m'!DN2"/><Relationship Id="rId3" Type="http://schemas.openxmlformats.org/officeDocument/2006/relationships/image" Target="../media/image14.png"/><Relationship Id="rId7" Type="http://schemas.openxmlformats.org/officeDocument/2006/relationships/image" Target="../media/image4.png"/><Relationship Id="rId12"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hyperlink" Target="#'B&#304;LG&#304; G&#304;R'!S28"/><Relationship Id="rId6" Type="http://schemas.openxmlformats.org/officeDocument/2006/relationships/hyperlink" Target="#'&#199;IKTI ALINIZ'!A3"/><Relationship Id="rId11" Type="http://schemas.openxmlformats.org/officeDocument/2006/relationships/hyperlink" Target="#'G&#252;nd&#252;z D&#252;&#351;&#252;m'!DN2"/><Relationship Id="rId5" Type="http://schemas.openxmlformats.org/officeDocument/2006/relationships/image" Target="../media/image3.png"/><Relationship Id="rId10" Type="http://schemas.openxmlformats.org/officeDocument/2006/relationships/image" Target="../media/image6.png"/><Relationship Id="rId4" Type="http://schemas.openxmlformats.org/officeDocument/2006/relationships/hyperlink" Target="#'G&#220;ND&#220;Z (Saat Ekle)'!DN2"/><Relationship Id="rId9" Type="http://schemas.openxmlformats.org/officeDocument/2006/relationships/image" Target="../media/image5.png"/><Relationship Id="rId14" Type="http://schemas.openxmlformats.org/officeDocument/2006/relationships/image" Target="../media/image8.png"/></Relationships>
</file>

<file path=xl/drawings/_rels/drawing9.xml.rels><?xml version="1.0" encoding="UTF-8" standalone="yes"?>
<Relationships xmlns="http://schemas.openxmlformats.org/package/2006/relationships"><Relationship Id="rId8" Type="http://schemas.openxmlformats.org/officeDocument/2006/relationships/hyperlink" Target="#A&#199;IKLAMA!A2"/><Relationship Id="rId13" Type="http://schemas.openxmlformats.org/officeDocument/2006/relationships/hyperlink" Target="#'Gece D&#252;&#351;&#252;m'!DN2"/><Relationship Id="rId3" Type="http://schemas.openxmlformats.org/officeDocument/2006/relationships/image" Target="../media/image15.png"/><Relationship Id="rId7" Type="http://schemas.openxmlformats.org/officeDocument/2006/relationships/image" Target="../media/image3.png"/><Relationship Id="rId12" Type="http://schemas.openxmlformats.org/officeDocument/2006/relationships/image" Target="../media/image7.png"/><Relationship Id="rId2" Type="http://schemas.openxmlformats.org/officeDocument/2006/relationships/hyperlink" Target="#'B&#304;LG&#304; G&#304;R'!S28"/><Relationship Id="rId1" Type="http://schemas.openxmlformats.org/officeDocument/2006/relationships/image" Target="../media/image1.png"/><Relationship Id="rId6" Type="http://schemas.openxmlformats.org/officeDocument/2006/relationships/hyperlink" Target="#'G&#220;ND&#220;Z (Saat Ekle)'!DN2"/><Relationship Id="rId11" Type="http://schemas.openxmlformats.org/officeDocument/2006/relationships/hyperlink" Target="#'G&#252;nd&#252;z D&#252;&#351;&#252;m'!DN2"/><Relationship Id="rId5" Type="http://schemas.openxmlformats.org/officeDocument/2006/relationships/image" Target="../media/image2.png"/><Relationship Id="rId15" Type="http://schemas.openxmlformats.org/officeDocument/2006/relationships/image" Target="../media/image16.emf"/><Relationship Id="rId10" Type="http://schemas.openxmlformats.org/officeDocument/2006/relationships/image" Target="../media/image6.png"/><Relationship Id="rId4" Type="http://schemas.openxmlformats.org/officeDocument/2006/relationships/hyperlink" Target="#'GECE (Saat Ekle)'!DN2"/><Relationship Id="rId9" Type="http://schemas.openxmlformats.org/officeDocument/2006/relationships/image" Target="../media/image5.png"/><Relationship Id="rId14" Type="http://schemas.openxmlformats.org/officeDocument/2006/relationships/image" Target="../media/image8.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editAs="oneCell">
    <xdr:from>
      <xdr:col>118</xdr:col>
      <xdr:colOff>51956</xdr:colOff>
      <xdr:row>0</xdr:row>
      <xdr:rowOff>25978</xdr:rowOff>
    </xdr:from>
    <xdr:to>
      <xdr:col>119</xdr:col>
      <xdr:colOff>219364</xdr:colOff>
      <xdr:row>1</xdr:row>
      <xdr:rowOff>199054</xdr:rowOff>
    </xdr:to>
    <xdr:pic>
      <xdr:nvPicPr>
        <xdr:cNvPr id="3" name="2 Resim">
          <a:hlinkClick xmlns:r="http://schemas.openxmlformats.org/officeDocument/2006/relationships" r:id="rId1"/>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51956" y="25978"/>
          <a:ext cx="345785" cy="3540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117</xdr:col>
      <xdr:colOff>43294</xdr:colOff>
      <xdr:row>0</xdr:row>
      <xdr:rowOff>51954</xdr:rowOff>
    </xdr:from>
    <xdr:to>
      <xdr:col>118</xdr:col>
      <xdr:colOff>202043</xdr:colOff>
      <xdr:row>1</xdr:row>
      <xdr:rowOff>225030</xdr:rowOff>
    </xdr:to>
    <xdr:pic>
      <xdr:nvPicPr>
        <xdr:cNvPr id="3" name="2 Resim">
          <a:hlinkClick xmlns:r="http://schemas.openxmlformats.org/officeDocument/2006/relationships" r:id="rId1"/>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43294" y="51954"/>
          <a:ext cx="345785" cy="354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42877</xdr:colOff>
      <xdr:row>16</xdr:row>
      <xdr:rowOff>241750</xdr:rowOff>
    </xdr:from>
    <xdr:to>
      <xdr:col>8</xdr:col>
      <xdr:colOff>12688</xdr:colOff>
      <xdr:row>16</xdr:row>
      <xdr:rowOff>553958</xdr:rowOff>
    </xdr:to>
    <xdr:pic>
      <xdr:nvPicPr>
        <xdr:cNvPr id="5" name="23 Resim">
          <a:hlinkClick xmlns:r="http://schemas.openxmlformats.org/officeDocument/2006/relationships" r:id="rId1"/>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2" cstate="print"/>
        <a:stretch>
          <a:fillRect/>
        </a:stretch>
      </xdr:blipFill>
      <xdr:spPr>
        <a:xfrm>
          <a:off x="12720652" y="4375600"/>
          <a:ext cx="1189011" cy="31220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4</xdr:col>
      <xdr:colOff>39435</xdr:colOff>
      <xdr:row>15</xdr:row>
      <xdr:rowOff>68464</xdr:rowOff>
    </xdr:from>
    <xdr:to>
      <xdr:col>8</xdr:col>
      <xdr:colOff>16129</xdr:colOff>
      <xdr:row>16</xdr:row>
      <xdr:rowOff>187139</xdr:rowOff>
    </xdr:to>
    <xdr:pic>
      <xdr:nvPicPr>
        <xdr:cNvPr id="6" name="24 Resim">
          <a:hlinkClick xmlns:r="http://schemas.openxmlformats.org/officeDocument/2006/relationships" r:id="rId3"/>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4" cstate="print"/>
        <a:stretch>
          <a:fillRect/>
        </a:stretch>
      </xdr:blipFill>
      <xdr:spPr>
        <a:xfrm>
          <a:off x="12717210" y="4011814"/>
          <a:ext cx="1195894" cy="309175"/>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4</xdr:col>
      <xdr:colOff>52137</xdr:colOff>
      <xdr:row>16</xdr:row>
      <xdr:rowOff>608568</xdr:rowOff>
    </xdr:from>
    <xdr:to>
      <xdr:col>8</xdr:col>
      <xdr:colOff>3428</xdr:colOff>
      <xdr:row>16</xdr:row>
      <xdr:rowOff>933476</xdr:rowOff>
    </xdr:to>
    <xdr:pic>
      <xdr:nvPicPr>
        <xdr:cNvPr id="7" name="Picture 4">
          <a:hlinkClick xmlns:r="http://schemas.openxmlformats.org/officeDocument/2006/relationships" r:id="rId5"/>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2729912" y="4742418"/>
          <a:ext cx="1170491" cy="32490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4</xdr:col>
      <xdr:colOff>33605</xdr:colOff>
      <xdr:row>10</xdr:row>
      <xdr:rowOff>4284</xdr:rowOff>
    </xdr:from>
    <xdr:to>
      <xdr:col>8</xdr:col>
      <xdr:colOff>21960</xdr:colOff>
      <xdr:row>11</xdr:row>
      <xdr:rowOff>102709</xdr:rowOff>
    </xdr:to>
    <xdr:pic>
      <xdr:nvPicPr>
        <xdr:cNvPr id="8" name="26 Resim">
          <a:hlinkClick xmlns:r="http://schemas.openxmlformats.org/officeDocument/2006/relationships" r:id="rId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8" cstate="print"/>
        <a:stretch>
          <a:fillRect/>
        </a:stretch>
      </xdr:blipFill>
      <xdr:spPr>
        <a:xfrm>
          <a:off x="12711380" y="2566509"/>
          <a:ext cx="1207555" cy="288925"/>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3</xdr:col>
      <xdr:colOff>295275</xdr:colOff>
      <xdr:row>9</xdr:row>
      <xdr:rowOff>149252</xdr:rowOff>
    </xdr:from>
    <xdr:to>
      <xdr:col>8</xdr:col>
      <xdr:colOff>66675</xdr:colOff>
      <xdr:row>16</xdr:row>
      <xdr:rowOff>1030314</xdr:rowOff>
    </xdr:to>
    <xdr:sp macro="" textlink="">
      <xdr:nvSpPr>
        <xdr:cNvPr id="9" name="27 Dikdörtgen">
          <a:extLst>
            <a:ext uri="{FF2B5EF4-FFF2-40B4-BE49-F238E27FC236}">
              <a16:creationId xmlns:a16="http://schemas.microsoft.com/office/drawing/2014/main" xmlns="" id="{00000000-0008-0000-0200-000009000000}"/>
            </a:ext>
          </a:extLst>
        </xdr:cNvPr>
        <xdr:cNvSpPr/>
      </xdr:nvSpPr>
      <xdr:spPr bwMode="auto">
        <a:xfrm>
          <a:off x="12668250" y="2520977"/>
          <a:ext cx="1295400" cy="2643187"/>
        </a:xfrm>
        <a:prstGeom prst="rect">
          <a:avLst/>
        </a:prstGeom>
        <a:noFill/>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18288" tIns="0" rIns="0" bIns="0" rtlCol="0" anchor="ctr" upright="1"/>
        <a:lstStyle/>
        <a:p>
          <a:pPr algn="ctr"/>
          <a:endParaRPr lang="tr-TR" sz="1100"/>
        </a:p>
      </xdr:txBody>
    </xdr:sp>
    <xdr:clientData fPrintsWithSheet="0"/>
  </xdr:twoCellAnchor>
  <xdr:twoCellAnchor editAs="absolute">
    <xdr:from>
      <xdr:col>4</xdr:col>
      <xdr:colOff>34132</xdr:colOff>
      <xdr:row>11</xdr:row>
      <xdr:rowOff>157320</xdr:rowOff>
    </xdr:from>
    <xdr:to>
      <xdr:col>8</xdr:col>
      <xdr:colOff>21432</xdr:colOff>
      <xdr:row>12</xdr:row>
      <xdr:rowOff>241646</xdr:rowOff>
    </xdr:to>
    <xdr:pic>
      <xdr:nvPicPr>
        <xdr:cNvPr id="10" name="28 Resim">
          <a:hlinkClick xmlns:r="http://schemas.openxmlformats.org/officeDocument/2006/relationships" r:id="rId9"/>
          <a:extLst>
            <a:ext uri="{FF2B5EF4-FFF2-40B4-BE49-F238E27FC236}">
              <a16:creationId xmlns:a16="http://schemas.microsoft.com/office/drawing/2014/main" xmlns="" id="{00000000-0008-0000-0200-00000A000000}"/>
            </a:ext>
          </a:extLst>
        </xdr:cNvPr>
        <xdr:cNvPicPr>
          <a:picLocks noChangeAspect="1"/>
        </xdr:cNvPicPr>
      </xdr:nvPicPr>
      <xdr:blipFill>
        <a:blip xmlns:r="http://schemas.openxmlformats.org/officeDocument/2006/relationships" r:embed="rId10" cstate="print"/>
        <a:stretch>
          <a:fillRect/>
        </a:stretch>
      </xdr:blipFill>
      <xdr:spPr>
        <a:xfrm>
          <a:off x="12711907" y="2910045"/>
          <a:ext cx="1206500" cy="30340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4</xdr:col>
      <xdr:colOff>39782</xdr:colOff>
      <xdr:row>12</xdr:row>
      <xdr:rowOff>296257</xdr:rowOff>
    </xdr:from>
    <xdr:to>
      <xdr:col>8</xdr:col>
      <xdr:colOff>15782</xdr:colOff>
      <xdr:row>13</xdr:row>
      <xdr:rowOff>258053</xdr:rowOff>
    </xdr:to>
    <xdr:pic>
      <xdr:nvPicPr>
        <xdr:cNvPr id="11" name="29 Resim">
          <a:hlinkClick xmlns:r="http://schemas.openxmlformats.org/officeDocument/2006/relationships" r:id="rId11"/>
          <a:extLst>
            <a:ext uri="{FF2B5EF4-FFF2-40B4-BE49-F238E27FC236}">
              <a16:creationId xmlns:a16="http://schemas.microsoft.com/office/drawing/2014/main" xmlns="" id="{00000000-0008-0000-0200-00000B000000}"/>
            </a:ext>
          </a:extLst>
        </xdr:cNvPr>
        <xdr:cNvPicPr>
          <a:picLocks noChangeAspect="1"/>
        </xdr:cNvPicPr>
      </xdr:nvPicPr>
      <xdr:blipFill>
        <a:blip xmlns:r="http://schemas.openxmlformats.org/officeDocument/2006/relationships" r:embed="rId12" cstate="print"/>
        <a:stretch>
          <a:fillRect/>
        </a:stretch>
      </xdr:blipFill>
      <xdr:spPr>
        <a:xfrm>
          <a:off x="12717557" y="3268057"/>
          <a:ext cx="1195200" cy="323746"/>
        </a:xfrm>
        <a:prstGeom prst="rect">
          <a:avLst/>
        </a:prstGeom>
      </xdr:spPr>
    </xdr:pic>
    <xdr:clientData fPrintsWithSheet="0"/>
  </xdr:twoCellAnchor>
  <xdr:twoCellAnchor editAs="absolute">
    <xdr:from>
      <xdr:col>4</xdr:col>
      <xdr:colOff>39782</xdr:colOff>
      <xdr:row>13</xdr:row>
      <xdr:rowOff>312664</xdr:rowOff>
    </xdr:from>
    <xdr:to>
      <xdr:col>8</xdr:col>
      <xdr:colOff>15782</xdr:colOff>
      <xdr:row>15</xdr:row>
      <xdr:rowOff>13853</xdr:rowOff>
    </xdr:to>
    <xdr:pic>
      <xdr:nvPicPr>
        <xdr:cNvPr id="12" name="30 Resim">
          <a:hlinkClick xmlns:r="http://schemas.openxmlformats.org/officeDocument/2006/relationships" r:id="rId13"/>
          <a:extLst>
            <a:ext uri="{FF2B5EF4-FFF2-40B4-BE49-F238E27FC236}">
              <a16:creationId xmlns:a16="http://schemas.microsoft.com/office/drawing/2014/main" xmlns="" id="{00000000-0008-0000-0200-00000C000000}"/>
            </a:ext>
          </a:extLst>
        </xdr:cNvPr>
        <xdr:cNvPicPr>
          <a:picLocks noChangeAspect="1"/>
        </xdr:cNvPicPr>
      </xdr:nvPicPr>
      <xdr:blipFill>
        <a:blip xmlns:r="http://schemas.openxmlformats.org/officeDocument/2006/relationships" r:embed="rId14" cstate="print"/>
        <a:stretch>
          <a:fillRect/>
        </a:stretch>
      </xdr:blipFill>
      <xdr:spPr>
        <a:xfrm>
          <a:off x="12717557" y="3646414"/>
          <a:ext cx="1195200" cy="310789"/>
        </a:xfrm>
        <a:prstGeom prst="rect">
          <a:avLst/>
        </a:prstGeom>
      </xdr:spPr>
    </xdr:pic>
    <xdr:clientData fPrintsWithSheet="0"/>
  </xdr:twoCellAnchor>
  <xdr:twoCellAnchor>
    <xdr:from>
      <xdr:col>1</xdr:col>
      <xdr:colOff>171450</xdr:colOff>
      <xdr:row>1</xdr:row>
      <xdr:rowOff>38100</xdr:rowOff>
    </xdr:from>
    <xdr:to>
      <xdr:col>1</xdr:col>
      <xdr:colOff>923925</xdr:colOff>
      <xdr:row>2</xdr:row>
      <xdr:rowOff>333375</xdr:rowOff>
    </xdr:to>
    <xdr:sp macro="" textlink="">
      <xdr:nvSpPr>
        <xdr:cNvPr id="2" name="Oval 1">
          <a:extLst>
            <a:ext uri="{FF2B5EF4-FFF2-40B4-BE49-F238E27FC236}">
              <a16:creationId xmlns:a16="http://schemas.microsoft.com/office/drawing/2014/main" xmlns="" id="{00000000-0008-0000-0200-000002000000}"/>
            </a:ext>
          </a:extLst>
        </xdr:cNvPr>
        <xdr:cNvSpPr/>
      </xdr:nvSpPr>
      <xdr:spPr bwMode="auto">
        <a:xfrm>
          <a:off x="381000" y="114300"/>
          <a:ext cx="752475" cy="733425"/>
        </a:xfrm>
        <a:prstGeom prst="ellipse">
          <a:avLst/>
        </a:prstGeom>
        <a:solidFill>
          <a:schemeClr val="bg1"/>
        </a:solidFill>
        <a:ln w="9525" cap="flat" cmpd="sng" algn="ctr">
          <a:noFill/>
          <a:prstDash val="solid"/>
          <a:round/>
          <a:headEnd type="none" w="med" len="med"/>
          <a:tailEnd type="none" w="med" len="med"/>
        </a:ln>
        <a:effectLst>
          <a:outerShdw dist="35921" sx="1000" sy="1000" algn="ctr" rotWithShape="0">
            <a:srgbClr val="000000"/>
          </a:outerShdw>
        </a:effectLst>
      </xdr:spPr>
      <xdr:txBody>
        <a:bodyPr vertOverflow="clip" horzOverflow="clip" wrap="square" lIns="18288" tIns="0" rIns="0" bIns="0" rtlCol="0" anchor="t" upright="1"/>
        <a:lstStyle/>
        <a:p>
          <a:pPr algn="l"/>
          <a:endParaRPr lang="tr-TR" sz="1100"/>
        </a:p>
      </xdr:txBody>
    </xdr:sp>
    <xdr:clientData/>
  </xdr:twoCellAnchor>
  <xdr:twoCellAnchor editAs="oneCell">
    <xdr:from>
      <xdr:col>1</xdr:col>
      <xdr:colOff>210572</xdr:colOff>
      <xdr:row>1</xdr:row>
      <xdr:rowOff>57151</xdr:rowOff>
    </xdr:from>
    <xdr:to>
      <xdr:col>1</xdr:col>
      <xdr:colOff>895350</xdr:colOff>
      <xdr:row>2</xdr:row>
      <xdr:rowOff>313717</xdr:rowOff>
    </xdr:to>
    <xdr:pic>
      <xdr:nvPicPr>
        <xdr:cNvPr id="4" name="9 Resim">
          <a:hlinkClick xmlns:r="http://schemas.openxmlformats.org/officeDocument/2006/relationships" r:id="rId15"/>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6" cstate="print"/>
        <a:stretch>
          <a:fillRect/>
        </a:stretch>
      </xdr:blipFill>
      <xdr:spPr>
        <a:xfrm>
          <a:off x="420122" y="133351"/>
          <a:ext cx="684778" cy="694716"/>
        </a:xfrm>
        <a:prstGeom prst="rect">
          <a:avLst/>
        </a:prstGeom>
      </xdr:spPr>
    </xdr:pic>
    <xdr:clientData/>
  </xdr:twoCellAnchor>
  <xdr:twoCellAnchor editAs="oneCell">
    <xdr:from>
      <xdr:col>3</xdr:col>
      <xdr:colOff>180975</xdr:colOff>
      <xdr:row>2</xdr:row>
      <xdr:rowOff>257175</xdr:rowOff>
    </xdr:from>
    <xdr:to>
      <xdr:col>8</xdr:col>
      <xdr:colOff>219075</xdr:colOff>
      <xdr:row>8</xdr:row>
      <xdr:rowOff>346520</xdr:rowOff>
    </xdr:to>
    <xdr:pic>
      <xdr:nvPicPr>
        <xdr:cNvPr id="13" name="9 Resim">
          <a:hlinkClick xmlns:r="http://schemas.openxmlformats.org/officeDocument/2006/relationships" r:id="rId15"/>
          <a:extLst>
            <a:ext uri="{FF2B5EF4-FFF2-40B4-BE49-F238E27FC236}">
              <a16:creationId xmlns:a16="http://schemas.microsoft.com/office/drawing/2014/main" xmlns="" id="{00000000-0008-0000-0200-00000D000000}"/>
            </a:ext>
          </a:extLst>
        </xdr:cNvPr>
        <xdr:cNvPicPr>
          <a:picLocks noChangeAspect="1"/>
        </xdr:cNvPicPr>
      </xdr:nvPicPr>
      <xdr:blipFill>
        <a:blip xmlns:r="http://schemas.openxmlformats.org/officeDocument/2006/relationships" r:embed="rId16" cstate="print"/>
        <a:stretch>
          <a:fillRect/>
        </a:stretch>
      </xdr:blipFill>
      <xdr:spPr>
        <a:xfrm>
          <a:off x="9953625" y="771525"/>
          <a:ext cx="1562100" cy="1584770"/>
        </a:xfrm>
        <a:prstGeom prst="rect">
          <a:avLst/>
        </a:prstGeom>
      </xdr:spPr>
    </xdr:pic>
    <xdr:clientData/>
  </xdr:twoCellAnchor>
  <xdr:twoCellAnchor editAs="absolute">
    <xdr:from>
      <xdr:col>1</xdr:col>
      <xdr:colOff>10668000</xdr:colOff>
      <xdr:row>1</xdr:row>
      <xdr:rowOff>121311</xdr:rowOff>
    </xdr:from>
    <xdr:to>
      <xdr:col>1</xdr:col>
      <xdr:colOff>11972925</xdr:colOff>
      <xdr:row>2</xdr:row>
      <xdr:rowOff>264072</xdr:rowOff>
    </xdr:to>
    <xdr:pic>
      <xdr:nvPicPr>
        <xdr:cNvPr id="14" name="Resim 13">
          <a:extLst>
            <a:ext uri="{FF2B5EF4-FFF2-40B4-BE49-F238E27FC236}">
              <a16:creationId xmlns:a16="http://schemas.microsoft.com/office/drawing/2014/main" xmlns="" id="{00000000-0008-0000-0200-00000E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0877550" y="197511"/>
          <a:ext cx="1304925" cy="580911"/>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26</xdr:col>
      <xdr:colOff>133350</xdr:colOff>
      <xdr:row>26</xdr:row>
      <xdr:rowOff>1732</xdr:rowOff>
    </xdr:from>
    <xdr:to>
      <xdr:col>31</xdr:col>
      <xdr:colOff>86592</xdr:colOff>
      <xdr:row>97</xdr:row>
      <xdr:rowOff>40697</xdr:rowOff>
    </xdr:to>
    <xdr:pic>
      <xdr:nvPicPr>
        <xdr:cNvPr id="4" name="3 Resim">
          <a:hlinkClick xmlns:r="http://schemas.openxmlformats.org/officeDocument/2006/relationships" r:id="rId1"/>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2" cstate="print"/>
        <a:stretch>
          <a:fillRect/>
        </a:stretch>
      </xdr:blipFill>
      <xdr:spPr>
        <a:xfrm>
          <a:off x="3733800" y="1220932"/>
          <a:ext cx="810492" cy="839065"/>
        </a:xfrm>
        <a:prstGeom prst="rect">
          <a:avLst/>
        </a:prstGeom>
      </xdr:spPr>
    </xdr:pic>
    <xdr:clientData/>
  </xdr:twoCellAnchor>
  <xdr:twoCellAnchor editAs="absolute">
    <xdr:from>
      <xdr:col>107</xdr:col>
      <xdr:colOff>295274</xdr:colOff>
      <xdr:row>12</xdr:row>
      <xdr:rowOff>68503</xdr:rowOff>
    </xdr:from>
    <xdr:to>
      <xdr:col>135</xdr:col>
      <xdr:colOff>1475316</xdr:colOff>
      <xdr:row>13</xdr:row>
      <xdr:rowOff>186267</xdr:rowOff>
    </xdr:to>
    <xdr:pic>
      <xdr:nvPicPr>
        <xdr:cNvPr id="6" name="5 Resim">
          <a:hlinkClick xmlns:r="http://schemas.openxmlformats.org/officeDocument/2006/relationships" r:id="rId3"/>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4" cstate="print"/>
        <a:stretch>
          <a:fillRect/>
        </a:stretch>
      </xdr:blipFill>
      <xdr:spPr>
        <a:xfrm>
          <a:off x="13266207" y="527820"/>
          <a:ext cx="1608667" cy="31673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107</xdr:col>
      <xdr:colOff>295275</xdr:colOff>
      <xdr:row>10</xdr:row>
      <xdr:rowOff>141526</xdr:rowOff>
    </xdr:from>
    <xdr:to>
      <xdr:col>135</xdr:col>
      <xdr:colOff>1480698</xdr:colOff>
      <xdr:row>12</xdr:row>
      <xdr:rowOff>2980</xdr:rowOff>
    </xdr:to>
    <xdr:pic>
      <xdr:nvPicPr>
        <xdr:cNvPr id="7" name="6 Resim">
          <a:hlinkClick xmlns:r="http://schemas.openxmlformats.org/officeDocument/2006/relationships" r:id="rId5"/>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6" cstate="print"/>
        <a:stretch>
          <a:fillRect/>
        </a:stretch>
      </xdr:blipFill>
      <xdr:spPr>
        <a:xfrm>
          <a:off x="13266208" y="141526"/>
          <a:ext cx="1614048" cy="31730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107</xdr:col>
      <xdr:colOff>295275</xdr:colOff>
      <xdr:row>26</xdr:row>
      <xdr:rowOff>73029</xdr:rowOff>
    </xdr:from>
    <xdr:to>
      <xdr:col>135</xdr:col>
      <xdr:colOff>1469934</xdr:colOff>
      <xdr:row>28</xdr:row>
      <xdr:rowOff>95250</xdr:rowOff>
    </xdr:to>
    <xdr:pic>
      <xdr:nvPicPr>
        <xdr:cNvPr id="8" name="Picture 4">
          <a:hlinkClick xmlns:r="http://schemas.openxmlformats.org/officeDocument/2006/relationships" r:id="rId1"/>
          <a:extLst>
            <a:ext uri="{FF2B5EF4-FFF2-40B4-BE49-F238E27FC236}">
              <a16:creationId xmlns:a16="http://schemas.microsoft.com/office/drawing/2014/main" xmlns="" id="{00000000-0008-0000-03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3266208" y="1292229"/>
          <a:ext cx="1603284" cy="321733"/>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107</xdr:col>
      <xdr:colOff>295274</xdr:colOff>
      <xdr:row>24</xdr:row>
      <xdr:rowOff>61386</xdr:rowOff>
    </xdr:from>
    <xdr:to>
      <xdr:col>135</xdr:col>
      <xdr:colOff>1475316</xdr:colOff>
      <xdr:row>26</xdr:row>
      <xdr:rowOff>10297</xdr:rowOff>
    </xdr:to>
    <xdr:pic>
      <xdr:nvPicPr>
        <xdr:cNvPr id="9" name="8 Resim">
          <a:hlinkClick xmlns:r="http://schemas.openxmlformats.org/officeDocument/2006/relationships" r:id="rId8"/>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9" cstate="print"/>
        <a:stretch>
          <a:fillRect/>
        </a:stretch>
      </xdr:blipFill>
      <xdr:spPr>
        <a:xfrm>
          <a:off x="13266207" y="919694"/>
          <a:ext cx="1608667" cy="309803"/>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107</xdr:col>
      <xdr:colOff>242446</xdr:colOff>
      <xdr:row>10</xdr:row>
      <xdr:rowOff>84667</xdr:rowOff>
    </xdr:from>
    <xdr:to>
      <xdr:col>135</xdr:col>
      <xdr:colOff>1517650</xdr:colOff>
      <xdr:row>28</xdr:row>
      <xdr:rowOff>160736</xdr:rowOff>
    </xdr:to>
    <xdr:sp macro="" textlink="">
      <xdr:nvSpPr>
        <xdr:cNvPr id="16" name="15 Dikdörtgen">
          <a:extLst>
            <a:ext uri="{FF2B5EF4-FFF2-40B4-BE49-F238E27FC236}">
              <a16:creationId xmlns:a16="http://schemas.microsoft.com/office/drawing/2014/main" xmlns="" id="{00000000-0008-0000-0300-000010000000}"/>
            </a:ext>
          </a:extLst>
        </xdr:cNvPr>
        <xdr:cNvSpPr/>
      </xdr:nvSpPr>
      <xdr:spPr bwMode="auto">
        <a:xfrm>
          <a:off x="13213379" y="84667"/>
          <a:ext cx="1703829" cy="1590544"/>
        </a:xfrm>
        <a:prstGeom prst="rect">
          <a:avLst/>
        </a:prstGeom>
        <a:noFill/>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18288" tIns="0" rIns="0" bIns="0" rtlCol="0" anchor="ctr" upright="1"/>
        <a:lstStyle/>
        <a:p>
          <a:pPr algn="ctr"/>
          <a:endParaRPr lang="tr-TR" sz="1100"/>
        </a:p>
      </xdr:txBody>
    </xdr:sp>
    <xdr:clientData fPrintsWithSheet="0"/>
  </xdr:twoCellAnchor>
  <xdr:twoCellAnchor editAs="absolute">
    <xdr:from>
      <xdr:col>4</xdr:col>
      <xdr:colOff>19050</xdr:colOff>
      <xdr:row>10</xdr:row>
      <xdr:rowOff>47624</xdr:rowOff>
    </xdr:from>
    <xdr:to>
      <xdr:col>25</xdr:col>
      <xdr:colOff>0</xdr:colOff>
      <xdr:row>11</xdr:row>
      <xdr:rowOff>190499</xdr:rowOff>
    </xdr:to>
    <xdr:pic>
      <xdr:nvPicPr>
        <xdr:cNvPr id="13" name="12 Resim">
          <a:extLst>
            <a:ext uri="{FF2B5EF4-FFF2-40B4-BE49-F238E27FC236}">
              <a16:creationId xmlns:a16="http://schemas.microsoft.com/office/drawing/2014/main" xmlns="" id="{00000000-0008-0000-0300-00000D000000}"/>
            </a:ext>
          </a:extLst>
        </xdr:cNvPr>
        <xdr:cNvPicPr>
          <a:picLocks noChangeAspect="1"/>
        </xdr:cNvPicPr>
      </xdr:nvPicPr>
      <xdr:blipFill>
        <a:blip xmlns:r="http://schemas.openxmlformats.org/officeDocument/2006/relationships" r:embed="rId10" cstate="print"/>
        <a:stretch>
          <a:fillRect/>
        </a:stretch>
      </xdr:blipFill>
      <xdr:spPr>
        <a:xfrm>
          <a:off x="95250" y="47624"/>
          <a:ext cx="3505200" cy="371475"/>
        </a:xfrm>
        <a:prstGeom prst="rect">
          <a:avLst/>
        </a:prstGeom>
      </xdr:spPr>
    </xdr:pic>
    <xdr:clientData fPrintsWithSheet="0"/>
  </xdr:twoCellAnchor>
  <xdr:twoCellAnchor editAs="absolute">
    <xdr:from>
      <xdr:col>98</xdr:col>
      <xdr:colOff>167407</xdr:colOff>
      <xdr:row>10</xdr:row>
      <xdr:rowOff>34636</xdr:rowOff>
    </xdr:from>
    <xdr:to>
      <xdr:col>107</xdr:col>
      <xdr:colOff>1344</xdr:colOff>
      <xdr:row>11</xdr:row>
      <xdr:rowOff>45983</xdr:rowOff>
    </xdr:to>
    <xdr:pic>
      <xdr:nvPicPr>
        <xdr:cNvPr id="12" name="11 Resim">
          <a:hlinkClick xmlns:r="http://schemas.openxmlformats.org/officeDocument/2006/relationships" r:id="rId11"/>
          <a:extLst>
            <a:ext uri="{FF2B5EF4-FFF2-40B4-BE49-F238E27FC236}">
              <a16:creationId xmlns:a16="http://schemas.microsoft.com/office/drawing/2014/main" xmlns="" id="{00000000-0008-0000-0300-00000C000000}"/>
            </a:ext>
          </a:extLst>
        </xdr:cNvPr>
        <xdr:cNvPicPr>
          <a:picLocks noChangeAspect="1"/>
        </xdr:cNvPicPr>
      </xdr:nvPicPr>
      <xdr:blipFill>
        <a:blip xmlns:r="http://schemas.openxmlformats.org/officeDocument/2006/relationships" r:embed="rId12" cstate="print"/>
        <a:stretch>
          <a:fillRect/>
        </a:stretch>
      </xdr:blipFill>
      <xdr:spPr>
        <a:xfrm>
          <a:off x="11530732" y="34636"/>
          <a:ext cx="1376987" cy="239947"/>
        </a:xfrm>
        <a:prstGeom prst="rect">
          <a:avLst/>
        </a:prstGeom>
      </xdr:spPr>
    </xdr:pic>
    <xdr:clientData fPrintsWithSheet="0"/>
  </xdr:twoCellAnchor>
  <xdr:twoCellAnchor editAs="absolute">
    <xdr:from>
      <xdr:col>98</xdr:col>
      <xdr:colOff>167407</xdr:colOff>
      <xdr:row>11</xdr:row>
      <xdr:rowOff>66675</xdr:rowOff>
    </xdr:from>
    <xdr:to>
      <xdr:col>107</xdr:col>
      <xdr:colOff>1345</xdr:colOff>
      <xdr:row>12</xdr:row>
      <xdr:rowOff>76200</xdr:rowOff>
    </xdr:to>
    <xdr:pic>
      <xdr:nvPicPr>
        <xdr:cNvPr id="14" name="13 Resim">
          <a:hlinkClick xmlns:r="http://schemas.openxmlformats.org/officeDocument/2006/relationships" r:id="rId13"/>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14" cstate="print"/>
        <a:stretch>
          <a:fillRect/>
        </a:stretch>
      </xdr:blipFill>
      <xdr:spPr>
        <a:xfrm>
          <a:off x="11530732" y="295275"/>
          <a:ext cx="1376988" cy="238125"/>
        </a:xfrm>
        <a:prstGeom prst="rect">
          <a:avLst/>
        </a:prstGeom>
      </xdr:spPr>
    </xdr:pic>
    <xdr:clientData fPrintsWithSheet="0"/>
  </xdr:twoCellAnchor>
  <xdr:twoCellAnchor editAs="absolute">
    <xdr:from>
      <xdr:col>107</xdr:col>
      <xdr:colOff>311719</xdr:colOff>
      <xdr:row>56</xdr:row>
      <xdr:rowOff>76200</xdr:rowOff>
    </xdr:from>
    <xdr:to>
      <xdr:col>149</xdr:col>
      <xdr:colOff>133350</xdr:colOff>
      <xdr:row>194</xdr:row>
      <xdr:rowOff>66674</xdr:rowOff>
    </xdr:to>
    <xdr:sp macro="" textlink="">
      <xdr:nvSpPr>
        <xdr:cNvPr id="15" name="14 Dikdörtgen">
          <a:extLst>
            <a:ext uri="{FF2B5EF4-FFF2-40B4-BE49-F238E27FC236}">
              <a16:creationId xmlns:a16="http://schemas.microsoft.com/office/drawing/2014/main" xmlns="" id="{00000000-0008-0000-0300-00000F000000}"/>
            </a:ext>
          </a:extLst>
        </xdr:cNvPr>
        <xdr:cNvSpPr/>
      </xdr:nvSpPr>
      <xdr:spPr bwMode="auto">
        <a:xfrm>
          <a:off x="13218094" y="1924050"/>
          <a:ext cx="7279706" cy="5791199"/>
        </a:xfrm>
        <a:prstGeom prst="rect">
          <a:avLst/>
        </a:prstGeom>
        <a:noFill/>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18288" tIns="0" rIns="0" bIns="0" rtlCol="0" anchor="ctr" upright="1"/>
        <a:lstStyle/>
        <a:p>
          <a:pPr algn="ctr"/>
          <a:endParaRPr lang="tr-TR" sz="1100"/>
        </a:p>
      </xdr:txBody>
    </xdr:sp>
    <xdr:clientData fPrintsWithSheet="0"/>
  </xdr:twoCellAnchor>
  <xdr:twoCellAnchor editAs="oneCell">
    <xdr:from>
      <xdr:col>135</xdr:col>
      <xdr:colOff>1824374</xdr:colOff>
      <xdr:row>10</xdr:row>
      <xdr:rowOff>168529</xdr:rowOff>
    </xdr:from>
    <xdr:to>
      <xdr:col>148</xdr:col>
      <xdr:colOff>997109</xdr:colOff>
      <xdr:row>29</xdr:row>
      <xdr:rowOff>0</xdr:rowOff>
    </xdr:to>
    <xdr:pic>
      <xdr:nvPicPr>
        <xdr:cNvPr id="18" name="3 Resim">
          <a:hlinkClick xmlns:r="http://schemas.openxmlformats.org/officeDocument/2006/relationships" r:id="rId1"/>
          <a:extLst>
            <a:ext uri="{FF2B5EF4-FFF2-40B4-BE49-F238E27FC236}">
              <a16:creationId xmlns:a16="http://schemas.microsoft.com/office/drawing/2014/main" xmlns="" id="{00000000-0008-0000-0300-000012000000}"/>
            </a:ext>
          </a:extLst>
        </xdr:cNvPr>
        <xdr:cNvPicPr>
          <a:picLocks noChangeAspect="1"/>
        </xdr:cNvPicPr>
      </xdr:nvPicPr>
      <xdr:blipFill>
        <a:blip xmlns:r="http://schemas.openxmlformats.org/officeDocument/2006/relationships" r:embed="rId2" cstate="print"/>
        <a:stretch>
          <a:fillRect/>
        </a:stretch>
      </xdr:blipFill>
      <xdr:spPr>
        <a:xfrm>
          <a:off x="15159374" y="168529"/>
          <a:ext cx="1525410" cy="1526921"/>
        </a:xfrm>
        <a:prstGeom prst="rect">
          <a:avLst/>
        </a:prstGeom>
      </xdr:spPr>
    </xdr:pic>
    <xdr:clientData/>
  </xdr:twoCellAnchor>
  <xdr:twoCellAnchor editAs="absolute">
    <xdr:from>
      <xdr:col>148</xdr:col>
      <xdr:colOff>1162050</xdr:colOff>
      <xdr:row>10</xdr:row>
      <xdr:rowOff>97848</xdr:rowOff>
    </xdr:from>
    <xdr:to>
      <xdr:col>149</xdr:col>
      <xdr:colOff>28575</xdr:colOff>
      <xdr:row>28</xdr:row>
      <xdr:rowOff>160736</xdr:rowOff>
    </xdr:to>
    <xdr:pic>
      <xdr:nvPicPr>
        <xdr:cNvPr id="19" name="Resim 18">
          <a:extLst>
            <a:ext uri="{FF2B5EF4-FFF2-40B4-BE49-F238E27FC236}">
              <a16:creationId xmlns:a16="http://schemas.microsoft.com/office/drawing/2014/main" xmlns="" id="{00000000-0008-0000-0300-000013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6849725" y="97848"/>
          <a:ext cx="3543300" cy="1577363"/>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25</xdr:col>
      <xdr:colOff>0</xdr:colOff>
      <xdr:row>10</xdr:row>
      <xdr:rowOff>47626</xdr:rowOff>
    </xdr:from>
    <xdr:to>
      <xdr:col>59</xdr:col>
      <xdr:colOff>38100</xdr:colOff>
      <xdr:row>11</xdr:row>
      <xdr:rowOff>209550</xdr:rowOff>
    </xdr:to>
    <xdr:pic>
      <xdr:nvPicPr>
        <xdr:cNvPr id="2" name="Resim 1">
          <a:hlinkClick xmlns:r="http://schemas.openxmlformats.org/officeDocument/2006/relationships" r:id="rId16"/>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7"/>
        <a:stretch>
          <a:fillRect/>
        </a:stretch>
      </xdr:blipFill>
      <xdr:spPr>
        <a:xfrm>
          <a:off x="3600450" y="47626"/>
          <a:ext cx="1104900" cy="390524"/>
        </a:xfrm>
        <a:prstGeom prst="rect">
          <a:avLst/>
        </a:prstGeom>
      </xdr:spPr>
    </xdr:pic>
    <xdr:clientData fPrintsWithSheet="0"/>
  </xdr:twoCellAnchor>
  <xdr:twoCellAnchor editAs="absolute">
    <xdr:from>
      <xdr:col>135</xdr:col>
      <xdr:colOff>38100</xdr:colOff>
      <xdr:row>194</xdr:row>
      <xdr:rowOff>590550</xdr:rowOff>
    </xdr:from>
    <xdr:to>
      <xdr:col>148</xdr:col>
      <xdr:colOff>3181350</xdr:colOff>
      <xdr:row>197</xdr:row>
      <xdr:rowOff>0</xdr:rowOff>
    </xdr:to>
    <xdr:sp macro="" textlink="">
      <xdr:nvSpPr>
        <xdr:cNvPr id="3" name="Dikdörtgen 2"/>
        <xdr:cNvSpPr/>
      </xdr:nvSpPr>
      <xdr:spPr bwMode="auto">
        <a:xfrm>
          <a:off x="13373100" y="8239125"/>
          <a:ext cx="5495925" cy="352425"/>
        </a:xfrm>
        <a:prstGeom prst="rect">
          <a:avLst/>
        </a:prstGeom>
        <a:solidFill>
          <a:schemeClr val="bg1"/>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tr-TR" sz="11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118</xdr:col>
      <xdr:colOff>121227</xdr:colOff>
      <xdr:row>0</xdr:row>
      <xdr:rowOff>216477</xdr:rowOff>
    </xdr:from>
    <xdr:to>
      <xdr:col>118</xdr:col>
      <xdr:colOff>528204</xdr:colOff>
      <xdr:row>2</xdr:row>
      <xdr:rowOff>69272</xdr:rowOff>
    </xdr:to>
    <xdr:sp macro="" textlink="">
      <xdr:nvSpPr>
        <xdr:cNvPr id="3" name="2 Oval">
          <a:extLst>
            <a:ext uri="{FF2B5EF4-FFF2-40B4-BE49-F238E27FC236}">
              <a16:creationId xmlns:a16="http://schemas.microsoft.com/office/drawing/2014/main" xmlns="" id="{00000000-0008-0000-0400-000003000000}"/>
            </a:ext>
          </a:extLst>
        </xdr:cNvPr>
        <xdr:cNvSpPr/>
      </xdr:nvSpPr>
      <xdr:spPr bwMode="auto">
        <a:xfrm>
          <a:off x="303068" y="216477"/>
          <a:ext cx="406977" cy="415636"/>
        </a:xfrm>
        <a:prstGeom prst="ellipse">
          <a:avLst/>
        </a:prstGeom>
        <a:gradFill>
          <a:gsLst>
            <a:gs pos="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endParaRPr lang="tr-TR" sz="1100"/>
        </a:p>
      </xdr:txBody>
    </xdr:sp>
    <xdr:clientData/>
  </xdr:twoCellAnchor>
  <xdr:twoCellAnchor editAs="oneCell">
    <xdr:from>
      <xdr:col>118</xdr:col>
      <xdr:colOff>155863</xdr:colOff>
      <xdr:row>0</xdr:row>
      <xdr:rowOff>242455</xdr:rowOff>
    </xdr:from>
    <xdr:to>
      <xdr:col>118</xdr:col>
      <xdr:colOff>500784</xdr:colOff>
      <xdr:row>2</xdr:row>
      <xdr:rowOff>34531</xdr:rowOff>
    </xdr:to>
    <xdr:pic>
      <xdr:nvPicPr>
        <xdr:cNvPr id="2" name="1 Resim">
          <a:hlinkClick xmlns:r="http://schemas.openxmlformats.org/officeDocument/2006/relationships" r:id="rId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2" cstate="print"/>
        <a:stretch>
          <a:fillRect/>
        </a:stretch>
      </xdr:blipFill>
      <xdr:spPr>
        <a:xfrm>
          <a:off x="337704" y="242455"/>
          <a:ext cx="344921" cy="354917"/>
        </a:xfrm>
        <a:prstGeom prst="rect">
          <a:avLst/>
        </a:prstGeom>
      </xdr:spPr>
    </xdr:pic>
    <xdr:clientData/>
  </xdr:twoCellAnchor>
  <xdr:twoCellAnchor editAs="absolute">
    <xdr:from>
      <xdr:col>384</xdr:col>
      <xdr:colOff>29823</xdr:colOff>
      <xdr:row>0</xdr:row>
      <xdr:rowOff>60269</xdr:rowOff>
    </xdr:from>
    <xdr:to>
      <xdr:col>387</xdr:col>
      <xdr:colOff>241492</xdr:colOff>
      <xdr:row>3</xdr:row>
      <xdr:rowOff>33949</xdr:rowOff>
    </xdr:to>
    <xdr:pic>
      <xdr:nvPicPr>
        <xdr:cNvPr id="6" name="5 Resim">
          <a:extLst>
            <a:ext uri="{FF2B5EF4-FFF2-40B4-BE49-F238E27FC236}">
              <a16:creationId xmlns:a16="http://schemas.microsoft.com/office/drawing/2014/main" xmlns="" id="{00000000-0008-0000-0400-000006000000}"/>
            </a:ext>
          </a:extLst>
        </xdr:cNvPr>
        <xdr:cNvPicPr>
          <a:picLocks noChangeAspect="1"/>
        </xdr:cNvPicPr>
      </xdr:nvPicPr>
      <xdr:blipFill>
        <a:blip xmlns:r="http://schemas.openxmlformats.org/officeDocument/2006/relationships" r:embed="rId2" cstate="print"/>
        <a:stretch>
          <a:fillRect/>
        </a:stretch>
      </xdr:blipFill>
      <xdr:spPr>
        <a:xfrm>
          <a:off x="13174323" y="60269"/>
          <a:ext cx="705237" cy="735680"/>
        </a:xfrm>
        <a:prstGeom prst="rect">
          <a:avLst/>
        </a:prstGeom>
      </xdr:spPr>
    </xdr:pic>
    <xdr:clientData fPrintsWithSheet="0"/>
  </xdr:twoCellAnchor>
  <xdr:twoCellAnchor editAs="absolute">
    <xdr:from>
      <xdr:col>383</xdr:col>
      <xdr:colOff>30751</xdr:colOff>
      <xdr:row>15</xdr:row>
      <xdr:rowOff>37441</xdr:rowOff>
    </xdr:from>
    <xdr:to>
      <xdr:col>387</xdr:col>
      <xdr:colOff>561671</xdr:colOff>
      <xdr:row>17</xdr:row>
      <xdr:rowOff>55240</xdr:rowOff>
    </xdr:to>
    <xdr:pic>
      <xdr:nvPicPr>
        <xdr:cNvPr id="7" name="6 Resim">
          <a:hlinkClick xmlns:r="http://schemas.openxmlformats.org/officeDocument/2006/relationships" r:id="rId3"/>
          <a:extLst>
            <a:ext uri="{FF2B5EF4-FFF2-40B4-BE49-F238E27FC236}">
              <a16:creationId xmlns:a16="http://schemas.microsoft.com/office/drawing/2014/main" xmlns="" id="{00000000-0008-0000-0400-000007000000}"/>
            </a:ext>
          </a:extLst>
        </xdr:cNvPr>
        <xdr:cNvPicPr>
          <a:picLocks noChangeAspect="1"/>
        </xdr:cNvPicPr>
      </xdr:nvPicPr>
      <xdr:blipFill>
        <a:blip xmlns:r="http://schemas.openxmlformats.org/officeDocument/2006/relationships" r:embed="rId4" cstate="print"/>
        <a:stretch>
          <a:fillRect/>
        </a:stretch>
      </xdr:blipFill>
      <xdr:spPr>
        <a:xfrm>
          <a:off x="13010728" y="2245509"/>
          <a:ext cx="1189011" cy="31220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383</xdr:col>
      <xdr:colOff>27309</xdr:colOff>
      <xdr:row>11</xdr:row>
      <xdr:rowOff>115268</xdr:rowOff>
    </xdr:from>
    <xdr:to>
      <xdr:col>387</xdr:col>
      <xdr:colOff>565112</xdr:colOff>
      <xdr:row>15</xdr:row>
      <xdr:rowOff>17466</xdr:rowOff>
    </xdr:to>
    <xdr:pic>
      <xdr:nvPicPr>
        <xdr:cNvPr id="8" name="7 Resim">
          <a:hlinkClick xmlns:r="http://schemas.openxmlformats.org/officeDocument/2006/relationships" r:id="rId5"/>
          <a:extLst>
            <a:ext uri="{FF2B5EF4-FFF2-40B4-BE49-F238E27FC236}">
              <a16:creationId xmlns:a16="http://schemas.microsoft.com/office/drawing/2014/main" xmlns="" id="{00000000-0008-0000-0400-000008000000}"/>
            </a:ext>
          </a:extLst>
        </xdr:cNvPr>
        <xdr:cNvPicPr>
          <a:picLocks noChangeAspect="1"/>
        </xdr:cNvPicPr>
      </xdr:nvPicPr>
      <xdr:blipFill>
        <a:blip xmlns:r="http://schemas.openxmlformats.org/officeDocument/2006/relationships" r:embed="rId6" cstate="print"/>
        <a:stretch>
          <a:fillRect/>
        </a:stretch>
      </xdr:blipFill>
      <xdr:spPr>
        <a:xfrm>
          <a:off x="13007286" y="1916359"/>
          <a:ext cx="1195894" cy="309175"/>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383</xdr:col>
      <xdr:colOff>43186</xdr:colOff>
      <xdr:row>17</xdr:row>
      <xdr:rowOff>65593</xdr:rowOff>
    </xdr:from>
    <xdr:to>
      <xdr:col>387</xdr:col>
      <xdr:colOff>552411</xdr:colOff>
      <xdr:row>19</xdr:row>
      <xdr:rowOff>96091</xdr:rowOff>
    </xdr:to>
    <xdr:pic>
      <xdr:nvPicPr>
        <xdr:cNvPr id="9" name="Picture 4">
          <a:hlinkClick xmlns:r="http://schemas.openxmlformats.org/officeDocument/2006/relationships" r:id="rId7"/>
          <a:extLst>
            <a:ext uri="{FF2B5EF4-FFF2-40B4-BE49-F238E27FC236}">
              <a16:creationId xmlns:a16="http://schemas.microsoft.com/office/drawing/2014/main" xmlns="" id="{00000000-0008-0000-04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3023163" y="2568070"/>
          <a:ext cx="1167316" cy="324907"/>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383</xdr:col>
      <xdr:colOff>21479</xdr:colOff>
      <xdr:row>3</xdr:row>
      <xdr:rowOff>115452</xdr:rowOff>
    </xdr:from>
    <xdr:to>
      <xdr:col>387</xdr:col>
      <xdr:colOff>570943</xdr:colOff>
      <xdr:row>5</xdr:row>
      <xdr:rowOff>43296</xdr:rowOff>
    </xdr:to>
    <xdr:pic>
      <xdr:nvPicPr>
        <xdr:cNvPr id="10" name="9 Resim">
          <a:hlinkClick xmlns:r="http://schemas.openxmlformats.org/officeDocument/2006/relationships" r:id="rId9"/>
          <a:extLst>
            <a:ext uri="{FF2B5EF4-FFF2-40B4-BE49-F238E27FC236}">
              <a16:creationId xmlns:a16="http://schemas.microsoft.com/office/drawing/2014/main" xmlns="" id="{00000000-0008-0000-0400-00000A000000}"/>
            </a:ext>
          </a:extLst>
        </xdr:cNvPr>
        <xdr:cNvPicPr>
          <a:picLocks noChangeAspect="1"/>
        </xdr:cNvPicPr>
      </xdr:nvPicPr>
      <xdr:blipFill>
        <a:blip xmlns:r="http://schemas.openxmlformats.org/officeDocument/2006/relationships" r:embed="rId10" cstate="print"/>
        <a:stretch>
          <a:fillRect/>
        </a:stretch>
      </xdr:blipFill>
      <xdr:spPr>
        <a:xfrm>
          <a:off x="13001456" y="877452"/>
          <a:ext cx="1207555" cy="326162"/>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382</xdr:col>
      <xdr:colOff>135078</xdr:colOff>
      <xdr:row>3</xdr:row>
      <xdr:rowOff>77932</xdr:rowOff>
    </xdr:from>
    <xdr:to>
      <xdr:col>387</xdr:col>
      <xdr:colOff>615658</xdr:colOff>
      <xdr:row>19</xdr:row>
      <xdr:rowOff>121228</xdr:rowOff>
    </xdr:to>
    <xdr:sp macro="" textlink="">
      <xdr:nvSpPr>
        <xdr:cNvPr id="11" name="10 Dikdörtgen">
          <a:extLst>
            <a:ext uri="{FF2B5EF4-FFF2-40B4-BE49-F238E27FC236}">
              <a16:creationId xmlns:a16="http://schemas.microsoft.com/office/drawing/2014/main" xmlns="" id="{00000000-0008-0000-0400-00000B000000}"/>
            </a:ext>
          </a:extLst>
        </xdr:cNvPr>
        <xdr:cNvSpPr/>
      </xdr:nvSpPr>
      <xdr:spPr bwMode="auto">
        <a:xfrm>
          <a:off x="12950533" y="839932"/>
          <a:ext cx="1303193" cy="2078182"/>
        </a:xfrm>
        <a:prstGeom prst="rect">
          <a:avLst/>
        </a:prstGeom>
        <a:noFill/>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18288" tIns="0" rIns="0" bIns="0" rtlCol="0" anchor="ctr" upright="1"/>
        <a:lstStyle/>
        <a:p>
          <a:pPr algn="ctr"/>
          <a:endParaRPr lang="tr-TR" sz="1100"/>
        </a:p>
      </xdr:txBody>
    </xdr:sp>
    <xdr:clientData fPrintsWithSheet="0"/>
  </xdr:twoCellAnchor>
  <xdr:twoCellAnchor editAs="absolute">
    <xdr:from>
      <xdr:col>383</xdr:col>
      <xdr:colOff>22006</xdr:colOff>
      <xdr:row>5</xdr:row>
      <xdr:rowOff>63501</xdr:rowOff>
    </xdr:from>
    <xdr:to>
      <xdr:col>387</xdr:col>
      <xdr:colOff>570415</xdr:colOff>
      <xdr:row>9</xdr:row>
      <xdr:rowOff>24048</xdr:rowOff>
    </xdr:to>
    <xdr:pic>
      <xdr:nvPicPr>
        <xdr:cNvPr id="12" name="11 Resim">
          <a:hlinkClick xmlns:r="http://schemas.openxmlformats.org/officeDocument/2006/relationships" r:id="rId1"/>
          <a:extLst>
            <a:ext uri="{FF2B5EF4-FFF2-40B4-BE49-F238E27FC236}">
              <a16:creationId xmlns:a16="http://schemas.microsoft.com/office/drawing/2014/main" xmlns="" id="{00000000-0008-0000-0400-00000C000000}"/>
            </a:ext>
          </a:extLst>
        </xdr:cNvPr>
        <xdr:cNvPicPr>
          <a:picLocks noChangeAspect="1"/>
        </xdr:cNvPicPr>
      </xdr:nvPicPr>
      <xdr:blipFill>
        <a:blip xmlns:r="http://schemas.openxmlformats.org/officeDocument/2006/relationships" r:embed="rId11" cstate="print"/>
        <a:stretch>
          <a:fillRect/>
        </a:stretch>
      </xdr:blipFill>
      <xdr:spPr>
        <a:xfrm>
          <a:off x="13001983" y="1223819"/>
          <a:ext cx="1206500" cy="341547"/>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383</xdr:col>
      <xdr:colOff>27656</xdr:colOff>
      <xdr:row>9</xdr:row>
      <xdr:rowOff>36581</xdr:rowOff>
    </xdr:from>
    <xdr:to>
      <xdr:col>387</xdr:col>
      <xdr:colOff>564765</xdr:colOff>
      <xdr:row>11</xdr:row>
      <xdr:rowOff>95293</xdr:rowOff>
    </xdr:to>
    <xdr:pic>
      <xdr:nvPicPr>
        <xdr:cNvPr id="14" name="13 Resim">
          <a:hlinkClick xmlns:r="http://schemas.openxmlformats.org/officeDocument/2006/relationships" r:id="rId12"/>
          <a:extLst>
            <a:ext uri="{FF2B5EF4-FFF2-40B4-BE49-F238E27FC236}">
              <a16:creationId xmlns:a16="http://schemas.microsoft.com/office/drawing/2014/main" xmlns="" id="{00000000-0008-0000-0400-00000E000000}"/>
            </a:ext>
          </a:extLst>
        </xdr:cNvPr>
        <xdr:cNvPicPr>
          <a:picLocks noChangeAspect="1"/>
        </xdr:cNvPicPr>
      </xdr:nvPicPr>
      <xdr:blipFill>
        <a:blip xmlns:r="http://schemas.openxmlformats.org/officeDocument/2006/relationships" r:embed="rId13" cstate="print"/>
        <a:stretch>
          <a:fillRect/>
        </a:stretch>
      </xdr:blipFill>
      <xdr:spPr>
        <a:xfrm>
          <a:off x="13007633" y="1577899"/>
          <a:ext cx="1195200" cy="318485"/>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378</xdr:col>
      <xdr:colOff>113528</xdr:colOff>
      <xdr:row>0</xdr:row>
      <xdr:rowOff>34637</xdr:rowOff>
    </xdr:from>
    <xdr:to>
      <xdr:col>382</xdr:col>
      <xdr:colOff>204367</xdr:colOff>
      <xdr:row>3</xdr:row>
      <xdr:rowOff>49389</xdr:rowOff>
    </xdr:to>
    <xdr:pic>
      <xdr:nvPicPr>
        <xdr:cNvPr id="5" name="4 Resim">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1" cstate="print"/>
        <a:stretch>
          <a:fillRect/>
        </a:stretch>
      </xdr:blipFill>
      <xdr:spPr>
        <a:xfrm>
          <a:off x="13197414" y="34637"/>
          <a:ext cx="748930" cy="776752"/>
        </a:xfrm>
        <a:prstGeom prst="rect">
          <a:avLst/>
        </a:prstGeom>
      </xdr:spPr>
    </xdr:pic>
    <xdr:clientData fPrintsWithSheet="0"/>
  </xdr:twoCellAnchor>
  <xdr:twoCellAnchor editAs="absolute">
    <xdr:from>
      <xdr:col>377</xdr:col>
      <xdr:colOff>111419</xdr:colOff>
      <xdr:row>12</xdr:row>
      <xdr:rowOff>190500</xdr:rowOff>
    </xdr:from>
    <xdr:to>
      <xdr:col>382</xdr:col>
      <xdr:colOff>474513</xdr:colOff>
      <xdr:row>17</xdr:row>
      <xdr:rowOff>13714</xdr:rowOff>
    </xdr:to>
    <xdr:pic>
      <xdr:nvPicPr>
        <xdr:cNvPr id="6" name="5 Resim">
          <a:hlinkClick xmlns:r="http://schemas.openxmlformats.org/officeDocument/2006/relationships" r:id="rId2"/>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3" cstate="print"/>
        <a:stretch>
          <a:fillRect/>
        </a:stretch>
      </xdr:blipFill>
      <xdr:spPr>
        <a:xfrm>
          <a:off x="13030783" y="2190750"/>
          <a:ext cx="1185707" cy="32544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377</xdr:col>
      <xdr:colOff>92362</xdr:colOff>
      <xdr:row>11</xdr:row>
      <xdr:rowOff>65948</xdr:rowOff>
    </xdr:from>
    <xdr:to>
      <xdr:col>382</xdr:col>
      <xdr:colOff>474779</xdr:colOff>
      <xdr:row>12</xdr:row>
      <xdr:rowOff>173182</xdr:rowOff>
    </xdr:to>
    <xdr:pic>
      <xdr:nvPicPr>
        <xdr:cNvPr id="7" name="6 Resim">
          <a:hlinkClick xmlns:r="http://schemas.openxmlformats.org/officeDocument/2006/relationships" r:id="rId4"/>
          <a:extLst>
            <a:ext uri="{FF2B5EF4-FFF2-40B4-BE49-F238E27FC236}">
              <a16:creationId xmlns:a16="http://schemas.microsoft.com/office/drawing/2014/main" xmlns="" id="{00000000-0008-0000-0500-000007000000}"/>
            </a:ext>
          </a:extLst>
        </xdr:cNvPr>
        <xdr:cNvPicPr>
          <a:picLocks noChangeAspect="1"/>
        </xdr:cNvPicPr>
      </xdr:nvPicPr>
      <xdr:blipFill>
        <a:blip xmlns:r="http://schemas.openxmlformats.org/officeDocument/2006/relationships" r:embed="rId5" cstate="print"/>
        <a:stretch>
          <a:fillRect/>
        </a:stretch>
      </xdr:blipFill>
      <xdr:spPr>
        <a:xfrm>
          <a:off x="13011726" y="1867039"/>
          <a:ext cx="1205030" cy="306393"/>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377</xdr:col>
      <xdr:colOff>120944</xdr:colOff>
      <xdr:row>17</xdr:row>
      <xdr:rowOff>37152</xdr:rowOff>
    </xdr:from>
    <xdr:to>
      <xdr:col>382</xdr:col>
      <xdr:colOff>465253</xdr:colOff>
      <xdr:row>19</xdr:row>
      <xdr:rowOff>87566</xdr:rowOff>
    </xdr:to>
    <xdr:pic>
      <xdr:nvPicPr>
        <xdr:cNvPr id="8" name="Picture 4">
          <a:hlinkClick xmlns:r="http://schemas.openxmlformats.org/officeDocument/2006/relationships" r:id="rId6"/>
          <a:extLst>
            <a:ext uri="{FF2B5EF4-FFF2-40B4-BE49-F238E27FC236}">
              <a16:creationId xmlns:a16="http://schemas.microsoft.com/office/drawing/2014/main" xmlns="" id="{00000000-0008-0000-05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3040308" y="2539629"/>
          <a:ext cx="1166922" cy="344823"/>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377</xdr:col>
      <xdr:colOff>92362</xdr:colOff>
      <xdr:row>3</xdr:row>
      <xdr:rowOff>147525</xdr:rowOff>
    </xdr:from>
    <xdr:to>
      <xdr:col>382</xdr:col>
      <xdr:colOff>480610</xdr:colOff>
      <xdr:row>5</xdr:row>
      <xdr:rowOff>59106</xdr:rowOff>
    </xdr:to>
    <xdr:pic>
      <xdr:nvPicPr>
        <xdr:cNvPr id="9" name="8 Resim">
          <a:hlinkClick xmlns:r="http://schemas.openxmlformats.org/officeDocument/2006/relationships" r:id="rId8"/>
          <a:extLst>
            <a:ext uri="{FF2B5EF4-FFF2-40B4-BE49-F238E27FC236}">
              <a16:creationId xmlns:a16="http://schemas.microsoft.com/office/drawing/2014/main" xmlns="" id="{00000000-0008-0000-0500-000009000000}"/>
            </a:ext>
          </a:extLst>
        </xdr:cNvPr>
        <xdr:cNvPicPr>
          <a:picLocks noChangeAspect="1"/>
        </xdr:cNvPicPr>
      </xdr:nvPicPr>
      <xdr:blipFill>
        <a:blip xmlns:r="http://schemas.openxmlformats.org/officeDocument/2006/relationships" r:embed="rId9" cstate="print"/>
        <a:stretch>
          <a:fillRect/>
        </a:stretch>
      </xdr:blipFill>
      <xdr:spPr>
        <a:xfrm>
          <a:off x="13011726" y="909525"/>
          <a:ext cx="1210861" cy="309899"/>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377</xdr:col>
      <xdr:colOff>60613</xdr:colOff>
      <xdr:row>3</xdr:row>
      <xdr:rowOff>101993</xdr:rowOff>
    </xdr:from>
    <xdr:to>
      <xdr:col>382</xdr:col>
      <xdr:colOff>532252</xdr:colOff>
      <xdr:row>19</xdr:row>
      <xdr:rowOff>103909</xdr:rowOff>
    </xdr:to>
    <xdr:sp macro="" textlink="">
      <xdr:nvSpPr>
        <xdr:cNvPr id="10" name="9 Dikdörtgen">
          <a:extLst>
            <a:ext uri="{FF2B5EF4-FFF2-40B4-BE49-F238E27FC236}">
              <a16:creationId xmlns:a16="http://schemas.microsoft.com/office/drawing/2014/main" xmlns="" id="{00000000-0008-0000-0500-00000A000000}"/>
            </a:ext>
          </a:extLst>
        </xdr:cNvPr>
        <xdr:cNvSpPr/>
      </xdr:nvSpPr>
      <xdr:spPr bwMode="auto">
        <a:xfrm>
          <a:off x="12979977" y="863993"/>
          <a:ext cx="1294252" cy="2036802"/>
        </a:xfrm>
        <a:prstGeom prst="rect">
          <a:avLst/>
        </a:prstGeom>
        <a:noFill/>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18288" tIns="0" rIns="0" bIns="0" rtlCol="0" anchor="ctr" upright="1"/>
        <a:lstStyle/>
        <a:p>
          <a:pPr algn="ctr"/>
          <a:endParaRPr lang="tr-TR" sz="1100"/>
        </a:p>
      </xdr:txBody>
    </xdr:sp>
    <xdr:clientData fPrintsWithSheet="0"/>
  </xdr:twoCellAnchor>
  <xdr:twoCellAnchor editAs="absolute">
    <xdr:from>
      <xdr:col>377</xdr:col>
      <xdr:colOff>92362</xdr:colOff>
      <xdr:row>5</xdr:row>
      <xdr:rowOff>70422</xdr:rowOff>
    </xdr:from>
    <xdr:to>
      <xdr:col>382</xdr:col>
      <xdr:colOff>480082</xdr:colOff>
      <xdr:row>8</xdr:row>
      <xdr:rowOff>158109</xdr:rowOff>
    </xdr:to>
    <xdr:pic>
      <xdr:nvPicPr>
        <xdr:cNvPr id="11" name="10 Resim">
          <a:hlinkClick xmlns:r="http://schemas.openxmlformats.org/officeDocument/2006/relationships" r:id="rId10"/>
          <a:extLst>
            <a:ext uri="{FF2B5EF4-FFF2-40B4-BE49-F238E27FC236}">
              <a16:creationId xmlns:a16="http://schemas.microsoft.com/office/drawing/2014/main" xmlns="" id="{00000000-0008-0000-0500-00000B000000}"/>
            </a:ext>
          </a:extLst>
        </xdr:cNvPr>
        <xdr:cNvPicPr>
          <a:picLocks noChangeAspect="1"/>
        </xdr:cNvPicPr>
      </xdr:nvPicPr>
      <xdr:blipFill>
        <a:blip xmlns:r="http://schemas.openxmlformats.org/officeDocument/2006/relationships" r:embed="rId11" cstate="print"/>
        <a:stretch>
          <a:fillRect/>
        </a:stretch>
      </xdr:blipFill>
      <xdr:spPr>
        <a:xfrm>
          <a:off x="13011726" y="1230740"/>
          <a:ext cx="1210333" cy="278187"/>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377</xdr:col>
      <xdr:colOff>92362</xdr:colOff>
      <xdr:row>8</xdr:row>
      <xdr:rowOff>185721</xdr:rowOff>
    </xdr:from>
    <xdr:to>
      <xdr:col>382</xdr:col>
      <xdr:colOff>474432</xdr:colOff>
      <xdr:row>11</xdr:row>
      <xdr:rowOff>41366</xdr:rowOff>
    </xdr:to>
    <xdr:pic>
      <xdr:nvPicPr>
        <xdr:cNvPr id="12" name="11 Resim">
          <a:hlinkClick xmlns:r="http://schemas.openxmlformats.org/officeDocument/2006/relationships" r:id="rId12"/>
          <a:extLst>
            <a:ext uri="{FF2B5EF4-FFF2-40B4-BE49-F238E27FC236}">
              <a16:creationId xmlns:a16="http://schemas.microsoft.com/office/drawing/2014/main" xmlns="" id="{00000000-0008-0000-0500-00000C000000}"/>
            </a:ext>
          </a:extLst>
        </xdr:cNvPr>
        <xdr:cNvPicPr>
          <a:picLocks noChangeAspect="1"/>
        </xdr:cNvPicPr>
      </xdr:nvPicPr>
      <xdr:blipFill>
        <a:blip xmlns:r="http://schemas.openxmlformats.org/officeDocument/2006/relationships" r:embed="rId13" cstate="print"/>
        <a:stretch>
          <a:fillRect/>
        </a:stretch>
      </xdr:blipFill>
      <xdr:spPr>
        <a:xfrm>
          <a:off x="13011726" y="1536539"/>
          <a:ext cx="1204683" cy="305918"/>
        </a:xfrm>
        <a:prstGeom prst="rect">
          <a:avLst/>
        </a:prstGeom>
      </xdr:spPr>
    </xdr:pic>
    <xdr:clientData fPrintsWithSheet="0"/>
  </xdr:twoCellAnchor>
  <xdr:twoCellAnchor editAs="absolute">
    <xdr:from>
      <xdr:col>118</xdr:col>
      <xdr:colOff>103910</xdr:colOff>
      <xdr:row>0</xdr:row>
      <xdr:rowOff>190500</xdr:rowOff>
    </xdr:from>
    <xdr:to>
      <xdr:col>118</xdr:col>
      <xdr:colOff>519545</xdr:colOff>
      <xdr:row>2</xdr:row>
      <xdr:rowOff>43295</xdr:rowOff>
    </xdr:to>
    <xdr:sp macro="" textlink="">
      <xdr:nvSpPr>
        <xdr:cNvPr id="13" name="2 Oval">
          <a:extLst>
            <a:ext uri="{FF2B5EF4-FFF2-40B4-BE49-F238E27FC236}">
              <a16:creationId xmlns:a16="http://schemas.microsoft.com/office/drawing/2014/main" xmlns="" id="{00000000-0008-0000-0500-00000D000000}"/>
            </a:ext>
          </a:extLst>
        </xdr:cNvPr>
        <xdr:cNvSpPr/>
      </xdr:nvSpPr>
      <xdr:spPr bwMode="auto">
        <a:xfrm>
          <a:off x="285751" y="190500"/>
          <a:ext cx="415635" cy="415636"/>
        </a:xfrm>
        <a:prstGeom prst="ellipse">
          <a:avLst/>
        </a:prstGeom>
        <a:gradFill>
          <a:gsLst>
            <a:gs pos="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endParaRPr lang="tr-TR" sz="1100"/>
        </a:p>
      </xdr:txBody>
    </xdr:sp>
    <xdr:clientData/>
  </xdr:twoCellAnchor>
  <xdr:twoCellAnchor editAs="oneCell">
    <xdr:from>
      <xdr:col>118</xdr:col>
      <xdr:colOff>129885</xdr:colOff>
      <xdr:row>0</xdr:row>
      <xdr:rowOff>225136</xdr:rowOff>
    </xdr:from>
    <xdr:to>
      <xdr:col>118</xdr:col>
      <xdr:colOff>497413</xdr:colOff>
      <xdr:row>2</xdr:row>
      <xdr:rowOff>17212</xdr:rowOff>
    </xdr:to>
    <xdr:pic>
      <xdr:nvPicPr>
        <xdr:cNvPr id="2" name="1 Resim">
          <a:hlinkClick xmlns:r="http://schemas.openxmlformats.org/officeDocument/2006/relationships" r:id="rId10"/>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311726" y="225136"/>
          <a:ext cx="367528" cy="3549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173181</xdr:colOff>
      <xdr:row>1</xdr:row>
      <xdr:rowOff>233795</xdr:rowOff>
    </xdr:to>
    <xdr:sp macro="" textlink="">
      <xdr:nvSpPr>
        <xdr:cNvPr id="2" name="1 Oval">
          <a:extLst>
            <a:ext uri="{FF2B5EF4-FFF2-40B4-BE49-F238E27FC236}">
              <a16:creationId xmlns:a16="http://schemas.microsoft.com/office/drawing/2014/main" xmlns="" id="{00000000-0008-0000-0600-000002000000}"/>
            </a:ext>
          </a:extLst>
        </xdr:cNvPr>
        <xdr:cNvSpPr/>
      </xdr:nvSpPr>
      <xdr:spPr bwMode="auto">
        <a:xfrm>
          <a:off x="0" y="0"/>
          <a:ext cx="420831" cy="414770"/>
        </a:xfrm>
        <a:prstGeom prst="ellipse">
          <a:avLst/>
        </a:prstGeom>
        <a:solidFill>
          <a:srgbClr val="FFFFE1"/>
        </a:solid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endParaRPr lang="tr-TR" sz="1100"/>
        </a:p>
      </xdr:txBody>
    </xdr:sp>
    <xdr:clientData/>
  </xdr:twoCellAnchor>
  <xdr:twoCellAnchor editAs="oneCell">
    <xdr:from>
      <xdr:col>0</xdr:col>
      <xdr:colOff>83705</xdr:colOff>
      <xdr:row>0</xdr:row>
      <xdr:rowOff>25978</xdr:rowOff>
    </xdr:from>
    <xdr:to>
      <xdr:col>1</xdr:col>
      <xdr:colOff>116150</xdr:colOff>
      <xdr:row>1</xdr:row>
      <xdr:rowOff>199054</xdr:rowOff>
    </xdr:to>
    <xdr:pic>
      <xdr:nvPicPr>
        <xdr:cNvPr id="3" name="2 Resim">
          <a:hlinkClick xmlns:r="http://schemas.openxmlformats.org/officeDocument/2006/relationships" r:id="rId1"/>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2" cstate="print"/>
        <a:stretch>
          <a:fillRect/>
        </a:stretch>
      </xdr:blipFill>
      <xdr:spPr>
        <a:xfrm>
          <a:off x="83705" y="25978"/>
          <a:ext cx="349945" cy="352993"/>
        </a:xfrm>
        <a:prstGeom prst="rect">
          <a:avLst/>
        </a:prstGeom>
      </xdr:spPr>
    </xdr:pic>
    <xdr:clientData/>
  </xdr:twoCellAnchor>
  <xdr:twoCellAnchor editAs="absolute">
    <xdr:from>
      <xdr:col>9</xdr:col>
      <xdr:colOff>76634</xdr:colOff>
      <xdr:row>0</xdr:row>
      <xdr:rowOff>65689</xdr:rowOff>
    </xdr:from>
    <xdr:to>
      <xdr:col>11</xdr:col>
      <xdr:colOff>89890</xdr:colOff>
      <xdr:row>1</xdr:row>
      <xdr:rowOff>251809</xdr:rowOff>
    </xdr:to>
    <xdr:pic>
      <xdr:nvPicPr>
        <xdr:cNvPr id="4" name="Picture 1">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313617" y="65689"/>
          <a:ext cx="352652" cy="372241"/>
        </a:xfrm>
        <a:prstGeom prst="ellipse">
          <a:avLst/>
        </a:prstGeom>
        <a:ln w="63500" cap="rnd">
          <a:solidFill>
            <a:srgbClr val="FFFF00"/>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absolute">
    <xdr:from>
      <xdr:col>74</xdr:col>
      <xdr:colOff>68819</xdr:colOff>
      <xdr:row>14</xdr:row>
      <xdr:rowOff>74328</xdr:rowOff>
    </xdr:from>
    <xdr:to>
      <xdr:col>82</xdr:col>
      <xdr:colOff>69607</xdr:colOff>
      <xdr:row>16</xdr:row>
      <xdr:rowOff>21821</xdr:rowOff>
    </xdr:to>
    <xdr:pic>
      <xdr:nvPicPr>
        <xdr:cNvPr id="9" name="8 Resim">
          <a:hlinkClick xmlns:r="http://schemas.openxmlformats.org/officeDocument/2006/relationships" r:id="rId4"/>
          <a:extLst>
            <a:ext uri="{FF2B5EF4-FFF2-40B4-BE49-F238E27FC236}">
              <a16:creationId xmlns:a16="http://schemas.microsoft.com/office/drawing/2014/main" xmlns="" id="{00000000-0008-0000-0600-000009000000}"/>
            </a:ext>
          </a:extLst>
        </xdr:cNvPr>
        <xdr:cNvPicPr>
          <a:picLocks noChangeAspect="1"/>
        </xdr:cNvPicPr>
      </xdr:nvPicPr>
      <xdr:blipFill>
        <a:blip xmlns:r="http://schemas.openxmlformats.org/officeDocument/2006/relationships" r:embed="rId5" cstate="print"/>
        <a:stretch>
          <a:fillRect/>
        </a:stretch>
      </xdr:blipFill>
      <xdr:spPr>
        <a:xfrm>
          <a:off x="15837986" y="2921245"/>
          <a:ext cx="1429538" cy="307326"/>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74</xdr:col>
      <xdr:colOff>78079</xdr:colOff>
      <xdr:row>16</xdr:row>
      <xdr:rowOff>68904</xdr:rowOff>
    </xdr:from>
    <xdr:to>
      <xdr:col>82</xdr:col>
      <xdr:colOff>56204</xdr:colOff>
      <xdr:row>18</xdr:row>
      <xdr:rowOff>29099</xdr:rowOff>
    </xdr:to>
    <xdr:pic>
      <xdr:nvPicPr>
        <xdr:cNvPr id="11" name="Picture 4">
          <a:hlinkClick xmlns:r="http://schemas.openxmlformats.org/officeDocument/2006/relationships" r:id="rId6"/>
          <a:extLst>
            <a:ext uri="{FF2B5EF4-FFF2-40B4-BE49-F238E27FC236}">
              <a16:creationId xmlns:a16="http://schemas.microsoft.com/office/drawing/2014/main" xmlns="" id="{00000000-0008-0000-0600-00000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5847246" y="3275654"/>
          <a:ext cx="1406875" cy="320028"/>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74</xdr:col>
      <xdr:colOff>59547</xdr:colOff>
      <xdr:row>6</xdr:row>
      <xdr:rowOff>102625</xdr:rowOff>
    </xdr:from>
    <xdr:to>
      <xdr:col>82</xdr:col>
      <xdr:colOff>76328</xdr:colOff>
      <xdr:row>8</xdr:row>
      <xdr:rowOff>38358</xdr:rowOff>
    </xdr:to>
    <xdr:pic>
      <xdr:nvPicPr>
        <xdr:cNvPr id="12" name="11 Resim">
          <a:hlinkClick xmlns:r="http://schemas.openxmlformats.org/officeDocument/2006/relationships" r:id="rId8"/>
          <a:extLst>
            <a:ext uri="{FF2B5EF4-FFF2-40B4-BE49-F238E27FC236}">
              <a16:creationId xmlns:a16="http://schemas.microsoft.com/office/drawing/2014/main" xmlns="" id="{00000000-0008-0000-0600-00000C000000}"/>
            </a:ext>
          </a:extLst>
        </xdr:cNvPr>
        <xdr:cNvPicPr>
          <a:picLocks noChangeAspect="1"/>
        </xdr:cNvPicPr>
      </xdr:nvPicPr>
      <xdr:blipFill>
        <a:blip xmlns:r="http://schemas.openxmlformats.org/officeDocument/2006/relationships" r:embed="rId9" cstate="print"/>
        <a:stretch>
          <a:fillRect/>
        </a:stretch>
      </xdr:blipFill>
      <xdr:spPr>
        <a:xfrm>
          <a:off x="15828714" y="1510208"/>
          <a:ext cx="1445531" cy="295567"/>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74</xdr:col>
      <xdr:colOff>16416</xdr:colOff>
      <xdr:row>6</xdr:row>
      <xdr:rowOff>57093</xdr:rowOff>
    </xdr:from>
    <xdr:to>
      <xdr:col>82</xdr:col>
      <xdr:colOff>140693</xdr:colOff>
      <xdr:row>18</xdr:row>
      <xdr:rowOff>95251</xdr:rowOff>
    </xdr:to>
    <xdr:sp macro="" textlink="">
      <xdr:nvSpPr>
        <xdr:cNvPr id="13" name="12 Dikdörtgen">
          <a:extLst>
            <a:ext uri="{FF2B5EF4-FFF2-40B4-BE49-F238E27FC236}">
              <a16:creationId xmlns:a16="http://schemas.microsoft.com/office/drawing/2014/main" xmlns="" id="{00000000-0008-0000-0600-00000D000000}"/>
            </a:ext>
          </a:extLst>
        </xdr:cNvPr>
        <xdr:cNvSpPr/>
      </xdr:nvSpPr>
      <xdr:spPr bwMode="auto">
        <a:xfrm>
          <a:off x="15785583" y="1464676"/>
          <a:ext cx="1553027" cy="2197158"/>
        </a:xfrm>
        <a:prstGeom prst="rect">
          <a:avLst/>
        </a:prstGeom>
        <a:noFill/>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18288" tIns="0" rIns="0" bIns="0" rtlCol="0" anchor="ctr" upright="1"/>
        <a:lstStyle/>
        <a:p>
          <a:pPr algn="ctr"/>
          <a:endParaRPr lang="tr-TR" sz="1100"/>
        </a:p>
      </xdr:txBody>
    </xdr:sp>
    <xdr:clientData fPrintsWithSheet="0"/>
  </xdr:twoCellAnchor>
  <xdr:twoCellAnchor editAs="absolute">
    <xdr:from>
      <xdr:col>74</xdr:col>
      <xdr:colOff>60074</xdr:colOff>
      <xdr:row>8</xdr:row>
      <xdr:rowOff>92969</xdr:rowOff>
    </xdr:from>
    <xdr:to>
      <xdr:col>82</xdr:col>
      <xdr:colOff>75564</xdr:colOff>
      <xdr:row>10</xdr:row>
      <xdr:rowOff>24128</xdr:rowOff>
    </xdr:to>
    <xdr:pic>
      <xdr:nvPicPr>
        <xdr:cNvPr id="14" name="13 Resim">
          <a:hlinkClick xmlns:r="http://schemas.openxmlformats.org/officeDocument/2006/relationships" r:id="rId1"/>
          <a:extLst>
            <a:ext uri="{FF2B5EF4-FFF2-40B4-BE49-F238E27FC236}">
              <a16:creationId xmlns:a16="http://schemas.microsoft.com/office/drawing/2014/main" xmlns="" id="{00000000-0008-0000-0600-00000E000000}"/>
            </a:ext>
          </a:extLst>
        </xdr:cNvPr>
        <xdr:cNvPicPr>
          <a:picLocks noChangeAspect="1"/>
        </xdr:cNvPicPr>
      </xdr:nvPicPr>
      <xdr:blipFill>
        <a:blip xmlns:r="http://schemas.openxmlformats.org/officeDocument/2006/relationships" r:embed="rId10" cstate="print"/>
        <a:stretch>
          <a:fillRect/>
        </a:stretch>
      </xdr:blipFill>
      <xdr:spPr>
        <a:xfrm>
          <a:off x="15829241" y="1860386"/>
          <a:ext cx="1444240" cy="290992"/>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74</xdr:col>
      <xdr:colOff>65723</xdr:colOff>
      <xdr:row>10</xdr:row>
      <xdr:rowOff>78739</xdr:rowOff>
    </xdr:from>
    <xdr:to>
      <xdr:col>82</xdr:col>
      <xdr:colOff>74084</xdr:colOff>
      <xdr:row>12</xdr:row>
      <xdr:rowOff>17400</xdr:rowOff>
    </xdr:to>
    <xdr:pic>
      <xdr:nvPicPr>
        <xdr:cNvPr id="15" name="14 Resim">
          <a:hlinkClick xmlns:r="http://schemas.openxmlformats.org/officeDocument/2006/relationships" r:id="rId11"/>
          <a:extLst>
            <a:ext uri="{FF2B5EF4-FFF2-40B4-BE49-F238E27FC236}">
              <a16:creationId xmlns:a16="http://schemas.microsoft.com/office/drawing/2014/main" xmlns="" id="{00000000-0008-0000-0600-00000F000000}"/>
            </a:ext>
          </a:extLst>
        </xdr:cNvPr>
        <xdr:cNvPicPr>
          <a:picLocks noChangeAspect="1"/>
        </xdr:cNvPicPr>
      </xdr:nvPicPr>
      <xdr:blipFill>
        <a:blip xmlns:r="http://schemas.openxmlformats.org/officeDocument/2006/relationships" r:embed="rId12" cstate="print"/>
        <a:stretch>
          <a:fillRect/>
        </a:stretch>
      </xdr:blipFill>
      <xdr:spPr>
        <a:xfrm>
          <a:off x="15834890" y="2205989"/>
          <a:ext cx="1437111" cy="298494"/>
        </a:xfrm>
        <a:prstGeom prst="rect">
          <a:avLst/>
        </a:prstGeom>
      </xdr:spPr>
    </xdr:pic>
    <xdr:clientData fPrintsWithSheet="0"/>
  </xdr:twoCellAnchor>
  <xdr:twoCellAnchor editAs="absolute">
    <xdr:from>
      <xdr:col>74</xdr:col>
      <xdr:colOff>65723</xdr:colOff>
      <xdr:row>12</xdr:row>
      <xdr:rowOff>65807</xdr:rowOff>
    </xdr:from>
    <xdr:to>
      <xdr:col>82</xdr:col>
      <xdr:colOff>74084</xdr:colOff>
      <xdr:row>14</xdr:row>
      <xdr:rowOff>11879</xdr:rowOff>
    </xdr:to>
    <xdr:pic>
      <xdr:nvPicPr>
        <xdr:cNvPr id="16" name="15 Resim">
          <a:hlinkClick xmlns:r="http://schemas.openxmlformats.org/officeDocument/2006/relationships" r:id="rId13"/>
          <a:extLst>
            <a:ext uri="{FF2B5EF4-FFF2-40B4-BE49-F238E27FC236}">
              <a16:creationId xmlns:a16="http://schemas.microsoft.com/office/drawing/2014/main" xmlns="" id="{00000000-0008-0000-0600-000010000000}"/>
            </a:ext>
          </a:extLst>
        </xdr:cNvPr>
        <xdr:cNvPicPr>
          <a:picLocks noChangeAspect="1"/>
        </xdr:cNvPicPr>
      </xdr:nvPicPr>
      <xdr:blipFill>
        <a:blip xmlns:r="http://schemas.openxmlformats.org/officeDocument/2006/relationships" r:embed="rId14" cstate="print"/>
        <a:stretch>
          <a:fillRect/>
        </a:stretch>
      </xdr:blipFill>
      <xdr:spPr>
        <a:xfrm>
          <a:off x="15834890" y="2552890"/>
          <a:ext cx="1437111" cy="305906"/>
        </a:xfrm>
        <a:prstGeom prst="rect">
          <a:avLst/>
        </a:prstGeom>
      </xdr:spPr>
    </xdr:pic>
    <xdr:clientData fPrintsWithSheet="0"/>
  </xdr:twoCellAnchor>
  <xdr:twoCellAnchor editAs="absolute">
    <xdr:from>
      <xdr:col>74</xdr:col>
      <xdr:colOff>123707</xdr:colOff>
      <xdr:row>1</xdr:row>
      <xdr:rowOff>0</xdr:rowOff>
    </xdr:from>
    <xdr:to>
      <xdr:col>81</xdr:col>
      <xdr:colOff>42332</xdr:colOff>
      <xdr:row>5</xdr:row>
      <xdr:rowOff>218874</xdr:rowOff>
    </xdr:to>
    <xdr:pic>
      <xdr:nvPicPr>
        <xdr:cNvPr id="17" name="16 Resim">
          <a:extLst>
            <a:ext uri="{FF2B5EF4-FFF2-40B4-BE49-F238E27FC236}">
              <a16:creationId xmlns:a16="http://schemas.microsoft.com/office/drawing/2014/main" xmlns="" id="{00000000-0008-0000-0600-000011000000}"/>
            </a:ext>
          </a:extLst>
        </xdr:cNvPr>
        <xdr:cNvPicPr>
          <a:picLocks noChangeAspect="1"/>
        </xdr:cNvPicPr>
      </xdr:nvPicPr>
      <xdr:blipFill>
        <a:blip xmlns:r="http://schemas.openxmlformats.org/officeDocument/2006/relationships" r:embed="rId2" cstate="print"/>
        <a:stretch>
          <a:fillRect/>
        </a:stretch>
      </xdr:blipFill>
      <xdr:spPr>
        <a:xfrm>
          <a:off x="15892874" y="179917"/>
          <a:ext cx="1188625" cy="1192540"/>
        </a:xfrm>
        <a:prstGeom prst="rect">
          <a:avLst/>
        </a:prstGeom>
      </xdr:spPr>
    </xdr:pic>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173181</xdr:colOff>
      <xdr:row>1</xdr:row>
      <xdr:rowOff>233795</xdr:rowOff>
    </xdr:to>
    <xdr:sp macro="" textlink="">
      <xdr:nvSpPr>
        <xdr:cNvPr id="2" name="1 Oval">
          <a:extLst>
            <a:ext uri="{FF2B5EF4-FFF2-40B4-BE49-F238E27FC236}">
              <a16:creationId xmlns:a16="http://schemas.microsoft.com/office/drawing/2014/main" xmlns="" id="{00000000-0008-0000-0700-000002000000}"/>
            </a:ext>
          </a:extLst>
        </xdr:cNvPr>
        <xdr:cNvSpPr/>
      </xdr:nvSpPr>
      <xdr:spPr bwMode="auto">
        <a:xfrm>
          <a:off x="0" y="0"/>
          <a:ext cx="420831" cy="414770"/>
        </a:xfrm>
        <a:prstGeom prst="ellipse">
          <a:avLst/>
        </a:prstGeom>
        <a:solidFill>
          <a:srgbClr val="FFFFE1"/>
        </a:solid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endParaRPr lang="tr-TR" sz="1100"/>
        </a:p>
      </xdr:txBody>
    </xdr:sp>
    <xdr:clientData/>
  </xdr:twoCellAnchor>
  <xdr:twoCellAnchor editAs="oneCell">
    <xdr:from>
      <xdr:col>0</xdr:col>
      <xdr:colOff>115454</xdr:colOff>
      <xdr:row>0</xdr:row>
      <xdr:rowOff>25978</xdr:rowOff>
    </xdr:from>
    <xdr:to>
      <xdr:col>1</xdr:col>
      <xdr:colOff>147899</xdr:colOff>
      <xdr:row>1</xdr:row>
      <xdr:rowOff>199054</xdr:rowOff>
    </xdr:to>
    <xdr:pic>
      <xdr:nvPicPr>
        <xdr:cNvPr id="3" name="2 Resim">
          <a:hlinkClick xmlns:r="http://schemas.openxmlformats.org/officeDocument/2006/relationships" r:id="rId1"/>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cstate="print"/>
        <a:stretch>
          <a:fillRect/>
        </a:stretch>
      </xdr:blipFill>
      <xdr:spPr>
        <a:xfrm>
          <a:off x="115454" y="25978"/>
          <a:ext cx="349945" cy="352993"/>
        </a:xfrm>
        <a:prstGeom prst="rect">
          <a:avLst/>
        </a:prstGeom>
      </xdr:spPr>
    </xdr:pic>
    <xdr:clientData/>
  </xdr:twoCellAnchor>
  <xdr:twoCellAnchor editAs="absolute">
    <xdr:from>
      <xdr:col>10</xdr:col>
      <xdr:colOff>44154</xdr:colOff>
      <xdr:row>0</xdr:row>
      <xdr:rowOff>76637</xdr:rowOff>
    </xdr:from>
    <xdr:to>
      <xdr:col>12</xdr:col>
      <xdr:colOff>84458</xdr:colOff>
      <xdr:row>1</xdr:row>
      <xdr:rowOff>240861</xdr:rowOff>
    </xdr:to>
    <xdr:pic>
      <xdr:nvPicPr>
        <xdr:cNvPr id="16387" name="Picture 3">
          <a:extLst>
            <a:ext uri="{FF2B5EF4-FFF2-40B4-BE49-F238E27FC236}">
              <a16:creationId xmlns:a16="http://schemas.microsoft.com/office/drawing/2014/main" xmlns="" id="{00000000-0008-0000-0700-0000034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423099" y="76637"/>
          <a:ext cx="379701" cy="350345"/>
        </a:xfrm>
        <a:prstGeom prst="ellipse">
          <a:avLst/>
        </a:prstGeom>
        <a:ln w="50800" cap="rnd">
          <a:solidFill>
            <a:srgbClr val="00B0F0"/>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absolute">
    <xdr:from>
      <xdr:col>74</xdr:col>
      <xdr:colOff>129280</xdr:colOff>
      <xdr:row>0</xdr:row>
      <xdr:rowOff>169332</xdr:rowOff>
    </xdr:from>
    <xdr:to>
      <xdr:col>82</xdr:col>
      <xdr:colOff>179915</xdr:colOff>
      <xdr:row>5</xdr:row>
      <xdr:rowOff>191978</xdr:rowOff>
    </xdr:to>
    <xdr:pic>
      <xdr:nvPicPr>
        <xdr:cNvPr id="9" name="8 Resim">
          <a:extLst>
            <a:ext uri="{FF2B5EF4-FFF2-40B4-BE49-F238E27FC236}">
              <a16:creationId xmlns:a16="http://schemas.microsoft.com/office/drawing/2014/main" xmlns="" id="{00000000-0008-0000-0700-000009000000}"/>
            </a:ext>
          </a:extLst>
        </xdr:cNvPr>
        <xdr:cNvPicPr>
          <a:picLocks noChangeAspect="1"/>
        </xdr:cNvPicPr>
      </xdr:nvPicPr>
      <xdr:blipFill>
        <a:blip xmlns:r="http://schemas.openxmlformats.org/officeDocument/2006/relationships" r:embed="rId2" cstate="print"/>
        <a:stretch>
          <a:fillRect/>
        </a:stretch>
      </xdr:blipFill>
      <xdr:spPr>
        <a:xfrm>
          <a:off x="15898447" y="169332"/>
          <a:ext cx="1161885" cy="1176229"/>
        </a:xfrm>
        <a:prstGeom prst="rect">
          <a:avLst/>
        </a:prstGeom>
      </xdr:spPr>
    </xdr:pic>
    <xdr:clientData fPrintsWithSheet="0"/>
  </xdr:twoCellAnchor>
  <xdr:twoCellAnchor editAs="absolute">
    <xdr:from>
      <xdr:col>74</xdr:col>
      <xdr:colOff>41016</xdr:colOff>
      <xdr:row>14</xdr:row>
      <xdr:rowOff>100470</xdr:rowOff>
    </xdr:from>
    <xdr:to>
      <xdr:col>82</xdr:col>
      <xdr:colOff>370946</xdr:colOff>
      <xdr:row>16</xdr:row>
      <xdr:rowOff>52457</xdr:rowOff>
    </xdr:to>
    <xdr:pic>
      <xdr:nvPicPr>
        <xdr:cNvPr id="11" name="10 Resim">
          <a:hlinkClick xmlns:r="http://schemas.openxmlformats.org/officeDocument/2006/relationships" r:id="rId4"/>
          <a:extLst>
            <a:ext uri="{FF2B5EF4-FFF2-40B4-BE49-F238E27FC236}">
              <a16:creationId xmlns:a16="http://schemas.microsoft.com/office/drawing/2014/main" xmlns="" id="{00000000-0008-0000-0700-00000B000000}"/>
            </a:ext>
          </a:extLst>
        </xdr:cNvPr>
        <xdr:cNvPicPr>
          <a:picLocks noChangeAspect="1"/>
        </xdr:cNvPicPr>
      </xdr:nvPicPr>
      <xdr:blipFill>
        <a:blip xmlns:r="http://schemas.openxmlformats.org/officeDocument/2006/relationships" r:embed="rId5" cstate="print"/>
        <a:stretch>
          <a:fillRect/>
        </a:stretch>
      </xdr:blipFill>
      <xdr:spPr>
        <a:xfrm>
          <a:off x="15810183" y="2947387"/>
          <a:ext cx="1441180" cy="311820"/>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74</xdr:col>
      <xdr:colOff>53718</xdr:colOff>
      <xdr:row>16</xdr:row>
      <xdr:rowOff>104794</xdr:rowOff>
    </xdr:from>
    <xdr:to>
      <xdr:col>82</xdr:col>
      <xdr:colOff>361574</xdr:colOff>
      <xdr:row>18</xdr:row>
      <xdr:rowOff>72515</xdr:rowOff>
    </xdr:to>
    <xdr:pic>
      <xdr:nvPicPr>
        <xdr:cNvPr id="12" name="Picture 4">
          <a:hlinkClick xmlns:r="http://schemas.openxmlformats.org/officeDocument/2006/relationships" r:id="rId6"/>
          <a:extLst>
            <a:ext uri="{FF2B5EF4-FFF2-40B4-BE49-F238E27FC236}">
              <a16:creationId xmlns:a16="http://schemas.microsoft.com/office/drawing/2014/main" xmlns="" id="{00000000-0008-0000-0700-00000C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5822885" y="3311544"/>
          <a:ext cx="1419106" cy="327554"/>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74</xdr:col>
      <xdr:colOff>35186</xdr:colOff>
      <xdr:row>6</xdr:row>
      <xdr:rowOff>83915</xdr:rowOff>
    </xdr:from>
    <xdr:to>
      <xdr:col>82</xdr:col>
      <xdr:colOff>379854</xdr:colOff>
      <xdr:row>8</xdr:row>
      <xdr:rowOff>34702</xdr:rowOff>
    </xdr:to>
    <xdr:pic>
      <xdr:nvPicPr>
        <xdr:cNvPr id="13" name="12 Resim">
          <a:hlinkClick xmlns:r="http://schemas.openxmlformats.org/officeDocument/2006/relationships" r:id="rId8"/>
          <a:extLst>
            <a:ext uri="{FF2B5EF4-FFF2-40B4-BE49-F238E27FC236}">
              <a16:creationId xmlns:a16="http://schemas.microsoft.com/office/drawing/2014/main" xmlns="" id="{00000000-0008-0000-0700-00000D000000}"/>
            </a:ext>
          </a:extLst>
        </xdr:cNvPr>
        <xdr:cNvPicPr>
          <a:picLocks noChangeAspect="1"/>
        </xdr:cNvPicPr>
      </xdr:nvPicPr>
      <xdr:blipFill>
        <a:blip xmlns:r="http://schemas.openxmlformats.org/officeDocument/2006/relationships" r:embed="rId9" cstate="print"/>
        <a:stretch>
          <a:fillRect/>
        </a:stretch>
      </xdr:blipFill>
      <xdr:spPr>
        <a:xfrm>
          <a:off x="15804353" y="1491498"/>
          <a:ext cx="1455918" cy="310621"/>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73</xdr:col>
      <xdr:colOff>277806</xdr:colOff>
      <xdr:row>6</xdr:row>
      <xdr:rowOff>34392</xdr:rowOff>
    </xdr:from>
    <xdr:to>
      <xdr:col>83</xdr:col>
      <xdr:colOff>13828</xdr:colOff>
      <xdr:row>18</xdr:row>
      <xdr:rowOff>141548</xdr:rowOff>
    </xdr:to>
    <xdr:sp macro="" textlink="">
      <xdr:nvSpPr>
        <xdr:cNvPr id="14" name="13 Dikdörtgen">
          <a:extLst>
            <a:ext uri="{FF2B5EF4-FFF2-40B4-BE49-F238E27FC236}">
              <a16:creationId xmlns:a16="http://schemas.microsoft.com/office/drawing/2014/main" xmlns="" id="{00000000-0008-0000-0700-00000E000000}"/>
            </a:ext>
          </a:extLst>
        </xdr:cNvPr>
        <xdr:cNvSpPr/>
      </xdr:nvSpPr>
      <xdr:spPr bwMode="auto">
        <a:xfrm>
          <a:off x="15761223" y="1441975"/>
          <a:ext cx="1566938" cy="2266156"/>
        </a:xfrm>
        <a:prstGeom prst="rect">
          <a:avLst/>
        </a:prstGeom>
        <a:noFill/>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18288" tIns="0" rIns="0" bIns="0" rtlCol="0" anchor="ctr" upright="1"/>
        <a:lstStyle/>
        <a:p>
          <a:pPr algn="ctr"/>
          <a:endParaRPr lang="tr-TR" sz="1100"/>
        </a:p>
      </xdr:txBody>
    </xdr:sp>
    <xdr:clientData fPrintsWithSheet="0"/>
  </xdr:twoCellAnchor>
  <xdr:twoCellAnchor editAs="absolute">
    <xdr:from>
      <xdr:col>74</xdr:col>
      <xdr:colOff>35713</xdr:colOff>
      <xdr:row>8</xdr:row>
      <xdr:rowOff>89313</xdr:rowOff>
    </xdr:from>
    <xdr:to>
      <xdr:col>82</xdr:col>
      <xdr:colOff>379047</xdr:colOff>
      <xdr:row>10</xdr:row>
      <xdr:rowOff>35527</xdr:rowOff>
    </xdr:to>
    <xdr:pic>
      <xdr:nvPicPr>
        <xdr:cNvPr id="15" name="14 Resim">
          <a:hlinkClick xmlns:r="http://schemas.openxmlformats.org/officeDocument/2006/relationships" r:id="rId1"/>
          <a:extLst>
            <a:ext uri="{FF2B5EF4-FFF2-40B4-BE49-F238E27FC236}">
              <a16:creationId xmlns:a16="http://schemas.microsoft.com/office/drawing/2014/main" xmlns="" id="{00000000-0008-0000-0700-00000F000000}"/>
            </a:ext>
          </a:extLst>
        </xdr:cNvPr>
        <xdr:cNvPicPr>
          <a:picLocks noChangeAspect="1"/>
        </xdr:cNvPicPr>
      </xdr:nvPicPr>
      <xdr:blipFill>
        <a:blip xmlns:r="http://schemas.openxmlformats.org/officeDocument/2006/relationships" r:embed="rId10" cstate="print"/>
        <a:stretch>
          <a:fillRect/>
        </a:stretch>
      </xdr:blipFill>
      <xdr:spPr>
        <a:xfrm>
          <a:off x="15804880" y="1856730"/>
          <a:ext cx="1454584" cy="306047"/>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74</xdr:col>
      <xdr:colOff>41362</xdr:colOff>
      <xdr:row>10</xdr:row>
      <xdr:rowOff>90138</xdr:rowOff>
    </xdr:from>
    <xdr:to>
      <xdr:col>82</xdr:col>
      <xdr:colOff>370415</xdr:colOff>
      <xdr:row>12</xdr:row>
      <xdr:rowOff>37646</xdr:rowOff>
    </xdr:to>
    <xdr:pic>
      <xdr:nvPicPr>
        <xdr:cNvPr id="16" name="15 Resim">
          <a:hlinkClick xmlns:r="http://schemas.openxmlformats.org/officeDocument/2006/relationships" r:id="rId11"/>
          <a:extLst>
            <a:ext uri="{FF2B5EF4-FFF2-40B4-BE49-F238E27FC236}">
              <a16:creationId xmlns:a16="http://schemas.microsoft.com/office/drawing/2014/main" xmlns="" id="{00000000-0008-0000-0700-000010000000}"/>
            </a:ext>
          </a:extLst>
        </xdr:cNvPr>
        <xdr:cNvPicPr>
          <a:picLocks noChangeAspect="1"/>
        </xdr:cNvPicPr>
      </xdr:nvPicPr>
      <xdr:blipFill>
        <a:blip xmlns:r="http://schemas.openxmlformats.org/officeDocument/2006/relationships" r:embed="rId12" cstate="print"/>
        <a:stretch>
          <a:fillRect/>
        </a:stretch>
      </xdr:blipFill>
      <xdr:spPr>
        <a:xfrm>
          <a:off x="15810529" y="2217388"/>
          <a:ext cx="1440303" cy="307341"/>
        </a:xfrm>
        <a:prstGeom prst="rect">
          <a:avLst/>
        </a:prstGeom>
      </xdr:spPr>
    </xdr:pic>
    <xdr:clientData fPrintsWithSheet="0"/>
  </xdr:twoCellAnchor>
  <xdr:twoCellAnchor editAs="absolute">
    <xdr:from>
      <xdr:col>74</xdr:col>
      <xdr:colOff>41362</xdr:colOff>
      <xdr:row>12</xdr:row>
      <xdr:rowOff>92257</xdr:rowOff>
    </xdr:from>
    <xdr:to>
      <xdr:col>82</xdr:col>
      <xdr:colOff>370415</xdr:colOff>
      <xdr:row>14</xdr:row>
      <xdr:rowOff>45859</xdr:rowOff>
    </xdr:to>
    <xdr:pic>
      <xdr:nvPicPr>
        <xdr:cNvPr id="17" name="16 Resim">
          <a:hlinkClick xmlns:r="http://schemas.openxmlformats.org/officeDocument/2006/relationships" r:id="rId13"/>
          <a:extLst>
            <a:ext uri="{FF2B5EF4-FFF2-40B4-BE49-F238E27FC236}">
              <a16:creationId xmlns:a16="http://schemas.microsoft.com/office/drawing/2014/main" xmlns="" id="{00000000-0008-0000-0700-000011000000}"/>
            </a:ext>
          </a:extLst>
        </xdr:cNvPr>
        <xdr:cNvPicPr>
          <a:picLocks noChangeAspect="1"/>
        </xdr:cNvPicPr>
      </xdr:nvPicPr>
      <xdr:blipFill>
        <a:blip xmlns:r="http://schemas.openxmlformats.org/officeDocument/2006/relationships" r:embed="rId14" cstate="print"/>
        <a:stretch>
          <a:fillRect/>
        </a:stretch>
      </xdr:blipFill>
      <xdr:spPr>
        <a:xfrm>
          <a:off x="15810529" y="2579340"/>
          <a:ext cx="1440303" cy="313436"/>
        </a:xfrm>
        <a:prstGeom prst="rect">
          <a:avLst/>
        </a:prstGeom>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1</xdr:col>
      <xdr:colOff>39665</xdr:colOff>
      <xdr:row>0</xdr:row>
      <xdr:rowOff>466695</xdr:rowOff>
    </xdr:from>
    <xdr:to>
      <xdr:col>2</xdr:col>
      <xdr:colOff>74215</xdr:colOff>
      <xdr:row>2</xdr:row>
      <xdr:rowOff>1589</xdr:rowOff>
    </xdr:to>
    <xdr:pic>
      <xdr:nvPicPr>
        <xdr:cNvPr id="2" name="1 Resim">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547665" y="466695"/>
          <a:ext cx="169488" cy="176244"/>
        </a:xfrm>
        <a:prstGeom prst="rect">
          <a:avLst/>
        </a:prstGeom>
      </xdr:spPr>
    </xdr:pic>
    <xdr:clientData/>
  </xdr:twoCellAnchor>
  <xdr:twoCellAnchor editAs="absolute">
    <xdr:from>
      <xdr:col>0</xdr:col>
      <xdr:colOff>0</xdr:colOff>
      <xdr:row>0</xdr:row>
      <xdr:rowOff>182566</xdr:rowOff>
    </xdr:from>
    <xdr:to>
      <xdr:col>0</xdr:col>
      <xdr:colOff>500063</xdr:colOff>
      <xdr:row>2</xdr:row>
      <xdr:rowOff>111128</xdr:rowOff>
    </xdr:to>
    <xdr:sp macro="" textlink="">
      <xdr:nvSpPr>
        <xdr:cNvPr id="7" name="6 Dikdörtgen">
          <a:extLst>
            <a:ext uri="{FF2B5EF4-FFF2-40B4-BE49-F238E27FC236}">
              <a16:creationId xmlns:a16="http://schemas.microsoft.com/office/drawing/2014/main" xmlns="" id="{00000000-0008-0000-0800-000007000000}"/>
            </a:ext>
          </a:extLst>
        </xdr:cNvPr>
        <xdr:cNvSpPr/>
      </xdr:nvSpPr>
      <xdr:spPr bwMode="auto">
        <a:xfrm>
          <a:off x="0" y="182566"/>
          <a:ext cx="500063" cy="293687"/>
        </a:xfrm>
        <a:prstGeom prst="rect">
          <a:avLst/>
        </a:prstGeom>
        <a:solidFill>
          <a:schemeClr val="bg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tr-TR" sz="1100"/>
        </a:p>
      </xdr:txBody>
    </xdr:sp>
    <xdr:clientData/>
  </xdr:twoCellAnchor>
  <xdr:twoCellAnchor editAs="absolute">
    <xdr:from>
      <xdr:col>0</xdr:col>
      <xdr:colOff>39688</xdr:colOff>
      <xdr:row>0</xdr:row>
      <xdr:rowOff>71439</xdr:rowOff>
    </xdr:from>
    <xdr:to>
      <xdr:col>1</xdr:col>
      <xdr:colOff>39685</xdr:colOff>
      <xdr:row>3</xdr:row>
      <xdr:rowOff>87311</xdr:rowOff>
    </xdr:to>
    <xdr:pic>
      <xdr:nvPicPr>
        <xdr:cNvPr id="6" name="5 Resim">
          <a:hlinkClick xmlns:r="http://schemas.openxmlformats.org/officeDocument/2006/relationships" r:id="rId2"/>
          <a:extLst>
            <a:ext uri="{FF2B5EF4-FFF2-40B4-BE49-F238E27FC236}">
              <a16:creationId xmlns:a16="http://schemas.microsoft.com/office/drawing/2014/main" xmlns="" id="{00000000-0008-0000-0800-000006000000}"/>
            </a:ext>
          </a:extLst>
        </xdr:cNvPr>
        <xdr:cNvPicPr>
          <a:picLocks noChangeAspect="1"/>
        </xdr:cNvPicPr>
      </xdr:nvPicPr>
      <xdr:blipFill>
        <a:blip xmlns:r="http://schemas.openxmlformats.org/officeDocument/2006/relationships" r:embed="rId3" cstate="print"/>
        <a:stretch>
          <a:fillRect/>
        </a:stretch>
      </xdr:blipFill>
      <xdr:spPr>
        <a:xfrm>
          <a:off x="39688" y="71439"/>
          <a:ext cx="507997" cy="507997"/>
        </a:xfrm>
        <a:prstGeom prst="rect">
          <a:avLst/>
        </a:prstGeom>
      </xdr:spPr>
    </xdr:pic>
    <xdr:clientData fPrintsWithSheet="0"/>
  </xdr:twoCellAnchor>
  <xdr:twoCellAnchor editAs="absolute">
    <xdr:from>
      <xdr:col>66</xdr:col>
      <xdr:colOff>71445</xdr:colOff>
      <xdr:row>0</xdr:row>
      <xdr:rowOff>79375</xdr:rowOff>
    </xdr:from>
    <xdr:to>
      <xdr:col>69</xdr:col>
      <xdr:colOff>111133</xdr:colOff>
      <xdr:row>3</xdr:row>
      <xdr:rowOff>95249</xdr:rowOff>
    </xdr:to>
    <xdr:sp macro="" textlink="">
      <xdr:nvSpPr>
        <xdr:cNvPr id="8" name="7 Oval">
          <a:extLst>
            <a:ext uri="{FF2B5EF4-FFF2-40B4-BE49-F238E27FC236}">
              <a16:creationId xmlns:a16="http://schemas.microsoft.com/office/drawing/2014/main" xmlns="" id="{00000000-0008-0000-0800-000008000000}"/>
            </a:ext>
          </a:extLst>
        </xdr:cNvPr>
        <xdr:cNvSpPr/>
      </xdr:nvSpPr>
      <xdr:spPr bwMode="auto">
        <a:xfrm>
          <a:off x="10398133" y="79375"/>
          <a:ext cx="515938" cy="507999"/>
        </a:xfrm>
        <a:prstGeom prst="ellipse">
          <a:avLst/>
        </a:prstGeom>
        <a:solidFill>
          <a:schemeClr val="bg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tr-TR" sz="1100"/>
        </a:p>
      </xdr:txBody>
    </xdr:sp>
    <xdr:clientData fPrintsWithSheet="0"/>
  </xdr:twoCellAnchor>
  <xdr:twoCellAnchor editAs="absolute">
    <xdr:from>
      <xdr:col>68</xdr:col>
      <xdr:colOff>32560</xdr:colOff>
      <xdr:row>0</xdr:row>
      <xdr:rowOff>39691</xdr:rowOff>
    </xdr:from>
    <xdr:to>
      <xdr:col>70</xdr:col>
      <xdr:colOff>388939</xdr:colOff>
      <xdr:row>4</xdr:row>
      <xdr:rowOff>105431</xdr:rowOff>
    </xdr:to>
    <xdr:pic>
      <xdr:nvPicPr>
        <xdr:cNvPr id="5" name="4 Resim">
          <a:extLst>
            <a:ext uri="{FF2B5EF4-FFF2-40B4-BE49-F238E27FC236}">
              <a16:creationId xmlns:a16="http://schemas.microsoft.com/office/drawing/2014/main" xmlns="" id="{00000000-0008-0000-0800-000005000000}"/>
            </a:ext>
          </a:extLst>
        </xdr:cNvPr>
        <xdr:cNvPicPr>
          <a:picLocks noChangeAspect="1"/>
        </xdr:cNvPicPr>
      </xdr:nvPicPr>
      <xdr:blipFill>
        <a:blip xmlns:r="http://schemas.openxmlformats.org/officeDocument/2006/relationships" r:embed="rId1" cstate="print"/>
        <a:stretch>
          <a:fillRect/>
        </a:stretch>
      </xdr:blipFill>
      <xdr:spPr>
        <a:xfrm>
          <a:off x="10676748" y="39691"/>
          <a:ext cx="673879" cy="700740"/>
        </a:xfrm>
        <a:prstGeom prst="rect">
          <a:avLst/>
        </a:prstGeom>
      </xdr:spPr>
    </xdr:pic>
    <xdr:clientData fPrintsWithSheet="0"/>
  </xdr:twoCellAnchor>
  <xdr:twoCellAnchor editAs="absolute">
    <xdr:from>
      <xdr:col>66</xdr:col>
      <xdr:colOff>115097</xdr:colOff>
      <xdr:row>12</xdr:row>
      <xdr:rowOff>143760</xdr:rowOff>
    </xdr:from>
    <xdr:to>
      <xdr:col>71</xdr:col>
      <xdr:colOff>267092</xdr:colOff>
      <xdr:row>12</xdr:row>
      <xdr:rowOff>381716</xdr:rowOff>
    </xdr:to>
    <xdr:pic>
      <xdr:nvPicPr>
        <xdr:cNvPr id="10" name="9 Resim">
          <a:hlinkClick xmlns:r="http://schemas.openxmlformats.org/officeDocument/2006/relationships" r:id="rId4"/>
          <a:extLst>
            <a:ext uri="{FF2B5EF4-FFF2-40B4-BE49-F238E27FC236}">
              <a16:creationId xmlns:a16="http://schemas.microsoft.com/office/drawing/2014/main" xmlns="" id="{00000000-0008-0000-0800-00000A000000}"/>
            </a:ext>
          </a:extLst>
        </xdr:cNvPr>
        <xdr:cNvPicPr>
          <a:picLocks noChangeAspect="1"/>
        </xdr:cNvPicPr>
      </xdr:nvPicPr>
      <xdr:blipFill>
        <a:blip xmlns:r="http://schemas.openxmlformats.org/officeDocument/2006/relationships" r:embed="rId5" cstate="print"/>
        <a:stretch>
          <a:fillRect/>
        </a:stretch>
      </xdr:blipFill>
      <xdr:spPr>
        <a:xfrm>
          <a:off x="10441785" y="1763010"/>
          <a:ext cx="1199745" cy="237956"/>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66</xdr:col>
      <xdr:colOff>115097</xdr:colOff>
      <xdr:row>11</xdr:row>
      <xdr:rowOff>37943</xdr:rowOff>
    </xdr:from>
    <xdr:to>
      <xdr:col>71</xdr:col>
      <xdr:colOff>270533</xdr:colOff>
      <xdr:row>12</xdr:row>
      <xdr:rowOff>116736</xdr:rowOff>
    </xdr:to>
    <xdr:pic>
      <xdr:nvPicPr>
        <xdr:cNvPr id="11" name="10 Resim">
          <a:hlinkClick xmlns:r="http://schemas.openxmlformats.org/officeDocument/2006/relationships" r:id="rId6"/>
          <a:extLst>
            <a:ext uri="{FF2B5EF4-FFF2-40B4-BE49-F238E27FC236}">
              <a16:creationId xmlns:a16="http://schemas.microsoft.com/office/drawing/2014/main" xmlns="" id="{00000000-0008-0000-0800-00000B000000}"/>
            </a:ext>
          </a:extLst>
        </xdr:cNvPr>
        <xdr:cNvPicPr>
          <a:picLocks noChangeAspect="1"/>
        </xdr:cNvPicPr>
      </xdr:nvPicPr>
      <xdr:blipFill>
        <a:blip xmlns:r="http://schemas.openxmlformats.org/officeDocument/2006/relationships" r:embed="rId7" cstate="print"/>
        <a:stretch>
          <a:fillRect/>
        </a:stretch>
      </xdr:blipFill>
      <xdr:spPr>
        <a:xfrm>
          <a:off x="10441785" y="1530193"/>
          <a:ext cx="1203186" cy="205793"/>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66</xdr:col>
      <xdr:colOff>126996</xdr:colOff>
      <xdr:row>5</xdr:row>
      <xdr:rowOff>37620</xdr:rowOff>
    </xdr:from>
    <xdr:to>
      <xdr:col>71</xdr:col>
      <xdr:colOff>264458</xdr:colOff>
      <xdr:row>7</xdr:row>
      <xdr:rowOff>18155</xdr:rowOff>
    </xdr:to>
    <xdr:pic>
      <xdr:nvPicPr>
        <xdr:cNvPr id="13" name="12 Resim">
          <a:hlinkClick xmlns:r="http://schemas.openxmlformats.org/officeDocument/2006/relationships" r:id="rId8"/>
          <a:extLst>
            <a:ext uri="{FF2B5EF4-FFF2-40B4-BE49-F238E27FC236}">
              <a16:creationId xmlns:a16="http://schemas.microsoft.com/office/drawing/2014/main" xmlns="" id="{00000000-0008-0000-0800-00000D000000}"/>
            </a:ext>
          </a:extLst>
        </xdr:cNvPr>
        <xdr:cNvPicPr>
          <a:picLocks noChangeAspect="1"/>
        </xdr:cNvPicPr>
      </xdr:nvPicPr>
      <xdr:blipFill>
        <a:blip xmlns:r="http://schemas.openxmlformats.org/officeDocument/2006/relationships" r:embed="rId9" cstate="print"/>
        <a:stretch>
          <a:fillRect/>
        </a:stretch>
      </xdr:blipFill>
      <xdr:spPr>
        <a:xfrm>
          <a:off x="10453684" y="799620"/>
          <a:ext cx="1185212" cy="234535"/>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66</xdr:col>
      <xdr:colOff>55559</xdr:colOff>
      <xdr:row>5</xdr:row>
      <xdr:rowOff>0</xdr:rowOff>
    </xdr:from>
    <xdr:to>
      <xdr:col>71</xdr:col>
      <xdr:colOff>293297</xdr:colOff>
      <xdr:row>15</xdr:row>
      <xdr:rowOff>47624</xdr:rowOff>
    </xdr:to>
    <xdr:sp macro="" textlink="">
      <xdr:nvSpPr>
        <xdr:cNvPr id="14" name="13 Dikdörtgen">
          <a:extLst>
            <a:ext uri="{FF2B5EF4-FFF2-40B4-BE49-F238E27FC236}">
              <a16:creationId xmlns:a16="http://schemas.microsoft.com/office/drawing/2014/main" xmlns="" id="{00000000-0008-0000-0800-00000E000000}"/>
            </a:ext>
          </a:extLst>
        </xdr:cNvPr>
        <xdr:cNvSpPr/>
      </xdr:nvSpPr>
      <xdr:spPr bwMode="auto">
        <a:xfrm>
          <a:off x="10382247" y="762000"/>
          <a:ext cx="1285488" cy="1579562"/>
        </a:xfrm>
        <a:prstGeom prst="rect">
          <a:avLst/>
        </a:prstGeom>
        <a:noFill/>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18288" tIns="0" rIns="0" bIns="0" rtlCol="0" anchor="ctr" upright="1"/>
        <a:lstStyle/>
        <a:p>
          <a:pPr algn="ctr"/>
          <a:endParaRPr lang="tr-TR" sz="1100"/>
        </a:p>
      </xdr:txBody>
    </xdr:sp>
    <xdr:clientData fPrintsWithSheet="0"/>
  </xdr:twoCellAnchor>
  <xdr:twoCellAnchor editAs="absolute">
    <xdr:from>
      <xdr:col>66</xdr:col>
      <xdr:colOff>111133</xdr:colOff>
      <xdr:row>12</xdr:row>
      <xdr:rowOff>404174</xdr:rowOff>
    </xdr:from>
    <xdr:to>
      <xdr:col>71</xdr:col>
      <xdr:colOff>275837</xdr:colOff>
      <xdr:row>15</xdr:row>
      <xdr:rowOff>19843</xdr:rowOff>
    </xdr:to>
    <xdr:pic>
      <xdr:nvPicPr>
        <xdr:cNvPr id="15" name="14 Resim">
          <a:hlinkClick xmlns:r="http://schemas.openxmlformats.org/officeDocument/2006/relationships" r:id="rId2"/>
          <a:extLst>
            <a:ext uri="{FF2B5EF4-FFF2-40B4-BE49-F238E27FC236}">
              <a16:creationId xmlns:a16="http://schemas.microsoft.com/office/drawing/2014/main" xmlns="" id="{00000000-0008-0000-0800-00000F000000}"/>
            </a:ext>
          </a:extLst>
        </xdr:cNvPr>
        <xdr:cNvPicPr>
          <a:picLocks noChangeAspect="1"/>
        </xdr:cNvPicPr>
      </xdr:nvPicPr>
      <xdr:blipFill>
        <a:blip xmlns:r="http://schemas.openxmlformats.org/officeDocument/2006/relationships" r:embed="rId10" cstate="print"/>
        <a:stretch>
          <a:fillRect/>
        </a:stretch>
      </xdr:blipFill>
      <xdr:spPr>
        <a:xfrm>
          <a:off x="10437821" y="2023424"/>
          <a:ext cx="1212454" cy="290357"/>
        </a:xfrm>
        <a:prstGeom prst="rect">
          <a:avLst/>
        </a:prstGeom>
        <a:ln>
          <a:noFill/>
        </a:ln>
        <a:effectLst>
          <a:outerShdw blurRad="292100" dist="139700" dir="2700000" algn="tl" rotWithShape="0">
            <a:srgbClr val="333333">
              <a:alpha val="65000"/>
            </a:srgbClr>
          </a:outerShdw>
        </a:effectLst>
      </xdr:spPr>
    </xdr:pic>
    <xdr:clientData fPrintsWithSheet="0"/>
  </xdr:twoCellAnchor>
  <xdr:twoCellAnchor editAs="absolute">
    <xdr:from>
      <xdr:col>66</xdr:col>
      <xdr:colOff>115097</xdr:colOff>
      <xdr:row>7</xdr:row>
      <xdr:rowOff>42640</xdr:rowOff>
    </xdr:from>
    <xdr:to>
      <xdr:col>71</xdr:col>
      <xdr:colOff>270186</xdr:colOff>
      <xdr:row>8</xdr:row>
      <xdr:rowOff>117340</xdr:rowOff>
    </xdr:to>
    <xdr:pic>
      <xdr:nvPicPr>
        <xdr:cNvPr id="16" name="15 Resim">
          <a:hlinkClick xmlns:r="http://schemas.openxmlformats.org/officeDocument/2006/relationships" r:id="rId11"/>
          <a:extLst>
            <a:ext uri="{FF2B5EF4-FFF2-40B4-BE49-F238E27FC236}">
              <a16:creationId xmlns:a16="http://schemas.microsoft.com/office/drawing/2014/main" xmlns="" id="{00000000-0008-0000-0800-000010000000}"/>
            </a:ext>
          </a:extLst>
        </xdr:cNvPr>
        <xdr:cNvPicPr>
          <a:picLocks noChangeAspect="1"/>
        </xdr:cNvPicPr>
      </xdr:nvPicPr>
      <xdr:blipFill>
        <a:blip xmlns:r="http://schemas.openxmlformats.org/officeDocument/2006/relationships" r:embed="rId12" cstate="print"/>
        <a:stretch>
          <a:fillRect/>
        </a:stretch>
      </xdr:blipFill>
      <xdr:spPr>
        <a:xfrm>
          <a:off x="10441785" y="1058640"/>
          <a:ext cx="1202839" cy="201700"/>
        </a:xfrm>
        <a:prstGeom prst="rect">
          <a:avLst/>
        </a:prstGeom>
      </xdr:spPr>
    </xdr:pic>
    <xdr:clientData fPrintsWithSheet="0"/>
  </xdr:twoCellAnchor>
  <xdr:twoCellAnchor editAs="absolute">
    <xdr:from>
      <xdr:col>66</xdr:col>
      <xdr:colOff>115097</xdr:colOff>
      <xdr:row>9</xdr:row>
      <xdr:rowOff>8078</xdr:rowOff>
    </xdr:from>
    <xdr:to>
      <xdr:col>71</xdr:col>
      <xdr:colOff>270186</xdr:colOff>
      <xdr:row>11</xdr:row>
      <xdr:rowOff>5310</xdr:rowOff>
    </xdr:to>
    <xdr:pic>
      <xdr:nvPicPr>
        <xdr:cNvPr id="17" name="16 Resim">
          <a:hlinkClick xmlns:r="http://schemas.openxmlformats.org/officeDocument/2006/relationships" r:id="rId13"/>
          <a:extLst>
            <a:ext uri="{FF2B5EF4-FFF2-40B4-BE49-F238E27FC236}">
              <a16:creationId xmlns:a16="http://schemas.microsoft.com/office/drawing/2014/main" xmlns="" id="{00000000-0008-0000-0800-000011000000}"/>
            </a:ext>
          </a:extLst>
        </xdr:cNvPr>
        <xdr:cNvPicPr>
          <a:picLocks noChangeAspect="1"/>
        </xdr:cNvPicPr>
      </xdr:nvPicPr>
      <xdr:blipFill>
        <a:blip xmlns:r="http://schemas.openxmlformats.org/officeDocument/2006/relationships" r:embed="rId14" cstate="print"/>
        <a:stretch>
          <a:fillRect/>
        </a:stretch>
      </xdr:blipFill>
      <xdr:spPr>
        <a:xfrm>
          <a:off x="10441785" y="1293953"/>
          <a:ext cx="1202839" cy="203607"/>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1</xdr:col>
          <xdr:colOff>34636</xdr:colOff>
          <xdr:row>12</xdr:row>
          <xdr:rowOff>346362</xdr:rowOff>
        </xdr:from>
        <xdr:to>
          <xdr:col>64</xdr:col>
          <xdr:colOff>155863</xdr:colOff>
          <xdr:row>25</xdr:row>
          <xdr:rowOff>79367</xdr:rowOff>
        </xdr:to>
        <xdr:pic>
          <xdr:nvPicPr>
            <xdr:cNvPr id="20" name="Resim 19">
              <a:hlinkClick xmlns:r="http://schemas.openxmlformats.org/officeDocument/2006/relationships" r:id="rId2"/>
            </xdr:cNvPr>
            <xdr:cNvPicPr>
              <a:picLocks noChangeAspect="1" noChangeArrowheads="1"/>
              <a:extLst>
                <a:ext uri="{84589F7E-364E-4C9E-8A38-B11213B215E9}">
                  <a14:cameraTool cellRange="'BİLGİ GİR'!$EF$198:$EF$199" spid="_x0000_s26870"/>
                </a:ext>
              </a:extLst>
            </xdr:cNvPicPr>
          </xdr:nvPicPr>
          <xdr:blipFill>
            <a:blip xmlns:r="http://schemas.openxmlformats.org/officeDocument/2006/relationships" r:embed="rId15"/>
            <a:srcRect/>
            <a:stretch>
              <a:fillRect/>
            </a:stretch>
          </xdr:blipFill>
          <xdr:spPr bwMode="auto">
            <a:xfrm>
              <a:off x="536863" y="1939635"/>
              <a:ext cx="9880023" cy="1447505"/>
            </a:xfrm>
            <a:prstGeom prst="rect">
              <a:avLst/>
            </a:prstGeom>
            <a:noFill/>
            <a:ln w="9525">
              <a:noFill/>
              <a:miter lim="800000"/>
              <a:headEnd/>
              <a:tailEnd/>
            </a:ln>
          </xdr:spPr>
        </xdr:pic>
        <xdr:clientData/>
      </xdr:twoCellAnchor>
    </mc:Choice>
    <mc:Fallback/>
  </mc:AlternateContent>
  <xdr:twoCellAnchor editAs="absolute">
    <xdr:from>
      <xdr:col>64</xdr:col>
      <xdr:colOff>34637</xdr:colOff>
      <xdr:row>17</xdr:row>
      <xdr:rowOff>86591</xdr:rowOff>
    </xdr:from>
    <xdr:to>
      <xdr:col>73</xdr:col>
      <xdr:colOff>181841</xdr:colOff>
      <xdr:row>43</xdr:row>
      <xdr:rowOff>138546</xdr:rowOff>
    </xdr:to>
    <xdr:sp macro="" textlink="">
      <xdr:nvSpPr>
        <xdr:cNvPr id="3" name="Dikdörtgen 2">
          <a:hlinkClick xmlns:r="http://schemas.openxmlformats.org/officeDocument/2006/relationships" r:id="rId2"/>
        </xdr:cNvPr>
        <xdr:cNvSpPr/>
      </xdr:nvSpPr>
      <xdr:spPr bwMode="auto">
        <a:xfrm>
          <a:off x="10295660" y="2563091"/>
          <a:ext cx="2883476" cy="2822864"/>
        </a:xfrm>
        <a:prstGeom prst="rect">
          <a:avLst/>
        </a:prstGeom>
        <a:solidFill>
          <a:srgbClr val="FFFFE1">
            <a:alpha val="0"/>
          </a:srgbClr>
        </a:solid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tr-TR" sz="11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user\Documents\Downloads\OM&#220;%20YEN&#304;%206.0%2022%204%202022\OM&#220;%20Ek%20Ders%20Bildirim%20Formu%2010.02.2022%20v.5.3.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ündüz Düş"/>
      <sheetName val="Gece Düş"/>
      <sheetName val="AÇIKLAMA"/>
      <sheetName val="BİLGİ GİR"/>
      <sheetName val="Gündüz Düşüm"/>
      <sheetName val="Gece Düşüm"/>
      <sheetName val="GÜNDÜZ (Saat Ekle)"/>
      <sheetName val="GECE (Saat Ekle)"/>
      <sheetName val="ÇIKTI ALINIZ"/>
      <sheetName val="hesap"/>
    </sheetNames>
    <sheetDataSet>
      <sheetData sheetId="0"/>
      <sheetData sheetId="1"/>
      <sheetData sheetId="2"/>
      <sheetData sheetId="3"/>
      <sheetData sheetId="4"/>
      <sheetData sheetId="5"/>
      <sheetData sheetId="6"/>
      <sheetData sheetId="7"/>
      <sheetData sheetId="8"/>
      <sheetData sheetId="9">
        <row r="2">
          <cell r="O2">
            <v>1</v>
          </cell>
        </row>
        <row r="3">
          <cell r="O3">
            <v>2</v>
          </cell>
        </row>
        <row r="4">
          <cell r="O4">
            <v>3</v>
          </cell>
        </row>
        <row r="5">
          <cell r="O5">
            <v>4</v>
          </cell>
        </row>
        <row r="6">
          <cell r="O6">
            <v>5</v>
          </cell>
        </row>
        <row r="7">
          <cell r="O7">
            <v>6</v>
          </cell>
        </row>
        <row r="8">
          <cell r="O8">
            <v>7</v>
          </cell>
        </row>
        <row r="9">
          <cell r="O9">
            <v>8</v>
          </cell>
        </row>
        <row r="10">
          <cell r="O10">
            <v>9</v>
          </cell>
        </row>
        <row r="11">
          <cell r="O11">
            <v>10</v>
          </cell>
        </row>
      </sheetData>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pageSetUpPr fitToPage="1"/>
  </sheetPr>
  <dimension ref="C1:NR267"/>
  <sheetViews>
    <sheetView showGridLines="0" showZeros="0" topLeftCell="M1" zoomScale="110" zoomScaleNormal="110" workbookViewId="0">
      <pane ySplit="2" topLeftCell="A3" activePane="bottomLeft" state="frozenSplit"/>
      <selection activeCell="DN1" sqref="DN1"/>
      <selection pane="bottomLeft" activeCell="DY16" sqref="DY16"/>
    </sheetView>
  </sheetViews>
  <sheetFormatPr defaultColWidth="2.42578125" defaultRowHeight="10.5" customHeight="1"/>
  <cols>
    <col min="1" max="2" width="4.85546875" style="1" customWidth="1"/>
    <col min="3" max="3" width="12.140625" style="1363" customWidth="1"/>
    <col min="4" max="9" width="2.5703125" style="1" customWidth="1"/>
    <col min="10" max="10" width="2.5703125" style="379" customWidth="1"/>
    <col min="11" max="11" width="2.5703125" style="1" customWidth="1"/>
    <col min="12" max="12" width="11.5703125" style="1" customWidth="1"/>
    <col min="13" max="17" width="2.5703125" style="1" customWidth="1"/>
    <col min="18" max="19" width="1.7109375" style="1" customWidth="1"/>
    <col min="20" max="20" width="1.7109375" style="273" customWidth="1"/>
    <col min="21" max="21" width="10.42578125" style="273" customWidth="1"/>
    <col min="22" max="22" width="3.28515625" style="273" customWidth="1"/>
    <col min="23" max="27" width="2.7109375" style="273" customWidth="1"/>
    <col min="28" max="29" width="1.7109375" style="273" customWidth="1"/>
    <col min="30" max="91" width="1.7109375" style="273" hidden="1" customWidth="1"/>
    <col min="92" max="92" width="5.7109375" style="273" customWidth="1"/>
    <col min="93" max="93" width="10.85546875" style="273" customWidth="1"/>
    <col min="94" max="94" width="10.85546875" style="1" customWidth="1"/>
    <col min="95" max="95" width="10.7109375" style="1363" bestFit="1" customWidth="1"/>
    <col min="96" max="100" width="3" style="17" customWidth="1"/>
    <col min="101" max="101" width="3" style="1" customWidth="1"/>
    <col min="102" max="102" width="5.85546875" style="1" customWidth="1"/>
    <col min="103" max="103" width="9.7109375" style="1337" bestFit="1" customWidth="1"/>
    <col min="104" max="104" width="1.85546875" style="1" bestFit="1" customWidth="1"/>
    <col min="105" max="118" width="2.42578125" style="1" customWidth="1"/>
    <col min="119" max="119" width="2.7109375" style="1750" bestFit="1" customWidth="1"/>
    <col min="120" max="120" width="17.42578125" style="1751" customWidth="1"/>
    <col min="121" max="121" width="2.42578125" style="1271" customWidth="1"/>
    <col min="122" max="133" width="2" style="1751" customWidth="1"/>
    <col min="134" max="135" width="2" style="12" customWidth="1"/>
    <col min="136" max="147" width="2" style="1751" customWidth="1"/>
    <col min="148" max="149" width="2" style="12" customWidth="1"/>
    <col min="150" max="161" width="2" style="1751" customWidth="1"/>
    <col min="162" max="163" width="2" style="12" customWidth="1"/>
    <col min="164" max="175" width="2" style="1751" customWidth="1"/>
    <col min="176" max="177" width="2" style="12" customWidth="1"/>
    <col min="178" max="189" width="2" style="1751" customWidth="1"/>
    <col min="190" max="191" width="2" style="12" customWidth="1"/>
    <col min="192" max="192" width="3" style="1" bestFit="1" customWidth="1"/>
    <col min="193" max="193" width="0" style="1" hidden="1" customWidth="1"/>
    <col min="194" max="194" width="9.7109375" style="1" bestFit="1" customWidth="1"/>
    <col min="195" max="195" width="2.28515625" style="1295" bestFit="1" customWidth="1"/>
    <col min="196" max="196" width="1.28515625" style="1295" hidden="1" customWidth="1"/>
    <col min="197" max="197" width="3.7109375" style="1295" bestFit="1" customWidth="1"/>
    <col min="198" max="198" width="1.28515625" style="1295" hidden="1" customWidth="1"/>
    <col min="199" max="199" width="4" style="1295" bestFit="1" customWidth="1"/>
    <col min="200" max="200" width="1.28515625" style="1295" hidden="1" customWidth="1"/>
    <col min="201" max="201" width="3.85546875" style="1295" bestFit="1" customWidth="1"/>
    <col min="202" max="202" width="1.28515625" style="1295" hidden="1" customWidth="1"/>
    <col min="203" max="203" width="5.140625" style="1295" bestFit="1" customWidth="1"/>
    <col min="204" max="204" width="1.28515625" style="1295" hidden="1" customWidth="1"/>
    <col min="205" max="205" width="4.5703125" style="1295" bestFit="1" customWidth="1"/>
    <col min="206" max="206" width="1.28515625" style="1295" hidden="1" customWidth="1"/>
    <col min="207" max="207" width="4.28515625" style="1295" bestFit="1" customWidth="1"/>
    <col min="208" max="208" width="1.28515625" style="1295" hidden="1" customWidth="1"/>
    <col min="209" max="209" width="3.85546875" style="1295" bestFit="1" customWidth="1"/>
    <col min="210" max="210" width="1.28515625" style="1295" hidden="1" customWidth="1"/>
    <col min="211" max="211" width="3.7109375" style="1295" bestFit="1" customWidth="1"/>
    <col min="212" max="212" width="1.28515625" style="1295" hidden="1" customWidth="1"/>
    <col min="213" max="213" width="4" style="1295" bestFit="1" customWidth="1"/>
    <col min="214" max="214" width="1.28515625" style="1295" hidden="1" customWidth="1"/>
    <col min="215" max="215" width="3.85546875" style="1295" bestFit="1" customWidth="1"/>
    <col min="216" max="216" width="1.28515625" style="1295" hidden="1" customWidth="1"/>
    <col min="217" max="217" width="5.140625" style="1295" bestFit="1" customWidth="1"/>
    <col min="218" max="218" width="1.28515625" style="1295" hidden="1" customWidth="1"/>
    <col min="219" max="219" width="4.5703125" style="1295" bestFit="1" customWidth="1"/>
    <col min="220" max="220" width="1.28515625" style="1295" hidden="1" customWidth="1"/>
    <col min="221" max="221" width="4.28515625" style="1295" bestFit="1" customWidth="1"/>
    <col min="222" max="222" width="1.28515625" style="1295" hidden="1" customWidth="1"/>
    <col min="223" max="223" width="3.85546875" style="1295" bestFit="1" customWidth="1"/>
    <col min="224" max="224" width="1.28515625" style="1295" hidden="1" customWidth="1"/>
    <col min="225" max="225" width="3.7109375" style="1295" bestFit="1" customWidth="1"/>
    <col min="226" max="226" width="1.28515625" style="1295" hidden="1" customWidth="1"/>
    <col min="227" max="227" width="4" style="1295" bestFit="1" customWidth="1"/>
    <col min="228" max="228" width="1.28515625" style="1295" hidden="1" customWidth="1"/>
    <col min="229" max="229" width="3.85546875" style="1295" bestFit="1" customWidth="1"/>
    <col min="230" max="230" width="1.28515625" style="1295" hidden="1" customWidth="1"/>
    <col min="231" max="231" width="5.140625" style="1295" bestFit="1" customWidth="1"/>
    <col min="232" max="232" width="1.28515625" style="1295" hidden="1" customWidth="1"/>
    <col min="233" max="233" width="4.5703125" style="1295" bestFit="1" customWidth="1"/>
    <col min="234" max="234" width="1.28515625" style="1295" hidden="1" customWidth="1"/>
    <col min="235" max="235" width="4.28515625" style="1295" bestFit="1" customWidth="1"/>
    <col min="236" max="236" width="1.28515625" style="1295" hidden="1" customWidth="1"/>
    <col min="237" max="237" width="3.85546875" style="1295" bestFit="1" customWidth="1"/>
    <col min="238" max="238" width="1.28515625" style="1295" hidden="1" customWidth="1"/>
    <col min="239" max="239" width="3.7109375" style="1295" bestFit="1" customWidth="1"/>
    <col min="240" max="240" width="1.28515625" style="1295" hidden="1" customWidth="1"/>
    <col min="241" max="241" width="4" style="1295" bestFit="1" customWidth="1"/>
    <col min="242" max="242" width="1.28515625" style="1295" hidden="1" customWidth="1"/>
    <col min="243" max="243" width="3.85546875" style="1295" bestFit="1" customWidth="1"/>
    <col min="244" max="244" width="1.28515625" style="1295" hidden="1" customWidth="1"/>
    <col min="245" max="245" width="5.140625" style="1295" bestFit="1" customWidth="1"/>
    <col min="246" max="246" width="1.28515625" style="1295" hidden="1" customWidth="1"/>
    <col min="247" max="247" width="4.5703125" style="1295" bestFit="1" customWidth="1"/>
    <col min="248" max="248" width="1.28515625" style="1295" hidden="1" customWidth="1"/>
    <col min="249" max="249" width="4.28515625" style="1295" bestFit="1" customWidth="1"/>
    <col min="250" max="250" width="1.28515625" style="1295" hidden="1" customWidth="1"/>
    <col min="251" max="251" width="3" style="1295" bestFit="1" customWidth="1"/>
    <col min="252" max="252" width="1.28515625" style="1295" hidden="1" customWidth="1"/>
    <col min="253" max="253" width="3" style="1295" bestFit="1" customWidth="1"/>
    <col min="254" max="254" width="1.28515625" style="1295" hidden="1" customWidth="1"/>
    <col min="255" max="255" width="2" style="1295" bestFit="1" customWidth="1"/>
    <col min="256" max="256" width="1.28515625" style="1295" hidden="1" customWidth="1"/>
    <col min="257" max="257" width="2" style="1295" bestFit="1" customWidth="1"/>
    <col min="258" max="258" width="1.28515625" style="1295" hidden="1" customWidth="1"/>
    <col min="259" max="259" width="2" style="1295" bestFit="1" customWidth="1"/>
    <col min="260" max="260" width="1.28515625" style="1295" hidden="1" customWidth="1"/>
    <col min="261" max="261" width="2" style="1295" bestFit="1" customWidth="1"/>
    <col min="262" max="262" width="1.28515625" style="1295" hidden="1" customWidth="1"/>
    <col min="263" max="263" width="2" style="1295" bestFit="1" customWidth="1"/>
    <col min="264" max="264" width="1.42578125" style="1" hidden="1" customWidth="1"/>
    <col min="265" max="265" width="0" style="56" hidden="1" customWidth="1"/>
    <col min="266" max="275" width="1.7109375" style="1" bestFit="1" customWidth="1"/>
    <col min="276" max="276" width="2.28515625" style="1295" bestFit="1" customWidth="1"/>
    <col min="277" max="277" width="1.28515625" style="1295" hidden="1" customWidth="1"/>
    <col min="278" max="278" width="2.28515625" style="1295" bestFit="1" customWidth="1"/>
    <col min="279" max="279" width="1.28515625" style="1295" hidden="1" customWidth="1"/>
    <col min="280" max="280" width="2.28515625" style="1295" bestFit="1" customWidth="1"/>
    <col min="281" max="281" width="1.28515625" style="1295" hidden="1" customWidth="1"/>
    <col min="282" max="282" width="2.28515625" style="1295" bestFit="1" customWidth="1"/>
    <col min="283" max="283" width="1.28515625" style="1295" hidden="1" customWidth="1"/>
    <col min="284" max="284" width="2.85546875" style="1295" bestFit="1" customWidth="1"/>
    <col min="285" max="285" width="1.28515625" style="1295" hidden="1" customWidth="1"/>
    <col min="286" max="286" width="2.5703125" style="1295" bestFit="1" customWidth="1"/>
    <col min="287" max="287" width="1.28515625" style="1295" hidden="1" customWidth="1"/>
    <col min="288" max="288" width="2.5703125" style="1295" bestFit="1" customWidth="1"/>
    <col min="289" max="289" width="1.28515625" style="1295" hidden="1" customWidth="1"/>
    <col min="290" max="290" width="2.28515625" style="1295" bestFit="1" customWidth="1"/>
    <col min="291" max="291" width="1.28515625" style="1295" hidden="1" customWidth="1"/>
    <col min="292" max="292" width="2.28515625" style="1295" bestFit="1" customWidth="1"/>
    <col min="293" max="293" width="1.28515625" style="1295" hidden="1" customWidth="1"/>
    <col min="294" max="294" width="2.28515625" style="1295" bestFit="1" customWidth="1"/>
    <col min="295" max="295" width="1.28515625" style="1295" hidden="1" customWidth="1"/>
    <col min="296" max="296" width="2.28515625" style="1295" bestFit="1" customWidth="1"/>
    <col min="297" max="297" width="1.28515625" style="1295" hidden="1" customWidth="1"/>
    <col min="298" max="298" width="2.85546875" style="1295" bestFit="1" customWidth="1"/>
    <col min="299" max="299" width="1.28515625" style="1295" hidden="1" customWidth="1"/>
    <col min="300" max="300" width="2.5703125" style="1295" bestFit="1" customWidth="1"/>
    <col min="301" max="301" width="1.28515625" style="1295" hidden="1" customWidth="1"/>
    <col min="302" max="302" width="2.5703125" style="1295" bestFit="1" customWidth="1"/>
    <col min="303" max="303" width="1.28515625" style="1295" hidden="1" customWidth="1"/>
    <col min="304" max="304" width="2.28515625" style="1295" bestFit="1" customWidth="1"/>
    <col min="305" max="305" width="1.28515625" style="1295" hidden="1" customWidth="1"/>
    <col min="306" max="306" width="2.28515625" style="1295" bestFit="1" customWidth="1"/>
    <col min="307" max="307" width="1.28515625" style="1295" hidden="1" customWidth="1"/>
    <col min="308" max="308" width="2.28515625" style="1295" bestFit="1" customWidth="1"/>
    <col min="309" max="309" width="1.28515625" style="1295" hidden="1" customWidth="1"/>
    <col min="310" max="310" width="2.28515625" style="1295" bestFit="1" customWidth="1"/>
    <col min="311" max="311" width="1.28515625" style="1295" hidden="1" customWidth="1"/>
    <col min="312" max="312" width="2.85546875" style="1295" bestFit="1" customWidth="1"/>
    <col min="313" max="313" width="1.28515625" style="1295" hidden="1" customWidth="1"/>
    <col min="314" max="314" width="2.5703125" style="1295" bestFit="1" customWidth="1"/>
    <col min="315" max="315" width="1.28515625" style="1295" hidden="1" customWidth="1"/>
    <col min="316" max="316" width="2.5703125" style="1295" bestFit="1" customWidth="1"/>
    <col min="317" max="317" width="1.28515625" style="1295" hidden="1" customWidth="1"/>
    <col min="318" max="318" width="2.28515625" style="1295" bestFit="1" customWidth="1"/>
    <col min="319" max="319" width="1.28515625" style="1295" hidden="1" customWidth="1"/>
    <col min="320" max="320" width="2.28515625" style="1295" bestFit="1" customWidth="1"/>
    <col min="321" max="321" width="1.28515625" style="1295" hidden="1" customWidth="1"/>
    <col min="322" max="322" width="2.28515625" style="1295" bestFit="1" customWidth="1"/>
    <col min="323" max="323" width="1.28515625" style="1295" hidden="1" customWidth="1"/>
    <col min="324" max="324" width="2.28515625" style="1295" bestFit="1" customWidth="1"/>
    <col min="325" max="325" width="1.28515625" style="1295" hidden="1" customWidth="1"/>
    <col min="326" max="326" width="2.85546875" style="1295" bestFit="1" customWidth="1"/>
    <col min="327" max="327" width="1.28515625" style="1295" hidden="1" customWidth="1"/>
    <col min="328" max="328" width="2.5703125" style="1295" bestFit="1" customWidth="1"/>
    <col min="329" max="329" width="1.28515625" style="1295" hidden="1" customWidth="1"/>
    <col min="330" max="330" width="2.5703125" style="1295" bestFit="1" customWidth="1"/>
    <col min="331" max="331" width="1.28515625" style="1295" hidden="1" customWidth="1"/>
    <col min="332" max="332" width="1.85546875" style="1295" bestFit="1" customWidth="1"/>
    <col min="333" max="333" width="1.28515625" style="1295" hidden="1" customWidth="1"/>
    <col min="334" max="334" width="1.85546875" style="1295" bestFit="1" customWidth="1"/>
    <col min="335" max="335" width="1.28515625" style="1295" hidden="1" customWidth="1"/>
    <col min="336" max="336" width="1.28515625" style="1295" bestFit="1" customWidth="1"/>
    <col min="337" max="337" width="1.28515625" style="1295" hidden="1" customWidth="1"/>
    <col min="338" max="338" width="1.28515625" style="1295" bestFit="1" customWidth="1"/>
    <col min="339" max="339" width="1.28515625" style="1295" hidden="1" customWidth="1"/>
    <col min="340" max="340" width="1.28515625" style="1295" bestFit="1" customWidth="1"/>
    <col min="341" max="341" width="1.28515625" style="1295" hidden="1" customWidth="1"/>
    <col min="342" max="342" width="1.28515625" style="1295" bestFit="1" customWidth="1"/>
    <col min="343" max="343" width="1.28515625" style="1295" hidden="1" customWidth="1"/>
    <col min="344" max="344" width="1.28515625" style="1295" bestFit="1" customWidth="1"/>
    <col min="345" max="345" width="1.5703125" style="1" hidden="1" customWidth="1"/>
    <col min="346" max="346" width="2" style="1337" bestFit="1" customWidth="1"/>
    <col min="347" max="347" width="0" style="56" hidden="1" customWidth="1"/>
    <col min="348" max="354" width="2.5703125" style="1" bestFit="1" customWidth="1"/>
    <col min="355" max="355" width="1.5703125" style="56" bestFit="1" customWidth="1"/>
    <col min="356" max="356" width="0" style="56" hidden="1" customWidth="1"/>
    <col min="357" max="363" width="2.5703125" style="273" hidden="1" customWidth="1"/>
    <col min="364" max="364" width="4.5703125" style="273" hidden="1" customWidth="1"/>
    <col min="365" max="365" width="5.5703125" style="1746" hidden="1" customWidth="1"/>
    <col min="366" max="366" width="0" style="56" hidden="1" customWidth="1"/>
    <col min="367" max="368" width="3.5703125" style="1" bestFit="1" customWidth="1"/>
    <col min="369" max="370" width="3.7109375" style="1" bestFit="1" customWidth="1"/>
    <col min="371" max="371" width="4" style="1" bestFit="1" customWidth="1"/>
    <col min="372" max="372" width="3.85546875" style="1" bestFit="1" customWidth="1"/>
    <col min="373" max="373" width="3.5703125" style="1" bestFit="1" customWidth="1"/>
    <col min="374" max="374" width="3" style="1350" bestFit="1" customWidth="1"/>
    <col min="375" max="375" width="3" style="1" bestFit="1" customWidth="1"/>
    <col min="376" max="376" width="1.85546875" style="1" hidden="1" customWidth="1"/>
    <col min="377" max="377" width="2.7109375" style="1" hidden="1" customWidth="1"/>
    <col min="378" max="381" width="1.85546875" style="1" hidden="1" customWidth="1"/>
    <col min="382" max="382" width="1.85546875" style="1" customWidth="1"/>
    <col min="383" max="16384" width="2.42578125" style="1"/>
  </cols>
  <sheetData>
    <row r="1" spans="3:382" ht="14.25" customHeight="1"/>
    <row r="2" spans="3:382" ht="21.75" customHeight="1">
      <c r="DP2" s="4163" t="s">
        <v>207</v>
      </c>
      <c r="DQ2" s="4163"/>
      <c r="DR2" s="4163"/>
      <c r="DS2" s="4163"/>
      <c r="DT2" s="4163"/>
      <c r="DU2" s="4163"/>
      <c r="DV2" s="4163"/>
      <c r="DW2" s="4163"/>
      <c r="DX2" s="4163"/>
      <c r="DY2" s="4163"/>
      <c r="DZ2" s="4163"/>
      <c r="EA2" s="4163"/>
      <c r="EB2" s="4163"/>
      <c r="EC2" s="4163"/>
      <c r="ED2" s="4163"/>
      <c r="EE2" s="4163"/>
      <c r="EF2" s="4163"/>
      <c r="EG2" s="4163"/>
      <c r="EH2" s="4163"/>
      <c r="EI2" s="4163"/>
      <c r="EJ2" s="4163"/>
      <c r="EK2" s="4163"/>
      <c r="EL2" s="4163"/>
      <c r="EM2" s="4163"/>
      <c r="EN2" s="4163"/>
      <c r="EO2" s="4163"/>
      <c r="EP2" s="4163"/>
      <c r="EQ2" s="4163"/>
      <c r="ER2" s="4163"/>
      <c r="ES2" s="4163"/>
      <c r="ET2" s="4163"/>
      <c r="EU2" s="4163"/>
      <c r="EV2" s="4163"/>
      <c r="EW2" s="4163"/>
      <c r="EX2" s="4163"/>
      <c r="EY2" s="4163"/>
      <c r="EZ2" s="4163"/>
      <c r="FA2" s="4163"/>
      <c r="FB2" s="4163"/>
      <c r="FC2" s="4163"/>
      <c r="FD2" s="4163"/>
      <c r="FE2" s="4163"/>
      <c r="FF2" s="4163"/>
      <c r="FG2" s="4163"/>
      <c r="FH2" s="4163"/>
      <c r="FI2" s="4163"/>
      <c r="FJ2" s="4163"/>
      <c r="FK2" s="4163"/>
      <c r="FL2" s="4163"/>
      <c r="FM2" s="4163"/>
      <c r="FN2" s="4163"/>
      <c r="FO2" s="4163"/>
      <c r="FP2" s="4163"/>
      <c r="FQ2" s="4163"/>
      <c r="FR2" s="4163"/>
      <c r="FS2" s="4163"/>
      <c r="FT2" s="4163"/>
      <c r="FU2" s="4163"/>
      <c r="FV2" s="4163"/>
      <c r="FW2" s="4163"/>
      <c r="FX2" s="4163"/>
      <c r="FY2" s="4163"/>
      <c r="FZ2" s="4163"/>
      <c r="GA2" s="4163"/>
      <c r="GB2" s="4163"/>
      <c r="GC2" s="4163"/>
      <c r="GD2" s="4163"/>
      <c r="GE2" s="4163"/>
      <c r="GF2" s="4163"/>
      <c r="GG2" s="4163"/>
      <c r="GH2" s="4163"/>
      <c r="GI2" s="4163"/>
    </row>
    <row r="3" spans="3:382" ht="15.75" customHeight="1" thickBot="1">
      <c r="DP3" s="4164" t="str">
        <f>(IF('BİLGİ GİR'!BH12&lt;&gt;"","DİKKAT! Tatilden dolayı yapılamayan "&amp;'BİLGİ GİR'!GJ13&amp;" saat zorunlu ders saatini, bu sayfanın ilgili haftasından düşümünü yapınız!",""))</f>
        <v/>
      </c>
      <c r="DQ3" s="4164"/>
      <c r="DR3" s="4164"/>
      <c r="DS3" s="4164"/>
      <c r="DT3" s="4164"/>
      <c r="DU3" s="4164"/>
      <c r="DV3" s="4164"/>
      <c r="DW3" s="4164"/>
      <c r="DX3" s="4164"/>
      <c r="DY3" s="4164"/>
      <c r="DZ3" s="4164"/>
      <c r="EA3" s="4164"/>
      <c r="EB3" s="4164"/>
      <c r="EC3" s="4164"/>
      <c r="ED3" s="4164"/>
      <c r="EE3" s="4164"/>
      <c r="EF3" s="4164"/>
      <c r="EG3" s="4164"/>
      <c r="EH3" s="4164"/>
      <c r="EI3" s="4164"/>
      <c r="EJ3" s="4164"/>
      <c r="EK3" s="4164"/>
      <c r="EL3" s="4164"/>
      <c r="EM3" s="4164"/>
      <c r="EN3" s="4164"/>
      <c r="EO3" s="4164"/>
      <c r="EP3" s="4164"/>
      <c r="EQ3" s="4164"/>
      <c r="ER3" s="4164"/>
      <c r="ES3" s="4164"/>
      <c r="ET3" s="4164"/>
      <c r="EU3" s="4164"/>
      <c r="EV3" s="4164"/>
      <c r="EW3" s="4164"/>
      <c r="EX3" s="4164"/>
      <c r="EY3" s="4164"/>
      <c r="EZ3" s="4164"/>
      <c r="FA3" s="4164"/>
      <c r="FB3" s="4164"/>
      <c r="FC3" s="4164"/>
      <c r="FD3" s="4164"/>
      <c r="FE3" s="4164"/>
      <c r="FF3" s="4164"/>
      <c r="FG3" s="4164"/>
      <c r="FH3" s="4164"/>
      <c r="FI3" s="4164"/>
      <c r="FJ3" s="4164"/>
      <c r="FK3" s="4164"/>
      <c r="FL3" s="4164"/>
      <c r="FM3" s="4164"/>
      <c r="FN3" s="4164"/>
      <c r="FO3" s="4164"/>
      <c r="FP3" s="4164"/>
      <c r="FQ3" s="4164"/>
      <c r="FR3" s="4164"/>
      <c r="FS3" s="4164"/>
      <c r="FT3" s="4164"/>
      <c r="FU3" s="4164"/>
      <c r="FV3" s="4164"/>
      <c r="FW3" s="4164"/>
      <c r="FX3" s="4164"/>
      <c r="FY3" s="4164"/>
      <c r="FZ3" s="4164"/>
      <c r="GA3" s="4164"/>
      <c r="GB3" s="4164"/>
      <c r="GC3" s="4164"/>
      <c r="GD3" s="4164"/>
      <c r="GE3" s="4164"/>
      <c r="GF3" s="4164"/>
      <c r="GG3" s="4164"/>
      <c r="GH3" s="4164"/>
      <c r="GI3" s="4164"/>
    </row>
    <row r="4" spans="3:382" s="1288" customFormat="1" ht="15.75" customHeight="1" thickTop="1">
      <c r="C4" s="1364"/>
      <c r="J4" s="1290"/>
      <c r="T4" s="1552"/>
      <c r="U4" s="1552"/>
      <c r="V4" s="1552"/>
      <c r="W4" s="1552"/>
      <c r="X4" s="1552"/>
      <c r="Y4" s="1552"/>
      <c r="Z4" s="1552"/>
      <c r="AA4" s="1552"/>
      <c r="AB4" s="1552"/>
      <c r="AC4" s="1552"/>
      <c r="AD4" s="1552"/>
      <c r="AE4" s="1552"/>
      <c r="AF4" s="1552"/>
      <c r="AG4" s="1552"/>
      <c r="AH4" s="1552"/>
      <c r="AI4" s="1552"/>
      <c r="AJ4" s="1552"/>
      <c r="AK4" s="1552"/>
      <c r="AL4" s="1552"/>
      <c r="AM4" s="1552"/>
      <c r="AN4" s="1552"/>
      <c r="AO4" s="1552"/>
      <c r="AP4" s="1552"/>
      <c r="AQ4" s="1552"/>
      <c r="AR4" s="1552"/>
      <c r="AS4" s="1552"/>
      <c r="AT4" s="1552"/>
      <c r="AU4" s="1552"/>
      <c r="AV4" s="1552"/>
      <c r="AW4" s="1552"/>
      <c r="AX4" s="1552"/>
      <c r="AY4" s="1552"/>
      <c r="AZ4" s="1552"/>
      <c r="BA4" s="1552"/>
      <c r="BB4" s="1552"/>
      <c r="BC4" s="1552"/>
      <c r="BD4" s="1552"/>
      <c r="BE4" s="1552"/>
      <c r="BF4" s="1552"/>
      <c r="BG4" s="1552"/>
      <c r="BH4" s="1552"/>
      <c r="BI4" s="1552"/>
      <c r="BJ4" s="1552"/>
      <c r="BK4" s="1552"/>
      <c r="BL4" s="1552"/>
      <c r="BM4" s="1552"/>
      <c r="BN4" s="1552"/>
      <c r="BO4" s="1552"/>
      <c r="BP4" s="1552"/>
      <c r="BQ4" s="1552"/>
      <c r="BR4" s="1552"/>
      <c r="BS4" s="1552"/>
      <c r="BT4" s="1552"/>
      <c r="BU4" s="1552"/>
      <c r="BV4" s="1552"/>
      <c r="BW4" s="1552"/>
      <c r="BX4" s="1552"/>
      <c r="BY4" s="1552"/>
      <c r="BZ4" s="1552"/>
      <c r="CA4" s="1552"/>
      <c r="CB4" s="1552"/>
      <c r="CC4" s="1552"/>
      <c r="CD4" s="1552"/>
      <c r="CE4" s="1552"/>
      <c r="CF4" s="1552"/>
      <c r="CG4" s="1552"/>
      <c r="CH4" s="1552"/>
      <c r="CI4" s="1552"/>
      <c r="CJ4" s="1552"/>
      <c r="CK4" s="1552"/>
      <c r="CL4" s="1552"/>
      <c r="CM4" s="1552"/>
      <c r="CN4" s="1552"/>
      <c r="CO4" s="1552"/>
      <c r="CQ4" s="1364"/>
      <c r="CY4" s="1338"/>
      <c r="DO4" s="1287"/>
      <c r="DP4" s="1478"/>
      <c r="DQ4" s="1479"/>
      <c r="DR4" s="4165" t="str">
        <f>IF(ED4=0,"",(IF(ED4=EE4,"Düşüm Tamamdır",IF(EE4&gt;ED4,"Fazla Düşüldü, Bizginize",ED4&amp;" saat düşüm yapınız!"))))</f>
        <v/>
      </c>
      <c r="DS4" s="4166"/>
      <c r="DT4" s="4166"/>
      <c r="DU4" s="4166"/>
      <c r="DV4" s="4166"/>
      <c r="DW4" s="4166"/>
      <c r="DX4" s="4166"/>
      <c r="DY4" s="4166"/>
      <c r="DZ4" s="4166"/>
      <c r="EA4" s="4166"/>
      <c r="EB4" s="4166"/>
      <c r="EC4" s="4166"/>
      <c r="ED4" s="1757">
        <f>SUM(DR6:EE6)</f>
        <v>0</v>
      </c>
      <c r="EE4" s="1477">
        <f>SUM(DR9:EE9)</f>
        <v>0</v>
      </c>
      <c r="EF4" s="4167" t="str">
        <f t="shared" ref="EF4" si="0">IF(ER4=0,"",(IF(ER4=ES4,"Düşüm Tamamdır",IF(ES4&gt;ER4,"Fazla Düşüldü, Bizginize",ER4&amp;" saat düşüm yapınız!"))))</f>
        <v/>
      </c>
      <c r="EG4" s="4168"/>
      <c r="EH4" s="4168"/>
      <c r="EI4" s="4168"/>
      <c r="EJ4" s="4168"/>
      <c r="EK4" s="4168"/>
      <c r="EL4" s="4168"/>
      <c r="EM4" s="4168"/>
      <c r="EN4" s="4168"/>
      <c r="EO4" s="4168"/>
      <c r="EP4" s="4168"/>
      <c r="EQ4" s="4168"/>
      <c r="ER4" s="1476">
        <f t="shared" ref="ER4" si="1">SUM(EF6:ES6)</f>
        <v>0</v>
      </c>
      <c r="ES4" s="1477">
        <f>SUM(EF9:ES9)</f>
        <v>0</v>
      </c>
      <c r="ET4" s="4167" t="str">
        <f t="shared" ref="ET4" si="2">IF(FF4=0,"",(IF(FF4=FG4,"Düşüm Tamamdır",IF(FG4&gt;FF4,"Fazla Düşüldü, Bizginize",FF4&amp;" saat düşüm yapınız!"))))</f>
        <v/>
      </c>
      <c r="EU4" s="4168"/>
      <c r="EV4" s="4168"/>
      <c r="EW4" s="4168"/>
      <c r="EX4" s="4168"/>
      <c r="EY4" s="4168"/>
      <c r="EZ4" s="4168"/>
      <c r="FA4" s="4168"/>
      <c r="FB4" s="4168"/>
      <c r="FC4" s="4168"/>
      <c r="FD4" s="4168"/>
      <c r="FE4" s="4168"/>
      <c r="FF4" s="1476">
        <f t="shared" ref="FF4" si="3">SUM(ET6:FG6)</f>
        <v>0</v>
      </c>
      <c r="FG4" s="1477">
        <f>SUM(ET9:FG9)</f>
        <v>0</v>
      </c>
      <c r="FH4" s="4167" t="str">
        <f t="shared" ref="FH4" si="4">IF(FT4=0,"",(IF(FT4=FU4,"Düşüm Tamamdır",IF(FU4&gt;FT4,"Fazla Düşüldü, Bizginize",FT4&amp;" saat düşüm yapınız!"))))</f>
        <v/>
      </c>
      <c r="FI4" s="4168"/>
      <c r="FJ4" s="4168"/>
      <c r="FK4" s="4168"/>
      <c r="FL4" s="4168"/>
      <c r="FM4" s="4168"/>
      <c r="FN4" s="4168"/>
      <c r="FO4" s="4168"/>
      <c r="FP4" s="4168"/>
      <c r="FQ4" s="4168"/>
      <c r="FR4" s="4168"/>
      <c r="FS4" s="4168"/>
      <c r="FT4" s="1757">
        <f t="shared" ref="FT4" si="5">SUM(FH6:FU6)</f>
        <v>0</v>
      </c>
      <c r="FU4" s="1477">
        <f>SUM(FH9:FU9)</f>
        <v>0</v>
      </c>
      <c r="FV4" s="4167" t="str">
        <f t="shared" ref="FV4" si="6">IF(GH4=0,"",(IF(GH4=GI4,"Düşüm Tamamdır",IF(GI4&gt;GH4,"Fazla Düşüldü, Bizginize",GH4&amp;" saat düşüm yapınız!"))))</f>
        <v/>
      </c>
      <c r="FW4" s="4168"/>
      <c r="FX4" s="4168"/>
      <c r="FY4" s="4168"/>
      <c r="FZ4" s="4168"/>
      <c r="GA4" s="4168"/>
      <c r="GB4" s="4168"/>
      <c r="GC4" s="4168"/>
      <c r="GD4" s="4168"/>
      <c r="GE4" s="4168"/>
      <c r="GF4" s="4168"/>
      <c r="GG4" s="4168"/>
      <c r="GH4" s="1757">
        <f t="shared" ref="GH4" si="7">SUM(FV6:GI6)</f>
        <v>0</v>
      </c>
      <c r="GI4" s="1477">
        <f>SUM(FV9:GI9)</f>
        <v>0</v>
      </c>
      <c r="GM4" s="1296"/>
      <c r="GN4" s="1296"/>
      <c r="GO4" s="1296"/>
      <c r="GP4" s="1296"/>
      <c r="GQ4" s="1296"/>
      <c r="GR4" s="1296"/>
      <c r="GS4" s="1296"/>
      <c r="GT4" s="1296"/>
      <c r="GU4" s="1296"/>
      <c r="GV4" s="1296"/>
      <c r="GW4" s="1296"/>
      <c r="GX4" s="1296"/>
      <c r="GY4" s="1296"/>
      <c r="GZ4" s="1296"/>
      <c r="HA4" s="1296"/>
      <c r="HB4" s="1296"/>
      <c r="HC4" s="1296"/>
      <c r="HD4" s="1296"/>
      <c r="HE4" s="1296"/>
      <c r="HF4" s="1296"/>
      <c r="HG4" s="1296"/>
      <c r="HH4" s="1296"/>
      <c r="HI4" s="1296"/>
      <c r="HJ4" s="1296"/>
      <c r="HK4" s="1296"/>
      <c r="HL4" s="1296"/>
      <c r="HM4" s="1296"/>
      <c r="HN4" s="1296"/>
      <c r="HO4" s="1296"/>
      <c r="HP4" s="1296"/>
      <c r="HQ4" s="1296"/>
      <c r="HR4" s="1296"/>
      <c r="HS4" s="1296"/>
      <c r="HT4" s="1296"/>
      <c r="HU4" s="1296"/>
      <c r="HV4" s="1296"/>
      <c r="HW4" s="1296"/>
      <c r="HX4" s="1296"/>
      <c r="HY4" s="1296"/>
      <c r="HZ4" s="1296"/>
      <c r="IA4" s="1296"/>
      <c r="IB4" s="1296"/>
      <c r="IC4" s="1296"/>
      <c r="ID4" s="1296"/>
      <c r="IE4" s="1296"/>
      <c r="IF4" s="1296"/>
      <c r="IG4" s="1296"/>
      <c r="IH4" s="1296"/>
      <c r="II4" s="1296"/>
      <c r="IJ4" s="1296"/>
      <c r="IK4" s="1296"/>
      <c r="IL4" s="1296"/>
      <c r="IM4" s="1296"/>
      <c r="IN4" s="1296"/>
      <c r="IO4" s="1296"/>
      <c r="IP4" s="1296"/>
      <c r="IQ4" s="1296"/>
      <c r="IR4" s="1296"/>
      <c r="IS4" s="1296"/>
      <c r="IT4" s="1296"/>
      <c r="IU4" s="1296"/>
      <c r="IV4" s="1296"/>
      <c r="IW4" s="1296"/>
      <c r="IX4" s="1296"/>
      <c r="IY4" s="1296"/>
      <c r="IZ4" s="1296"/>
      <c r="JA4" s="1296"/>
      <c r="JB4" s="1296"/>
      <c r="JC4" s="1296"/>
      <c r="JE4" s="1551"/>
      <c r="JP4" s="1296"/>
      <c r="JQ4" s="1296"/>
      <c r="JR4" s="1296"/>
      <c r="JS4" s="1296"/>
      <c r="JT4" s="1296"/>
      <c r="JU4" s="1296"/>
      <c r="JV4" s="1296"/>
      <c r="JW4" s="1296"/>
      <c r="JX4" s="1296"/>
      <c r="JY4" s="1296"/>
      <c r="JZ4" s="1296"/>
      <c r="KA4" s="1296"/>
      <c r="KB4" s="1296"/>
      <c r="KC4" s="1296"/>
      <c r="KD4" s="1296"/>
      <c r="KE4" s="1296"/>
      <c r="KF4" s="1296"/>
      <c r="KG4" s="1296"/>
      <c r="KH4" s="1296"/>
      <c r="KI4" s="1296"/>
      <c r="KJ4" s="1296"/>
      <c r="KK4" s="1296"/>
      <c r="KL4" s="1296"/>
      <c r="KM4" s="1296"/>
      <c r="KN4" s="1296"/>
      <c r="KO4" s="1296"/>
      <c r="KP4" s="1296"/>
      <c r="KQ4" s="1296"/>
      <c r="KR4" s="1296"/>
      <c r="KS4" s="1296"/>
      <c r="KT4" s="1296"/>
      <c r="KU4" s="1296"/>
      <c r="KV4" s="1296"/>
      <c r="KW4" s="1296"/>
      <c r="KX4" s="1296"/>
      <c r="KY4" s="1296"/>
      <c r="KZ4" s="1296"/>
      <c r="LA4" s="1296"/>
      <c r="LB4" s="1296"/>
      <c r="LC4" s="1296"/>
      <c r="LD4" s="1296"/>
      <c r="LE4" s="1296"/>
      <c r="LF4" s="1296"/>
      <c r="LG4" s="1296"/>
      <c r="LH4" s="1296"/>
      <c r="LI4" s="1296"/>
      <c r="LJ4" s="1296"/>
      <c r="LK4" s="1296"/>
      <c r="LL4" s="1296"/>
      <c r="LM4" s="1296"/>
      <c r="LN4" s="1296"/>
      <c r="LO4" s="1296"/>
      <c r="LP4" s="1296"/>
      <c r="LQ4" s="1296"/>
      <c r="LR4" s="1296"/>
      <c r="LS4" s="1296"/>
      <c r="LT4" s="1296"/>
      <c r="LU4" s="1296"/>
      <c r="LV4" s="1296"/>
      <c r="LW4" s="1296"/>
      <c r="LX4" s="1296"/>
      <c r="LY4" s="1296"/>
      <c r="LZ4" s="1296"/>
      <c r="MA4" s="1296"/>
      <c r="MB4" s="1296"/>
      <c r="MC4" s="1296"/>
      <c r="MD4" s="1296"/>
      <c r="ME4" s="1296"/>
      <c r="MF4" s="1296"/>
      <c r="MH4" s="1361"/>
      <c r="MI4" s="1551"/>
      <c r="MQ4" s="1551"/>
      <c r="MR4" s="1551"/>
      <c r="MS4" s="1552"/>
      <c r="MT4" s="1552"/>
      <c r="MU4" s="1552"/>
      <c r="MV4" s="1552"/>
      <c r="MW4" s="1552"/>
      <c r="MX4" s="1552"/>
      <c r="MY4" s="1552"/>
      <c r="MZ4" s="1552"/>
      <c r="NA4" s="1556"/>
      <c r="NB4" s="1551"/>
      <c r="NJ4" s="1351"/>
    </row>
    <row r="5" spans="3:382" s="1290" customFormat="1" ht="15.75" customHeight="1" thickBot="1">
      <c r="C5" s="1365"/>
      <c r="T5" s="1552"/>
      <c r="U5" s="1552"/>
      <c r="V5" s="1552"/>
      <c r="W5" s="1552"/>
      <c r="X5" s="1552"/>
      <c r="Y5" s="1552"/>
      <c r="Z5" s="1552"/>
      <c r="AA5" s="1552"/>
      <c r="AB5" s="1552"/>
      <c r="AC5" s="1552"/>
      <c r="AD5" s="1552"/>
      <c r="AE5" s="1552"/>
      <c r="AF5" s="1552"/>
      <c r="AG5" s="1552"/>
      <c r="AH5" s="1552"/>
      <c r="AI5" s="1552"/>
      <c r="AJ5" s="1552"/>
      <c r="AK5" s="1552"/>
      <c r="AL5" s="1552"/>
      <c r="AM5" s="1552"/>
      <c r="AN5" s="1552"/>
      <c r="AO5" s="1552"/>
      <c r="AP5" s="1552"/>
      <c r="AQ5" s="1552"/>
      <c r="AR5" s="1552"/>
      <c r="AS5" s="1552"/>
      <c r="AT5" s="1552"/>
      <c r="AU5" s="1552"/>
      <c r="AV5" s="1552"/>
      <c r="AW5" s="1552"/>
      <c r="AX5" s="1552"/>
      <c r="AY5" s="1552"/>
      <c r="AZ5" s="1552"/>
      <c r="BA5" s="1552"/>
      <c r="BB5" s="1552"/>
      <c r="BC5" s="1552"/>
      <c r="BD5" s="1552"/>
      <c r="BE5" s="1552"/>
      <c r="BF5" s="1552"/>
      <c r="BG5" s="1552"/>
      <c r="BH5" s="1552"/>
      <c r="BI5" s="1552"/>
      <c r="BJ5" s="1552"/>
      <c r="BK5" s="1552"/>
      <c r="BL5" s="1552"/>
      <c r="BM5" s="1552"/>
      <c r="BN5" s="1552"/>
      <c r="BO5" s="1552"/>
      <c r="BP5" s="1552"/>
      <c r="BQ5" s="1552"/>
      <c r="BR5" s="1552"/>
      <c r="BS5" s="1552"/>
      <c r="BT5" s="1552"/>
      <c r="BU5" s="1552"/>
      <c r="BV5" s="1552"/>
      <c r="BW5" s="1552"/>
      <c r="BX5" s="1552"/>
      <c r="BY5" s="1552"/>
      <c r="BZ5" s="1552"/>
      <c r="CA5" s="1552"/>
      <c r="CB5" s="1552"/>
      <c r="CC5" s="1552"/>
      <c r="CD5" s="1552"/>
      <c r="CE5" s="1552"/>
      <c r="CF5" s="1552"/>
      <c r="CG5" s="1552"/>
      <c r="CH5" s="1552"/>
      <c r="CI5" s="1552"/>
      <c r="CJ5" s="1552"/>
      <c r="CK5" s="1552"/>
      <c r="CL5" s="1552"/>
      <c r="CM5" s="1552"/>
      <c r="CN5" s="1552"/>
      <c r="CO5" s="1552"/>
      <c r="CQ5" s="1365"/>
      <c r="CY5" s="1339"/>
      <c r="DO5" s="1289"/>
      <c r="DP5" s="1480"/>
      <c r="DQ5" s="1481"/>
      <c r="DR5" s="4169" t="str">
        <f>IF(AND(EE4&gt;0,ED4&lt;1),"Dikkat ! Aşağıda yanlış X var, SİLİNİZ!",(IF(AND(ED4&gt;0,EE4=0),"Düşüm yapmaya başlayınız!",(IF(ED4=0,"",(IF(DR4="Düşüm Tamamdır",DR4,("Şuan "&amp;EE4&amp;" saat düşüm yapıldı!"))))))))</f>
        <v/>
      </c>
      <c r="DS5" s="4170"/>
      <c r="DT5" s="4170"/>
      <c r="DU5" s="4170"/>
      <c r="DV5" s="4170"/>
      <c r="DW5" s="4170"/>
      <c r="DX5" s="4170"/>
      <c r="DY5" s="4170"/>
      <c r="DZ5" s="4170"/>
      <c r="EA5" s="4170"/>
      <c r="EB5" s="4170"/>
      <c r="EC5" s="4170"/>
      <c r="ED5" s="4170"/>
      <c r="EE5" s="4171"/>
      <c r="EF5" s="4169" t="str">
        <f>IF(AND(ES4&gt;0,ER4&lt;1),"Dikkat ! Aşağıda yanlış X var, SİLİNİZ!",(IF(AND(ER4&gt;0,ES4=0),"Düşüm yapmaya başlayınız!",(IF(ER4=0,"",(IF(EF4="Düşüm Tamamdır",EF4,("Şuan "&amp;ES4&amp;" saat düşüm yapıldı!"))))))))</f>
        <v/>
      </c>
      <c r="EG5" s="4170"/>
      <c r="EH5" s="4170"/>
      <c r="EI5" s="4170"/>
      <c r="EJ5" s="4170"/>
      <c r="EK5" s="4170"/>
      <c r="EL5" s="4170"/>
      <c r="EM5" s="4170"/>
      <c r="EN5" s="4170"/>
      <c r="EO5" s="4170"/>
      <c r="EP5" s="4170"/>
      <c r="EQ5" s="4170"/>
      <c r="ER5" s="4170"/>
      <c r="ES5" s="4171"/>
      <c r="ET5" s="4169" t="str">
        <f>IF(AND(FG4&gt;0,FF4&lt;1),"Dikkat ! Aşağıda yanlış X var, SİLİNİZ!",(IF(AND(FF4&gt;0,FG4=0),"Düşüm yapmaya başlayınız!",(IF(FF4=0,"",(IF(ET4="Düşüm Tamamdır",ET4,("Şuan "&amp;FG4&amp;" saat düşüm yapıldı!"))))))))</f>
        <v/>
      </c>
      <c r="EU5" s="4170"/>
      <c r="EV5" s="4170"/>
      <c r="EW5" s="4170"/>
      <c r="EX5" s="4170"/>
      <c r="EY5" s="4170"/>
      <c r="EZ5" s="4170"/>
      <c r="FA5" s="4170"/>
      <c r="FB5" s="4170"/>
      <c r="FC5" s="4170"/>
      <c r="FD5" s="4170"/>
      <c r="FE5" s="4170"/>
      <c r="FF5" s="4170"/>
      <c r="FG5" s="4171"/>
      <c r="FH5" s="4169" t="str">
        <f>IF(AND(FU4&gt;0,FT4&lt;1),"Dikkat ! Aşağıda yanlış X var, SİLİNİZ!",(IF(AND(FT4&gt;0,FU4=0),"Düşüm yapmaya başlayınız!",(IF(FT4=0,"",(IF(FH4="Düşüm Tamamdır",FH4,("Şuan "&amp;FU4&amp;" saat düşüm yapıldı!"))))))))</f>
        <v/>
      </c>
      <c r="FI5" s="4170"/>
      <c r="FJ5" s="4170"/>
      <c r="FK5" s="4170"/>
      <c r="FL5" s="4170"/>
      <c r="FM5" s="4170"/>
      <c r="FN5" s="4170"/>
      <c r="FO5" s="4170"/>
      <c r="FP5" s="4170"/>
      <c r="FQ5" s="4170"/>
      <c r="FR5" s="4170"/>
      <c r="FS5" s="4170"/>
      <c r="FT5" s="4170"/>
      <c r="FU5" s="4171"/>
      <c r="FV5" s="4169" t="str">
        <f>IF(AND(GI4&gt;0,GH4&lt;1),"Dikkat ! Aşağıda yanlış X var, SİLİNİZ!",(IF(AND(GH4&gt;0,GI4=0),"Düşüm yapmaya başlayınız!",(IF(GH4=0,"",(IF(FV4="Düşüm Tamamdır",FV4,("Şuan "&amp;GI4&amp;" saat düşüm yapıldı!"))))))))</f>
        <v/>
      </c>
      <c r="FW5" s="4170"/>
      <c r="FX5" s="4170"/>
      <c r="FY5" s="4170"/>
      <c r="FZ5" s="4170"/>
      <c r="GA5" s="4170"/>
      <c r="GB5" s="4170"/>
      <c r="GC5" s="4170"/>
      <c r="GD5" s="4170"/>
      <c r="GE5" s="4170"/>
      <c r="GF5" s="4170"/>
      <c r="GG5" s="4170"/>
      <c r="GH5" s="4170"/>
      <c r="GI5" s="4171"/>
      <c r="GM5" s="1297"/>
      <c r="GN5" s="1297"/>
      <c r="GO5" s="1297"/>
      <c r="GP5" s="1297"/>
      <c r="GQ5" s="1297"/>
      <c r="GR5" s="1297"/>
      <c r="GS5" s="1297"/>
      <c r="GT5" s="1297"/>
      <c r="GU5" s="1297"/>
      <c r="GV5" s="1297"/>
      <c r="GW5" s="1297"/>
      <c r="GX5" s="1297"/>
      <c r="GY5" s="1297"/>
      <c r="GZ5" s="1297"/>
      <c r="HA5" s="1297"/>
      <c r="HB5" s="1297"/>
      <c r="HC5" s="1297"/>
      <c r="HD5" s="1297"/>
      <c r="HE5" s="1297"/>
      <c r="HF5" s="1297"/>
      <c r="HG5" s="1297"/>
      <c r="HH5" s="1297"/>
      <c r="HI5" s="1297"/>
      <c r="HJ5" s="1297"/>
      <c r="HK5" s="1297"/>
      <c r="HL5" s="1297"/>
      <c r="HM5" s="1297"/>
      <c r="HN5" s="1297"/>
      <c r="HO5" s="1297"/>
      <c r="HP5" s="1297"/>
      <c r="HQ5" s="1297"/>
      <c r="HR5" s="1297"/>
      <c r="HS5" s="1297"/>
      <c r="HT5" s="1297"/>
      <c r="HU5" s="1297"/>
      <c r="HV5" s="1297"/>
      <c r="HW5" s="1297"/>
      <c r="HX5" s="1297"/>
      <c r="HY5" s="1297"/>
      <c r="HZ5" s="1297"/>
      <c r="IA5" s="1297"/>
      <c r="IB5" s="1297"/>
      <c r="IC5" s="1297"/>
      <c r="ID5" s="1297"/>
      <c r="IE5" s="1297"/>
      <c r="IF5" s="1297"/>
      <c r="IG5" s="1297"/>
      <c r="IH5" s="1297"/>
      <c r="II5" s="1297"/>
      <c r="IJ5" s="1297"/>
      <c r="IK5" s="1297"/>
      <c r="IL5" s="1297"/>
      <c r="IM5" s="1297"/>
      <c r="IN5" s="1297"/>
      <c r="IO5" s="1297"/>
      <c r="IP5" s="1297"/>
      <c r="IQ5" s="1297"/>
      <c r="IR5" s="1297"/>
      <c r="IS5" s="1297"/>
      <c r="IT5" s="1297"/>
      <c r="IU5" s="1297"/>
      <c r="IV5" s="1297"/>
      <c r="IW5" s="1297"/>
      <c r="IX5" s="1297"/>
      <c r="IY5" s="1297"/>
      <c r="IZ5" s="1297"/>
      <c r="JA5" s="1297"/>
      <c r="JB5" s="1297"/>
      <c r="JC5" s="1297"/>
      <c r="JE5" s="1552"/>
      <c r="JP5" s="1297"/>
      <c r="JQ5" s="1297"/>
      <c r="JR5" s="1297"/>
      <c r="JS5" s="1297"/>
      <c r="JT5" s="1297"/>
      <c r="JU5" s="1297"/>
      <c r="JV5" s="1297"/>
      <c r="JW5" s="1297"/>
      <c r="JX5" s="1297"/>
      <c r="JY5" s="1297"/>
      <c r="JZ5" s="1297"/>
      <c r="KA5" s="1297"/>
      <c r="KB5" s="1297"/>
      <c r="KC5" s="1297"/>
      <c r="KD5" s="1297"/>
      <c r="KE5" s="1297"/>
      <c r="KF5" s="1297"/>
      <c r="KG5" s="1297"/>
      <c r="KH5" s="1297"/>
      <c r="KI5" s="1297"/>
      <c r="KJ5" s="1297"/>
      <c r="KK5" s="1297"/>
      <c r="KL5" s="1297"/>
      <c r="KM5" s="1297"/>
      <c r="KN5" s="1297"/>
      <c r="KO5" s="1297"/>
      <c r="KP5" s="1297"/>
      <c r="KQ5" s="1297"/>
      <c r="KR5" s="1297"/>
      <c r="KS5" s="1297"/>
      <c r="KT5" s="1297"/>
      <c r="KU5" s="1297"/>
      <c r="KV5" s="1297"/>
      <c r="KW5" s="1297"/>
      <c r="KX5" s="1297"/>
      <c r="KY5" s="1297"/>
      <c r="KZ5" s="1297"/>
      <c r="LA5" s="1297"/>
      <c r="LB5" s="1297"/>
      <c r="LC5" s="1297"/>
      <c r="LD5" s="1297"/>
      <c r="LE5" s="1297"/>
      <c r="LF5" s="1297"/>
      <c r="LG5" s="1297"/>
      <c r="LH5" s="1297"/>
      <c r="LI5" s="1297"/>
      <c r="LJ5" s="1297"/>
      <c r="LK5" s="1297"/>
      <c r="LL5" s="1297"/>
      <c r="LM5" s="1297"/>
      <c r="LN5" s="1297"/>
      <c r="LO5" s="1297"/>
      <c r="LP5" s="1297"/>
      <c r="LQ5" s="1297"/>
      <c r="LR5" s="1297"/>
      <c r="LS5" s="1297"/>
      <c r="LT5" s="1297"/>
      <c r="LU5" s="1297"/>
      <c r="LV5" s="1297"/>
      <c r="LW5" s="1297"/>
      <c r="LX5" s="1297"/>
      <c r="LY5" s="1297"/>
      <c r="LZ5" s="1297"/>
      <c r="MA5" s="1297"/>
      <c r="MB5" s="1297"/>
      <c r="MC5" s="1297"/>
      <c r="MD5" s="1297"/>
      <c r="ME5" s="1297"/>
      <c r="MF5" s="1297"/>
      <c r="MH5" s="1362"/>
      <c r="MI5" s="1552"/>
      <c r="MQ5" s="1552"/>
      <c r="MR5" s="1552"/>
      <c r="MS5" s="1552"/>
      <c r="MT5" s="1552"/>
      <c r="MU5" s="1552"/>
      <c r="MV5" s="1552"/>
      <c r="MW5" s="1552"/>
      <c r="MX5" s="1552"/>
      <c r="MY5" s="1552"/>
      <c r="MZ5" s="1552"/>
      <c r="NA5" s="1556"/>
      <c r="NB5" s="1552"/>
      <c r="NJ5" s="1352"/>
    </row>
    <row r="6" spans="3:382" ht="15" customHeight="1" thickTop="1" thickBot="1">
      <c r="DP6" s="4172" t="s">
        <v>145</v>
      </c>
      <c r="DQ6" s="4173"/>
      <c r="DR6" s="4161">
        <f>'BİLGİ GİR'!BL13</f>
        <v>0</v>
      </c>
      <c r="DS6" s="4162"/>
      <c r="DT6" s="4151">
        <f>'BİLGİ GİR'!BM13</f>
        <v>0</v>
      </c>
      <c r="DU6" s="4162"/>
      <c r="DV6" s="4151">
        <f>'BİLGİ GİR'!BN13</f>
        <v>0</v>
      </c>
      <c r="DW6" s="4162"/>
      <c r="DX6" s="4151">
        <f>'BİLGİ GİR'!BO13</f>
        <v>0</v>
      </c>
      <c r="DY6" s="4162"/>
      <c r="DZ6" s="4151">
        <f>'BİLGİ GİR'!BP13</f>
        <v>0</v>
      </c>
      <c r="EA6" s="4162"/>
      <c r="EB6" s="4151">
        <f>'BİLGİ GİR'!BQ13</f>
        <v>0</v>
      </c>
      <c r="EC6" s="4162"/>
      <c r="ED6" s="4151">
        <f>'BİLGİ GİR'!BR13</f>
        <v>0</v>
      </c>
      <c r="EE6" s="4152"/>
      <c r="EF6" s="4161">
        <f>'BİLGİ GİR'!BS13</f>
        <v>0</v>
      </c>
      <c r="EG6" s="4162"/>
      <c r="EH6" s="4151">
        <f>'BİLGİ GİR'!BT13</f>
        <v>0</v>
      </c>
      <c r="EI6" s="4162"/>
      <c r="EJ6" s="4151">
        <f>'BİLGİ GİR'!BU13</f>
        <v>0</v>
      </c>
      <c r="EK6" s="4162"/>
      <c r="EL6" s="4151">
        <f>'BİLGİ GİR'!BV13</f>
        <v>0</v>
      </c>
      <c r="EM6" s="4162"/>
      <c r="EN6" s="4151">
        <f>'BİLGİ GİR'!BW13</f>
        <v>0</v>
      </c>
      <c r="EO6" s="4162"/>
      <c r="EP6" s="4151">
        <f>'BİLGİ GİR'!BX13</f>
        <v>0</v>
      </c>
      <c r="EQ6" s="4162"/>
      <c r="ER6" s="4151">
        <f>'BİLGİ GİR'!BY13</f>
        <v>0</v>
      </c>
      <c r="ES6" s="4152"/>
      <c r="ET6" s="4161">
        <f>'BİLGİ GİR'!BZ13</f>
        <v>0</v>
      </c>
      <c r="EU6" s="4162"/>
      <c r="EV6" s="4151">
        <f>'BİLGİ GİR'!CA13</f>
        <v>0</v>
      </c>
      <c r="EW6" s="4162"/>
      <c r="EX6" s="4151">
        <f>'BİLGİ GİR'!CB13</f>
        <v>0</v>
      </c>
      <c r="EY6" s="4162"/>
      <c r="EZ6" s="4151">
        <f>'BİLGİ GİR'!CC13</f>
        <v>0</v>
      </c>
      <c r="FA6" s="4162"/>
      <c r="FB6" s="4151">
        <f>'BİLGİ GİR'!CD13</f>
        <v>0</v>
      </c>
      <c r="FC6" s="4162"/>
      <c r="FD6" s="4151">
        <f>'BİLGİ GİR'!CE13</f>
        <v>0</v>
      </c>
      <c r="FE6" s="4162"/>
      <c r="FF6" s="4151">
        <f>'BİLGİ GİR'!CF13</f>
        <v>0</v>
      </c>
      <c r="FG6" s="4152"/>
      <c r="FH6" s="4161">
        <f>'BİLGİ GİR'!CG13</f>
        <v>0</v>
      </c>
      <c r="FI6" s="4162"/>
      <c r="FJ6" s="4151">
        <f>'BİLGİ GİR'!CH13</f>
        <v>0</v>
      </c>
      <c r="FK6" s="4162"/>
      <c r="FL6" s="4151">
        <f>'BİLGİ GİR'!CI13</f>
        <v>0</v>
      </c>
      <c r="FM6" s="4162"/>
      <c r="FN6" s="4151">
        <f>'BİLGİ GİR'!CJ13</f>
        <v>0</v>
      </c>
      <c r="FO6" s="4162"/>
      <c r="FP6" s="4151">
        <f>'BİLGİ GİR'!CK13</f>
        <v>0</v>
      </c>
      <c r="FQ6" s="4162"/>
      <c r="FR6" s="4151">
        <f>'BİLGİ GİR'!CL13</f>
        <v>0</v>
      </c>
      <c r="FS6" s="4162"/>
      <c r="FT6" s="4151">
        <f>'BİLGİ GİR'!CM13</f>
        <v>0</v>
      </c>
      <c r="FU6" s="4152"/>
      <c r="FV6" s="4161">
        <f>'BİLGİ GİR'!CN13</f>
        <v>0</v>
      </c>
      <c r="FW6" s="4162"/>
      <c r="FX6" s="4151">
        <f>'BİLGİ GİR'!CO13</f>
        <v>0</v>
      </c>
      <c r="FY6" s="4162"/>
      <c r="FZ6" s="4151">
        <f>'BİLGİ GİR'!CP13</f>
        <v>0</v>
      </c>
      <c r="GA6" s="4162"/>
      <c r="GB6" s="4151">
        <f>'BİLGİ GİR'!CQ13</f>
        <v>0</v>
      </c>
      <c r="GC6" s="4162"/>
      <c r="GD6" s="4151">
        <f>'BİLGİ GİR'!CR13</f>
        <v>0</v>
      </c>
      <c r="GE6" s="4162"/>
      <c r="GF6" s="4151">
        <f>'BİLGİ GİR'!CS13</f>
        <v>0</v>
      </c>
      <c r="GG6" s="4162"/>
      <c r="GH6" s="4151">
        <f>'BİLGİ GİR'!CT13</f>
        <v>0</v>
      </c>
      <c r="GI6" s="4152"/>
    </row>
    <row r="7" spans="3:382" ht="15" hidden="1" customHeight="1">
      <c r="DP7" s="4153" t="s">
        <v>143</v>
      </c>
      <c r="DQ7" s="4154"/>
      <c r="DR7" s="1300" t="str">
        <f>IFERROR((IF(DR8="x",(HLOOKUP(DR$13,'BİLGİ GİR'!$CV$103:$DB$190,89,0)),"")),0)</f>
        <v/>
      </c>
      <c r="DS7" s="1301" t="str">
        <f>IFERROR((IF(DS8="x",(HLOOKUP(DS$13,'BİLGİ GİR'!$CV$103:$DB$190,89,0)),"")),0)</f>
        <v/>
      </c>
      <c r="DT7" s="1302" t="str">
        <f>IFERROR((IF(DT8="x",(HLOOKUP(DT$13,'BİLGİ GİR'!$CV$103:$DB$190,89,0)),"")),0)</f>
        <v/>
      </c>
      <c r="DU7" s="1301" t="str">
        <f>IFERROR((IF(DU8="x",(HLOOKUP(DU$13,'BİLGİ GİR'!$CV$103:$DB$190,89,0)),"")),0)</f>
        <v/>
      </c>
      <c r="DV7" s="1302" t="str">
        <f>IFERROR((IF(DV8="x",(HLOOKUP(DV$13,'BİLGİ GİR'!$CV$103:$DB$190,89,0)),"")),0)</f>
        <v/>
      </c>
      <c r="DW7" s="1301" t="str">
        <f>IFERROR((IF(DW8="x",(HLOOKUP(DW$13,'BİLGİ GİR'!$CV$103:$DB$190,89,0)),"")),0)</f>
        <v/>
      </c>
      <c r="DX7" s="1302" t="str">
        <f>IFERROR((IF(DX8="x",(HLOOKUP(DX$13,'BİLGİ GİR'!$CV$103:$DB$190,89,0)),"")),0)</f>
        <v/>
      </c>
      <c r="DY7" s="1301" t="str">
        <f>IFERROR((IF(DY8="x",(HLOOKUP(DY$13,'BİLGİ GİR'!$CV$103:$DB$190,89,0)),"")),0)</f>
        <v/>
      </c>
      <c r="DZ7" s="1302" t="str">
        <f>IFERROR((IF(DZ8="x",(HLOOKUP(DZ$13,'BİLGİ GİR'!$CV$103:$DB$190,89,0)),"")),0)</f>
        <v/>
      </c>
      <c r="EA7" s="1301" t="str">
        <f>IFERROR((IF(EA8="x",(HLOOKUP(EA$13,'BİLGİ GİR'!$CV$103:$DB$190,89,0)),"")),0)</f>
        <v/>
      </c>
      <c r="EB7" s="1302" t="str">
        <f>IFERROR((IF(EB8="x",(HLOOKUP(EB$13,'BİLGİ GİR'!$CV$103:$DB$190,89,0)),"")),0)</f>
        <v/>
      </c>
      <c r="EC7" s="1301" t="str">
        <f>IFERROR((IF(EC8="x",(HLOOKUP(EC$13,'BİLGİ GİR'!$CV$103:$DB$190,89,0)),"")),0)</f>
        <v/>
      </c>
      <c r="ED7" s="1303" t="str">
        <f>IFERROR((IF(ED8="x",(HLOOKUP(ED$13,'BİLGİ GİR'!$CV$103:$DB$190,89,0)),"")),0)</f>
        <v/>
      </c>
      <c r="EE7" s="1304" t="str">
        <f>IFERROR((IF(EE8="x",(HLOOKUP(EE$13,'BİLGİ GİR'!$CV$103:$DB$190,89,0)),"")),0)</f>
        <v/>
      </c>
      <c r="EF7" s="1300" t="str">
        <f>IFERROR((IF(EF8="x",(HLOOKUP(EF$13,'BİLGİ GİR'!$CV$103:$DB$190,89,0)),"")),0)</f>
        <v/>
      </c>
      <c r="EG7" s="1301" t="str">
        <f>IFERROR((IF(EG8="x",(HLOOKUP(EG$13,'BİLGİ GİR'!$CV$103:$DB$190,89,0)),"")),0)</f>
        <v/>
      </c>
      <c r="EH7" s="1302" t="str">
        <f>IFERROR((IF(EH8="x",(HLOOKUP(EH$13,'BİLGİ GİR'!$CV$103:$DB$190,89,0)),"")),0)</f>
        <v/>
      </c>
      <c r="EI7" s="1301" t="str">
        <f>IFERROR((IF(EI8="x",(HLOOKUP(EI$13,'BİLGİ GİR'!$CV$103:$DB$190,89,0)),"")),0)</f>
        <v/>
      </c>
      <c r="EJ7" s="1302" t="str">
        <f>IFERROR((IF(EJ8="x",(HLOOKUP(EJ$13,'BİLGİ GİR'!$CV$103:$DB$190,89,0)),"")),0)</f>
        <v/>
      </c>
      <c r="EK7" s="1301" t="str">
        <f>IFERROR((IF(EK8="x",(HLOOKUP(EK$13,'BİLGİ GİR'!$CV$103:$DB$190,89,0)),"")),0)</f>
        <v/>
      </c>
      <c r="EL7" s="1302" t="str">
        <f>IFERROR((IF(EL8="x",(HLOOKUP(EL$13,'BİLGİ GİR'!$CV$103:$DB$190,89,0)),"")),0)</f>
        <v/>
      </c>
      <c r="EM7" s="1301" t="str">
        <f>IFERROR((IF(EM8="x",(HLOOKUP(EM$13,'BİLGİ GİR'!$CV$103:$DB$190,89,0)),"")),0)</f>
        <v/>
      </c>
      <c r="EN7" s="1302" t="str">
        <f>IFERROR((IF(EN8="x",(HLOOKUP(EN$13,'BİLGİ GİR'!$CV$103:$DB$190,89,0)),"")),0)</f>
        <v/>
      </c>
      <c r="EO7" s="1301" t="str">
        <f>IFERROR((IF(EO8="x",(HLOOKUP(EO$13,'BİLGİ GİR'!$CV$103:$DB$190,89,0)),"")),0)</f>
        <v/>
      </c>
      <c r="EP7" s="1302" t="str">
        <f>IFERROR((IF(EP8="x",(HLOOKUP(EP$13,'BİLGİ GİR'!$CV$103:$DB$190,89,0)),"")),0)</f>
        <v/>
      </c>
      <c r="EQ7" s="1301" t="str">
        <f>IFERROR((IF(EQ8="x",(HLOOKUP(EQ$13,'BİLGİ GİR'!$CV$103:$DB$190,89,0)),"")),0)</f>
        <v/>
      </c>
      <c r="ER7" s="1303" t="str">
        <f>IFERROR((IF(ER8="x",(HLOOKUP(ER$13,'BİLGİ GİR'!$CV$103:$DB$190,89,0)),"")),0)</f>
        <v/>
      </c>
      <c r="ES7" s="1304" t="str">
        <f>IFERROR((IF(ES8="x",(HLOOKUP(ES$13,'BİLGİ GİR'!$CV$103:$DB$190,89,0)),"")),0)</f>
        <v/>
      </c>
      <c r="ET7" s="1300" t="str">
        <f>IFERROR((IF(ET8="x",(HLOOKUP(ET$13,'BİLGİ GİR'!$CV$103:$DB$190,89,0)),"")),0)</f>
        <v/>
      </c>
      <c r="EU7" s="1301" t="str">
        <f>IFERROR((IF(EU8="x",(HLOOKUP(EU$13,'BİLGİ GİR'!$CV$103:$DB$190,89,0)),"")),0)</f>
        <v/>
      </c>
      <c r="EV7" s="1302" t="str">
        <f>IFERROR((IF(EV8="x",(HLOOKUP(EV$13,'BİLGİ GİR'!$CV$103:$DB$190,89,0)),"")),0)</f>
        <v/>
      </c>
      <c r="EW7" s="1301" t="str">
        <f>IFERROR((IF(EW8="x",(HLOOKUP(EW$13,'BİLGİ GİR'!$CV$103:$DB$190,89,0)),"")),0)</f>
        <v/>
      </c>
      <c r="EX7" s="1302" t="str">
        <f>IFERROR((IF(EX8="x",(HLOOKUP(EX$13,'BİLGİ GİR'!$CV$103:$DB$190,89,0)),"")),0)</f>
        <v/>
      </c>
      <c r="EY7" s="1301" t="str">
        <f>IFERROR((IF(EY8="x",(HLOOKUP(EY$13,'BİLGİ GİR'!$CV$103:$DB$190,89,0)),"")),0)</f>
        <v/>
      </c>
      <c r="EZ7" s="1302" t="str">
        <f>IFERROR((IF(EZ8="x",(HLOOKUP(EZ$13,'BİLGİ GİR'!$CV$103:$DB$190,89,0)),"")),0)</f>
        <v/>
      </c>
      <c r="FA7" s="1301" t="str">
        <f>IFERROR((IF(FA8="x",(HLOOKUP(FA$13,'BİLGİ GİR'!$CV$103:$DB$190,89,0)),"")),0)</f>
        <v/>
      </c>
      <c r="FB7" s="1302" t="str">
        <f>IFERROR((IF(FB8="x",(HLOOKUP(FB$13,'BİLGİ GİR'!$CV$103:$DB$190,89,0)),"")),0)</f>
        <v/>
      </c>
      <c r="FC7" s="1301" t="str">
        <f>IFERROR((IF(FC8="x",(HLOOKUP(FC$13,'BİLGİ GİR'!$CV$103:$DB$190,89,0)),"")),0)</f>
        <v/>
      </c>
      <c r="FD7" s="1302" t="str">
        <f>IFERROR((IF(FD8="x",(HLOOKUP(FD$13,'BİLGİ GİR'!$CV$103:$DB$190,89,0)),"")),0)</f>
        <v/>
      </c>
      <c r="FE7" s="1301" t="str">
        <f>IFERROR((IF(FE8="x",(HLOOKUP(FE$13,'BİLGİ GİR'!$CV$103:$DB$190,89,0)),"")),0)</f>
        <v/>
      </c>
      <c r="FF7" s="1303" t="str">
        <f>IFERROR((IF(FF8="x",(HLOOKUP(FF$13,'BİLGİ GİR'!$CV$103:$DB$190,89,0)),"")),0)</f>
        <v/>
      </c>
      <c r="FG7" s="1304" t="str">
        <f>IFERROR((IF(FG8="x",(HLOOKUP(FG$13,'BİLGİ GİR'!$CV$103:$DB$190,89,0)),"")),0)</f>
        <v/>
      </c>
      <c r="FH7" s="1300" t="str">
        <f>IFERROR((IF(FH8="x",(HLOOKUP(FH$13,'BİLGİ GİR'!$CV$103:$DB$190,89,0)),"")),0)</f>
        <v/>
      </c>
      <c r="FI7" s="1301" t="str">
        <f>IFERROR((IF(FI8="x",(HLOOKUP(FI$13,'BİLGİ GİR'!$CV$103:$DB$190,89,0)),"")),0)</f>
        <v/>
      </c>
      <c r="FJ7" s="1302" t="str">
        <f>IFERROR((IF(FJ8="x",(HLOOKUP(FJ$13,'BİLGİ GİR'!$CV$103:$DB$190,89,0)),"")),0)</f>
        <v/>
      </c>
      <c r="FK7" s="1301" t="str">
        <f>IFERROR((IF(FK8="x",(HLOOKUP(FK$13,'BİLGİ GİR'!$CV$103:$DB$190,89,0)),"")),0)</f>
        <v/>
      </c>
      <c r="FL7" s="1302" t="str">
        <f>IFERROR((IF(FL8="x",(HLOOKUP(FL$13,'BİLGİ GİR'!$CV$103:$DB$190,89,0)),"")),0)</f>
        <v/>
      </c>
      <c r="FM7" s="1301" t="str">
        <f>IFERROR((IF(FM8="x",(HLOOKUP(FM$13,'BİLGİ GİR'!$CV$103:$DB$190,89,0)),"")),0)</f>
        <v/>
      </c>
      <c r="FN7" s="1302" t="str">
        <f>IFERROR((IF(FN8="x",(HLOOKUP(FN$13,'BİLGİ GİR'!$CV$103:$DB$190,89,0)),"")),0)</f>
        <v/>
      </c>
      <c r="FO7" s="1301" t="str">
        <f>IFERROR((IF(FO8="x",(HLOOKUP(FO$13,'BİLGİ GİR'!$CV$103:$DB$190,89,0)),"")),0)</f>
        <v/>
      </c>
      <c r="FP7" s="1302" t="str">
        <f>IFERROR((IF(FP8="x",(HLOOKUP(FP$13,'BİLGİ GİR'!$CV$103:$DB$190,89,0)),"")),0)</f>
        <v/>
      </c>
      <c r="FQ7" s="1301" t="str">
        <f>IFERROR((IF(FQ8="x",(HLOOKUP(FQ$13,'BİLGİ GİR'!$CV$103:$DB$190,89,0)),"")),0)</f>
        <v/>
      </c>
      <c r="FR7" s="1302" t="str">
        <f>IFERROR((IF(FR8="x",(HLOOKUP(FR$13,'BİLGİ GİR'!$CV$103:$DB$190,89,0)),"")),0)</f>
        <v/>
      </c>
      <c r="FS7" s="1301" t="str">
        <f>IFERROR((IF(FS8="x",(HLOOKUP(FS$13,'BİLGİ GİR'!$CV$103:$DB$190,89,0)),"")),0)</f>
        <v/>
      </c>
      <c r="FT7" s="1303" t="str">
        <f>IFERROR((IF(FT8="x",(HLOOKUP(FT$13,'BİLGİ GİR'!$CV$103:$DB$190,89,0)),"")),0)</f>
        <v/>
      </c>
      <c r="FU7" s="1304" t="str">
        <f>IFERROR((IF(FU8="x",(HLOOKUP(FU$13,'BİLGİ GİR'!$CV$103:$DB$190,89,0)),"")),0)</f>
        <v/>
      </c>
      <c r="FV7" s="1300" t="str">
        <f>IFERROR((IF(FV8="x",(HLOOKUP(FV$13,'BİLGİ GİR'!$CV$103:$DB$190,89,0)),"")),0)</f>
        <v/>
      </c>
      <c r="FW7" s="1301" t="str">
        <f>IFERROR((IF(FW8="x",(HLOOKUP(FW$13,'BİLGİ GİR'!$CV$103:$DB$190,89,0)),"")),0)</f>
        <v/>
      </c>
      <c r="FX7" s="1302" t="str">
        <f>IFERROR((IF(FX8="x",(HLOOKUP(FX$13,'BİLGİ GİR'!$CV$103:$DB$190,89,0)),"")),0)</f>
        <v/>
      </c>
      <c r="FY7" s="1301" t="str">
        <f>IFERROR((IF(FY8="x",(HLOOKUP(FY$13,'BİLGİ GİR'!$CV$103:$DB$190,89,0)),"")),0)</f>
        <v/>
      </c>
      <c r="FZ7" s="1302" t="str">
        <f>IFERROR((IF(FZ8="x",(HLOOKUP(FZ$13,'BİLGİ GİR'!$CV$103:$DB$190,89,0)),"")),0)</f>
        <v/>
      </c>
      <c r="GA7" s="1301" t="str">
        <f>IFERROR((IF(GA8="x",(HLOOKUP(GA$13,'BİLGİ GİR'!$CV$103:$DB$190,89,0)),"")),0)</f>
        <v/>
      </c>
      <c r="GB7" s="1302" t="str">
        <f>IFERROR((IF(GB8="x",(HLOOKUP(GB$13,'BİLGİ GİR'!$CV$103:$DB$190,89,0)),"")),0)</f>
        <v/>
      </c>
      <c r="GC7" s="1301" t="str">
        <f>IFERROR((IF(GC8="x",(HLOOKUP(GC$13,'BİLGİ GİR'!$CV$103:$DB$190,89,0)),"")),0)</f>
        <v/>
      </c>
      <c r="GD7" s="1302" t="str">
        <f>IFERROR((IF(GD8="x",(HLOOKUP(GD$13,'BİLGİ GİR'!$CV$103:$DB$190,89,0)),"")),0)</f>
        <v/>
      </c>
      <c r="GE7" s="1301" t="str">
        <f>IFERROR((IF(GE8="x",(HLOOKUP(GE$13,'BİLGİ GİR'!$CV$103:$DB$190,89,0)),"")),0)</f>
        <v/>
      </c>
      <c r="GF7" s="1302" t="str">
        <f>IFERROR((IF(GF8="x",(HLOOKUP(GF$13,'BİLGİ GİR'!$CV$103:$DB$190,89,0)),"")),0)</f>
        <v/>
      </c>
      <c r="GG7" s="1301" t="str">
        <f>IFERROR((IF(GG8="x",(HLOOKUP(GG$13,'BİLGİ GİR'!$CV$103:$DB$190,89,0)),"")),0)</f>
        <v/>
      </c>
      <c r="GH7" s="1303" t="str">
        <f>IFERROR((IF(GH8="x",(HLOOKUP(GH$13,'BİLGİ GİR'!$CV$103:$DB$190,89,0)),"")),0)</f>
        <v/>
      </c>
      <c r="GI7" s="1304" t="str">
        <f>IFERROR((IF(GI8="x",(HLOOKUP(GI$13,'BİLGİ GİR'!$CV$103:$DB$190,89,0)),"")),0)</f>
        <v/>
      </c>
    </row>
    <row r="8" spans="3:382" ht="18" hidden="1" customHeight="1" thickBot="1">
      <c r="DP8" s="4155" t="s">
        <v>144</v>
      </c>
      <c r="DQ8" s="4156"/>
      <c r="DR8" s="1305">
        <f>'BİLGİ GİR'!BL14</f>
        <v>0</v>
      </c>
      <c r="DS8" s="1306"/>
      <c r="DT8" s="1307">
        <f>'BİLGİ GİR'!BM14</f>
        <v>0</v>
      </c>
      <c r="DU8" s="1306"/>
      <c r="DV8" s="1307">
        <f>'BİLGİ GİR'!BN14</f>
        <v>0</v>
      </c>
      <c r="DW8" s="1306"/>
      <c r="DX8" s="1307">
        <f>'BİLGİ GİR'!BO14</f>
        <v>0</v>
      </c>
      <c r="DY8" s="1306"/>
      <c r="DZ8" s="1307">
        <f>'BİLGİ GİR'!BP14</f>
        <v>0</v>
      </c>
      <c r="EA8" s="1306"/>
      <c r="EB8" s="1307">
        <f>'BİLGİ GİR'!BQ14</f>
        <v>0</v>
      </c>
      <c r="EC8" s="1306"/>
      <c r="ED8" s="1308">
        <f>'BİLGİ GİR'!BR14</f>
        <v>0</v>
      </c>
      <c r="EE8" s="1309"/>
      <c r="EF8" s="1305">
        <f>'BİLGİ GİR'!BS14</f>
        <v>0</v>
      </c>
      <c r="EG8" s="1306"/>
      <c r="EH8" s="1307">
        <f>'BİLGİ GİR'!BT14</f>
        <v>0</v>
      </c>
      <c r="EI8" s="1306"/>
      <c r="EJ8" s="1307">
        <f>'BİLGİ GİR'!BU14</f>
        <v>0</v>
      </c>
      <c r="EK8" s="1306"/>
      <c r="EL8" s="1322">
        <f>'BİLGİ GİR'!BV14</f>
        <v>0</v>
      </c>
      <c r="EM8" s="1323"/>
      <c r="EN8" s="1307">
        <f>'BİLGİ GİR'!BW14</f>
        <v>0</v>
      </c>
      <c r="EO8" s="1306"/>
      <c r="EP8" s="1307">
        <f>'BİLGİ GİR'!BX14</f>
        <v>0</v>
      </c>
      <c r="EQ8" s="1306"/>
      <c r="ER8" s="1308">
        <f>'BİLGİ GİR'!BY14</f>
        <v>0</v>
      </c>
      <c r="ES8" s="1309"/>
      <c r="ET8" s="1305">
        <f>'BİLGİ GİR'!BZ14</f>
        <v>0</v>
      </c>
      <c r="EU8" s="1306"/>
      <c r="EV8" s="1307">
        <f>'BİLGİ GİR'!CA14</f>
        <v>0</v>
      </c>
      <c r="EW8" s="1306"/>
      <c r="EX8" s="1307">
        <f>'BİLGİ GİR'!CB14</f>
        <v>0</v>
      </c>
      <c r="EY8" s="1306"/>
      <c r="EZ8" s="1307">
        <f>'BİLGİ GİR'!CC14</f>
        <v>0</v>
      </c>
      <c r="FA8" s="1306"/>
      <c r="FB8" s="1307">
        <f>'BİLGİ GİR'!CD14</f>
        <v>0</v>
      </c>
      <c r="FC8" s="1306"/>
      <c r="FD8" s="1307">
        <f>'BİLGİ GİR'!CE14</f>
        <v>0</v>
      </c>
      <c r="FE8" s="1306"/>
      <c r="FF8" s="1308">
        <f>'BİLGİ GİR'!CF14</f>
        <v>0</v>
      </c>
      <c r="FG8" s="1309"/>
      <c r="FH8" s="1305">
        <f>'BİLGİ GİR'!CG14</f>
        <v>0</v>
      </c>
      <c r="FI8" s="1306"/>
      <c r="FJ8" s="1307">
        <f>'BİLGİ GİR'!CH14</f>
        <v>0</v>
      </c>
      <c r="FK8" s="1306"/>
      <c r="FL8" s="1307">
        <f>'BİLGİ GİR'!CI14</f>
        <v>0</v>
      </c>
      <c r="FM8" s="1306"/>
      <c r="FN8" s="1307">
        <f>'BİLGİ GİR'!CJ14</f>
        <v>0</v>
      </c>
      <c r="FO8" s="1306"/>
      <c r="FP8" s="1307">
        <f>'BİLGİ GİR'!CK14</f>
        <v>0</v>
      </c>
      <c r="FQ8" s="1306"/>
      <c r="FR8" s="1307">
        <f>'BİLGİ GİR'!CL14</f>
        <v>0</v>
      </c>
      <c r="FS8" s="1306"/>
      <c r="FT8" s="1308">
        <f>'BİLGİ GİR'!CM14</f>
        <v>0</v>
      </c>
      <c r="FU8" s="1309"/>
      <c r="FV8" s="1305">
        <f>'BİLGİ GİR'!CN14</f>
        <v>0</v>
      </c>
      <c r="FW8" s="1306"/>
      <c r="FX8" s="1307">
        <f>'BİLGİ GİR'!CO14</f>
        <v>0</v>
      </c>
      <c r="FY8" s="1306"/>
      <c r="FZ8" s="1307">
        <f>'BİLGİ GİR'!CP14</f>
        <v>0</v>
      </c>
      <c r="GA8" s="1306"/>
      <c r="GB8" s="1307">
        <f>'BİLGİ GİR'!CQ14</f>
        <v>0</v>
      </c>
      <c r="GC8" s="1306"/>
      <c r="GD8" s="1307">
        <f>'BİLGİ GİR'!CR14</f>
        <v>0</v>
      </c>
      <c r="GE8" s="1306"/>
      <c r="GF8" s="1307">
        <f>'BİLGİ GİR'!CS14</f>
        <v>0</v>
      </c>
      <c r="GG8" s="1306"/>
      <c r="GH8" s="1308">
        <f>'BİLGİ GİR'!CT14</f>
        <v>0</v>
      </c>
      <c r="GI8" s="1309"/>
    </row>
    <row r="9" spans="3:382" ht="15" customHeight="1" thickBot="1">
      <c r="DP9" s="1291" t="s">
        <v>146</v>
      </c>
      <c r="DQ9" s="1292"/>
      <c r="DR9" s="1310">
        <f t="shared" ref="DR9" si="8">DR10+DR11</f>
        <v>0</v>
      </c>
      <c r="DS9" s="1311"/>
      <c r="DT9" s="1312">
        <f t="shared" ref="DT9" si="9">DT10+DT11</f>
        <v>0</v>
      </c>
      <c r="DU9" s="1311"/>
      <c r="DV9" s="1312">
        <f>DV10+DV11</f>
        <v>0</v>
      </c>
      <c r="DW9" s="1311"/>
      <c r="DX9" s="1312">
        <f t="shared" ref="DX9" si="10">DX10+DX11</f>
        <v>0</v>
      </c>
      <c r="DY9" s="1311"/>
      <c r="DZ9" s="1312">
        <f t="shared" ref="DZ9" si="11">DZ10+DZ11</f>
        <v>0</v>
      </c>
      <c r="EA9" s="1311"/>
      <c r="EB9" s="1312">
        <f t="shared" ref="EB9" si="12">EB10+EB11</f>
        <v>0</v>
      </c>
      <c r="EC9" s="1311"/>
      <c r="ED9" s="1313">
        <f t="shared" ref="ED9" si="13">ED10+ED11</f>
        <v>0</v>
      </c>
      <c r="EE9" s="1484"/>
      <c r="EF9" s="1310">
        <f t="shared" ref="EF9" si="14">EF10+EF11</f>
        <v>0</v>
      </c>
      <c r="EG9" s="1311"/>
      <c r="EH9" s="1312">
        <f t="shared" ref="EH9" si="15">EH10+EH11</f>
        <v>0</v>
      </c>
      <c r="EI9" s="1311"/>
      <c r="EJ9" s="1312">
        <f t="shared" ref="EJ9" si="16">EJ10+EJ11</f>
        <v>0</v>
      </c>
      <c r="EK9" s="1311"/>
      <c r="EL9" s="1312">
        <f t="shared" ref="EL9" si="17">EL10+EL11</f>
        <v>0</v>
      </c>
      <c r="EM9" s="1311"/>
      <c r="EN9" s="1312">
        <f t="shared" ref="EN9" si="18">EN10+EN11</f>
        <v>0</v>
      </c>
      <c r="EO9" s="1311"/>
      <c r="EP9" s="1312">
        <f t="shared" ref="EP9" si="19">EP10+EP11</f>
        <v>0</v>
      </c>
      <c r="EQ9" s="1311"/>
      <c r="ER9" s="1313">
        <f t="shared" ref="ER9" si="20">ER10+ER11</f>
        <v>0</v>
      </c>
      <c r="ES9" s="1484"/>
      <c r="ET9" s="1310">
        <f t="shared" ref="ET9" si="21">ET10+ET11</f>
        <v>0</v>
      </c>
      <c r="EU9" s="1311"/>
      <c r="EV9" s="1312">
        <f t="shared" ref="EV9" si="22">EV10+EV11</f>
        <v>0</v>
      </c>
      <c r="EW9" s="1311"/>
      <c r="EX9" s="1312">
        <f t="shared" ref="EX9" si="23">EX10+EX11</f>
        <v>0</v>
      </c>
      <c r="EY9" s="1311"/>
      <c r="EZ9" s="1312">
        <f t="shared" ref="EZ9" si="24">EZ10+EZ11</f>
        <v>0</v>
      </c>
      <c r="FA9" s="1311"/>
      <c r="FB9" s="1312">
        <f t="shared" ref="FB9" si="25">FB10+FB11</f>
        <v>0</v>
      </c>
      <c r="FC9" s="1311"/>
      <c r="FD9" s="1312">
        <f t="shared" ref="FD9" si="26">FD10+FD11</f>
        <v>0</v>
      </c>
      <c r="FE9" s="1311"/>
      <c r="FF9" s="1313">
        <f t="shared" ref="FF9" si="27">FF10+FF11</f>
        <v>0</v>
      </c>
      <c r="FG9" s="1484"/>
      <c r="FH9" s="1310">
        <f t="shared" ref="FH9" si="28">FH10+FH11</f>
        <v>0</v>
      </c>
      <c r="FI9" s="1311"/>
      <c r="FJ9" s="1312">
        <f t="shared" ref="FJ9" si="29">FJ10+FJ11</f>
        <v>0</v>
      </c>
      <c r="FK9" s="1311"/>
      <c r="FL9" s="1312">
        <f t="shared" ref="FL9" si="30">FL10+FL11</f>
        <v>0</v>
      </c>
      <c r="FM9" s="1311"/>
      <c r="FN9" s="1312">
        <f t="shared" ref="FN9" si="31">FN10+FN11</f>
        <v>0</v>
      </c>
      <c r="FO9" s="1311"/>
      <c r="FP9" s="1312">
        <f t="shared" ref="FP9" si="32">FP10+FP11</f>
        <v>0</v>
      </c>
      <c r="FQ9" s="1311"/>
      <c r="FR9" s="1312">
        <f t="shared" ref="FR9" si="33">FR10+FR11</f>
        <v>0</v>
      </c>
      <c r="FS9" s="1311"/>
      <c r="FT9" s="1313">
        <f t="shared" ref="FT9" si="34">FT10+FT11</f>
        <v>0</v>
      </c>
      <c r="FU9" s="1484"/>
      <c r="FV9" s="1310">
        <f t="shared" ref="FV9" si="35">FV10+FV11</f>
        <v>0</v>
      </c>
      <c r="FW9" s="1311"/>
      <c r="FX9" s="1312">
        <f t="shared" ref="FX9" si="36">FX10+FX11</f>
        <v>0</v>
      </c>
      <c r="FY9" s="1311"/>
      <c r="FZ9" s="1312">
        <f t="shared" ref="FZ9" si="37">FZ10+FZ11</f>
        <v>0</v>
      </c>
      <c r="GA9" s="1311"/>
      <c r="GB9" s="1312">
        <f t="shared" ref="GB9" si="38">GB10+GB11</f>
        <v>0</v>
      </c>
      <c r="GC9" s="1311"/>
      <c r="GD9" s="1312">
        <f t="shared" ref="GD9" si="39">GD10+GD11</f>
        <v>0</v>
      </c>
      <c r="GE9" s="1311"/>
      <c r="GF9" s="1312">
        <f t="shared" ref="GF9" si="40">GF10+GF11</f>
        <v>0</v>
      </c>
      <c r="GG9" s="1311"/>
      <c r="GH9" s="1313">
        <f t="shared" ref="GH9" si="41">GH10+GH11</f>
        <v>0</v>
      </c>
      <c r="GI9" s="1484"/>
    </row>
    <row r="10" spans="3:382" ht="10.5" customHeight="1">
      <c r="CX10" s="4137" t="s">
        <v>271</v>
      </c>
      <c r="DP10" s="863"/>
      <c r="DQ10" s="1277" t="s">
        <v>7</v>
      </c>
      <c r="DR10" s="1314">
        <f>SUMIFS(DR16:DR43,$DQ$16:$DQ$43,"=T",DS16:DS43,"=X")</f>
        <v>0</v>
      </c>
      <c r="DS10" s="1315"/>
      <c r="DT10" s="1316">
        <f>SUMIFS(DT16:DT43,$DQ$16:$DQ$43,"=T",DU16:DU43,"=X")</f>
        <v>0</v>
      </c>
      <c r="DU10" s="1315"/>
      <c r="DV10" s="1316">
        <f>SUMIFS(DV16:DV43,$DQ$16:$DQ$43,"=T",DW16:DW43,"=X")</f>
        <v>0</v>
      </c>
      <c r="DW10" s="1315"/>
      <c r="DX10" s="1316">
        <f>SUMIFS(DX16:DX43,$DQ$16:$DQ$43,"=T",DY16:DY43,"=X")</f>
        <v>0</v>
      </c>
      <c r="DY10" s="1315"/>
      <c r="DZ10" s="1316">
        <f>SUMIFS(DZ16:DZ43,$DQ$16:$DQ$43,"=T",EA16:EA43,"=X")</f>
        <v>0</v>
      </c>
      <c r="EA10" s="1315"/>
      <c r="EB10" s="1316">
        <f>SUMIFS(EB16:EB43,$DQ$16:$DQ$43,"=T",EC16:EC43,"=X")</f>
        <v>0</v>
      </c>
      <c r="EC10" s="1315"/>
      <c r="ED10" s="1317">
        <f>SUMIFS(ED16:ED43,$DQ$16:$DQ$43,"=T",EE16:EE43,"=X")</f>
        <v>0</v>
      </c>
      <c r="EE10" s="1485"/>
      <c r="EF10" s="1314">
        <f>SUMIFS(EF16:EF43,$DQ$16:$DQ$43,"=T",EG16:EG43,"=X")</f>
        <v>0</v>
      </c>
      <c r="EG10" s="1315"/>
      <c r="EH10" s="1316">
        <f>SUMIFS(EH16:EH43,$DQ$16:$DQ$43,"=T",EI16:EI43,"=X")</f>
        <v>0</v>
      </c>
      <c r="EI10" s="1315"/>
      <c r="EJ10" s="1316">
        <f>SUMIFS(EJ16:EJ43,$DQ$16:$DQ$43,"=T",EK16:EK43,"=X")</f>
        <v>0</v>
      </c>
      <c r="EK10" s="1315"/>
      <c r="EL10" s="1316">
        <f>SUMIFS(EL16:EL43,$DQ$16:$DQ$43,"=T",EM16:EM43,"=X")</f>
        <v>0</v>
      </c>
      <c r="EM10" s="1315"/>
      <c r="EN10" s="1316">
        <f>SUMIFS(EN16:EN43,$DQ$16:$DQ$43,"=T",EO16:EO43,"=X")</f>
        <v>0</v>
      </c>
      <c r="EO10" s="1315"/>
      <c r="EP10" s="1316">
        <f>SUMIFS(EP16:EP43,$DQ$16:$DQ$43,"=T",EQ16:EQ43,"=X")</f>
        <v>0</v>
      </c>
      <c r="EQ10" s="1315"/>
      <c r="ER10" s="1317">
        <f>SUMIFS(ER16:ER43,$DQ$16:$DQ$43,"=T",ES16:ES43,"=X")</f>
        <v>0</v>
      </c>
      <c r="ES10" s="1485"/>
      <c r="ET10" s="1314">
        <f>SUMIFS(ET16:ET43,$DQ$16:$DQ$43,"=T",EU16:EU43,"=X")</f>
        <v>0</v>
      </c>
      <c r="EU10" s="1315"/>
      <c r="EV10" s="1316">
        <f>SUMIFS(EV16:EV43,$DQ$16:$DQ$43,"=T",EW16:EW43,"=X")</f>
        <v>0</v>
      </c>
      <c r="EW10" s="1315"/>
      <c r="EX10" s="1316">
        <f>SUMIFS(EX16:EX43,$DQ$16:$DQ$43,"=T",EY16:EY43,"=X")</f>
        <v>0</v>
      </c>
      <c r="EY10" s="1315"/>
      <c r="EZ10" s="1316">
        <f>SUMIFS(EZ16:EZ43,$DQ$16:$DQ$43,"=T",FA16:FA43,"=X")</f>
        <v>0</v>
      </c>
      <c r="FA10" s="1315"/>
      <c r="FB10" s="1316">
        <f>SUMIFS(FB16:FB43,$DQ$16:$DQ$43,"=T",FC16:FC43,"=X")</f>
        <v>0</v>
      </c>
      <c r="FC10" s="1315"/>
      <c r="FD10" s="1316">
        <f>SUMIFS(FD16:FD43,$DQ$16:$DQ$43,"=T",FE16:FE43,"=X")</f>
        <v>0</v>
      </c>
      <c r="FE10" s="1315"/>
      <c r="FF10" s="1317">
        <f>SUMIFS(FF16:FF43,$DQ$16:$DQ$43,"=T",FG16:FG43,"=X")</f>
        <v>0</v>
      </c>
      <c r="FG10" s="1485"/>
      <c r="FH10" s="1314">
        <f>SUMIFS(FH16:FH43,$DQ$16:$DQ$43,"=T",FI16:FI43,"=X")</f>
        <v>0</v>
      </c>
      <c r="FI10" s="1315"/>
      <c r="FJ10" s="1316">
        <f>SUMIFS(FJ16:FJ43,$DQ$16:$DQ$43,"=T",FK16:FK43,"=X")</f>
        <v>0</v>
      </c>
      <c r="FK10" s="1315"/>
      <c r="FL10" s="1316">
        <f>SUMIFS(FL16:FL43,$DQ$16:$DQ$43,"=T",FM16:FM43,"=X")</f>
        <v>0</v>
      </c>
      <c r="FM10" s="1315"/>
      <c r="FN10" s="1316">
        <f>SUMIFS(FN16:FN43,$DQ$16:$DQ$43,"=T",FO16:FO43,"=X")</f>
        <v>0</v>
      </c>
      <c r="FO10" s="1315"/>
      <c r="FP10" s="1316">
        <f>SUMIFS(FP16:FP43,$DQ$16:$DQ$43,"=T",FQ16:FQ43,"=X")</f>
        <v>0</v>
      </c>
      <c r="FQ10" s="1315"/>
      <c r="FR10" s="1316">
        <f>SUMIFS(FR16:FR43,$DQ$16:$DQ$43,"=T",FS16:FS43,"=X")</f>
        <v>0</v>
      </c>
      <c r="FS10" s="1315"/>
      <c r="FT10" s="1317">
        <f>SUMIFS(FT16:FT43,$DQ$16:$DQ$43,"=T",FU16:FU43,"=X")</f>
        <v>0</v>
      </c>
      <c r="FU10" s="1485"/>
      <c r="FV10" s="1314">
        <f>SUMIFS(FV16:FV43,$DQ$16:$DQ$43,"=T",FW16:FW43,"=X")</f>
        <v>0</v>
      </c>
      <c r="FW10" s="1315"/>
      <c r="FX10" s="1316">
        <f>SUMIFS(FX16:FX43,$DQ$16:$DQ$43,"=T",FY16:FY43,"=X")</f>
        <v>0</v>
      </c>
      <c r="FY10" s="1315"/>
      <c r="FZ10" s="1316">
        <f>SUMIFS(FZ16:FZ43,$DQ$16:$DQ$43,"=T",GA16:GA43,"=X")</f>
        <v>0</v>
      </c>
      <c r="GA10" s="1315"/>
      <c r="GB10" s="1316">
        <f>SUMIFS(GB16:GB43,$DQ$16:$DQ$43,"=T",GC16:GC43,"=X")</f>
        <v>0</v>
      </c>
      <c r="GC10" s="1315"/>
      <c r="GD10" s="1316">
        <f>SUMIFS(GD16:GD43,$DQ$16:$DQ$43,"=T",GE16:GE43,"=X")</f>
        <v>0</v>
      </c>
      <c r="GE10" s="1315"/>
      <c r="GF10" s="1316">
        <f>SUMIFS(GF16:GF43,$DQ$16:$DQ$43,"=T",GG16:GG43,"=X")</f>
        <v>0</v>
      </c>
      <c r="GG10" s="1315"/>
      <c r="GH10" s="1317">
        <f>SUMIFS(GH16:GH43,$DQ$16:$DQ$43,"=T",GI16:GI43,"=X")</f>
        <v>0</v>
      </c>
      <c r="GI10" s="1485"/>
    </row>
    <row r="11" spans="3:382" ht="10.5" customHeight="1" thickBot="1">
      <c r="CX11" s="4138"/>
      <c r="DP11" s="910"/>
      <c r="DQ11" s="1278" t="s">
        <v>71</v>
      </c>
      <c r="DR11" s="1318">
        <f>SUMIFS(DR16:DR43,$DQ$16:$DQ$43,"=D",DS16:DS43,"=X")</f>
        <v>0</v>
      </c>
      <c r="DS11" s="1319"/>
      <c r="DT11" s="1320">
        <f>SUMIFS(DT16:DT43,$DQ$16:$DQ$43,"=D",DU16:DU43,"=X")</f>
        <v>0</v>
      </c>
      <c r="DU11" s="1319"/>
      <c r="DV11" s="1320">
        <f>SUMIFS(DV16:DV43,$DQ$16:$DQ$43,"=D",DW16:DW43,"=X")</f>
        <v>0</v>
      </c>
      <c r="DW11" s="1319"/>
      <c r="DX11" s="1320">
        <f>SUMIFS(DX16:DX43,$DQ$16:$DQ$43,"=D",DY16:DY43,"=X")</f>
        <v>0</v>
      </c>
      <c r="DY11" s="1319"/>
      <c r="DZ11" s="1320">
        <f>SUMIFS(DZ16:DZ43,$DQ$16:$DQ$43,"=D",EA16:EA43,"=X")</f>
        <v>0</v>
      </c>
      <c r="EA11" s="1319"/>
      <c r="EB11" s="1320">
        <f>SUMIFS(EB16:EB43,$DQ$16:$DQ$43,"=D",EC16:EC43,"=X")</f>
        <v>0</v>
      </c>
      <c r="EC11" s="1319"/>
      <c r="ED11" s="1321">
        <f>SUMIFS(ED16:ED43,$DQ$16:$DQ$43,"=D",EE16:EE43,"=X")</f>
        <v>0</v>
      </c>
      <c r="EE11" s="1486"/>
      <c r="EF11" s="1318">
        <f>SUMIFS(EF16:EF43,$DQ$16:$DQ$43,"=D",EG16:EG43,"=X")</f>
        <v>0</v>
      </c>
      <c r="EG11" s="1319"/>
      <c r="EH11" s="1320">
        <f>SUMIFS(EH16:EH43,$DQ$16:$DQ$43,"=D",EI16:EI43,"=X")</f>
        <v>0</v>
      </c>
      <c r="EI11" s="1319"/>
      <c r="EJ11" s="1320">
        <f>SUMIFS(EJ16:EJ43,$DQ$16:$DQ$43,"=D",EK16:EK43,"=X")</f>
        <v>0</v>
      </c>
      <c r="EK11" s="1319"/>
      <c r="EL11" s="1320">
        <f>SUMIFS(EL16:EL43,$DQ$16:$DQ$43,"=D",EM16:EM43,"=X")</f>
        <v>0</v>
      </c>
      <c r="EM11" s="1319"/>
      <c r="EN11" s="1320">
        <f>SUMIFS(EN16:EN43,$DQ$16:$DQ$43,"=D",EO16:EO43,"=X")</f>
        <v>0</v>
      </c>
      <c r="EO11" s="1319"/>
      <c r="EP11" s="1320">
        <f>SUMIFS(EP16:EP43,$DQ$16:$DQ$43,"=D",EQ16:EQ43,"=X")</f>
        <v>0</v>
      </c>
      <c r="EQ11" s="1319"/>
      <c r="ER11" s="1321">
        <f>SUMIFS(ER16:ER43,$DQ$16:$DQ$43,"=D",ES16:ES43,"=X")</f>
        <v>0</v>
      </c>
      <c r="ES11" s="1486"/>
      <c r="ET11" s="1318">
        <f>SUMIFS(ET16:ET43,$DQ$16:$DQ$43,"=D",EU16:EU43,"=X")</f>
        <v>0</v>
      </c>
      <c r="EU11" s="1319"/>
      <c r="EV11" s="1320">
        <f>SUMIFS(EV16:EV43,$DQ$16:$DQ$43,"=D",EW16:EW43,"=X")</f>
        <v>0</v>
      </c>
      <c r="EW11" s="1319"/>
      <c r="EX11" s="1320">
        <f>SUMIFS(EX16:EX43,$DQ$16:$DQ$43,"=D",EY16:EY43,"=X")</f>
        <v>0</v>
      </c>
      <c r="EY11" s="1319"/>
      <c r="EZ11" s="1320">
        <f>SUMIFS(EZ16:EZ43,$DQ$16:$DQ$43,"=D",FA16:FA43,"=X")</f>
        <v>0</v>
      </c>
      <c r="FA11" s="1319"/>
      <c r="FB11" s="1320">
        <f>SUMIFS(FB16:FB43,$DQ$16:$DQ$43,"=D",FC16:FC43,"=X")</f>
        <v>0</v>
      </c>
      <c r="FC11" s="1319"/>
      <c r="FD11" s="1320">
        <f>SUMIFS(FD16:FD43,$DQ$16:$DQ$43,"=D",FE16:FE43,"=X")</f>
        <v>0</v>
      </c>
      <c r="FE11" s="1319"/>
      <c r="FF11" s="1321">
        <f>SUMIFS(FF16:FF43,$DQ$16:$DQ$43,"=D",FG16:FG43,"=X")</f>
        <v>0</v>
      </c>
      <c r="FG11" s="1486"/>
      <c r="FH11" s="1318">
        <f>SUMIFS(FH16:FH43,$DQ$16:$DQ$43,"=D",FI16:FI43,"=X")</f>
        <v>0</v>
      </c>
      <c r="FI11" s="1319"/>
      <c r="FJ11" s="1320">
        <f>SUMIFS(FJ16:FJ43,$DQ$16:$DQ$43,"=D",FK16:FK43,"=X")</f>
        <v>0</v>
      </c>
      <c r="FK11" s="1319"/>
      <c r="FL11" s="1320">
        <f>SUMIFS(FL16:FL43,$DQ$16:$DQ$43,"=D",FM16:FM43,"=X")</f>
        <v>0</v>
      </c>
      <c r="FM11" s="1319"/>
      <c r="FN11" s="1320">
        <f>SUMIFS(FN16:FN43,$DQ$16:$DQ$43,"=D",FO16:FO43,"=X")</f>
        <v>0</v>
      </c>
      <c r="FO11" s="1319"/>
      <c r="FP11" s="1320">
        <f>SUMIFS(FP16:FP43,$DQ$16:$DQ$43,"=D",FQ16:FQ43,"=X")</f>
        <v>0</v>
      </c>
      <c r="FQ11" s="1319"/>
      <c r="FR11" s="1320">
        <f>SUMIFS(FR16:FR43,$DQ$16:$DQ$43,"=D",FS16:FS43,"=X")</f>
        <v>0</v>
      </c>
      <c r="FS11" s="1319"/>
      <c r="FT11" s="1321">
        <f>SUMIFS(FT16:FT43,$DQ$16:$DQ$43,"=D",FU16:FU43,"=X")</f>
        <v>0</v>
      </c>
      <c r="FU11" s="1486"/>
      <c r="FV11" s="1318">
        <f>SUMIFS(FV16:FV43,$DQ$16:$DQ$43,"=D",FW16:FW43,"=X")</f>
        <v>0</v>
      </c>
      <c r="FW11" s="1319"/>
      <c r="FX11" s="1320">
        <f>SUMIFS(FX16:FX43,$DQ$16:$DQ$43,"=D",FY16:FY43,"=X")</f>
        <v>0</v>
      </c>
      <c r="FY11" s="1319"/>
      <c r="FZ11" s="1320">
        <f>SUMIFS(FZ16:FZ43,$DQ$16:$DQ$43,"=D",GA16:GA43,"=X")</f>
        <v>0</v>
      </c>
      <c r="GA11" s="1319"/>
      <c r="GB11" s="1320">
        <f>SUMIFS(GB16:GB43,$DQ$16:$DQ$43,"=D",GC16:GC43,"=X")</f>
        <v>0</v>
      </c>
      <c r="GC11" s="1319"/>
      <c r="GD11" s="1320">
        <f>SUMIFS(GD16:GD43,$DQ$16:$DQ$43,"=D",GE16:GE43,"=X")</f>
        <v>0</v>
      </c>
      <c r="GE11" s="1319"/>
      <c r="GF11" s="1320">
        <f>SUMIFS(GF16:GF43,$DQ$16:$DQ$43,"=D",GG16:GG43,"=X")</f>
        <v>0</v>
      </c>
      <c r="GG11" s="1319"/>
      <c r="GH11" s="1321">
        <f>SUMIFS(GH16:GH43,$DQ$16:$DQ$43,"=D",GI16:GI43,"=X")</f>
        <v>0</v>
      </c>
      <c r="GI11" s="1486"/>
    </row>
    <row r="12" spans="3:382" s="1457" customFormat="1" ht="15.75" customHeight="1" thickTop="1">
      <c r="C12" s="95"/>
      <c r="J12" s="751"/>
      <c r="T12" s="1752"/>
      <c r="U12" s="1960"/>
      <c r="V12" s="1752"/>
      <c r="W12" s="1752"/>
      <c r="X12" s="1752"/>
      <c r="Y12" s="1752"/>
      <c r="Z12" s="1752"/>
      <c r="AA12" s="1752"/>
      <c r="AB12" s="1752"/>
      <c r="AC12" s="1752"/>
      <c r="AD12" s="1752"/>
      <c r="AE12" s="1752"/>
      <c r="AF12" s="1752"/>
      <c r="AG12" s="1752"/>
      <c r="AH12" s="1752"/>
      <c r="AI12" s="1752"/>
      <c r="AJ12" s="1752"/>
      <c r="AK12" s="1752"/>
      <c r="AL12" s="1752"/>
      <c r="AM12" s="1752"/>
      <c r="AN12" s="1752"/>
      <c r="AO12" s="1752"/>
      <c r="AP12" s="1752"/>
      <c r="AQ12" s="1752"/>
      <c r="AR12" s="1752"/>
      <c r="AS12" s="1752"/>
      <c r="AT12" s="1752"/>
      <c r="AU12" s="1752"/>
      <c r="AV12" s="1752"/>
      <c r="AW12" s="1752"/>
      <c r="AX12" s="1752"/>
      <c r="AY12" s="1752"/>
      <c r="AZ12" s="1752"/>
      <c r="BA12" s="1752"/>
      <c r="BB12" s="1752"/>
      <c r="BC12" s="1752"/>
      <c r="BD12" s="1752"/>
      <c r="BE12" s="1752"/>
      <c r="BF12" s="1752"/>
      <c r="BG12" s="1752"/>
      <c r="BH12" s="1752"/>
      <c r="BI12" s="1752"/>
      <c r="BJ12" s="1752"/>
      <c r="BK12" s="1752"/>
      <c r="BL12" s="1752"/>
      <c r="BM12" s="1752"/>
      <c r="BN12" s="1752"/>
      <c r="BO12" s="1752"/>
      <c r="BP12" s="1752"/>
      <c r="BQ12" s="1752"/>
      <c r="BR12" s="1752"/>
      <c r="BS12" s="1752"/>
      <c r="BT12" s="1752"/>
      <c r="BU12" s="1752"/>
      <c r="BV12" s="1752"/>
      <c r="BW12" s="1752"/>
      <c r="BX12" s="1752"/>
      <c r="BY12" s="1752"/>
      <c r="BZ12" s="1752"/>
      <c r="CA12" s="1752"/>
      <c r="CB12" s="1752"/>
      <c r="CC12" s="1752"/>
      <c r="CD12" s="1752"/>
      <c r="CE12" s="1752"/>
      <c r="CF12" s="1752"/>
      <c r="CG12" s="1752"/>
      <c r="CH12" s="1752"/>
      <c r="CI12" s="1752"/>
      <c r="CJ12" s="1752"/>
      <c r="CK12" s="1752"/>
      <c r="CL12" s="1752"/>
      <c r="CM12" s="1752"/>
      <c r="CN12" s="1752"/>
      <c r="CO12" s="1752"/>
      <c r="CQ12" s="95"/>
      <c r="CR12" s="18"/>
      <c r="CS12" s="18"/>
      <c r="CT12" s="18"/>
      <c r="CU12" s="18"/>
      <c r="CV12" s="18"/>
      <c r="CX12" s="4138"/>
      <c r="DO12" s="33"/>
      <c r="DP12" s="4157" t="s">
        <v>4</v>
      </c>
      <c r="DQ12" s="4159">
        <f>'BİLGİ GİR'!BK25</f>
        <v>0</v>
      </c>
      <c r="DR12" s="4143">
        <f>'BİLGİ GİR'!BL25</f>
        <v>4</v>
      </c>
      <c r="DS12" s="4144"/>
      <c r="DT12" s="4145">
        <f>'BİLGİ GİR'!BM25</f>
        <v>5</v>
      </c>
      <c r="DU12" s="4144"/>
      <c r="DV12" s="4145">
        <f>'BİLGİ GİR'!BN25</f>
        <v>6</v>
      </c>
      <c r="DW12" s="4144"/>
      <c r="DX12" s="4145">
        <f>'BİLGİ GİR'!BO25</f>
        <v>7</v>
      </c>
      <c r="DY12" s="4144"/>
      <c r="DZ12" s="4145">
        <f>'BİLGİ GİR'!BP25</f>
        <v>8</v>
      </c>
      <c r="EA12" s="4144"/>
      <c r="EB12" s="4140">
        <f>'BİLGİ GİR'!BQ25</f>
        <v>9</v>
      </c>
      <c r="EC12" s="4141"/>
      <c r="ED12" s="4140">
        <f>'BİLGİ GİR'!BR25</f>
        <v>10</v>
      </c>
      <c r="EE12" s="4142"/>
      <c r="EF12" s="4143">
        <f>'BİLGİ GİR'!BS25</f>
        <v>11</v>
      </c>
      <c r="EG12" s="4144"/>
      <c r="EH12" s="4145">
        <f>'BİLGİ GİR'!BT25</f>
        <v>12</v>
      </c>
      <c r="EI12" s="4144"/>
      <c r="EJ12" s="4145">
        <f>'BİLGİ GİR'!BU25</f>
        <v>13</v>
      </c>
      <c r="EK12" s="4144"/>
      <c r="EL12" s="4145">
        <f>'BİLGİ GİR'!BV25</f>
        <v>14</v>
      </c>
      <c r="EM12" s="4144"/>
      <c r="EN12" s="4145">
        <f>'BİLGİ GİR'!BW25</f>
        <v>15</v>
      </c>
      <c r="EO12" s="4144"/>
      <c r="EP12" s="4140">
        <f>'BİLGİ GİR'!BX25</f>
        <v>16</v>
      </c>
      <c r="EQ12" s="4141"/>
      <c r="ER12" s="4140">
        <f>'BİLGİ GİR'!BY25</f>
        <v>17</v>
      </c>
      <c r="ES12" s="4142"/>
      <c r="ET12" s="4143">
        <f>'BİLGİ GİR'!BZ25</f>
        <v>18</v>
      </c>
      <c r="EU12" s="4144"/>
      <c r="EV12" s="4145">
        <f>'BİLGİ GİR'!CA25</f>
        <v>19</v>
      </c>
      <c r="EW12" s="4144"/>
      <c r="EX12" s="4145">
        <f>'BİLGİ GİR'!CB25</f>
        <v>20</v>
      </c>
      <c r="EY12" s="4144"/>
      <c r="EZ12" s="4145">
        <f>'BİLGİ GİR'!CC25</f>
        <v>21</v>
      </c>
      <c r="FA12" s="4144"/>
      <c r="FB12" s="4145">
        <f>'BİLGİ GİR'!CD25</f>
        <v>22</v>
      </c>
      <c r="FC12" s="4144"/>
      <c r="FD12" s="4140">
        <f>'BİLGİ GİR'!CE25</f>
        <v>23</v>
      </c>
      <c r="FE12" s="4141"/>
      <c r="FF12" s="4140">
        <f>'BİLGİ GİR'!CF25</f>
        <v>24</v>
      </c>
      <c r="FG12" s="4142"/>
      <c r="FH12" s="4143">
        <f>'BİLGİ GİR'!CG25</f>
        <v>25</v>
      </c>
      <c r="FI12" s="4144"/>
      <c r="FJ12" s="4145">
        <f>'BİLGİ GİR'!CH25</f>
        <v>26</v>
      </c>
      <c r="FK12" s="4144"/>
      <c r="FL12" s="4145">
        <f>'BİLGİ GİR'!CI25</f>
        <v>27</v>
      </c>
      <c r="FM12" s="4144"/>
      <c r="FN12" s="4145">
        <f>'BİLGİ GİR'!CJ25</f>
        <v>28</v>
      </c>
      <c r="FO12" s="4144"/>
      <c r="FP12" s="4145">
        <f>'BİLGİ GİR'!CK25</f>
        <v>29</v>
      </c>
      <c r="FQ12" s="4144"/>
      <c r="FR12" s="4140">
        <f>'BİLGİ GİR'!CL25</f>
        <v>30</v>
      </c>
      <c r="FS12" s="4141"/>
      <c r="FT12" s="4140">
        <f>'BİLGİ GİR'!CM25</f>
        <v>31</v>
      </c>
      <c r="FU12" s="4142"/>
      <c r="FV12" s="4143">
        <f>'BİLGİ GİR'!CN25</f>
        <v>1</v>
      </c>
      <c r="FW12" s="4144"/>
      <c r="FX12" s="4145">
        <f>'BİLGİ GİR'!CO25</f>
        <v>2</v>
      </c>
      <c r="FY12" s="4144"/>
      <c r="FZ12" s="4145">
        <f>'BİLGİ GİR'!CP25</f>
        <v>3</v>
      </c>
      <c r="GA12" s="4144"/>
      <c r="GB12" s="4145">
        <f>'BİLGİ GİR'!CQ25</f>
        <v>4</v>
      </c>
      <c r="GC12" s="4144"/>
      <c r="GD12" s="4145">
        <f>'BİLGİ GİR'!CR25</f>
        <v>5</v>
      </c>
      <c r="GE12" s="4144"/>
      <c r="GF12" s="4140">
        <f>'BİLGİ GİR'!CS25</f>
        <v>6</v>
      </c>
      <c r="GG12" s="4141"/>
      <c r="GH12" s="4140">
        <f>'BİLGİ GİR'!CT25</f>
        <v>7</v>
      </c>
      <c r="GI12" s="4142"/>
      <c r="GM12" s="1298"/>
      <c r="GN12" s="1298"/>
      <c r="GO12" s="1298"/>
      <c r="GP12" s="1298"/>
      <c r="GQ12" s="1298"/>
      <c r="GR12" s="1298"/>
      <c r="GS12" s="1298"/>
      <c r="GT12" s="1298"/>
      <c r="GU12" s="1298"/>
      <c r="GV12" s="1298"/>
      <c r="GW12" s="1298"/>
      <c r="GX12" s="1298"/>
      <c r="GY12" s="1298"/>
      <c r="GZ12" s="1298"/>
      <c r="HA12" s="1298"/>
      <c r="HB12" s="1298"/>
      <c r="HC12" s="1298"/>
      <c r="HD12" s="1298"/>
      <c r="HE12" s="1298"/>
      <c r="HF12" s="1298"/>
      <c r="HG12" s="1298"/>
      <c r="HH12" s="1298"/>
      <c r="HI12" s="1298"/>
      <c r="HJ12" s="1298"/>
      <c r="HK12" s="1298"/>
      <c r="HL12" s="1298"/>
      <c r="HM12" s="1298"/>
      <c r="HN12" s="1298"/>
      <c r="HO12" s="1298"/>
      <c r="HP12" s="1298"/>
      <c r="HQ12" s="1298"/>
      <c r="HR12" s="1298"/>
      <c r="HS12" s="1298"/>
      <c r="HT12" s="1298"/>
      <c r="HU12" s="1298"/>
      <c r="HV12" s="1298"/>
      <c r="HW12" s="1298"/>
      <c r="HX12" s="1298"/>
      <c r="HY12" s="1298"/>
      <c r="HZ12" s="1298"/>
      <c r="IA12" s="1298"/>
      <c r="IB12" s="1298"/>
      <c r="IC12" s="1298"/>
      <c r="ID12" s="1298"/>
      <c r="IE12" s="1298"/>
      <c r="IF12" s="1298"/>
      <c r="IG12" s="1298"/>
      <c r="IH12" s="1298"/>
      <c r="II12" s="1298"/>
      <c r="IJ12" s="1298"/>
      <c r="IK12" s="1298"/>
      <c r="IL12" s="1298"/>
      <c r="IM12" s="1298"/>
      <c r="IN12" s="1298"/>
      <c r="IO12" s="1298"/>
      <c r="IP12" s="1298"/>
      <c r="IQ12" s="1298"/>
      <c r="IR12" s="1298"/>
      <c r="IS12" s="1298"/>
      <c r="IT12" s="1298"/>
      <c r="IU12" s="1298"/>
      <c r="IV12" s="1298"/>
      <c r="IW12" s="1298"/>
      <c r="IX12" s="1298"/>
      <c r="IY12" s="1298"/>
      <c r="IZ12" s="1298"/>
      <c r="JA12" s="1298"/>
      <c r="JB12" s="1298"/>
      <c r="JC12" s="1298"/>
      <c r="JE12" s="1754"/>
      <c r="JP12" s="1298"/>
      <c r="JQ12" s="1298"/>
      <c r="JR12" s="1298"/>
      <c r="JS12" s="1298"/>
      <c r="JT12" s="1298"/>
      <c r="JU12" s="1298"/>
      <c r="JV12" s="1298"/>
      <c r="JW12" s="1298"/>
      <c r="JX12" s="1298"/>
      <c r="JY12" s="1298"/>
      <c r="JZ12" s="1298"/>
      <c r="KA12" s="1298"/>
      <c r="KB12" s="1298"/>
      <c r="KC12" s="1298"/>
      <c r="KD12" s="1298"/>
      <c r="KE12" s="1298"/>
      <c r="KF12" s="1298"/>
      <c r="KG12" s="1298"/>
      <c r="KH12" s="1298"/>
      <c r="KI12" s="1298"/>
      <c r="KJ12" s="1298"/>
      <c r="KK12" s="1298"/>
      <c r="KL12" s="1298"/>
      <c r="KM12" s="1298"/>
      <c r="KN12" s="1298"/>
      <c r="KO12" s="1298"/>
      <c r="KP12" s="1298"/>
      <c r="KQ12" s="1298"/>
      <c r="KR12" s="1298"/>
      <c r="KS12" s="1298"/>
      <c r="KT12" s="1298"/>
      <c r="KU12" s="1298"/>
      <c r="KV12" s="1298"/>
      <c r="KW12" s="1298"/>
      <c r="KX12" s="1298"/>
      <c r="KY12" s="1298"/>
      <c r="KZ12" s="1298"/>
      <c r="LA12" s="1298"/>
      <c r="LB12" s="1298"/>
      <c r="LC12" s="1298"/>
      <c r="LD12" s="1298"/>
      <c r="LE12" s="1298"/>
      <c r="LF12" s="1298"/>
      <c r="LG12" s="1298"/>
      <c r="LH12" s="1298"/>
      <c r="LI12" s="1298"/>
      <c r="LJ12" s="1298"/>
      <c r="LK12" s="1298"/>
      <c r="LL12" s="1298"/>
      <c r="LM12" s="1298"/>
      <c r="LN12" s="1298"/>
      <c r="LO12" s="1298"/>
      <c r="LP12" s="1298"/>
      <c r="LQ12" s="1298"/>
      <c r="LR12" s="1298"/>
      <c r="LS12" s="1298"/>
      <c r="LT12" s="1298"/>
      <c r="LU12" s="1298"/>
      <c r="LV12" s="1298"/>
      <c r="LW12" s="1298"/>
      <c r="LX12" s="1298"/>
      <c r="LY12" s="1298"/>
      <c r="LZ12" s="1298"/>
      <c r="MA12" s="1298"/>
      <c r="MB12" s="1298"/>
      <c r="MC12" s="1298"/>
      <c r="MD12" s="1298"/>
      <c r="ME12" s="1298"/>
      <c r="MF12" s="1298"/>
      <c r="MH12" s="81"/>
      <c r="MI12" s="1754"/>
      <c r="MQ12" s="1754"/>
      <c r="MR12" s="1754"/>
      <c r="MS12" s="1752"/>
      <c r="MT12" s="1752"/>
      <c r="MU12" s="1752"/>
      <c r="MV12" s="1752"/>
      <c r="MW12" s="1752"/>
      <c r="MX12" s="1752"/>
      <c r="MY12" s="1752"/>
      <c r="MZ12" s="1752"/>
      <c r="NA12" s="1752"/>
      <c r="NB12" s="1754"/>
      <c r="NJ12" s="1353"/>
    </row>
    <row r="13" spans="3:382" s="1457" customFormat="1" ht="16.5" customHeight="1" thickBot="1">
      <c r="C13" s="95"/>
      <c r="J13" s="751"/>
      <c r="T13" s="1752"/>
      <c r="U13" s="1960"/>
      <c r="V13" s="1752"/>
      <c r="W13" s="1752"/>
      <c r="X13" s="1752"/>
      <c r="Y13" s="1752"/>
      <c r="Z13" s="1752"/>
      <c r="AA13" s="1752"/>
      <c r="AB13" s="1752"/>
      <c r="AC13" s="1752"/>
      <c r="AD13" s="1752"/>
      <c r="AE13" s="1752"/>
      <c r="AF13" s="1752"/>
      <c r="AG13" s="1752"/>
      <c r="AH13" s="1752"/>
      <c r="AI13" s="1752"/>
      <c r="AJ13" s="1752"/>
      <c r="AK13" s="1752"/>
      <c r="AL13" s="1752"/>
      <c r="AM13" s="1752"/>
      <c r="AN13" s="1752"/>
      <c r="AO13" s="1752"/>
      <c r="AP13" s="1752"/>
      <c r="AQ13" s="1752"/>
      <c r="AR13" s="1752"/>
      <c r="AS13" s="1752"/>
      <c r="AT13" s="1752"/>
      <c r="AU13" s="1752"/>
      <c r="AV13" s="1752"/>
      <c r="AW13" s="1752"/>
      <c r="AX13" s="1752"/>
      <c r="AY13" s="1752"/>
      <c r="AZ13" s="1752"/>
      <c r="BA13" s="1752"/>
      <c r="BB13" s="1752"/>
      <c r="BC13" s="1752"/>
      <c r="BD13" s="1752"/>
      <c r="BE13" s="1752"/>
      <c r="BF13" s="1752"/>
      <c r="BG13" s="1752"/>
      <c r="BH13" s="1752"/>
      <c r="BI13" s="1752"/>
      <c r="BJ13" s="1752"/>
      <c r="BK13" s="1752"/>
      <c r="BL13" s="1752"/>
      <c r="BM13" s="1752"/>
      <c r="BN13" s="1752"/>
      <c r="BO13" s="1752"/>
      <c r="BP13" s="1752"/>
      <c r="BQ13" s="1752"/>
      <c r="BR13" s="1752"/>
      <c r="BS13" s="1752"/>
      <c r="BT13" s="1752"/>
      <c r="BU13" s="1752"/>
      <c r="BV13" s="1752"/>
      <c r="BW13" s="1752"/>
      <c r="BX13" s="1752"/>
      <c r="BY13" s="1752"/>
      <c r="BZ13" s="1752"/>
      <c r="CA13" s="1752"/>
      <c r="CB13" s="1752"/>
      <c r="CC13" s="1752"/>
      <c r="CD13" s="1752"/>
      <c r="CE13" s="1752"/>
      <c r="CF13" s="1752"/>
      <c r="CG13" s="1752"/>
      <c r="CH13" s="1752"/>
      <c r="CI13" s="1752"/>
      <c r="CJ13" s="1752"/>
      <c r="CK13" s="1752"/>
      <c r="CL13" s="1752"/>
      <c r="CM13" s="1752"/>
      <c r="CN13" s="1752"/>
      <c r="CO13" s="1752"/>
      <c r="CQ13" s="95"/>
      <c r="CR13" s="18"/>
      <c r="CS13" s="18"/>
      <c r="CT13" s="18"/>
      <c r="CU13" s="18"/>
      <c r="CV13" s="18"/>
      <c r="CX13" s="4138"/>
      <c r="DO13" s="1749"/>
      <c r="DP13" s="4158"/>
      <c r="DQ13" s="4160"/>
      <c r="DR13" s="4116" t="str">
        <f>'BİLGİ GİR'!BL26</f>
        <v>Pzt</v>
      </c>
      <c r="DS13" s="4117"/>
      <c r="DT13" s="4118" t="str">
        <f>'BİLGİ GİR'!BM26</f>
        <v>Sal</v>
      </c>
      <c r="DU13" s="4119"/>
      <c r="DV13" s="4118" t="str">
        <f>'BİLGİ GİR'!BN26</f>
        <v>Çar</v>
      </c>
      <c r="DW13" s="4119"/>
      <c r="DX13" s="4118" t="str">
        <f>'BİLGİ GİR'!BO26</f>
        <v>Per</v>
      </c>
      <c r="DY13" s="4119"/>
      <c r="DZ13" s="4118" t="str">
        <f>'BİLGİ GİR'!BP26</f>
        <v>Cum</v>
      </c>
      <c r="EA13" s="4119"/>
      <c r="EB13" s="4120" t="str">
        <f>'BİLGİ GİR'!BQ26</f>
        <v>Cmt</v>
      </c>
      <c r="EC13" s="4121"/>
      <c r="ED13" s="4120" t="str">
        <f>'BİLGİ GİR'!BR26</f>
        <v>Paz</v>
      </c>
      <c r="EE13" s="4129"/>
      <c r="EF13" s="4116" t="str">
        <f>'BİLGİ GİR'!BS26</f>
        <v>Pzt</v>
      </c>
      <c r="EG13" s="4117"/>
      <c r="EH13" s="4118" t="str">
        <f>'BİLGİ GİR'!BT26</f>
        <v>Sal</v>
      </c>
      <c r="EI13" s="4119"/>
      <c r="EJ13" s="4118" t="str">
        <f>'BİLGİ GİR'!BU26</f>
        <v>Çar</v>
      </c>
      <c r="EK13" s="4119"/>
      <c r="EL13" s="4118" t="str">
        <f>'BİLGİ GİR'!BV26</f>
        <v>Per</v>
      </c>
      <c r="EM13" s="4119"/>
      <c r="EN13" s="4118" t="str">
        <f>'BİLGİ GİR'!BW26</f>
        <v>Cum</v>
      </c>
      <c r="EO13" s="4119"/>
      <c r="EP13" s="4120" t="str">
        <f>'BİLGİ GİR'!BX26</f>
        <v>Cmt</v>
      </c>
      <c r="EQ13" s="4121"/>
      <c r="ER13" s="4120" t="str">
        <f>'BİLGİ GİR'!BY26</f>
        <v>Paz</v>
      </c>
      <c r="ES13" s="4129"/>
      <c r="ET13" s="4116" t="str">
        <f>'BİLGİ GİR'!BZ26</f>
        <v>Pzt</v>
      </c>
      <c r="EU13" s="4117"/>
      <c r="EV13" s="4118" t="str">
        <f>'BİLGİ GİR'!CA26</f>
        <v>Sal</v>
      </c>
      <c r="EW13" s="4119"/>
      <c r="EX13" s="4118" t="str">
        <f>'BİLGİ GİR'!CB26</f>
        <v>Çar</v>
      </c>
      <c r="EY13" s="4119"/>
      <c r="EZ13" s="4118" t="str">
        <f>'BİLGİ GİR'!CC26</f>
        <v>Per</v>
      </c>
      <c r="FA13" s="4119"/>
      <c r="FB13" s="4118" t="str">
        <f>'BİLGİ GİR'!CD26</f>
        <v>Cum</v>
      </c>
      <c r="FC13" s="4119"/>
      <c r="FD13" s="4120" t="str">
        <f>'BİLGİ GİR'!CE26</f>
        <v>Cmt</v>
      </c>
      <c r="FE13" s="4121"/>
      <c r="FF13" s="4120" t="str">
        <f>'BİLGİ GİR'!CF26</f>
        <v>Paz</v>
      </c>
      <c r="FG13" s="4129"/>
      <c r="FH13" s="4116" t="str">
        <f>'BİLGİ GİR'!CG26</f>
        <v>Pzt</v>
      </c>
      <c r="FI13" s="4117"/>
      <c r="FJ13" s="4118" t="str">
        <f>'BİLGİ GİR'!CH26</f>
        <v>Sal</v>
      </c>
      <c r="FK13" s="4119"/>
      <c r="FL13" s="4118" t="str">
        <f>'BİLGİ GİR'!CI26</f>
        <v>Çar</v>
      </c>
      <c r="FM13" s="4119"/>
      <c r="FN13" s="4118" t="str">
        <f>'BİLGİ GİR'!CJ26</f>
        <v>Per</v>
      </c>
      <c r="FO13" s="4119"/>
      <c r="FP13" s="4118" t="str">
        <f>'BİLGİ GİR'!CK26</f>
        <v>Cum</v>
      </c>
      <c r="FQ13" s="4119"/>
      <c r="FR13" s="4120" t="str">
        <f>'BİLGİ GİR'!CL26</f>
        <v>Cmt</v>
      </c>
      <c r="FS13" s="4121"/>
      <c r="FT13" s="4120" t="str">
        <f>'BİLGİ GİR'!CM26</f>
        <v>Paz</v>
      </c>
      <c r="FU13" s="4129"/>
      <c r="FV13" s="4116" t="str">
        <f>'BİLGİ GİR'!CN26</f>
        <v/>
      </c>
      <c r="FW13" s="4117"/>
      <c r="FX13" s="4118" t="str">
        <f>'BİLGİ GİR'!CO26</f>
        <v/>
      </c>
      <c r="FY13" s="4119"/>
      <c r="FZ13" s="4118" t="str">
        <f>'BİLGİ GİR'!CP26</f>
        <v/>
      </c>
      <c r="GA13" s="4119"/>
      <c r="GB13" s="4118" t="str">
        <f>'BİLGİ GİR'!CQ26</f>
        <v/>
      </c>
      <c r="GC13" s="4119"/>
      <c r="GD13" s="4118" t="str">
        <f>'BİLGİ GİR'!CR26</f>
        <v/>
      </c>
      <c r="GE13" s="4119"/>
      <c r="GF13" s="4120" t="str">
        <f>'BİLGİ GİR'!CS26</f>
        <v/>
      </c>
      <c r="GG13" s="4121"/>
      <c r="GH13" s="4120" t="str">
        <f>'BİLGİ GİR'!CT26</f>
        <v/>
      </c>
      <c r="GI13" s="4129"/>
      <c r="GL13" s="4122" t="s">
        <v>161</v>
      </c>
      <c r="GM13" s="4122"/>
      <c r="GN13" s="4122"/>
      <c r="GO13" s="4122"/>
      <c r="GP13" s="4122"/>
      <c r="GQ13" s="4122"/>
      <c r="GR13" s="4122"/>
      <c r="GS13" s="4122"/>
      <c r="GT13" s="4122"/>
      <c r="GU13" s="4122"/>
      <c r="GV13" s="4122"/>
      <c r="GW13" s="4122"/>
      <c r="GX13" s="4122"/>
      <c r="GY13" s="4122"/>
      <c r="GZ13" s="4122"/>
      <c r="HA13" s="4122"/>
      <c r="HB13" s="4122"/>
      <c r="HC13" s="4122"/>
      <c r="HD13" s="4122"/>
      <c r="HE13" s="4122"/>
      <c r="HF13" s="4122"/>
      <c r="HG13" s="4122"/>
      <c r="HH13" s="4122"/>
      <c r="HI13" s="4122"/>
      <c r="HJ13" s="4122"/>
      <c r="HK13" s="4122"/>
      <c r="HL13" s="4122"/>
      <c r="HM13" s="4122"/>
      <c r="HN13" s="4122"/>
      <c r="HO13" s="4122"/>
      <c r="HP13" s="4122"/>
      <c r="HQ13" s="4122"/>
      <c r="HR13" s="4122"/>
      <c r="HS13" s="4122"/>
      <c r="HT13" s="4122"/>
      <c r="HU13" s="4122"/>
      <c r="HV13" s="4122"/>
      <c r="HW13" s="4122"/>
      <c r="HX13" s="4122"/>
      <c r="HY13" s="4122"/>
      <c r="HZ13" s="4122"/>
      <c r="IA13" s="4122"/>
      <c r="IB13" s="4122"/>
      <c r="IC13" s="4122"/>
      <c r="ID13" s="4122"/>
      <c r="IE13" s="4122"/>
      <c r="IF13" s="4122"/>
      <c r="IG13" s="4122"/>
      <c r="IH13" s="4122"/>
      <c r="II13" s="4122"/>
      <c r="IJ13" s="4122"/>
      <c r="IK13" s="4122"/>
      <c r="IL13" s="4122"/>
      <c r="IM13" s="4122"/>
      <c r="IN13" s="4122"/>
      <c r="IO13" s="4122"/>
      <c r="IP13" s="4122"/>
      <c r="IQ13" s="4122"/>
      <c r="IR13" s="4122"/>
      <c r="IS13" s="4122"/>
      <c r="IT13" s="4122"/>
      <c r="IU13" s="4122"/>
      <c r="IV13" s="4122"/>
      <c r="IW13" s="4122"/>
      <c r="IX13" s="4122"/>
      <c r="IY13" s="4122"/>
      <c r="IZ13" s="4122"/>
      <c r="JA13" s="4122"/>
      <c r="JB13" s="4122"/>
      <c r="JC13" s="4122"/>
      <c r="JE13" s="1754"/>
      <c r="JN13" s="4122" t="s">
        <v>162</v>
      </c>
      <c r="JO13" s="4122"/>
      <c r="JP13" s="4122"/>
      <c r="JQ13" s="4122"/>
      <c r="JR13" s="4122"/>
      <c r="JS13" s="4122"/>
      <c r="JT13" s="4122"/>
      <c r="JU13" s="4122"/>
      <c r="JV13" s="4122"/>
      <c r="JW13" s="4122"/>
      <c r="JX13" s="4122"/>
      <c r="JY13" s="4122"/>
      <c r="JZ13" s="4122"/>
      <c r="KA13" s="4122"/>
      <c r="KB13" s="4122"/>
      <c r="KC13" s="4122"/>
      <c r="KD13" s="4122"/>
      <c r="KE13" s="4122"/>
      <c r="KF13" s="4122"/>
      <c r="KG13" s="4122"/>
      <c r="KH13" s="4122"/>
      <c r="KI13" s="4122"/>
      <c r="KJ13" s="4122"/>
      <c r="KK13" s="4122"/>
      <c r="KL13" s="4122"/>
      <c r="KM13" s="4122"/>
      <c r="KN13" s="4122"/>
      <c r="KO13" s="4122"/>
      <c r="KP13" s="4122"/>
      <c r="KQ13" s="4122"/>
      <c r="KR13" s="4122"/>
      <c r="KS13" s="4122"/>
      <c r="KT13" s="4122"/>
      <c r="KU13" s="4122"/>
      <c r="KV13" s="4122"/>
      <c r="KW13" s="4122"/>
      <c r="KX13" s="4122"/>
      <c r="KY13" s="4122"/>
      <c r="KZ13" s="4122"/>
      <c r="LA13" s="4122"/>
      <c r="LB13" s="4122"/>
      <c r="LC13" s="4122"/>
      <c r="LD13" s="4122"/>
      <c r="LE13" s="4122"/>
      <c r="LF13" s="4122"/>
      <c r="LG13" s="4122"/>
      <c r="LH13" s="4122"/>
      <c r="LI13" s="4122"/>
      <c r="LJ13" s="4122"/>
      <c r="LK13" s="4122"/>
      <c r="LL13" s="4122"/>
      <c r="LM13" s="4122"/>
      <c r="LN13" s="4122"/>
      <c r="LO13" s="4122"/>
      <c r="LP13" s="4122"/>
      <c r="LQ13" s="4122"/>
      <c r="LR13" s="4122"/>
      <c r="LS13" s="4122"/>
      <c r="LT13" s="4122"/>
      <c r="LU13" s="4122"/>
      <c r="LV13" s="4122"/>
      <c r="LW13" s="4122"/>
      <c r="LX13" s="4122"/>
      <c r="LY13" s="4122"/>
      <c r="LZ13" s="4122"/>
      <c r="MA13" s="4122"/>
      <c r="MB13" s="4122"/>
      <c r="MC13" s="4122"/>
      <c r="MD13" s="4122"/>
      <c r="ME13" s="4122"/>
      <c r="MF13" s="1298"/>
      <c r="MH13" s="81"/>
      <c r="MI13" s="1754"/>
      <c r="MQ13" s="1754"/>
      <c r="MR13" s="1754"/>
      <c r="MS13" s="4146"/>
      <c r="MT13" s="4146"/>
      <c r="MU13" s="4146"/>
      <c r="MV13" s="4146"/>
      <c r="MW13" s="4146"/>
      <c r="MX13" s="4146"/>
      <c r="MY13" s="4146"/>
      <c r="MZ13" s="1752"/>
      <c r="NA13" s="1752"/>
      <c r="NB13" s="1754"/>
      <c r="NJ13" s="1353"/>
    </row>
    <row r="14" spans="3:382" ht="15" customHeight="1" thickTop="1" thickBot="1">
      <c r="C14" s="4130" t="s">
        <v>167</v>
      </c>
      <c r="D14" s="4131"/>
      <c r="E14" s="4131"/>
      <c r="F14" s="4131"/>
      <c r="G14" s="4131"/>
      <c r="H14" s="4132"/>
      <c r="I14" s="425"/>
      <c r="J14" s="425"/>
      <c r="K14" s="3"/>
      <c r="L14" s="4130" t="s">
        <v>165</v>
      </c>
      <c r="M14" s="4131"/>
      <c r="N14" s="4131"/>
      <c r="O14" s="4131"/>
      <c r="P14" s="4131"/>
      <c r="Q14" s="4132"/>
      <c r="R14" s="281"/>
      <c r="S14" s="281"/>
      <c r="T14" s="281"/>
      <c r="U14" s="4130" t="s">
        <v>241</v>
      </c>
      <c r="V14" s="4131"/>
      <c r="W14" s="4131"/>
      <c r="X14" s="4131"/>
      <c r="Y14" s="4131"/>
      <c r="Z14" s="4131"/>
      <c r="AA14" s="4132"/>
      <c r="AB14" s="4133"/>
      <c r="AC14" s="4133"/>
      <c r="AD14" s="4133"/>
      <c r="AE14" s="4133"/>
      <c r="AF14" s="4133"/>
      <c r="AG14" s="4133"/>
      <c r="AH14" s="4133"/>
      <c r="AI14" s="4133"/>
      <c r="AJ14" s="4133"/>
      <c r="AK14" s="4133"/>
      <c r="AL14" s="4133"/>
      <c r="AM14" s="4133"/>
      <c r="AN14" s="4133"/>
      <c r="AO14" s="4133"/>
      <c r="AP14" s="4133"/>
      <c r="AQ14" s="4133"/>
      <c r="AR14" s="4133"/>
      <c r="AS14" s="4133"/>
      <c r="AT14" s="4133"/>
      <c r="AU14" s="4133"/>
      <c r="AV14" s="4133"/>
      <c r="AW14" s="4133"/>
      <c r="AX14" s="4133"/>
      <c r="AY14" s="4133"/>
      <c r="AZ14" s="4133"/>
      <c r="BA14" s="4133"/>
      <c r="BB14" s="4133"/>
      <c r="BC14" s="4133"/>
      <c r="BD14" s="4133"/>
      <c r="BE14" s="4133"/>
      <c r="BF14" s="4133"/>
      <c r="BG14" s="4133"/>
      <c r="BH14" s="4133"/>
      <c r="BI14" s="4133"/>
      <c r="BJ14" s="4133"/>
      <c r="BK14" s="4133"/>
      <c r="BL14" s="4133"/>
      <c r="BM14" s="4133"/>
      <c r="BN14" s="4133"/>
      <c r="BO14" s="4133"/>
      <c r="BP14" s="4133"/>
      <c r="BQ14" s="4133"/>
      <c r="BR14" s="4133"/>
      <c r="BS14" s="4133"/>
      <c r="BT14" s="4133"/>
      <c r="BU14" s="4133"/>
      <c r="BV14" s="4133"/>
      <c r="BW14" s="4133"/>
      <c r="BX14" s="4133"/>
      <c r="BY14" s="4133"/>
      <c r="BZ14" s="4133"/>
      <c r="CA14" s="4133"/>
      <c r="CB14" s="4133"/>
      <c r="CC14" s="4133"/>
      <c r="CD14" s="4133"/>
      <c r="CE14" s="4133"/>
      <c r="CF14" s="4133"/>
      <c r="CG14" s="4133"/>
      <c r="CH14" s="4133"/>
      <c r="CI14" s="4133"/>
      <c r="CJ14" s="4133"/>
      <c r="CK14" s="4133"/>
      <c r="CL14" s="4133"/>
      <c r="CM14" s="4133"/>
      <c r="CN14" s="281"/>
      <c r="CO14" s="4134" t="s">
        <v>278</v>
      </c>
      <c r="CP14" s="4135"/>
      <c r="CQ14" s="4135"/>
      <c r="CR14" s="4135"/>
      <c r="CS14" s="4135"/>
      <c r="CT14" s="4135"/>
      <c r="CU14" s="4135"/>
      <c r="CV14" s="4136"/>
      <c r="CX14" s="4138"/>
      <c r="DO14" s="1749"/>
      <c r="DP14" s="4123" t="s">
        <v>181</v>
      </c>
      <c r="DQ14" s="4124"/>
      <c r="DR14" s="4124"/>
      <c r="DS14" s="4124"/>
      <c r="DT14" s="4124"/>
      <c r="DU14" s="4124"/>
      <c r="DV14" s="4124"/>
      <c r="DW14" s="4124"/>
      <c r="DX14" s="4124"/>
      <c r="DY14" s="4124"/>
      <c r="DZ14" s="4124"/>
      <c r="EA14" s="4124"/>
      <c r="EB14" s="4124"/>
      <c r="EC14" s="4124"/>
      <c r="ED14" s="4124"/>
      <c r="EE14" s="4124"/>
      <c r="EF14" s="4124"/>
      <c r="EG14" s="4124"/>
      <c r="EH14" s="4124"/>
      <c r="EI14" s="4124"/>
      <c r="EJ14" s="4124"/>
      <c r="EK14" s="4124"/>
      <c r="EL14" s="4124"/>
      <c r="EM14" s="4124"/>
      <c r="EN14" s="4124"/>
      <c r="EO14" s="4124"/>
      <c r="EP14" s="4124"/>
      <c r="EQ14" s="4124"/>
      <c r="ER14" s="4124"/>
      <c r="ES14" s="4124"/>
      <c r="ET14" s="4124"/>
      <c r="EU14" s="4124"/>
      <c r="EV14" s="4124"/>
      <c r="EW14" s="4124"/>
      <c r="EX14" s="4124"/>
      <c r="EY14" s="4124"/>
      <c r="EZ14" s="4124"/>
      <c r="FA14" s="4124"/>
      <c r="FB14" s="4124"/>
      <c r="FC14" s="4124"/>
      <c r="FD14" s="4124"/>
      <c r="FE14" s="4124"/>
      <c r="FF14" s="4124"/>
      <c r="FG14" s="4124"/>
      <c r="FH14" s="4124"/>
      <c r="FI14" s="4124"/>
      <c r="FJ14" s="4124"/>
      <c r="FK14" s="4124"/>
      <c r="FL14" s="4124"/>
      <c r="FM14" s="4124"/>
      <c r="FN14" s="4124"/>
      <c r="FO14" s="4124"/>
      <c r="FP14" s="4124"/>
      <c r="FQ14" s="4124"/>
      <c r="FR14" s="4124"/>
      <c r="FS14" s="4124"/>
      <c r="FT14" s="4124"/>
      <c r="FU14" s="4124"/>
      <c r="FV14" s="4124"/>
      <c r="FW14" s="4124"/>
      <c r="FX14" s="4124"/>
      <c r="FY14" s="4124"/>
      <c r="FZ14" s="4124"/>
      <c r="GA14" s="4124"/>
      <c r="GB14" s="4124"/>
      <c r="GC14" s="4124"/>
      <c r="GD14" s="4124"/>
      <c r="GE14" s="4124"/>
      <c r="GF14" s="4124"/>
      <c r="GG14" s="4124"/>
      <c r="GH14" s="4124"/>
      <c r="GI14" s="4125"/>
      <c r="GM14" s="1357" t="str">
        <f>'BİLGİ GİR'!BL26</f>
        <v>Pzt</v>
      </c>
      <c r="GN14" s="1295">
        <f t="shared" ref="GN14:IY14" si="42">DS13</f>
        <v>0</v>
      </c>
      <c r="GO14" s="3" t="str">
        <f t="shared" si="42"/>
        <v>Sal</v>
      </c>
      <c r="GP14" s="3">
        <f t="shared" si="42"/>
        <v>0</v>
      </c>
      <c r="GQ14" s="3" t="str">
        <f t="shared" si="42"/>
        <v>Çar</v>
      </c>
      <c r="GR14" s="3">
        <f t="shared" si="42"/>
        <v>0</v>
      </c>
      <c r="GS14" s="3" t="str">
        <f t="shared" si="42"/>
        <v>Per</v>
      </c>
      <c r="GT14" s="3">
        <f t="shared" si="42"/>
        <v>0</v>
      </c>
      <c r="GU14" s="3" t="str">
        <f t="shared" si="42"/>
        <v>Cum</v>
      </c>
      <c r="GV14" s="3">
        <f t="shared" si="42"/>
        <v>0</v>
      </c>
      <c r="GW14" s="3" t="str">
        <f t="shared" si="42"/>
        <v>Cmt</v>
      </c>
      <c r="GX14" s="3">
        <f t="shared" si="42"/>
        <v>0</v>
      </c>
      <c r="GY14" s="3" t="str">
        <f t="shared" si="42"/>
        <v>Paz</v>
      </c>
      <c r="GZ14" s="3">
        <f t="shared" si="42"/>
        <v>0</v>
      </c>
      <c r="HA14" s="3" t="str">
        <f t="shared" si="42"/>
        <v>Pzt</v>
      </c>
      <c r="HB14" s="3">
        <f t="shared" si="42"/>
        <v>0</v>
      </c>
      <c r="HC14" s="3" t="str">
        <f t="shared" si="42"/>
        <v>Sal</v>
      </c>
      <c r="HD14" s="3">
        <f t="shared" si="42"/>
        <v>0</v>
      </c>
      <c r="HE14" s="3" t="str">
        <f t="shared" si="42"/>
        <v>Çar</v>
      </c>
      <c r="HF14" s="3">
        <f t="shared" si="42"/>
        <v>0</v>
      </c>
      <c r="HG14" s="3" t="str">
        <f t="shared" si="42"/>
        <v>Per</v>
      </c>
      <c r="HH14" s="3">
        <f t="shared" si="42"/>
        <v>0</v>
      </c>
      <c r="HI14" s="3" t="str">
        <f t="shared" si="42"/>
        <v>Cum</v>
      </c>
      <c r="HJ14" s="3">
        <f t="shared" si="42"/>
        <v>0</v>
      </c>
      <c r="HK14" s="3" t="str">
        <f t="shared" si="42"/>
        <v>Cmt</v>
      </c>
      <c r="HL14" s="3">
        <f t="shared" si="42"/>
        <v>0</v>
      </c>
      <c r="HM14" s="3" t="str">
        <f t="shared" si="42"/>
        <v>Paz</v>
      </c>
      <c r="HN14" s="3">
        <f t="shared" si="42"/>
        <v>0</v>
      </c>
      <c r="HO14" s="3" t="str">
        <f t="shared" si="42"/>
        <v>Pzt</v>
      </c>
      <c r="HP14" s="3">
        <f t="shared" si="42"/>
        <v>0</v>
      </c>
      <c r="HQ14" s="3" t="str">
        <f t="shared" si="42"/>
        <v>Sal</v>
      </c>
      <c r="HR14" s="3">
        <f t="shared" si="42"/>
        <v>0</v>
      </c>
      <c r="HS14" s="3" t="str">
        <f t="shared" si="42"/>
        <v>Çar</v>
      </c>
      <c r="HT14" s="3">
        <f t="shared" si="42"/>
        <v>0</v>
      </c>
      <c r="HU14" s="3" t="str">
        <f t="shared" si="42"/>
        <v>Per</v>
      </c>
      <c r="HV14" s="3">
        <f t="shared" si="42"/>
        <v>0</v>
      </c>
      <c r="HW14" s="3" t="str">
        <f t="shared" si="42"/>
        <v>Cum</v>
      </c>
      <c r="HX14" s="3">
        <f t="shared" si="42"/>
        <v>0</v>
      </c>
      <c r="HY14" s="3" t="str">
        <f t="shared" si="42"/>
        <v>Cmt</v>
      </c>
      <c r="HZ14" s="3">
        <f t="shared" si="42"/>
        <v>0</v>
      </c>
      <c r="IA14" s="3" t="str">
        <f t="shared" si="42"/>
        <v>Paz</v>
      </c>
      <c r="IB14" s="3">
        <f t="shared" si="42"/>
        <v>0</v>
      </c>
      <c r="IC14" s="3" t="str">
        <f t="shared" si="42"/>
        <v>Pzt</v>
      </c>
      <c r="ID14" s="3">
        <f t="shared" si="42"/>
        <v>0</v>
      </c>
      <c r="IE14" s="3" t="str">
        <f t="shared" si="42"/>
        <v>Sal</v>
      </c>
      <c r="IF14" s="3">
        <f t="shared" si="42"/>
        <v>0</v>
      </c>
      <c r="IG14" s="3" t="str">
        <f t="shared" si="42"/>
        <v>Çar</v>
      </c>
      <c r="IH14" s="3">
        <f t="shared" si="42"/>
        <v>0</v>
      </c>
      <c r="II14" s="3" t="str">
        <f t="shared" si="42"/>
        <v>Per</v>
      </c>
      <c r="IJ14" s="3">
        <f t="shared" si="42"/>
        <v>0</v>
      </c>
      <c r="IK14" s="3" t="str">
        <f t="shared" si="42"/>
        <v>Cum</v>
      </c>
      <c r="IL14" s="3">
        <f t="shared" si="42"/>
        <v>0</v>
      </c>
      <c r="IM14" s="3" t="str">
        <f t="shared" si="42"/>
        <v>Cmt</v>
      </c>
      <c r="IN14" s="3">
        <f t="shared" si="42"/>
        <v>0</v>
      </c>
      <c r="IO14" s="3" t="str">
        <f t="shared" si="42"/>
        <v>Paz</v>
      </c>
      <c r="IP14" s="3">
        <f t="shared" si="42"/>
        <v>0</v>
      </c>
      <c r="IQ14" s="3" t="str">
        <f t="shared" si="42"/>
        <v/>
      </c>
      <c r="IR14" s="3">
        <f t="shared" si="42"/>
        <v>0</v>
      </c>
      <c r="IS14" s="3" t="str">
        <f t="shared" si="42"/>
        <v/>
      </c>
      <c r="IT14" s="3">
        <f t="shared" si="42"/>
        <v>0</v>
      </c>
      <c r="IU14" s="3" t="str">
        <f t="shared" si="42"/>
        <v/>
      </c>
      <c r="IV14" s="3">
        <f t="shared" si="42"/>
        <v>0</v>
      </c>
      <c r="IW14" s="3" t="str">
        <f t="shared" si="42"/>
        <v/>
      </c>
      <c r="IX14" s="3">
        <f t="shared" si="42"/>
        <v>0</v>
      </c>
      <c r="IY14" s="3" t="str">
        <f t="shared" si="42"/>
        <v/>
      </c>
      <c r="IZ14" s="3">
        <f t="shared" ref="IZ14:JC14" si="43">GE13</f>
        <v>0</v>
      </c>
      <c r="JA14" s="3" t="str">
        <f t="shared" si="43"/>
        <v/>
      </c>
      <c r="JB14" s="3">
        <f t="shared" si="43"/>
        <v>0</v>
      </c>
      <c r="JC14" s="3" t="str">
        <f t="shared" si="43"/>
        <v/>
      </c>
      <c r="JF14" s="4147" t="s">
        <v>177</v>
      </c>
      <c r="JG14" s="4147"/>
      <c r="JH14" s="4147"/>
      <c r="JI14" s="4147"/>
      <c r="JJ14" s="4147"/>
      <c r="JK14" s="4147" t="s">
        <v>176</v>
      </c>
      <c r="JL14" s="4147"/>
      <c r="JM14" s="4147"/>
      <c r="JN14" s="4147"/>
      <c r="JO14" s="4147"/>
      <c r="JP14" s="1295" t="str">
        <f>DR13</f>
        <v>Pzt</v>
      </c>
      <c r="JQ14" s="1295">
        <f t="shared" ref="JQ14:MB14" si="44">DS13</f>
        <v>0</v>
      </c>
      <c r="JR14" s="1295" t="str">
        <f t="shared" si="44"/>
        <v>Sal</v>
      </c>
      <c r="JS14" s="1295">
        <f t="shared" si="44"/>
        <v>0</v>
      </c>
      <c r="JT14" s="1295" t="str">
        <f t="shared" si="44"/>
        <v>Çar</v>
      </c>
      <c r="JU14" s="1295">
        <f t="shared" si="44"/>
        <v>0</v>
      </c>
      <c r="JV14" s="1295" t="str">
        <f t="shared" si="44"/>
        <v>Per</v>
      </c>
      <c r="JW14" s="1295">
        <f t="shared" si="44"/>
        <v>0</v>
      </c>
      <c r="JX14" s="1295" t="str">
        <f t="shared" si="44"/>
        <v>Cum</v>
      </c>
      <c r="JY14" s="1295">
        <f t="shared" si="44"/>
        <v>0</v>
      </c>
      <c r="JZ14" s="1295" t="str">
        <f t="shared" si="44"/>
        <v>Cmt</v>
      </c>
      <c r="KA14" s="1295">
        <f t="shared" si="44"/>
        <v>0</v>
      </c>
      <c r="KB14" s="1295" t="str">
        <f t="shared" si="44"/>
        <v>Paz</v>
      </c>
      <c r="KC14" s="1295">
        <f t="shared" si="44"/>
        <v>0</v>
      </c>
      <c r="KD14" s="1295" t="str">
        <f t="shared" si="44"/>
        <v>Pzt</v>
      </c>
      <c r="KE14" s="1295">
        <f t="shared" si="44"/>
        <v>0</v>
      </c>
      <c r="KF14" s="1295" t="str">
        <f t="shared" si="44"/>
        <v>Sal</v>
      </c>
      <c r="KG14" s="1295">
        <f t="shared" si="44"/>
        <v>0</v>
      </c>
      <c r="KH14" s="1295" t="str">
        <f t="shared" si="44"/>
        <v>Çar</v>
      </c>
      <c r="KI14" s="1295">
        <f t="shared" si="44"/>
        <v>0</v>
      </c>
      <c r="KJ14" s="1295" t="str">
        <f t="shared" si="44"/>
        <v>Per</v>
      </c>
      <c r="KK14" s="1295">
        <f t="shared" si="44"/>
        <v>0</v>
      </c>
      <c r="KL14" s="1295" t="str">
        <f t="shared" si="44"/>
        <v>Cum</v>
      </c>
      <c r="KM14" s="1295">
        <f t="shared" si="44"/>
        <v>0</v>
      </c>
      <c r="KN14" s="1295" t="str">
        <f t="shared" si="44"/>
        <v>Cmt</v>
      </c>
      <c r="KO14" s="1295">
        <f t="shared" si="44"/>
        <v>0</v>
      </c>
      <c r="KP14" s="1295" t="str">
        <f t="shared" si="44"/>
        <v>Paz</v>
      </c>
      <c r="KQ14" s="1295">
        <f t="shared" si="44"/>
        <v>0</v>
      </c>
      <c r="KR14" s="1295" t="str">
        <f t="shared" si="44"/>
        <v>Pzt</v>
      </c>
      <c r="KS14" s="1295">
        <f t="shared" si="44"/>
        <v>0</v>
      </c>
      <c r="KT14" s="1295" t="str">
        <f t="shared" si="44"/>
        <v>Sal</v>
      </c>
      <c r="KU14" s="1295">
        <f t="shared" si="44"/>
        <v>0</v>
      </c>
      <c r="KV14" s="1295" t="str">
        <f t="shared" si="44"/>
        <v>Çar</v>
      </c>
      <c r="KW14" s="1295">
        <f t="shared" si="44"/>
        <v>0</v>
      </c>
      <c r="KX14" s="1295" t="str">
        <f t="shared" si="44"/>
        <v>Per</v>
      </c>
      <c r="KY14" s="1295">
        <f t="shared" si="44"/>
        <v>0</v>
      </c>
      <c r="KZ14" s="1295" t="str">
        <f t="shared" si="44"/>
        <v>Cum</v>
      </c>
      <c r="LA14" s="1295">
        <f t="shared" si="44"/>
        <v>0</v>
      </c>
      <c r="LB14" s="1295" t="str">
        <f t="shared" si="44"/>
        <v>Cmt</v>
      </c>
      <c r="LC14" s="1295">
        <f t="shared" si="44"/>
        <v>0</v>
      </c>
      <c r="LD14" s="1295" t="str">
        <f t="shared" si="44"/>
        <v>Paz</v>
      </c>
      <c r="LE14" s="1295">
        <f t="shared" si="44"/>
        <v>0</v>
      </c>
      <c r="LF14" s="1295" t="str">
        <f t="shared" si="44"/>
        <v>Pzt</v>
      </c>
      <c r="LG14" s="1295">
        <f t="shared" si="44"/>
        <v>0</v>
      </c>
      <c r="LH14" s="1295" t="str">
        <f t="shared" si="44"/>
        <v>Sal</v>
      </c>
      <c r="LI14" s="1295">
        <f t="shared" si="44"/>
        <v>0</v>
      </c>
      <c r="LJ14" s="1295" t="str">
        <f t="shared" si="44"/>
        <v>Çar</v>
      </c>
      <c r="LK14" s="1295">
        <f t="shared" si="44"/>
        <v>0</v>
      </c>
      <c r="LL14" s="1295" t="str">
        <f t="shared" si="44"/>
        <v>Per</v>
      </c>
      <c r="LM14" s="1295">
        <f t="shared" si="44"/>
        <v>0</v>
      </c>
      <c r="LN14" s="1295" t="str">
        <f t="shared" si="44"/>
        <v>Cum</v>
      </c>
      <c r="LO14" s="1295">
        <f t="shared" si="44"/>
        <v>0</v>
      </c>
      <c r="LP14" s="1295" t="str">
        <f t="shared" si="44"/>
        <v>Cmt</v>
      </c>
      <c r="LQ14" s="1295">
        <f t="shared" si="44"/>
        <v>0</v>
      </c>
      <c r="LR14" s="1295" t="str">
        <f t="shared" si="44"/>
        <v>Paz</v>
      </c>
      <c r="LS14" s="1295">
        <f t="shared" si="44"/>
        <v>0</v>
      </c>
      <c r="LT14" s="1295" t="str">
        <f t="shared" si="44"/>
        <v/>
      </c>
      <c r="LU14" s="1295">
        <f t="shared" si="44"/>
        <v>0</v>
      </c>
      <c r="LV14" s="1295" t="str">
        <f t="shared" si="44"/>
        <v/>
      </c>
      <c r="LW14" s="1295">
        <f t="shared" si="44"/>
        <v>0</v>
      </c>
      <c r="LX14" s="1295" t="str">
        <f t="shared" si="44"/>
        <v/>
      </c>
      <c r="LY14" s="1295">
        <f t="shared" si="44"/>
        <v>0</v>
      </c>
      <c r="LZ14" s="1295" t="str">
        <f t="shared" si="44"/>
        <v/>
      </c>
      <c r="MA14" s="1295">
        <f t="shared" si="44"/>
        <v>0</v>
      </c>
      <c r="MB14" s="1295" t="str">
        <f t="shared" si="44"/>
        <v/>
      </c>
      <c r="MC14" s="1295">
        <f t="shared" ref="MC14:MF14" si="45">GE13</f>
        <v>0</v>
      </c>
      <c r="MD14" s="1295" t="str">
        <f t="shared" si="45"/>
        <v/>
      </c>
      <c r="ME14" s="1295">
        <f t="shared" si="45"/>
        <v>0</v>
      </c>
      <c r="MF14" s="1295" t="str">
        <f t="shared" si="45"/>
        <v/>
      </c>
    </row>
    <row r="15" spans="3:382" ht="15" customHeight="1" thickBot="1">
      <c r="D15" s="1751">
        <v>1</v>
      </c>
      <c r="E15" s="1751">
        <v>2</v>
      </c>
      <c r="F15" s="1751">
        <v>3</v>
      </c>
      <c r="G15" s="1751">
        <v>4</v>
      </c>
      <c r="H15" s="1751">
        <v>5</v>
      </c>
      <c r="I15" s="28"/>
      <c r="M15" s="1751">
        <v>1</v>
      </c>
      <c r="N15" s="1751">
        <v>2</v>
      </c>
      <c r="O15" s="1751">
        <v>3</v>
      </c>
      <c r="P15" s="1751">
        <v>4</v>
      </c>
      <c r="Q15" s="1751">
        <v>5</v>
      </c>
      <c r="R15" s="1746"/>
      <c r="S15" s="273"/>
      <c r="V15" s="1"/>
      <c r="W15" s="1959">
        <v>1</v>
      </c>
      <c r="X15" s="1959">
        <v>2</v>
      </c>
      <c r="Y15" s="1959">
        <v>3</v>
      </c>
      <c r="Z15" s="1959">
        <v>4</v>
      </c>
      <c r="AA15" s="1959">
        <v>5</v>
      </c>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R15" s="1755">
        <v>1</v>
      </c>
      <c r="CS15" s="1755">
        <v>2</v>
      </c>
      <c r="CT15" s="1755">
        <v>3</v>
      </c>
      <c r="CU15" s="1755">
        <v>4</v>
      </c>
      <c r="CV15" s="1755">
        <v>5</v>
      </c>
      <c r="CX15" s="4139"/>
      <c r="CY15" s="2440"/>
      <c r="CZ15" s="2441"/>
      <c r="DA15" s="4148" t="s">
        <v>41</v>
      </c>
      <c r="DB15" s="4149"/>
      <c r="DC15" s="4148" t="s">
        <v>43</v>
      </c>
      <c r="DD15" s="4150"/>
      <c r="DE15" s="4149" t="s">
        <v>44</v>
      </c>
      <c r="DF15" s="4149"/>
      <c r="DG15" s="4148" t="s">
        <v>45</v>
      </c>
      <c r="DH15" s="4150"/>
      <c r="DI15" s="4149" t="s">
        <v>40</v>
      </c>
      <c r="DJ15" s="4149"/>
      <c r="DK15" s="4148" t="s">
        <v>46</v>
      </c>
      <c r="DL15" s="4150"/>
      <c r="DM15" s="4149" t="s">
        <v>42</v>
      </c>
      <c r="DN15" s="4150"/>
      <c r="DO15" s="1749"/>
      <c r="DP15" s="4126"/>
      <c r="DQ15" s="4127"/>
      <c r="DR15" s="4127"/>
      <c r="DS15" s="4127"/>
      <c r="DT15" s="4127"/>
      <c r="DU15" s="4127"/>
      <c r="DV15" s="4127"/>
      <c r="DW15" s="4127"/>
      <c r="DX15" s="4127"/>
      <c r="DY15" s="4127"/>
      <c r="DZ15" s="4127"/>
      <c r="EA15" s="4127"/>
      <c r="EB15" s="4127"/>
      <c r="EC15" s="4127"/>
      <c r="ED15" s="4127"/>
      <c r="EE15" s="4127"/>
      <c r="EF15" s="4127"/>
      <c r="EG15" s="4127"/>
      <c r="EH15" s="4127"/>
      <c r="EI15" s="4127"/>
      <c r="EJ15" s="4127"/>
      <c r="EK15" s="4127"/>
      <c r="EL15" s="4127"/>
      <c r="EM15" s="4127"/>
      <c r="EN15" s="4127"/>
      <c r="EO15" s="4127"/>
      <c r="EP15" s="4127"/>
      <c r="EQ15" s="4127"/>
      <c r="ER15" s="4127"/>
      <c r="ES15" s="4127"/>
      <c r="ET15" s="4127"/>
      <c r="EU15" s="4127"/>
      <c r="EV15" s="4127"/>
      <c r="EW15" s="4127"/>
      <c r="EX15" s="4127"/>
      <c r="EY15" s="4127"/>
      <c r="EZ15" s="4127"/>
      <c r="FA15" s="4127"/>
      <c r="FB15" s="4127"/>
      <c r="FC15" s="4127"/>
      <c r="FD15" s="4127"/>
      <c r="FE15" s="4127"/>
      <c r="FF15" s="4127"/>
      <c r="FG15" s="4127"/>
      <c r="FH15" s="4127"/>
      <c r="FI15" s="4127"/>
      <c r="FJ15" s="4127"/>
      <c r="FK15" s="4127"/>
      <c r="FL15" s="4127"/>
      <c r="FM15" s="4127"/>
      <c r="FN15" s="4127"/>
      <c r="FO15" s="4127"/>
      <c r="FP15" s="4127"/>
      <c r="FQ15" s="4127"/>
      <c r="FR15" s="4127"/>
      <c r="FS15" s="4127"/>
      <c r="FT15" s="4127"/>
      <c r="FU15" s="4127"/>
      <c r="FV15" s="4127"/>
      <c r="FW15" s="4127"/>
      <c r="FX15" s="4127"/>
      <c r="FY15" s="4127"/>
      <c r="FZ15" s="4127"/>
      <c r="GA15" s="4127"/>
      <c r="GB15" s="4127"/>
      <c r="GC15" s="4127"/>
      <c r="GD15" s="4127"/>
      <c r="GE15" s="4127"/>
      <c r="GF15" s="4127"/>
      <c r="GG15" s="4127"/>
      <c r="GH15" s="4127"/>
      <c r="GI15" s="4128"/>
      <c r="GM15" s="1299">
        <f>DR12</f>
        <v>4</v>
      </c>
      <c r="GN15" s="1299">
        <f t="shared" ref="GN15:IY15" si="46">DS12</f>
        <v>0</v>
      </c>
      <c r="GO15" s="1750">
        <f t="shared" si="46"/>
        <v>5</v>
      </c>
      <c r="GP15" s="1750">
        <f t="shared" si="46"/>
        <v>0</v>
      </c>
      <c r="GQ15" s="1750">
        <f t="shared" si="46"/>
        <v>6</v>
      </c>
      <c r="GR15" s="1750">
        <f t="shared" si="46"/>
        <v>0</v>
      </c>
      <c r="GS15" s="1750">
        <f t="shared" si="46"/>
        <v>7</v>
      </c>
      <c r="GT15" s="1750">
        <f t="shared" si="46"/>
        <v>0</v>
      </c>
      <c r="GU15" s="1750">
        <f t="shared" si="46"/>
        <v>8</v>
      </c>
      <c r="GV15" s="1750">
        <f t="shared" si="46"/>
        <v>0</v>
      </c>
      <c r="GW15" s="1750">
        <f t="shared" si="46"/>
        <v>9</v>
      </c>
      <c r="GX15" s="1750">
        <f t="shared" si="46"/>
        <v>0</v>
      </c>
      <c r="GY15" s="1750">
        <f t="shared" si="46"/>
        <v>10</v>
      </c>
      <c r="GZ15" s="1750">
        <f t="shared" si="46"/>
        <v>0</v>
      </c>
      <c r="HA15" s="1750">
        <f t="shared" si="46"/>
        <v>11</v>
      </c>
      <c r="HB15" s="1750">
        <f t="shared" si="46"/>
        <v>0</v>
      </c>
      <c r="HC15" s="1750">
        <f t="shared" si="46"/>
        <v>12</v>
      </c>
      <c r="HD15" s="1750">
        <f t="shared" si="46"/>
        <v>0</v>
      </c>
      <c r="HE15" s="1750">
        <f t="shared" si="46"/>
        <v>13</v>
      </c>
      <c r="HF15" s="1750">
        <f t="shared" si="46"/>
        <v>0</v>
      </c>
      <c r="HG15" s="1750">
        <f t="shared" si="46"/>
        <v>14</v>
      </c>
      <c r="HH15" s="1750">
        <f t="shared" si="46"/>
        <v>0</v>
      </c>
      <c r="HI15" s="1750">
        <f t="shared" si="46"/>
        <v>15</v>
      </c>
      <c r="HJ15" s="1750">
        <f t="shared" si="46"/>
        <v>0</v>
      </c>
      <c r="HK15" s="1750">
        <f t="shared" si="46"/>
        <v>16</v>
      </c>
      <c r="HL15" s="1750">
        <f t="shared" si="46"/>
        <v>0</v>
      </c>
      <c r="HM15" s="1750">
        <f t="shared" si="46"/>
        <v>17</v>
      </c>
      <c r="HN15" s="1750">
        <f t="shared" si="46"/>
        <v>0</v>
      </c>
      <c r="HO15" s="1750">
        <f t="shared" si="46"/>
        <v>18</v>
      </c>
      <c r="HP15" s="1750">
        <f t="shared" si="46"/>
        <v>0</v>
      </c>
      <c r="HQ15" s="1750">
        <f t="shared" si="46"/>
        <v>19</v>
      </c>
      <c r="HR15" s="1750">
        <f t="shared" si="46"/>
        <v>0</v>
      </c>
      <c r="HS15" s="1750">
        <f t="shared" si="46"/>
        <v>20</v>
      </c>
      <c r="HT15" s="1750">
        <f t="shared" si="46"/>
        <v>0</v>
      </c>
      <c r="HU15" s="1750">
        <f t="shared" si="46"/>
        <v>21</v>
      </c>
      <c r="HV15" s="1750">
        <f t="shared" si="46"/>
        <v>0</v>
      </c>
      <c r="HW15" s="1750">
        <f t="shared" si="46"/>
        <v>22</v>
      </c>
      <c r="HX15" s="1750">
        <f t="shared" si="46"/>
        <v>0</v>
      </c>
      <c r="HY15" s="1750">
        <f t="shared" si="46"/>
        <v>23</v>
      </c>
      <c r="HZ15" s="1750">
        <f t="shared" si="46"/>
        <v>0</v>
      </c>
      <c r="IA15" s="1750">
        <f t="shared" si="46"/>
        <v>24</v>
      </c>
      <c r="IB15" s="1750">
        <f t="shared" si="46"/>
        <v>0</v>
      </c>
      <c r="IC15" s="1750">
        <f t="shared" si="46"/>
        <v>25</v>
      </c>
      <c r="ID15" s="1750">
        <f t="shared" si="46"/>
        <v>0</v>
      </c>
      <c r="IE15" s="1750">
        <f t="shared" si="46"/>
        <v>26</v>
      </c>
      <c r="IF15" s="1750">
        <f t="shared" si="46"/>
        <v>0</v>
      </c>
      <c r="IG15" s="1750">
        <f t="shared" si="46"/>
        <v>27</v>
      </c>
      <c r="IH15" s="1750">
        <f t="shared" si="46"/>
        <v>0</v>
      </c>
      <c r="II15" s="1750">
        <f t="shared" si="46"/>
        <v>28</v>
      </c>
      <c r="IJ15" s="1750">
        <f t="shared" si="46"/>
        <v>0</v>
      </c>
      <c r="IK15" s="1750">
        <f t="shared" si="46"/>
        <v>29</v>
      </c>
      <c r="IL15" s="1750">
        <f t="shared" si="46"/>
        <v>0</v>
      </c>
      <c r="IM15" s="1750">
        <f t="shared" si="46"/>
        <v>30</v>
      </c>
      <c r="IN15" s="1750">
        <f t="shared" si="46"/>
        <v>0</v>
      </c>
      <c r="IO15" s="1750">
        <f t="shared" si="46"/>
        <v>31</v>
      </c>
      <c r="IP15" s="1750">
        <f t="shared" si="46"/>
        <v>0</v>
      </c>
      <c r="IQ15" s="1750">
        <f t="shared" si="46"/>
        <v>1</v>
      </c>
      <c r="IR15" s="1750">
        <f t="shared" si="46"/>
        <v>0</v>
      </c>
      <c r="IS15" s="1750">
        <f t="shared" si="46"/>
        <v>2</v>
      </c>
      <c r="IT15" s="1750">
        <f t="shared" si="46"/>
        <v>0</v>
      </c>
      <c r="IU15" s="1750">
        <f t="shared" si="46"/>
        <v>3</v>
      </c>
      <c r="IV15" s="1750">
        <f t="shared" si="46"/>
        <v>0</v>
      </c>
      <c r="IW15" s="1750">
        <f t="shared" si="46"/>
        <v>4</v>
      </c>
      <c r="IX15" s="1750">
        <f t="shared" si="46"/>
        <v>0</v>
      </c>
      <c r="IY15" s="1750">
        <f t="shared" si="46"/>
        <v>5</v>
      </c>
      <c r="IZ15" s="1750">
        <f t="shared" ref="IZ15:JC15" si="47">GE12</f>
        <v>0</v>
      </c>
      <c r="JA15" s="1750">
        <f t="shared" si="47"/>
        <v>6</v>
      </c>
      <c r="JB15" s="1750">
        <f t="shared" si="47"/>
        <v>0</v>
      </c>
      <c r="JC15" s="1750">
        <f t="shared" si="47"/>
        <v>7</v>
      </c>
      <c r="JF15" s="1493">
        <v>1</v>
      </c>
      <c r="JG15" s="1493">
        <v>2</v>
      </c>
      <c r="JH15" s="1493">
        <v>3</v>
      </c>
      <c r="JI15" s="1493">
        <v>4</v>
      </c>
      <c r="JJ15" s="1493">
        <v>5</v>
      </c>
      <c r="JK15" s="709">
        <v>1</v>
      </c>
      <c r="JL15" s="709">
        <v>2</v>
      </c>
      <c r="JM15" s="1527">
        <v>3</v>
      </c>
      <c r="JN15" s="1527">
        <v>4</v>
      </c>
      <c r="JO15" s="1527">
        <v>5</v>
      </c>
      <c r="JP15" s="1299">
        <f>GM15</f>
        <v>4</v>
      </c>
      <c r="JQ15" s="1299">
        <f t="shared" ref="JQ15:MB15" si="48">GN15</f>
        <v>0</v>
      </c>
      <c r="JR15" s="1299">
        <f t="shared" si="48"/>
        <v>5</v>
      </c>
      <c r="JS15" s="1299">
        <f t="shared" si="48"/>
        <v>0</v>
      </c>
      <c r="JT15" s="1299">
        <f t="shared" si="48"/>
        <v>6</v>
      </c>
      <c r="JU15" s="1299">
        <f t="shared" si="48"/>
        <v>0</v>
      </c>
      <c r="JV15" s="1299">
        <f t="shared" si="48"/>
        <v>7</v>
      </c>
      <c r="JW15" s="1299">
        <f t="shared" si="48"/>
        <v>0</v>
      </c>
      <c r="JX15" s="1299">
        <f t="shared" si="48"/>
        <v>8</v>
      </c>
      <c r="JY15" s="1299">
        <f t="shared" si="48"/>
        <v>0</v>
      </c>
      <c r="JZ15" s="1299">
        <f t="shared" si="48"/>
        <v>9</v>
      </c>
      <c r="KA15" s="1299">
        <f t="shared" si="48"/>
        <v>0</v>
      </c>
      <c r="KB15" s="1299">
        <f t="shared" si="48"/>
        <v>10</v>
      </c>
      <c r="KC15" s="1299">
        <f t="shared" si="48"/>
        <v>0</v>
      </c>
      <c r="KD15" s="1299">
        <f t="shared" si="48"/>
        <v>11</v>
      </c>
      <c r="KE15" s="1299">
        <f t="shared" si="48"/>
        <v>0</v>
      </c>
      <c r="KF15" s="1299">
        <f t="shared" si="48"/>
        <v>12</v>
      </c>
      <c r="KG15" s="1299">
        <f t="shared" si="48"/>
        <v>0</v>
      </c>
      <c r="KH15" s="1299">
        <f t="shared" si="48"/>
        <v>13</v>
      </c>
      <c r="KI15" s="1299">
        <f t="shared" si="48"/>
        <v>0</v>
      </c>
      <c r="KJ15" s="1299">
        <f t="shared" si="48"/>
        <v>14</v>
      </c>
      <c r="KK15" s="1299">
        <f t="shared" si="48"/>
        <v>0</v>
      </c>
      <c r="KL15" s="1299">
        <f t="shared" si="48"/>
        <v>15</v>
      </c>
      <c r="KM15" s="1299">
        <f t="shared" si="48"/>
        <v>0</v>
      </c>
      <c r="KN15" s="1299">
        <f t="shared" si="48"/>
        <v>16</v>
      </c>
      <c r="KO15" s="1299">
        <f t="shared" si="48"/>
        <v>0</v>
      </c>
      <c r="KP15" s="1299">
        <f t="shared" si="48"/>
        <v>17</v>
      </c>
      <c r="KQ15" s="1299">
        <f t="shared" si="48"/>
        <v>0</v>
      </c>
      <c r="KR15" s="1299">
        <f t="shared" si="48"/>
        <v>18</v>
      </c>
      <c r="KS15" s="1299">
        <f t="shared" si="48"/>
        <v>0</v>
      </c>
      <c r="KT15" s="1299">
        <f t="shared" si="48"/>
        <v>19</v>
      </c>
      <c r="KU15" s="1299">
        <f t="shared" si="48"/>
        <v>0</v>
      </c>
      <c r="KV15" s="1299">
        <f t="shared" si="48"/>
        <v>20</v>
      </c>
      <c r="KW15" s="1299">
        <f t="shared" si="48"/>
        <v>0</v>
      </c>
      <c r="KX15" s="1299">
        <f t="shared" si="48"/>
        <v>21</v>
      </c>
      <c r="KY15" s="1299">
        <f t="shared" si="48"/>
        <v>0</v>
      </c>
      <c r="KZ15" s="1299">
        <f t="shared" si="48"/>
        <v>22</v>
      </c>
      <c r="LA15" s="1299">
        <f t="shared" si="48"/>
        <v>0</v>
      </c>
      <c r="LB15" s="1299">
        <f t="shared" si="48"/>
        <v>23</v>
      </c>
      <c r="LC15" s="1299">
        <f t="shared" si="48"/>
        <v>0</v>
      </c>
      <c r="LD15" s="1299">
        <f t="shared" si="48"/>
        <v>24</v>
      </c>
      <c r="LE15" s="1299">
        <f t="shared" si="48"/>
        <v>0</v>
      </c>
      <c r="LF15" s="1299">
        <f t="shared" si="48"/>
        <v>25</v>
      </c>
      <c r="LG15" s="1299">
        <f t="shared" si="48"/>
        <v>0</v>
      </c>
      <c r="LH15" s="1299">
        <f t="shared" si="48"/>
        <v>26</v>
      </c>
      <c r="LI15" s="1299">
        <f t="shared" si="48"/>
        <v>0</v>
      </c>
      <c r="LJ15" s="1299">
        <f t="shared" si="48"/>
        <v>27</v>
      </c>
      <c r="LK15" s="1299">
        <f t="shared" si="48"/>
        <v>0</v>
      </c>
      <c r="LL15" s="1299">
        <f t="shared" si="48"/>
        <v>28</v>
      </c>
      <c r="LM15" s="1299">
        <f t="shared" si="48"/>
        <v>0</v>
      </c>
      <c r="LN15" s="1299">
        <f t="shared" si="48"/>
        <v>29</v>
      </c>
      <c r="LO15" s="1299">
        <f t="shared" si="48"/>
        <v>0</v>
      </c>
      <c r="LP15" s="1299">
        <f t="shared" si="48"/>
        <v>30</v>
      </c>
      <c r="LQ15" s="1299">
        <f t="shared" si="48"/>
        <v>0</v>
      </c>
      <c r="LR15" s="1299">
        <f t="shared" si="48"/>
        <v>31</v>
      </c>
      <c r="LS15" s="1299">
        <f t="shared" si="48"/>
        <v>0</v>
      </c>
      <c r="LT15" s="1299">
        <f t="shared" si="48"/>
        <v>1</v>
      </c>
      <c r="LU15" s="1299">
        <f t="shared" si="48"/>
        <v>0</v>
      </c>
      <c r="LV15" s="1299">
        <f t="shared" si="48"/>
        <v>2</v>
      </c>
      <c r="LW15" s="1299">
        <f t="shared" si="48"/>
        <v>0</v>
      </c>
      <c r="LX15" s="1299">
        <f t="shared" si="48"/>
        <v>3</v>
      </c>
      <c r="LY15" s="1299">
        <f t="shared" si="48"/>
        <v>0</v>
      </c>
      <c r="LZ15" s="1299">
        <f t="shared" si="48"/>
        <v>4</v>
      </c>
      <c r="MA15" s="1299">
        <f t="shared" si="48"/>
        <v>0</v>
      </c>
      <c r="MB15" s="1299">
        <f t="shared" si="48"/>
        <v>5</v>
      </c>
      <c r="MC15" s="1299">
        <f t="shared" ref="MC15:MF15" si="49">IZ15</f>
        <v>0</v>
      </c>
      <c r="MD15" s="1299">
        <f t="shared" si="49"/>
        <v>6</v>
      </c>
      <c r="ME15" s="1299">
        <f t="shared" si="49"/>
        <v>0</v>
      </c>
      <c r="MF15" s="1299">
        <f t="shared" si="49"/>
        <v>7</v>
      </c>
      <c r="MJ15" s="1576" t="s">
        <v>129</v>
      </c>
      <c r="MK15" s="1577" t="s">
        <v>130</v>
      </c>
      <c r="ML15" s="1577" t="s">
        <v>131</v>
      </c>
      <c r="MM15" s="1577" t="s">
        <v>132</v>
      </c>
      <c r="MN15" s="1577" t="s">
        <v>133</v>
      </c>
      <c r="MO15" s="1577" t="s">
        <v>134</v>
      </c>
      <c r="MP15" s="1578" t="s">
        <v>135</v>
      </c>
      <c r="MS15" s="1548"/>
      <c r="MT15" s="1548"/>
      <c r="MU15" s="1548"/>
      <c r="MV15" s="1548"/>
      <c r="MW15" s="1548"/>
      <c r="MX15" s="1548"/>
      <c r="MY15" s="1548"/>
      <c r="NC15" s="1582" t="s">
        <v>41</v>
      </c>
      <c r="ND15" s="1582" t="s">
        <v>43</v>
      </c>
      <c r="NE15" s="1582" t="s">
        <v>44</v>
      </c>
      <c r="NF15" s="1582" t="s">
        <v>45</v>
      </c>
      <c r="NG15" s="1582" t="s">
        <v>40</v>
      </c>
      <c r="NH15" s="1582" t="s">
        <v>46</v>
      </c>
      <c r="NI15" s="1582" t="s">
        <v>42</v>
      </c>
      <c r="NJ15" s="1583">
        <f>SUM(NJ16:NJ41)</f>
        <v>0</v>
      </c>
      <c r="NK15" s="1354">
        <f>SUM(NK16:NK41)</f>
        <v>0</v>
      </c>
    </row>
    <row r="16" spans="3:382" s="1457" customFormat="1" ht="10.5" customHeight="1" thickTop="1" thickBot="1">
      <c r="C16" s="2541" t="str">
        <f>L16</f>
        <v>0T</v>
      </c>
      <c r="D16" s="2411">
        <f>IF($CX16=0,(SUM($EB16:$EE16)-JK16),0)</f>
        <v>0</v>
      </c>
      <c r="E16" s="2406">
        <f>IF($CX16=0,(SUM($EP16:$ES16)-JL16),0)</f>
        <v>0</v>
      </c>
      <c r="F16" s="2406">
        <f>IF($CX16=0,(SUM($FD16:$FG16)-JM16),0)</f>
        <v>0</v>
      </c>
      <c r="G16" s="2406">
        <f>IF($CX16=0,(SUM($FR16:$FU16)-JN16),0)</f>
        <v>0</v>
      </c>
      <c r="H16" s="2407">
        <f>IF($CX16=0,(SUM($GF16:$GI16)-JO16),0)</f>
        <v>0</v>
      </c>
      <c r="I16" s="39"/>
      <c r="J16" s="751"/>
      <c r="L16" s="2425" t="str">
        <f>CQ16</f>
        <v>0T</v>
      </c>
      <c r="M16" s="2422">
        <f>IF($CX16="x",CR16,0)</f>
        <v>0</v>
      </c>
      <c r="N16" s="2414">
        <f>IF($CX16="x",CS16,0)</f>
        <v>0</v>
      </c>
      <c r="O16" s="2414">
        <f>IF($CX16="x",CT16,0)</f>
        <v>0</v>
      </c>
      <c r="P16" s="2414">
        <f>IF($CX16="x",CU16,0)</f>
        <v>0</v>
      </c>
      <c r="Q16" s="2415">
        <f>IF($CX16="x",CV16,0)</f>
        <v>0</v>
      </c>
      <c r="R16" s="2403"/>
      <c r="S16" s="1752"/>
      <c r="T16" s="1752"/>
      <c r="U16" s="2419">
        <f>CP16</f>
        <v>0</v>
      </c>
      <c r="V16" s="2419" t="str">
        <f>CZ16</f>
        <v>T</v>
      </c>
      <c r="W16" s="2422">
        <f>IF($CX16="UE",CR16,0)</f>
        <v>0</v>
      </c>
      <c r="X16" s="2414">
        <f t="shared" ref="X16:AA16" si="50">IF($CX16="UE",CS16,0)</f>
        <v>0</v>
      </c>
      <c r="Y16" s="2414">
        <f t="shared" si="50"/>
        <v>0</v>
      </c>
      <c r="Z16" s="2414">
        <f t="shared" si="50"/>
        <v>0</v>
      </c>
      <c r="AA16" s="2415">
        <f t="shared" si="50"/>
        <v>0</v>
      </c>
      <c r="AB16" s="1752"/>
      <c r="AC16" s="1752"/>
      <c r="AD16" s="1752"/>
      <c r="AE16" s="1752"/>
      <c r="AF16" s="1752"/>
      <c r="AG16" s="1752"/>
      <c r="AH16" s="1752"/>
      <c r="AI16" s="1752"/>
      <c r="AJ16" s="1752"/>
      <c r="AK16" s="1752"/>
      <c r="AL16" s="1752"/>
      <c r="AM16" s="1752"/>
      <c r="AN16" s="1752"/>
      <c r="AO16" s="1752"/>
      <c r="AP16" s="1752"/>
      <c r="AQ16" s="1752"/>
      <c r="AR16" s="1752"/>
      <c r="AS16" s="1752"/>
      <c r="AT16" s="1752"/>
      <c r="AU16" s="1752"/>
      <c r="AV16" s="1752"/>
      <c r="AW16" s="1752"/>
      <c r="AX16" s="1752"/>
      <c r="AY16" s="1752"/>
      <c r="AZ16" s="1752"/>
      <c r="BA16" s="1752"/>
      <c r="BB16" s="1752"/>
      <c r="BC16" s="1752"/>
      <c r="BD16" s="1752"/>
      <c r="BE16" s="1752"/>
      <c r="BF16" s="1752"/>
      <c r="BG16" s="1752"/>
      <c r="BH16" s="1752"/>
      <c r="BI16" s="1752"/>
      <c r="BJ16" s="1752"/>
      <c r="BK16" s="1752"/>
      <c r="BL16" s="1752"/>
      <c r="BM16" s="1752"/>
      <c r="BN16" s="1752"/>
      <c r="BO16" s="1752"/>
      <c r="BP16" s="1752"/>
      <c r="BQ16" s="1752"/>
      <c r="BR16" s="1752"/>
      <c r="BS16" s="1752"/>
      <c r="BT16" s="1752"/>
      <c r="BU16" s="1752"/>
      <c r="BV16" s="1752"/>
      <c r="BW16" s="1752"/>
      <c r="BX16" s="1752"/>
      <c r="BY16" s="1752"/>
      <c r="BZ16" s="1752"/>
      <c r="CA16" s="1752"/>
      <c r="CB16" s="1752"/>
      <c r="CC16" s="1752"/>
      <c r="CD16" s="1752"/>
      <c r="CE16" s="1752"/>
      <c r="CF16" s="1752"/>
      <c r="CG16" s="1752"/>
      <c r="CH16" s="1752"/>
      <c r="CI16" s="1752"/>
      <c r="CJ16" s="1752"/>
      <c r="CK16" s="1752"/>
      <c r="CL16" s="1752"/>
      <c r="CM16" s="1752"/>
      <c r="CN16" s="1752"/>
      <c r="CO16" s="2544" t="str">
        <f>IF(DP16="","",(DP16&amp;(COUNTIF($DP$16:DP16,DP16))))</f>
        <v>01</v>
      </c>
      <c r="CP16" s="2545">
        <f>DP16</f>
        <v>0</v>
      </c>
      <c r="CQ16" s="2546" t="str">
        <f>DP16&amp;DQ16</f>
        <v>0T</v>
      </c>
      <c r="CR16" s="2414">
        <f>SUM($DR16:$EE16)-JF16</f>
        <v>0</v>
      </c>
      <c r="CS16" s="2414">
        <f>SUM($EF16:$ES16)-JG16</f>
        <v>0</v>
      </c>
      <c r="CT16" s="2414">
        <f>SUM($ET16:$FG16)-JH16</f>
        <v>0</v>
      </c>
      <c r="CU16" s="2414">
        <f>SUM($FH16:$FU16)-JI16</f>
        <v>0</v>
      </c>
      <c r="CV16" s="2415">
        <f>SUM($FV16:$GI16)-JJ16</f>
        <v>0</v>
      </c>
      <c r="CX16" s="2431" t="str">
        <f>IFERROR((VLOOKUP(CO16,'BİLGİ GİR'!$V$107:$AA$119,6,0)),"")</f>
        <v/>
      </c>
      <c r="CY16" s="4110">
        <f>'BİLGİ GİR'!F107</f>
        <v>0</v>
      </c>
      <c r="CZ16" s="1542" t="s">
        <v>7</v>
      </c>
      <c r="DA16" s="2438">
        <f>'BİLGİ GİR'!CB107</f>
        <v>0</v>
      </c>
      <c r="DB16" s="2442"/>
      <c r="DC16" s="2436">
        <f>'BİLGİ GİR'!CD107</f>
        <v>0</v>
      </c>
      <c r="DD16" s="2446"/>
      <c r="DE16" s="2434">
        <f>'BİLGİ GİR'!CF107</f>
        <v>0</v>
      </c>
      <c r="DF16" s="2444"/>
      <c r="DG16" s="2436">
        <f>'BİLGİ GİR'!CH107</f>
        <v>0</v>
      </c>
      <c r="DH16" s="2446"/>
      <c r="DI16" s="2434">
        <f>'BİLGİ GİR'!CJ107</f>
        <v>0</v>
      </c>
      <c r="DJ16" s="2444"/>
      <c r="DK16" s="2436">
        <f>'BİLGİ GİR'!CL107</f>
        <v>0</v>
      </c>
      <c r="DL16" s="2446"/>
      <c r="DM16" s="2434">
        <f>'BİLGİ GİR'!CN107</f>
        <v>0</v>
      </c>
      <c r="DN16" s="2446"/>
      <c r="DO16" s="33"/>
      <c r="DP16" s="4115">
        <f>CY16</f>
        <v>0</v>
      </c>
      <c r="DQ16" s="1474" t="s">
        <v>7</v>
      </c>
      <c r="DR16" s="1742">
        <f>'GÜNDÜZ (Saat Ekle)'!D7</f>
        <v>0</v>
      </c>
      <c r="DS16" s="1725">
        <f>'GÜNDÜZ (Saat Ekle)'!E7</f>
        <v>0</v>
      </c>
      <c r="DT16" s="1743">
        <f>'GÜNDÜZ (Saat Ekle)'!F7</f>
        <v>0</v>
      </c>
      <c r="DU16" s="1725">
        <f>'GÜNDÜZ (Saat Ekle)'!G7</f>
        <v>0</v>
      </c>
      <c r="DV16" s="1743">
        <f>'GÜNDÜZ (Saat Ekle)'!H7</f>
        <v>0</v>
      </c>
      <c r="DW16" s="1725">
        <f>'GÜNDÜZ (Saat Ekle)'!I7</f>
        <v>0</v>
      </c>
      <c r="DX16" s="1743">
        <f>'GÜNDÜZ (Saat Ekle)'!J7</f>
        <v>0</v>
      </c>
      <c r="DY16" s="1725">
        <f>'GÜNDÜZ (Saat Ekle)'!K7</f>
        <v>0</v>
      </c>
      <c r="DZ16" s="1743">
        <f>'GÜNDÜZ (Saat Ekle)'!L7</f>
        <v>0</v>
      </c>
      <c r="EA16" s="1725">
        <f>'GÜNDÜZ (Saat Ekle)'!M7</f>
        <v>0</v>
      </c>
      <c r="EB16" s="1468">
        <f>'GÜNDÜZ (Saat Ekle)'!N7</f>
        <v>0</v>
      </c>
      <c r="EC16" s="1726">
        <f>'GÜNDÜZ (Saat Ekle)'!O7</f>
        <v>0</v>
      </c>
      <c r="ED16" s="1475">
        <f>'GÜNDÜZ (Saat Ekle)'!P7</f>
        <v>0</v>
      </c>
      <c r="EE16" s="1726">
        <f>'GÜNDÜZ (Saat Ekle)'!Q7</f>
        <v>0</v>
      </c>
      <c r="EF16" s="1742">
        <f>'GÜNDÜZ (Saat Ekle)'!R7</f>
        <v>0</v>
      </c>
      <c r="EG16" s="1725">
        <f>'GÜNDÜZ (Saat Ekle)'!S7</f>
        <v>0</v>
      </c>
      <c r="EH16" s="1743">
        <f>'GÜNDÜZ (Saat Ekle)'!T7</f>
        <v>0</v>
      </c>
      <c r="EI16" s="1725">
        <f>'GÜNDÜZ (Saat Ekle)'!U7</f>
        <v>0</v>
      </c>
      <c r="EJ16" s="1743">
        <f>'GÜNDÜZ (Saat Ekle)'!V7</f>
        <v>0</v>
      </c>
      <c r="EK16" s="1725">
        <f>'GÜNDÜZ (Saat Ekle)'!W7</f>
        <v>0</v>
      </c>
      <c r="EL16" s="1743">
        <f>'GÜNDÜZ (Saat Ekle)'!X7</f>
        <v>0</v>
      </c>
      <c r="EM16" s="1725">
        <f>'GÜNDÜZ (Saat Ekle)'!Y7</f>
        <v>0</v>
      </c>
      <c r="EN16" s="1743">
        <f>'GÜNDÜZ (Saat Ekle)'!Z7</f>
        <v>0</v>
      </c>
      <c r="EO16" s="1725">
        <f>'GÜNDÜZ (Saat Ekle)'!AA7</f>
        <v>0</v>
      </c>
      <c r="EP16" s="1468">
        <f>'GÜNDÜZ (Saat Ekle)'!AB7</f>
        <v>0</v>
      </c>
      <c r="EQ16" s="1726">
        <f>'GÜNDÜZ (Saat Ekle)'!AC7</f>
        <v>0</v>
      </c>
      <c r="ER16" s="1475">
        <f>'GÜNDÜZ (Saat Ekle)'!AD7</f>
        <v>0</v>
      </c>
      <c r="ES16" s="1726">
        <f>'GÜNDÜZ (Saat Ekle)'!AE7</f>
        <v>0</v>
      </c>
      <c r="ET16" s="1742">
        <f>'GÜNDÜZ (Saat Ekle)'!AF7</f>
        <v>0</v>
      </c>
      <c r="EU16" s="1725">
        <f>'GÜNDÜZ (Saat Ekle)'!AG7</f>
        <v>0</v>
      </c>
      <c r="EV16" s="1743">
        <f>'GÜNDÜZ (Saat Ekle)'!AH7</f>
        <v>0</v>
      </c>
      <c r="EW16" s="1725">
        <f>'GÜNDÜZ (Saat Ekle)'!AI7</f>
        <v>0</v>
      </c>
      <c r="EX16" s="1743">
        <f>'GÜNDÜZ (Saat Ekle)'!AJ7</f>
        <v>0</v>
      </c>
      <c r="EY16" s="1725">
        <f>'GÜNDÜZ (Saat Ekle)'!AK7</f>
        <v>0</v>
      </c>
      <c r="EZ16" s="1743">
        <f>'GÜNDÜZ (Saat Ekle)'!AL7</f>
        <v>0</v>
      </c>
      <c r="FA16" s="1725">
        <f>'GÜNDÜZ (Saat Ekle)'!AM7</f>
        <v>0</v>
      </c>
      <c r="FB16" s="1743">
        <f>'GÜNDÜZ (Saat Ekle)'!AN7</f>
        <v>0</v>
      </c>
      <c r="FC16" s="1725">
        <f>'GÜNDÜZ (Saat Ekle)'!AO7</f>
        <v>0</v>
      </c>
      <c r="FD16" s="1468">
        <f>'GÜNDÜZ (Saat Ekle)'!AP7</f>
        <v>0</v>
      </c>
      <c r="FE16" s="1726">
        <f>'GÜNDÜZ (Saat Ekle)'!AQ7</f>
        <v>0</v>
      </c>
      <c r="FF16" s="1475">
        <f>'GÜNDÜZ (Saat Ekle)'!AR7</f>
        <v>0</v>
      </c>
      <c r="FG16" s="1726">
        <f>'GÜNDÜZ (Saat Ekle)'!AS7</f>
        <v>0</v>
      </c>
      <c r="FH16" s="1742">
        <f>'GÜNDÜZ (Saat Ekle)'!AT7</f>
        <v>0</v>
      </c>
      <c r="FI16" s="1725">
        <f>'GÜNDÜZ (Saat Ekle)'!AU7</f>
        <v>0</v>
      </c>
      <c r="FJ16" s="1743">
        <f>'GÜNDÜZ (Saat Ekle)'!AV7</f>
        <v>0</v>
      </c>
      <c r="FK16" s="1725">
        <f>'GÜNDÜZ (Saat Ekle)'!AW7</f>
        <v>0</v>
      </c>
      <c r="FL16" s="1743">
        <f>'GÜNDÜZ (Saat Ekle)'!AX7</f>
        <v>0</v>
      </c>
      <c r="FM16" s="1725">
        <f>'GÜNDÜZ (Saat Ekle)'!AY7</f>
        <v>0</v>
      </c>
      <c r="FN16" s="1743">
        <f>'GÜNDÜZ (Saat Ekle)'!AZ7</f>
        <v>0</v>
      </c>
      <c r="FO16" s="1725">
        <f>'GÜNDÜZ (Saat Ekle)'!BA7</f>
        <v>0</v>
      </c>
      <c r="FP16" s="1743">
        <f>'GÜNDÜZ (Saat Ekle)'!BB7</f>
        <v>0</v>
      </c>
      <c r="FQ16" s="1725">
        <f>'GÜNDÜZ (Saat Ekle)'!BC7</f>
        <v>0</v>
      </c>
      <c r="FR16" s="1468">
        <f>'GÜNDÜZ (Saat Ekle)'!BD7</f>
        <v>0</v>
      </c>
      <c r="FS16" s="1726">
        <f>'GÜNDÜZ (Saat Ekle)'!BE7</f>
        <v>0</v>
      </c>
      <c r="FT16" s="1475">
        <f>'GÜNDÜZ (Saat Ekle)'!BF7</f>
        <v>0</v>
      </c>
      <c r="FU16" s="1726">
        <f>'GÜNDÜZ (Saat Ekle)'!BG7</f>
        <v>0</v>
      </c>
      <c r="FV16" s="1742">
        <f>'GÜNDÜZ (Saat Ekle)'!BH7</f>
        <v>0</v>
      </c>
      <c r="FW16" s="1725">
        <f>'GÜNDÜZ (Saat Ekle)'!BI7</f>
        <v>0</v>
      </c>
      <c r="FX16" s="1743">
        <f>'GÜNDÜZ (Saat Ekle)'!BJ7</f>
        <v>0</v>
      </c>
      <c r="FY16" s="1725">
        <f>'GÜNDÜZ (Saat Ekle)'!BK7</f>
        <v>0</v>
      </c>
      <c r="FZ16" s="1743">
        <f>'GÜNDÜZ (Saat Ekle)'!BL7</f>
        <v>0</v>
      </c>
      <c r="GA16" s="1725">
        <f>'GÜNDÜZ (Saat Ekle)'!BM7</f>
        <v>0</v>
      </c>
      <c r="GB16" s="1743">
        <f>'GÜNDÜZ (Saat Ekle)'!BN7</f>
        <v>0</v>
      </c>
      <c r="GC16" s="1725">
        <f>'GÜNDÜZ (Saat Ekle)'!BO7</f>
        <v>0</v>
      </c>
      <c r="GD16" s="1743">
        <f>'GÜNDÜZ (Saat Ekle)'!BP7</f>
        <v>0</v>
      </c>
      <c r="GE16" s="1725">
        <f>'GÜNDÜZ (Saat Ekle)'!BQ7</f>
        <v>0</v>
      </c>
      <c r="GF16" s="1468">
        <f>'GÜNDÜZ (Saat Ekle)'!BR7</f>
        <v>0</v>
      </c>
      <c r="GG16" s="1726">
        <f>'GÜNDÜZ (Saat Ekle)'!BS7</f>
        <v>0</v>
      </c>
      <c r="GH16" s="1475">
        <f>'GÜNDÜZ (Saat Ekle)'!BT7</f>
        <v>0</v>
      </c>
      <c r="GI16" s="1767">
        <f>'GÜNDÜZ (Saat Ekle)'!BU7</f>
        <v>0</v>
      </c>
      <c r="GL16" s="4108">
        <f>DP16</f>
        <v>0</v>
      </c>
      <c r="GM16" s="1487" t="str">
        <f>IF(AND(DR16&lt;&gt;"",DS16="x"),DR16,"")</f>
        <v/>
      </c>
      <c r="GN16" s="1515"/>
      <c r="GO16" s="1487" t="str">
        <f t="shared" ref="GO16:GO43" si="51">IF(AND(DT16&lt;&gt;"",DU16="x"),DT16,"")</f>
        <v/>
      </c>
      <c r="GP16" s="1515"/>
      <c r="GQ16" s="1487" t="str">
        <f t="shared" ref="GQ16:GQ43" si="52">IF(AND(DV16&lt;&gt;"",DW16="x"),DV16,"")</f>
        <v/>
      </c>
      <c r="GR16" s="1515"/>
      <c r="GS16" s="1487" t="str">
        <f t="shared" ref="GS16:GS43" si="53">IF(AND(DX16&lt;&gt;"",DY16="x"),DX16,"")</f>
        <v/>
      </c>
      <c r="GT16" s="1515"/>
      <c r="GU16" s="1487" t="str">
        <f t="shared" ref="GU16:GU43" si="54">IF(AND(DZ16&lt;&gt;"",EA16="x"),DZ16,"")</f>
        <v/>
      </c>
      <c r="GV16" s="1500"/>
      <c r="GW16" s="1497" t="str">
        <f>IF(AND(EB16&lt;&gt;"",EC16="x"),EB16,"")</f>
        <v/>
      </c>
      <c r="GX16" s="1515"/>
      <c r="GY16" s="1487" t="str">
        <f>IF(AND(ED16&lt;&gt;"",EE16="x"),ED16,"")</f>
        <v/>
      </c>
      <c r="GZ16" s="1517"/>
      <c r="HA16" s="1494" t="str">
        <f>IF(AND(EF16&lt;&gt;"",EG16="x"),EF16,"")</f>
        <v/>
      </c>
      <c r="HB16" s="1515"/>
      <c r="HC16" s="1490" t="str">
        <f t="shared" ref="HC16:HC43" si="55">IF(AND(EH16&lt;&gt;"",EI16="x"),EH16,"")</f>
        <v/>
      </c>
      <c r="HD16" s="1515"/>
      <c r="HE16" s="1490" t="str">
        <f t="shared" ref="HE16:HE43" si="56">IF(AND(EJ16&lt;&gt;"",EK16="x"),EJ16,"")</f>
        <v/>
      </c>
      <c r="HF16" s="1515"/>
      <c r="HG16" s="1490" t="str">
        <f t="shared" ref="HG16:HG43" si="57">IF(AND(EL16&lt;&gt;"",EM16="x"),EL16,"")</f>
        <v/>
      </c>
      <c r="HH16" s="1515"/>
      <c r="HI16" s="1490" t="str">
        <f t="shared" ref="HI16:HI43" si="58">IF(AND(EN16&lt;&gt;"",EO16="x"),EN16,"")</f>
        <v/>
      </c>
      <c r="HJ16" s="1500"/>
      <c r="HK16" s="1506" t="str">
        <f t="shared" ref="HK16:HK43" si="59">IF(AND(EP16&lt;&gt;"",EQ16="x"),EP16,"")</f>
        <v/>
      </c>
      <c r="HL16" s="1515"/>
      <c r="HM16" s="1490" t="str">
        <f>IF(AND(ER16&lt;&gt;"",ES16="x"),ER16,"")</f>
        <v/>
      </c>
      <c r="HN16" s="1517"/>
      <c r="HO16" s="1503" t="str">
        <f t="shared" ref="HO16:HO43" si="60">IF(AND(ET16&lt;&gt;"",EU16="x"),ET16,"")</f>
        <v/>
      </c>
      <c r="HP16" s="1515"/>
      <c r="HQ16" s="1487" t="str">
        <f t="shared" ref="HQ16:HQ43" si="61">IF(AND(EV16&lt;&gt;"",EW16="x"),EV16,"")</f>
        <v/>
      </c>
      <c r="HR16" s="1515"/>
      <c r="HS16" s="1487" t="str">
        <f t="shared" ref="HS16:HS43" si="62">IF(AND(EX16&lt;&gt;"",EY16="x"),EX16,"")</f>
        <v/>
      </c>
      <c r="HT16" s="1515"/>
      <c r="HU16" s="1487" t="str">
        <f t="shared" ref="HU16:HU43" si="63">IF(AND(EZ16&lt;&gt;"",FA16="x"),EZ16,"")</f>
        <v/>
      </c>
      <c r="HV16" s="1515"/>
      <c r="HW16" s="1487" t="str">
        <f t="shared" ref="HW16:HW43" si="64">IF(AND(FB16&lt;&gt;"",FC16="x"),FB16,"")</f>
        <v/>
      </c>
      <c r="HX16" s="1500"/>
      <c r="HY16" s="1497" t="str">
        <f t="shared" ref="HY16:HY43" si="65">IF(AND(FD16&lt;&gt;"",FE16="x"),FD16,"")</f>
        <v/>
      </c>
      <c r="HZ16" s="1515"/>
      <c r="IA16" s="1487" t="str">
        <f t="shared" ref="IA16:IA43" si="66">IF(AND(FF16&lt;&gt;"",FG16="x"),FF16,"")</f>
        <v/>
      </c>
      <c r="IB16" s="1517"/>
      <c r="IC16" s="1494" t="str">
        <f t="shared" ref="IC16:IC43" si="67">IF(AND(FH16&lt;&gt;"",FI16="x"),FH16,"")</f>
        <v/>
      </c>
      <c r="ID16" s="1515"/>
      <c r="IE16" s="1490" t="str">
        <f t="shared" ref="IE16:IE43" si="68">IF(AND(FJ16&lt;&gt;"",FK16="x"),FJ16,"")</f>
        <v/>
      </c>
      <c r="IF16" s="1515"/>
      <c r="IG16" s="1490" t="str">
        <f t="shared" ref="IG16:IG43" si="69">IF(AND(FL16&lt;&gt;"",FM16="x"),FL16,"")</f>
        <v/>
      </c>
      <c r="IH16" s="1515"/>
      <c r="II16" s="1490" t="str">
        <f t="shared" ref="II16:II43" si="70">IF(AND(FN16&lt;&gt;"",FO16="x"),FN16,"")</f>
        <v/>
      </c>
      <c r="IJ16" s="1515"/>
      <c r="IK16" s="1490" t="str">
        <f t="shared" ref="IK16:IK43" si="71">IF(AND(FP16&lt;&gt;"",FQ16="x"),FP16,"")</f>
        <v/>
      </c>
      <c r="IL16" s="1500"/>
      <c r="IM16" s="1506" t="str">
        <f t="shared" ref="IM16:IM43" si="72">IF(AND(FR16&lt;&gt;"",FS16="x"),FR16,"")</f>
        <v/>
      </c>
      <c r="IN16" s="1515"/>
      <c r="IO16" s="1490" t="str">
        <f t="shared" ref="IO16:IO43" si="73">IF(AND(FT16&lt;&gt;"",FU16="x"),FT16,"")</f>
        <v/>
      </c>
      <c r="IP16" s="1517"/>
      <c r="IQ16" s="1509" t="str">
        <f t="shared" ref="IQ16:IQ43" si="74">IF(AND(FV16&lt;&gt;"",FW16="x"),FV16,"")</f>
        <v/>
      </c>
      <c r="IR16" s="1515"/>
      <c r="IS16" s="1422" t="str">
        <f t="shared" ref="IS16:IS43" si="75">IF(AND(FX16&lt;&gt;"",FY16="x"),FX16,"")</f>
        <v/>
      </c>
      <c r="IT16" s="1515"/>
      <c r="IU16" s="1422" t="str">
        <f t="shared" ref="IU16:IU43" si="76">IF(AND(FZ16&lt;&gt;"",GA16="x"),FZ16,"")</f>
        <v/>
      </c>
      <c r="IV16" s="1515"/>
      <c r="IW16" s="1422" t="str">
        <f t="shared" ref="IW16:IW43" si="77">IF(AND(GB16&lt;&gt;"",GC16="x"),GB16,"")</f>
        <v/>
      </c>
      <c r="IX16" s="1515"/>
      <c r="IY16" s="1422" t="str">
        <f t="shared" ref="IY16:IY43" si="78">IF(AND(GD16&lt;&gt;"",GE16="x"),GD16,"")</f>
        <v/>
      </c>
      <c r="IZ16" s="1500"/>
      <c r="JA16" s="1512" t="str">
        <f t="shared" ref="JA16:JA43" si="79">IF(AND(GF16&lt;&gt;"",GG16="x"),GF16,"")</f>
        <v/>
      </c>
      <c r="JB16" s="1515"/>
      <c r="JC16" s="1422" t="str">
        <f t="shared" ref="JC16:JC43" si="80">IF(AND(GH16&lt;&gt;"",GI16="x"),GH16,"")</f>
        <v/>
      </c>
      <c r="JD16" s="1517"/>
      <c r="JE16" s="1754"/>
      <c r="JF16" s="1569">
        <f>SUM(GM16:GV16)</f>
        <v>0</v>
      </c>
      <c r="JG16" s="1423">
        <f>SUM(HA16:HJ16)</f>
        <v>0</v>
      </c>
      <c r="JH16" s="1423">
        <f>SUM(HO16:HX16)</f>
        <v>0</v>
      </c>
      <c r="JI16" s="1423">
        <f>SUM(IC16:IL16)</f>
        <v>0</v>
      </c>
      <c r="JJ16" s="1423">
        <f>SUM(IQ16:IZ16)</f>
        <v>0</v>
      </c>
      <c r="JK16" s="1565">
        <f>SUM(GW16:GZ16)</f>
        <v>0</v>
      </c>
      <c r="JL16" s="1528">
        <f>SUM(HK16:HN16)</f>
        <v>0</v>
      </c>
      <c r="JM16" s="1529">
        <f>SUM(HY16:IB16)</f>
        <v>0</v>
      </c>
      <c r="JN16" s="1529">
        <f>SUM(IM16:IP16)</f>
        <v>0</v>
      </c>
      <c r="JO16" s="1559">
        <f>SUM(JA16:JD16)</f>
        <v>0</v>
      </c>
      <c r="JP16" s="1424" t="str">
        <f>IF(AND(DR16&gt;0,DS16&lt;&gt;"x"),1,"")</f>
        <v/>
      </c>
      <c r="JQ16" s="1424"/>
      <c r="JR16" s="1424" t="str">
        <f t="shared" ref="JR16:JR41" si="81">IF(AND(DT16&gt;0,DU16&lt;&gt;"x"),1,"")</f>
        <v/>
      </c>
      <c r="JS16" s="1424"/>
      <c r="JT16" s="1424" t="str">
        <f t="shared" ref="JT16:JT41" si="82">IF(AND(DV16&gt;0,DW16&lt;&gt;"x"),1,"")</f>
        <v/>
      </c>
      <c r="JU16" s="1424"/>
      <c r="JV16" s="1424" t="str">
        <f t="shared" ref="JV16:JV41" si="83">IF(AND(DX16&gt;0,DY16&lt;&gt;"x"),1,"")</f>
        <v/>
      </c>
      <c r="JW16" s="1424"/>
      <c r="JX16" s="1424" t="str">
        <f t="shared" ref="JX16:JX41" si="84">IF(AND(DZ16&gt;0,EA16&lt;&gt;"x"),1,"")</f>
        <v/>
      </c>
      <c r="JY16" s="1424"/>
      <c r="JZ16" s="1424" t="str">
        <f t="shared" ref="JZ16:JZ41" si="85">IF(AND(EB16&gt;0,EC16&lt;&gt;"x"),1,"")</f>
        <v/>
      </c>
      <c r="KA16" s="1424"/>
      <c r="KB16" s="1424" t="str">
        <f t="shared" ref="KB16:KB41" si="86">IF(AND(ED16&gt;0,EE16&lt;&gt;"x"),1,"")</f>
        <v/>
      </c>
      <c r="KC16" s="1424"/>
      <c r="KD16" s="1424" t="str">
        <f t="shared" ref="KD16:KD41" si="87">IF(AND(EF16&gt;0,EG16&lt;&gt;"x"),1,"")</f>
        <v/>
      </c>
      <c r="KE16" s="1424"/>
      <c r="KF16" s="1424" t="str">
        <f t="shared" ref="KF16:KF41" si="88">IF(AND(EH16&gt;0,EI16&lt;&gt;"x"),1,"")</f>
        <v/>
      </c>
      <c r="KG16" s="1424"/>
      <c r="KH16" s="1424" t="str">
        <f t="shared" ref="KH16:KH41" si="89">IF(AND(EJ16&gt;0,EK16&lt;&gt;"x"),1,"")</f>
        <v/>
      </c>
      <c r="KI16" s="1424"/>
      <c r="KJ16" s="1424" t="str">
        <f t="shared" ref="KJ16:KJ41" si="90">IF(AND(EL16&gt;0,EM16&lt;&gt;"x"),1,"")</f>
        <v/>
      </c>
      <c r="KK16" s="1424"/>
      <c r="KL16" s="1424" t="str">
        <f t="shared" ref="KL16:KL41" si="91">IF(AND(EN16&gt;0,EO16&lt;&gt;"x"),1,"")</f>
        <v/>
      </c>
      <c r="KM16" s="1424"/>
      <c r="KN16" s="1424" t="str">
        <f t="shared" ref="KN16:KN41" si="92">IF(AND(EP16&gt;0,EQ16&lt;&gt;"x"),1,"")</f>
        <v/>
      </c>
      <c r="KO16" s="1424"/>
      <c r="KP16" s="1424" t="str">
        <f t="shared" ref="KP16:KP41" si="93">IF(AND(ER16&gt;0,ES16&lt;&gt;"x"),1,"")</f>
        <v/>
      </c>
      <c r="KQ16" s="1424"/>
      <c r="KR16" s="1424" t="str">
        <f t="shared" ref="KR16:KR41" si="94">IF(AND(ET16&gt;0,EU16&lt;&gt;"x"),1,"")</f>
        <v/>
      </c>
      <c r="KS16" s="1424"/>
      <c r="KT16" s="1424" t="str">
        <f t="shared" ref="KT16:KT41" si="95">IF(AND(EV16&gt;0,EW16&lt;&gt;"x"),1,"")</f>
        <v/>
      </c>
      <c r="KU16" s="1424"/>
      <c r="KV16" s="1424" t="str">
        <f t="shared" ref="KV16:KV41" si="96">IF(AND(EX16&gt;0,EY16&lt;&gt;"x"),1,"")</f>
        <v/>
      </c>
      <c r="KW16" s="1424"/>
      <c r="KX16" s="1424" t="str">
        <f t="shared" ref="KX16:KX41" si="97">IF(AND(EZ16&gt;0,FA16&lt;&gt;"x"),1,"")</f>
        <v/>
      </c>
      <c r="KY16" s="1424"/>
      <c r="KZ16" s="1424" t="str">
        <f t="shared" ref="KZ16:KZ41" si="98">IF(AND(FB16&gt;0,FC16&lt;&gt;"x"),1,"")</f>
        <v/>
      </c>
      <c r="LA16" s="1424"/>
      <c r="LB16" s="1424" t="str">
        <f t="shared" ref="LB16:LB41" si="99">IF(AND(FD16&gt;0,FE16&lt;&gt;"x"),1,"")</f>
        <v/>
      </c>
      <c r="LC16" s="1424"/>
      <c r="LD16" s="1424" t="str">
        <f t="shared" ref="LD16:LD41" si="100">IF(AND(FF16&gt;0,FG16&lt;&gt;"x"),1,"")</f>
        <v/>
      </c>
      <c r="LE16" s="1424"/>
      <c r="LF16" s="1424" t="str">
        <f t="shared" ref="LF16:LF41" si="101">IF(AND(FH16&gt;0,FI16&lt;&gt;"x"),1,"")</f>
        <v/>
      </c>
      <c r="LG16" s="1424"/>
      <c r="LH16" s="1424" t="str">
        <f t="shared" ref="LH16:LH41" si="102">IF(AND(FJ16&gt;0,FK16&lt;&gt;"x"),1,"")</f>
        <v/>
      </c>
      <c r="LI16" s="1424"/>
      <c r="LJ16" s="1424" t="str">
        <f t="shared" ref="LJ16:LJ41" si="103">IF(AND(FL16&gt;0,FM16&lt;&gt;"x"),1,"")</f>
        <v/>
      </c>
      <c r="LK16" s="1424"/>
      <c r="LL16" s="1424" t="str">
        <f t="shared" ref="LL16:LL41" si="104">IF(AND(FN16&gt;0,FO16&lt;&gt;"x"),1,"")</f>
        <v/>
      </c>
      <c r="LM16" s="1424"/>
      <c r="LN16" s="1424" t="str">
        <f t="shared" ref="LN16:LN41" si="105">IF(AND(FP16&gt;0,FQ16&lt;&gt;"x"),1,"")</f>
        <v/>
      </c>
      <c r="LO16" s="1424"/>
      <c r="LP16" s="1424" t="str">
        <f t="shared" ref="LP16:LP41" si="106">IF(AND(FR16&gt;0,FS16&lt;&gt;"x"),1,"")</f>
        <v/>
      </c>
      <c r="LQ16" s="1424"/>
      <c r="LR16" s="1424" t="str">
        <f t="shared" ref="LR16:LR41" si="107">IF(AND(FT16&gt;0,FU16&lt;&gt;"x"),1,"")</f>
        <v/>
      </c>
      <c r="LS16" s="1424"/>
      <c r="LT16" s="1424" t="str">
        <f t="shared" ref="LT16:LT41" si="108">IF(AND(FV16&gt;0,FW16&lt;&gt;"x"),1,"")</f>
        <v/>
      </c>
      <c r="LU16" s="1424"/>
      <c r="LV16" s="1424" t="str">
        <f t="shared" ref="LV16:LV41" si="109">IF(AND(FX16&gt;0,FY16&lt;&gt;"x"),1,"")</f>
        <v/>
      </c>
      <c r="LW16" s="1424"/>
      <c r="LX16" s="1424" t="str">
        <f t="shared" ref="LX16:LX41" si="110">IF(AND(FZ16&gt;0,GA16&lt;&gt;"x"),1,"")</f>
        <v/>
      </c>
      <c r="LY16" s="1424"/>
      <c r="LZ16" s="1424" t="str">
        <f t="shared" ref="LZ16:LZ41" si="111">IF(AND(GB16&gt;0,GC16&lt;&gt;"x"),1,"")</f>
        <v/>
      </c>
      <c r="MA16" s="1424"/>
      <c r="MB16" s="1424" t="str">
        <f t="shared" ref="MB16:MB41" si="112">IF(AND(GD16&gt;0,GE16&lt;&gt;"x"),1,"")</f>
        <v/>
      </c>
      <c r="MC16" s="1424"/>
      <c r="MD16" s="1424" t="str">
        <f t="shared" ref="MD16:MD41" si="113">IF(AND(GF16&gt;0,GG16&lt;&gt;"x"),1,"")</f>
        <v/>
      </c>
      <c r="ME16" s="1424"/>
      <c r="MF16" s="1424" t="str">
        <f t="shared" ref="MF16:MF40" si="114">IF(AND(GH16&gt;0,GI16&lt;&gt;"x"),1,"")</f>
        <v/>
      </c>
      <c r="MG16" s="1424"/>
      <c r="MH16" s="1570">
        <f>SUM(JP16:MG16)</f>
        <v>0</v>
      </c>
      <c r="MI16" s="1754"/>
      <c r="MJ16" s="1571">
        <f>SUMIF($JP$14:$MG$14,MJ$15,$JP16:$MG16)</f>
        <v>0</v>
      </c>
      <c r="MK16" s="1555">
        <f t="shared" ref="MK16:MP31" si="115">SUMIF($JP$14:$MG$14,MK$15,$JP16:$MG16)</f>
        <v>0</v>
      </c>
      <c r="ML16" s="1555">
        <f t="shared" si="115"/>
        <v>0</v>
      </c>
      <c r="MM16" s="1555">
        <f t="shared" si="115"/>
        <v>0</v>
      </c>
      <c r="MN16" s="1555">
        <f t="shared" si="115"/>
        <v>0</v>
      </c>
      <c r="MO16" s="1555">
        <f t="shared" si="115"/>
        <v>0</v>
      </c>
      <c r="MP16" s="1579">
        <f>SUMIF($JP$14:$MG$14,MP$15,$JP16:$MG16)</f>
        <v>0</v>
      </c>
      <c r="MQ16" s="1754">
        <f>SUM(MJ16:MP16)</f>
        <v>0</v>
      </c>
      <c r="MR16" s="1754"/>
      <c r="MS16" s="1557"/>
      <c r="MT16" s="1557"/>
      <c r="MU16" s="1557"/>
      <c r="MV16" s="1557"/>
      <c r="MW16" s="1557"/>
      <c r="MX16" s="1557"/>
      <c r="MY16" s="1557"/>
      <c r="MZ16" s="1752"/>
      <c r="NA16" s="1752"/>
      <c r="NB16" s="1754"/>
      <c r="NC16" s="1584">
        <f>MJ16*DA16</f>
        <v>0</v>
      </c>
      <c r="ND16" s="1425">
        <f>MK16*DC16</f>
        <v>0</v>
      </c>
      <c r="NE16" s="1425">
        <f>ML16*DE16</f>
        <v>0</v>
      </c>
      <c r="NF16" s="1425">
        <f>MM16*DG16</f>
        <v>0</v>
      </c>
      <c r="NG16" s="1425">
        <f>MN16*DI16</f>
        <v>0</v>
      </c>
      <c r="NH16" s="1425">
        <f>MO16*DK16</f>
        <v>0</v>
      </c>
      <c r="NI16" s="1425">
        <f>MP16*DM16</f>
        <v>0</v>
      </c>
      <c r="NJ16" s="1426">
        <f>SUM(NC16:NI16)+NM16</f>
        <v>0</v>
      </c>
      <c r="NK16" s="1457">
        <f>NJ16+NJ18+NJ20+NJ22+NJ24+NJ26+NJ28+NJ30+NJ32+NJ34+NJ36+NJ38+NJ40</f>
        <v>0</v>
      </c>
      <c r="NL16" s="1"/>
      <c r="NM16" s="1766">
        <f>DS16+DU16+DW16+DY16+EA16+EC16+EE16+EG16+EI16+EK16+EM16+EO16+EQ16+ES16+EU16+EW16+EY16+FA16+FC16+FE16+FG16+FI16+FK16+FM16+FO16+FQ16+FS16+FU16+FW16+FY16+GA16+GC16+GE16+GG16+GI16</f>
        <v>0</v>
      </c>
      <c r="NN16" s="1"/>
      <c r="NO16" s="1"/>
      <c r="NP16" s="1"/>
      <c r="NQ16" s="1"/>
      <c r="NR16" s="1"/>
    </row>
    <row r="17" spans="3:382" s="1457" customFormat="1" ht="10.5" customHeight="1" thickBot="1">
      <c r="C17" s="2542" t="str">
        <f t="shared" ref="C17:C41" si="116">L17</f>
        <v>0D</v>
      </c>
      <c r="D17" s="2412">
        <f t="shared" ref="D17:D41" si="117">IF($CX17=0,(SUM($EB17:$EE17)-JK17),0)</f>
        <v>0</v>
      </c>
      <c r="E17" s="1539">
        <f t="shared" ref="E17:E41" si="118">IF($CX17=0,(SUM($EP17:$ES17)-JL17),0)</f>
        <v>0</v>
      </c>
      <c r="F17" s="1539">
        <f t="shared" ref="F17:F41" si="119">IF($CX17=0,(SUM($FD17:$FG17)-JM17),0)</f>
        <v>0</v>
      </c>
      <c r="G17" s="1539">
        <f t="shared" ref="G17:G41" si="120">IF($CX17=0,(SUM($FR17:$FU17)-JN17),0)</f>
        <v>0</v>
      </c>
      <c r="H17" s="2408">
        <f t="shared" ref="H17:H41" si="121">IF($CX17=0,(SUM($GF17:$GI17)-JO17),0)</f>
        <v>0</v>
      </c>
      <c r="I17" s="39"/>
      <c r="J17" s="751"/>
      <c r="L17" s="2426" t="str">
        <f t="shared" ref="L17:L41" si="122">CQ17</f>
        <v>0D</v>
      </c>
      <c r="M17" s="2423">
        <f t="shared" ref="M17:M41" si="123">IF($CX17="x",CR17,0)</f>
        <v>0</v>
      </c>
      <c r="N17" s="1540">
        <f t="shared" ref="N17:N41" si="124">IF($CX17="x",CS17,0)</f>
        <v>0</v>
      </c>
      <c r="O17" s="1540">
        <f t="shared" ref="O17:O41" si="125">IF($CX17="x",CT17,0)</f>
        <v>0</v>
      </c>
      <c r="P17" s="1540">
        <f t="shared" ref="P17:P41" si="126">IF($CX17="x",CU17,0)</f>
        <v>0</v>
      </c>
      <c r="Q17" s="2416">
        <f t="shared" ref="Q17:Q41" si="127">IF($CX17="x",CV17,0)</f>
        <v>0</v>
      </c>
      <c r="R17" s="2403"/>
      <c r="S17" s="1752"/>
      <c r="T17" s="1752"/>
      <c r="U17" s="2420">
        <f t="shared" ref="U17:U41" si="128">CP17</f>
        <v>0</v>
      </c>
      <c r="V17" s="2420" t="str">
        <f t="shared" ref="V17:V41" si="129">CZ17</f>
        <v>D</v>
      </c>
      <c r="W17" s="2423">
        <f t="shared" ref="W17:W41" si="130">IF($CX17="UE",CR17,0)</f>
        <v>0</v>
      </c>
      <c r="X17" s="1540">
        <f t="shared" ref="X17:X41" si="131">IF($CX17="UE",CS17,0)</f>
        <v>0</v>
      </c>
      <c r="Y17" s="1540">
        <f t="shared" ref="Y17:Y41" si="132">IF($CX17="UE",CT17,0)</f>
        <v>0</v>
      </c>
      <c r="Z17" s="1540">
        <f t="shared" ref="Z17:Z41" si="133">IF($CX17="UE",CU17,0)</f>
        <v>0</v>
      </c>
      <c r="AA17" s="2416">
        <f t="shared" ref="AA17:AA41" si="134">IF($CX17="UE",CV17,0)</f>
        <v>0</v>
      </c>
      <c r="AB17" s="1752"/>
      <c r="AC17" s="1752"/>
      <c r="AD17" s="1752"/>
      <c r="AE17" s="1752"/>
      <c r="AF17" s="1752"/>
      <c r="AG17" s="1752"/>
      <c r="AH17" s="1752"/>
      <c r="AI17" s="1752"/>
      <c r="AJ17" s="1752"/>
      <c r="AK17" s="1752"/>
      <c r="AL17" s="1752"/>
      <c r="AM17" s="1752"/>
      <c r="AN17" s="1752"/>
      <c r="AO17" s="1752"/>
      <c r="AP17" s="1752"/>
      <c r="AQ17" s="1752"/>
      <c r="AR17" s="1752"/>
      <c r="AS17" s="1752"/>
      <c r="AT17" s="1752"/>
      <c r="AU17" s="1752"/>
      <c r="AV17" s="1752"/>
      <c r="AW17" s="1752"/>
      <c r="AX17" s="1752"/>
      <c r="AY17" s="1752"/>
      <c r="AZ17" s="1752"/>
      <c r="BA17" s="1752"/>
      <c r="BB17" s="1752"/>
      <c r="BC17" s="1752"/>
      <c r="BD17" s="1752"/>
      <c r="BE17" s="1752"/>
      <c r="BF17" s="1752"/>
      <c r="BG17" s="1752"/>
      <c r="BH17" s="1752"/>
      <c r="BI17" s="1752"/>
      <c r="BJ17" s="1752"/>
      <c r="BK17" s="1752"/>
      <c r="BL17" s="1752"/>
      <c r="BM17" s="1752"/>
      <c r="BN17" s="1752"/>
      <c r="BO17" s="1752"/>
      <c r="BP17" s="1752"/>
      <c r="BQ17" s="1752"/>
      <c r="BR17" s="1752"/>
      <c r="BS17" s="1752"/>
      <c r="BT17" s="1752"/>
      <c r="BU17" s="1752"/>
      <c r="BV17" s="1752"/>
      <c r="BW17" s="1752"/>
      <c r="BX17" s="1752"/>
      <c r="BY17" s="1752"/>
      <c r="BZ17" s="1752"/>
      <c r="CA17" s="1752"/>
      <c r="CB17" s="1752"/>
      <c r="CC17" s="1752"/>
      <c r="CD17" s="1752"/>
      <c r="CE17" s="1752"/>
      <c r="CF17" s="1752"/>
      <c r="CG17" s="1752"/>
      <c r="CH17" s="1752"/>
      <c r="CI17" s="1752"/>
      <c r="CJ17" s="1752"/>
      <c r="CK17" s="1752"/>
      <c r="CL17" s="1752"/>
      <c r="CM17" s="1752"/>
      <c r="CN17" s="1752"/>
      <c r="CO17" s="2547" t="str">
        <f>IF(DP16="","",(DP16&amp;(COUNTIF($DP$16:DP17,DP16))))</f>
        <v>01</v>
      </c>
      <c r="CP17" s="2548">
        <f>CP16</f>
        <v>0</v>
      </c>
      <c r="CQ17" s="2549" t="str">
        <f>DP16&amp;DQ17</f>
        <v>0D</v>
      </c>
      <c r="CR17" s="1540">
        <f t="shared" ref="CR17:CR41" si="135">SUM($DR17:$EE17)-JF17</f>
        <v>0</v>
      </c>
      <c r="CS17" s="1540">
        <f t="shared" ref="CS17:CS41" si="136">SUM($EF17:$ES17)-JG17</f>
        <v>0</v>
      </c>
      <c r="CT17" s="1540">
        <f t="shared" ref="CT17:CT41" si="137">SUM($ET17:$FG17)-JH17</f>
        <v>0</v>
      </c>
      <c r="CU17" s="1540">
        <f t="shared" ref="CU17:CU41" si="138">SUM($FH17:$FU17)-JI17</f>
        <v>0</v>
      </c>
      <c r="CV17" s="2416">
        <f t="shared" ref="CV17:CV41" si="139">SUM($FV17:$GI17)-JJ17</f>
        <v>0</v>
      </c>
      <c r="CX17" s="2432" t="str">
        <f>IFERROR((VLOOKUP(CO17,'BİLGİ GİR'!$V$107:$AA$119,6,0)),"")</f>
        <v/>
      </c>
      <c r="CY17" s="4111"/>
      <c r="CZ17" s="1545" t="s">
        <v>8</v>
      </c>
      <c r="DA17" s="2439">
        <f>'BİLGİ GİR'!CC107</f>
        <v>0</v>
      </c>
      <c r="DB17" s="2443"/>
      <c r="DC17" s="2437">
        <f>'BİLGİ GİR'!CE107</f>
        <v>0</v>
      </c>
      <c r="DD17" s="2447"/>
      <c r="DE17" s="2435">
        <f>'BİLGİ GİR'!CG107</f>
        <v>0</v>
      </c>
      <c r="DF17" s="2445"/>
      <c r="DG17" s="2437">
        <f>'BİLGİ GİR'!CI107</f>
        <v>0</v>
      </c>
      <c r="DH17" s="2447"/>
      <c r="DI17" s="2435">
        <f>'BİLGİ GİR'!CK107</f>
        <v>0</v>
      </c>
      <c r="DJ17" s="2445"/>
      <c r="DK17" s="2437">
        <f>'BİLGİ GİR'!CM107</f>
        <v>0</v>
      </c>
      <c r="DL17" s="2447"/>
      <c r="DM17" s="2435">
        <f>'BİLGİ GİR'!CO107</f>
        <v>0</v>
      </c>
      <c r="DN17" s="2447"/>
      <c r="DO17" s="33"/>
      <c r="DP17" s="4113"/>
      <c r="DQ17" s="1276" t="s">
        <v>8</v>
      </c>
      <c r="DR17" s="1733">
        <f>'GÜNDÜZ (Saat Ekle)'!D8</f>
        <v>0</v>
      </c>
      <c r="DS17" s="1727">
        <f>'GÜNDÜZ (Saat Ekle)'!E8</f>
        <v>0</v>
      </c>
      <c r="DT17" s="1736">
        <f>'GÜNDÜZ (Saat Ekle)'!F8</f>
        <v>0</v>
      </c>
      <c r="DU17" s="1727">
        <f>'GÜNDÜZ (Saat Ekle)'!G8</f>
        <v>0</v>
      </c>
      <c r="DV17" s="1736">
        <f>'GÜNDÜZ (Saat Ekle)'!H8</f>
        <v>0</v>
      </c>
      <c r="DW17" s="1727">
        <f>'GÜNDÜZ (Saat Ekle)'!I8</f>
        <v>0</v>
      </c>
      <c r="DX17" s="1736">
        <f>'GÜNDÜZ (Saat Ekle)'!J8</f>
        <v>0</v>
      </c>
      <c r="DY17" s="1727">
        <f>'GÜNDÜZ (Saat Ekle)'!K8</f>
        <v>0</v>
      </c>
      <c r="DZ17" s="1736">
        <f>'GÜNDÜZ (Saat Ekle)'!L8</f>
        <v>0</v>
      </c>
      <c r="EA17" s="1727">
        <f>'GÜNDÜZ (Saat Ekle)'!M8</f>
        <v>0</v>
      </c>
      <c r="EB17" s="1460">
        <f>'GÜNDÜZ (Saat Ekle)'!N8</f>
        <v>0</v>
      </c>
      <c r="EC17" s="1728">
        <f>'GÜNDÜZ (Saat Ekle)'!O8</f>
        <v>0</v>
      </c>
      <c r="ED17" s="1461">
        <f>'GÜNDÜZ (Saat Ekle)'!P8</f>
        <v>0</v>
      </c>
      <c r="EE17" s="1728">
        <f>'GÜNDÜZ (Saat Ekle)'!Q8</f>
        <v>0</v>
      </c>
      <c r="EF17" s="1733">
        <f>'GÜNDÜZ (Saat Ekle)'!R8</f>
        <v>0</v>
      </c>
      <c r="EG17" s="1727">
        <f>'GÜNDÜZ (Saat Ekle)'!S8</f>
        <v>0</v>
      </c>
      <c r="EH17" s="1736">
        <f>'GÜNDÜZ (Saat Ekle)'!T8</f>
        <v>0</v>
      </c>
      <c r="EI17" s="1727">
        <f>'GÜNDÜZ (Saat Ekle)'!U8</f>
        <v>0</v>
      </c>
      <c r="EJ17" s="1736">
        <f>'GÜNDÜZ (Saat Ekle)'!V8</f>
        <v>0</v>
      </c>
      <c r="EK17" s="1727">
        <f>'GÜNDÜZ (Saat Ekle)'!W8</f>
        <v>0</v>
      </c>
      <c r="EL17" s="1736">
        <f>'GÜNDÜZ (Saat Ekle)'!X8</f>
        <v>0</v>
      </c>
      <c r="EM17" s="1727">
        <f>'GÜNDÜZ (Saat Ekle)'!Y8</f>
        <v>0</v>
      </c>
      <c r="EN17" s="1736">
        <f>'GÜNDÜZ (Saat Ekle)'!Z8</f>
        <v>0</v>
      </c>
      <c r="EO17" s="1727">
        <f>'GÜNDÜZ (Saat Ekle)'!AA8</f>
        <v>0</v>
      </c>
      <c r="EP17" s="1460">
        <f>'GÜNDÜZ (Saat Ekle)'!AB8</f>
        <v>0</v>
      </c>
      <c r="EQ17" s="1728">
        <f>'GÜNDÜZ (Saat Ekle)'!AC8</f>
        <v>0</v>
      </c>
      <c r="ER17" s="1461">
        <f>'GÜNDÜZ (Saat Ekle)'!AD8</f>
        <v>0</v>
      </c>
      <c r="ES17" s="1728">
        <f>'GÜNDÜZ (Saat Ekle)'!AE8</f>
        <v>0</v>
      </c>
      <c r="ET17" s="1733">
        <f>'GÜNDÜZ (Saat Ekle)'!AF8</f>
        <v>0</v>
      </c>
      <c r="EU17" s="1727">
        <f>'GÜNDÜZ (Saat Ekle)'!AG8</f>
        <v>0</v>
      </c>
      <c r="EV17" s="1736">
        <f>'GÜNDÜZ (Saat Ekle)'!AH8</f>
        <v>0</v>
      </c>
      <c r="EW17" s="1727">
        <f>'GÜNDÜZ (Saat Ekle)'!AI8</f>
        <v>0</v>
      </c>
      <c r="EX17" s="1736">
        <f>'GÜNDÜZ (Saat Ekle)'!AJ8</f>
        <v>0</v>
      </c>
      <c r="EY17" s="1727">
        <f>'GÜNDÜZ (Saat Ekle)'!AK8</f>
        <v>0</v>
      </c>
      <c r="EZ17" s="1736">
        <f>'GÜNDÜZ (Saat Ekle)'!AL8</f>
        <v>0</v>
      </c>
      <c r="FA17" s="1727">
        <f>'GÜNDÜZ (Saat Ekle)'!AM8</f>
        <v>0</v>
      </c>
      <c r="FB17" s="1736">
        <f>'GÜNDÜZ (Saat Ekle)'!AN8</f>
        <v>0</v>
      </c>
      <c r="FC17" s="1727">
        <f>'GÜNDÜZ (Saat Ekle)'!AO8</f>
        <v>0</v>
      </c>
      <c r="FD17" s="1460">
        <f>'GÜNDÜZ (Saat Ekle)'!AP8</f>
        <v>0</v>
      </c>
      <c r="FE17" s="1728">
        <f>'GÜNDÜZ (Saat Ekle)'!AQ8</f>
        <v>0</v>
      </c>
      <c r="FF17" s="1461">
        <f>'GÜNDÜZ (Saat Ekle)'!AR8</f>
        <v>0</v>
      </c>
      <c r="FG17" s="1728">
        <f>'GÜNDÜZ (Saat Ekle)'!AS8</f>
        <v>0</v>
      </c>
      <c r="FH17" s="1733">
        <f>'GÜNDÜZ (Saat Ekle)'!AT8</f>
        <v>0</v>
      </c>
      <c r="FI17" s="1727">
        <f>'GÜNDÜZ (Saat Ekle)'!AU8</f>
        <v>0</v>
      </c>
      <c r="FJ17" s="1736">
        <f>'GÜNDÜZ (Saat Ekle)'!AV8</f>
        <v>0</v>
      </c>
      <c r="FK17" s="1727">
        <f>'GÜNDÜZ (Saat Ekle)'!AW8</f>
        <v>0</v>
      </c>
      <c r="FL17" s="1736">
        <f>'GÜNDÜZ (Saat Ekle)'!AX8</f>
        <v>0</v>
      </c>
      <c r="FM17" s="1727">
        <f>'GÜNDÜZ (Saat Ekle)'!AY8</f>
        <v>0</v>
      </c>
      <c r="FN17" s="1736">
        <f>'GÜNDÜZ (Saat Ekle)'!AZ8</f>
        <v>0</v>
      </c>
      <c r="FO17" s="1727">
        <f>'GÜNDÜZ (Saat Ekle)'!BA8</f>
        <v>0</v>
      </c>
      <c r="FP17" s="1736">
        <f>'GÜNDÜZ (Saat Ekle)'!BB8</f>
        <v>0</v>
      </c>
      <c r="FQ17" s="1727">
        <f>'GÜNDÜZ (Saat Ekle)'!BC8</f>
        <v>0</v>
      </c>
      <c r="FR17" s="1460">
        <f>'GÜNDÜZ (Saat Ekle)'!BD8</f>
        <v>0</v>
      </c>
      <c r="FS17" s="1728">
        <f>'GÜNDÜZ (Saat Ekle)'!BE8</f>
        <v>0</v>
      </c>
      <c r="FT17" s="1461">
        <f>'GÜNDÜZ (Saat Ekle)'!BF8</f>
        <v>0</v>
      </c>
      <c r="FU17" s="1728">
        <f>'GÜNDÜZ (Saat Ekle)'!BG8</f>
        <v>0</v>
      </c>
      <c r="FV17" s="1733">
        <f>'GÜNDÜZ (Saat Ekle)'!BH8</f>
        <v>0</v>
      </c>
      <c r="FW17" s="1727">
        <f>'GÜNDÜZ (Saat Ekle)'!BI8</f>
        <v>0</v>
      </c>
      <c r="FX17" s="1736">
        <f>'GÜNDÜZ (Saat Ekle)'!BJ8</f>
        <v>0</v>
      </c>
      <c r="FY17" s="1727">
        <f>'GÜNDÜZ (Saat Ekle)'!BK8</f>
        <v>0</v>
      </c>
      <c r="FZ17" s="1736">
        <f>'GÜNDÜZ (Saat Ekle)'!BL8</f>
        <v>0</v>
      </c>
      <c r="GA17" s="1727">
        <f>'GÜNDÜZ (Saat Ekle)'!BM8</f>
        <v>0</v>
      </c>
      <c r="GB17" s="1736">
        <f>'GÜNDÜZ (Saat Ekle)'!BN8</f>
        <v>0</v>
      </c>
      <c r="GC17" s="1727">
        <f>'GÜNDÜZ (Saat Ekle)'!BO8</f>
        <v>0</v>
      </c>
      <c r="GD17" s="1736">
        <f>'GÜNDÜZ (Saat Ekle)'!BP8</f>
        <v>0</v>
      </c>
      <c r="GE17" s="1727">
        <f>'GÜNDÜZ (Saat Ekle)'!BQ8</f>
        <v>0</v>
      </c>
      <c r="GF17" s="1460">
        <f>'GÜNDÜZ (Saat Ekle)'!BR8</f>
        <v>0</v>
      </c>
      <c r="GG17" s="1728">
        <f>'GÜNDÜZ (Saat Ekle)'!BS8</f>
        <v>0</v>
      </c>
      <c r="GH17" s="1461">
        <f>'GÜNDÜZ (Saat Ekle)'!BT8</f>
        <v>0</v>
      </c>
      <c r="GI17" s="1768">
        <f>'GÜNDÜZ (Saat Ekle)'!BU8</f>
        <v>0</v>
      </c>
      <c r="GL17" s="4109"/>
      <c r="GM17" s="1487" t="str">
        <f t="shared" ref="GM17:GM43" si="140">IF(AND(DR17&lt;&gt;"",DS17="x"),DR17,"")</f>
        <v/>
      </c>
      <c r="GN17" s="1515"/>
      <c r="GO17" s="1487" t="str">
        <f t="shared" si="51"/>
        <v/>
      </c>
      <c r="GP17" s="1515"/>
      <c r="GQ17" s="1487" t="str">
        <f t="shared" si="52"/>
        <v/>
      </c>
      <c r="GR17" s="1515"/>
      <c r="GS17" s="1487" t="str">
        <f t="shared" si="53"/>
        <v/>
      </c>
      <c r="GT17" s="1515"/>
      <c r="GU17" s="1487" t="str">
        <f t="shared" si="54"/>
        <v/>
      </c>
      <c r="GV17" s="1500"/>
      <c r="GW17" s="1497" t="str">
        <f t="shared" ref="GW17:GW43" si="141">IF(AND(EB17&lt;&gt;"",EC17="x"),EB17,"")</f>
        <v/>
      </c>
      <c r="GX17" s="1515"/>
      <c r="GY17" s="1487" t="str">
        <f t="shared" ref="GY17:GY43" si="142">IF(AND(ED17&lt;&gt;"",EE17="x"),ED17,"")</f>
        <v/>
      </c>
      <c r="GZ17" s="1517"/>
      <c r="HA17" s="1494" t="str">
        <f t="shared" ref="HA17:HA43" si="143">IF(AND(EF17&lt;&gt;"",EG17="x"),EF17,"")</f>
        <v/>
      </c>
      <c r="HB17" s="1515"/>
      <c r="HC17" s="1490" t="str">
        <f t="shared" si="55"/>
        <v/>
      </c>
      <c r="HD17" s="1515"/>
      <c r="HE17" s="1490" t="str">
        <f t="shared" si="56"/>
        <v/>
      </c>
      <c r="HF17" s="1515"/>
      <c r="HG17" s="1490" t="str">
        <f t="shared" si="57"/>
        <v/>
      </c>
      <c r="HH17" s="1515"/>
      <c r="HI17" s="1490" t="str">
        <f t="shared" si="58"/>
        <v/>
      </c>
      <c r="HJ17" s="1500"/>
      <c r="HK17" s="1506" t="str">
        <f t="shared" si="59"/>
        <v/>
      </c>
      <c r="HL17" s="1515"/>
      <c r="HM17" s="1490" t="str">
        <f t="shared" ref="HM17:HM43" si="144">IF(AND(ER17&lt;&gt;"",ES17="x"),ER17,"")</f>
        <v/>
      </c>
      <c r="HN17" s="1517"/>
      <c r="HO17" s="1503" t="str">
        <f t="shared" si="60"/>
        <v/>
      </c>
      <c r="HP17" s="1515"/>
      <c r="HQ17" s="1487" t="str">
        <f t="shared" si="61"/>
        <v/>
      </c>
      <c r="HR17" s="1515"/>
      <c r="HS17" s="1487" t="str">
        <f t="shared" si="62"/>
        <v/>
      </c>
      <c r="HT17" s="1515"/>
      <c r="HU17" s="1487" t="str">
        <f t="shared" si="63"/>
        <v/>
      </c>
      <c r="HV17" s="1515"/>
      <c r="HW17" s="1487" t="str">
        <f t="shared" si="64"/>
        <v/>
      </c>
      <c r="HX17" s="1500"/>
      <c r="HY17" s="1497" t="str">
        <f t="shared" si="65"/>
        <v/>
      </c>
      <c r="HZ17" s="1515"/>
      <c r="IA17" s="1487" t="str">
        <f t="shared" si="66"/>
        <v/>
      </c>
      <c r="IB17" s="1517"/>
      <c r="IC17" s="1494" t="str">
        <f t="shared" si="67"/>
        <v/>
      </c>
      <c r="ID17" s="1515"/>
      <c r="IE17" s="1490" t="str">
        <f t="shared" si="68"/>
        <v/>
      </c>
      <c r="IF17" s="1515"/>
      <c r="IG17" s="1490" t="str">
        <f t="shared" si="69"/>
        <v/>
      </c>
      <c r="IH17" s="1515"/>
      <c r="II17" s="1490" t="str">
        <f t="shared" si="70"/>
        <v/>
      </c>
      <c r="IJ17" s="1515"/>
      <c r="IK17" s="1490" t="str">
        <f t="shared" si="71"/>
        <v/>
      </c>
      <c r="IL17" s="1500"/>
      <c r="IM17" s="1506" t="str">
        <f t="shared" si="72"/>
        <v/>
      </c>
      <c r="IN17" s="1515"/>
      <c r="IO17" s="1490" t="str">
        <f t="shared" si="73"/>
        <v/>
      </c>
      <c r="IP17" s="1517"/>
      <c r="IQ17" s="1509" t="str">
        <f t="shared" si="74"/>
        <v/>
      </c>
      <c r="IR17" s="1515"/>
      <c r="IS17" s="1422" t="str">
        <f t="shared" si="75"/>
        <v/>
      </c>
      <c r="IT17" s="1515"/>
      <c r="IU17" s="1422" t="str">
        <f t="shared" si="76"/>
        <v/>
      </c>
      <c r="IV17" s="1515"/>
      <c r="IW17" s="1422" t="str">
        <f t="shared" si="77"/>
        <v/>
      </c>
      <c r="IX17" s="1515"/>
      <c r="IY17" s="1422" t="str">
        <f t="shared" si="78"/>
        <v/>
      </c>
      <c r="IZ17" s="1500"/>
      <c r="JA17" s="1512" t="str">
        <f t="shared" si="79"/>
        <v/>
      </c>
      <c r="JB17" s="1515"/>
      <c r="JC17" s="1422" t="str">
        <f t="shared" si="80"/>
        <v/>
      </c>
      <c r="JD17" s="1517"/>
      <c r="JE17" s="1754"/>
      <c r="JF17" s="1571">
        <f t="shared" ref="JF17:JF41" si="145">SUM(GM17:GV17)</f>
        <v>0</v>
      </c>
      <c r="JG17" s="1555">
        <f t="shared" ref="JG17:JG41" si="146">SUM(HA17:HJ17)</f>
        <v>0</v>
      </c>
      <c r="JH17" s="1555">
        <f t="shared" ref="JH17:JH41" si="147">SUM(HO17:HX17)</f>
        <v>0</v>
      </c>
      <c r="JI17" s="1555">
        <f t="shared" ref="JI17:JI41" si="148">SUM(IC17:IL17)</f>
        <v>0</v>
      </c>
      <c r="JJ17" s="1555">
        <f t="shared" ref="JJ17:JJ41" si="149">SUM(IQ17:IZ17)</f>
        <v>0</v>
      </c>
      <c r="JK17" s="1566">
        <f t="shared" ref="JK17:JK41" si="150">SUM(GW17:GZ17)</f>
        <v>0</v>
      </c>
      <c r="JL17" s="1522">
        <f t="shared" ref="JL17:JL41" si="151">SUM(HK17:HN17)</f>
        <v>0</v>
      </c>
      <c r="JM17" s="1523">
        <f t="shared" ref="JM17:JM41" si="152">SUM(HY17:IB17)</f>
        <v>0</v>
      </c>
      <c r="JN17" s="1523">
        <f t="shared" ref="JN17:JN41" si="153">SUM(IM17:IP17)</f>
        <v>0</v>
      </c>
      <c r="JO17" s="1560">
        <f t="shared" ref="JO17:JO41" si="154">SUM(JA17:JD17)</f>
        <v>0</v>
      </c>
      <c r="JP17" s="1563" t="str">
        <f>IF(AND(DR17&gt;0,DS17&lt;&gt;"x"),1,"")</f>
        <v/>
      </c>
      <c r="JQ17" s="1563"/>
      <c r="JR17" s="1563" t="str">
        <f>IF(AND(DT17&gt;0,DU17&lt;&gt;"x"),1,"")</f>
        <v/>
      </c>
      <c r="JS17" s="1563"/>
      <c r="JT17" s="1563" t="str">
        <f t="shared" si="82"/>
        <v/>
      </c>
      <c r="JU17" s="1563"/>
      <c r="JV17" s="1563" t="str">
        <f t="shared" si="83"/>
        <v/>
      </c>
      <c r="JW17" s="1563"/>
      <c r="JX17" s="1563" t="str">
        <f t="shared" si="84"/>
        <v/>
      </c>
      <c r="JY17" s="1563"/>
      <c r="JZ17" s="1563" t="str">
        <f t="shared" si="85"/>
        <v/>
      </c>
      <c r="KA17" s="1563"/>
      <c r="KB17" s="1563" t="str">
        <f t="shared" si="86"/>
        <v/>
      </c>
      <c r="KC17" s="1563"/>
      <c r="KD17" s="1563" t="str">
        <f t="shared" si="87"/>
        <v/>
      </c>
      <c r="KE17" s="1563"/>
      <c r="KF17" s="1563" t="str">
        <f t="shared" si="88"/>
        <v/>
      </c>
      <c r="KG17" s="1563"/>
      <c r="KH17" s="1563" t="str">
        <f t="shared" si="89"/>
        <v/>
      </c>
      <c r="KI17" s="1563"/>
      <c r="KJ17" s="1563" t="str">
        <f t="shared" si="90"/>
        <v/>
      </c>
      <c r="KK17" s="1563"/>
      <c r="KL17" s="1563" t="str">
        <f t="shared" si="91"/>
        <v/>
      </c>
      <c r="KM17" s="1563"/>
      <c r="KN17" s="1563" t="str">
        <f t="shared" si="92"/>
        <v/>
      </c>
      <c r="KO17" s="1563"/>
      <c r="KP17" s="1563" t="str">
        <f t="shared" si="93"/>
        <v/>
      </c>
      <c r="KQ17" s="1563"/>
      <c r="KR17" s="1563" t="str">
        <f t="shared" si="94"/>
        <v/>
      </c>
      <c r="KS17" s="1563"/>
      <c r="KT17" s="1563" t="str">
        <f t="shared" si="95"/>
        <v/>
      </c>
      <c r="KU17" s="1563"/>
      <c r="KV17" s="1563" t="str">
        <f t="shared" si="96"/>
        <v/>
      </c>
      <c r="KW17" s="1563"/>
      <c r="KX17" s="1563" t="str">
        <f t="shared" si="97"/>
        <v/>
      </c>
      <c r="KY17" s="1563"/>
      <c r="KZ17" s="1563" t="str">
        <f t="shared" si="98"/>
        <v/>
      </c>
      <c r="LA17" s="1563"/>
      <c r="LB17" s="1563" t="str">
        <f t="shared" si="99"/>
        <v/>
      </c>
      <c r="LC17" s="1563"/>
      <c r="LD17" s="1563" t="str">
        <f t="shared" si="100"/>
        <v/>
      </c>
      <c r="LE17" s="1563"/>
      <c r="LF17" s="1563" t="str">
        <f t="shared" si="101"/>
        <v/>
      </c>
      <c r="LG17" s="1563"/>
      <c r="LH17" s="1563" t="str">
        <f>IF(AND(FJ17&gt;0,FK17&lt;&gt;"x"),1,"")</f>
        <v/>
      </c>
      <c r="LI17" s="1563"/>
      <c r="LJ17" s="1563" t="str">
        <f t="shared" si="103"/>
        <v/>
      </c>
      <c r="LK17" s="1563"/>
      <c r="LL17" s="1563" t="str">
        <f t="shared" si="104"/>
        <v/>
      </c>
      <c r="LM17" s="1563"/>
      <c r="LN17" s="1563" t="str">
        <f t="shared" si="105"/>
        <v/>
      </c>
      <c r="LO17" s="1563"/>
      <c r="LP17" s="1563" t="str">
        <f t="shared" si="106"/>
        <v/>
      </c>
      <c r="LQ17" s="1563"/>
      <c r="LR17" s="1563" t="str">
        <f t="shared" si="107"/>
        <v/>
      </c>
      <c r="LS17" s="1563"/>
      <c r="LT17" s="1563" t="str">
        <f t="shared" si="108"/>
        <v/>
      </c>
      <c r="LU17" s="1563"/>
      <c r="LV17" s="1563" t="str">
        <f t="shared" si="109"/>
        <v/>
      </c>
      <c r="LW17" s="1563"/>
      <c r="LX17" s="1563" t="str">
        <f t="shared" si="110"/>
        <v/>
      </c>
      <c r="LY17" s="1563"/>
      <c r="LZ17" s="1563" t="str">
        <f t="shared" si="111"/>
        <v/>
      </c>
      <c r="MA17" s="1563"/>
      <c r="MB17" s="1563" t="str">
        <f t="shared" si="112"/>
        <v/>
      </c>
      <c r="MC17" s="1563"/>
      <c r="MD17" s="1563" t="str">
        <f t="shared" si="113"/>
        <v/>
      </c>
      <c r="ME17" s="1563"/>
      <c r="MF17" s="1563" t="str">
        <f t="shared" si="114"/>
        <v/>
      </c>
      <c r="MG17" s="1563"/>
      <c r="MH17" s="1572">
        <f>SUM(JP17:MG17)</f>
        <v>0</v>
      </c>
      <c r="MI17" s="1754"/>
      <c r="MJ17" s="1571">
        <f>SUMIF($JP$14:$MG$14,MJ$15,$JP17:$MG17)</f>
        <v>0</v>
      </c>
      <c r="MK17" s="1555">
        <f t="shared" si="115"/>
        <v>0</v>
      </c>
      <c r="ML17" s="1555">
        <f t="shared" si="115"/>
        <v>0</v>
      </c>
      <c r="MM17" s="1555">
        <f t="shared" si="115"/>
        <v>0</v>
      </c>
      <c r="MN17" s="1555">
        <f t="shared" si="115"/>
        <v>0</v>
      </c>
      <c r="MO17" s="1555">
        <f t="shared" si="115"/>
        <v>0</v>
      </c>
      <c r="MP17" s="1579">
        <f t="shared" si="115"/>
        <v>0</v>
      </c>
      <c r="MQ17" s="1754">
        <f t="shared" ref="MQ17:MQ41" si="155">SUM(MJ17:MP17)</f>
        <v>0</v>
      </c>
      <c r="MR17" s="1754"/>
      <c r="MS17" s="1557"/>
      <c r="MT17" s="1557"/>
      <c r="MU17" s="1557"/>
      <c r="MV17" s="1557"/>
      <c r="MW17" s="1557"/>
      <c r="MX17" s="1557"/>
      <c r="MY17" s="1557"/>
      <c r="MZ17" s="1752"/>
      <c r="NA17" s="1752"/>
      <c r="NB17" s="1754"/>
      <c r="NC17" s="1585">
        <f>MJ17*DA17</f>
        <v>0</v>
      </c>
      <c r="ND17" s="1554">
        <f t="shared" ref="ND17:ND41" si="156">MK17*DC17</f>
        <v>0</v>
      </c>
      <c r="NE17" s="1554">
        <f t="shared" ref="NE17:NE41" si="157">ML17*DE17</f>
        <v>0</v>
      </c>
      <c r="NF17" s="1554">
        <f t="shared" ref="NF17:NF41" si="158">MM17*DG17</f>
        <v>0</v>
      </c>
      <c r="NG17" s="1554">
        <f t="shared" ref="NG17:NG41" si="159">MN17*DI17</f>
        <v>0</v>
      </c>
      <c r="NH17" s="1554">
        <f t="shared" ref="NH17:NH41" si="160">MO17*DK17</f>
        <v>0</v>
      </c>
      <c r="NI17" s="1554">
        <f t="shared" ref="NI17:NI41" si="161">MP17*DM17</f>
        <v>0</v>
      </c>
      <c r="NJ17" s="1586">
        <f t="shared" ref="NJ17:NJ41" si="162">SUM(NC17:NI17)+NM17</f>
        <v>0</v>
      </c>
      <c r="NK17" s="1457">
        <f>NJ17+NJ19+NJ21+NJ23+NJ25+NJ27+NJ29+NJ31+NJ33+NJ35+NJ37+NJ39+NJ41</f>
        <v>0</v>
      </c>
      <c r="NL17" s="1"/>
      <c r="NM17" s="1766">
        <f t="shared" ref="NM17:NM43" si="163">DS17+DU17+DW17+DY17+EA17+EC17+EE17+EG17+EI17+EK17+EM17+EO17+EQ17+ES17+EU17+EW17+EY17+FA17+FC17+FE17+FG17+FI17+FK17+FM17+FO17+FQ17+FS17+FU17+FW17+FY17+GA17+GC17+GE17+GG17+GI17</f>
        <v>0</v>
      </c>
      <c r="NN17" s="1"/>
      <c r="NO17" s="1"/>
      <c r="NP17" s="1"/>
      <c r="NQ17" s="1"/>
      <c r="NR17" s="1"/>
    </row>
    <row r="18" spans="3:382" s="1457" customFormat="1" ht="10.5" customHeight="1" thickBot="1">
      <c r="C18" s="2542" t="str">
        <f t="shared" si="116"/>
        <v>0T</v>
      </c>
      <c r="D18" s="2412">
        <f t="shared" si="117"/>
        <v>0</v>
      </c>
      <c r="E18" s="1539">
        <f t="shared" si="118"/>
        <v>0</v>
      </c>
      <c r="F18" s="1539">
        <f t="shared" si="119"/>
        <v>0</v>
      </c>
      <c r="G18" s="1539">
        <f t="shared" si="120"/>
        <v>0</v>
      </c>
      <c r="H18" s="2408">
        <f t="shared" si="121"/>
        <v>0</v>
      </c>
      <c r="I18" s="39"/>
      <c r="J18" s="751"/>
      <c r="L18" s="2426" t="str">
        <f t="shared" si="122"/>
        <v>0T</v>
      </c>
      <c r="M18" s="2423">
        <f t="shared" si="123"/>
        <v>0</v>
      </c>
      <c r="N18" s="1540">
        <f t="shared" si="124"/>
        <v>0</v>
      </c>
      <c r="O18" s="1540">
        <f t="shared" si="125"/>
        <v>0</v>
      </c>
      <c r="P18" s="1540">
        <f t="shared" si="126"/>
        <v>0</v>
      </c>
      <c r="Q18" s="2416">
        <f t="shared" si="127"/>
        <v>0</v>
      </c>
      <c r="R18" s="2403"/>
      <c r="S18" s="1752"/>
      <c r="T18" s="1752"/>
      <c r="U18" s="2420">
        <f t="shared" si="128"/>
        <v>0</v>
      </c>
      <c r="V18" s="2420" t="str">
        <f t="shared" si="129"/>
        <v>T</v>
      </c>
      <c r="W18" s="2423">
        <f t="shared" si="130"/>
        <v>0</v>
      </c>
      <c r="X18" s="1540">
        <f t="shared" si="131"/>
        <v>0</v>
      </c>
      <c r="Y18" s="1540">
        <f t="shared" si="132"/>
        <v>0</v>
      </c>
      <c r="Z18" s="1540">
        <f t="shared" si="133"/>
        <v>0</v>
      </c>
      <c r="AA18" s="2416">
        <f t="shared" si="134"/>
        <v>0</v>
      </c>
      <c r="AB18" s="1752"/>
      <c r="AC18" s="1752"/>
      <c r="AD18" s="1752"/>
      <c r="AE18" s="1752"/>
      <c r="AF18" s="1752"/>
      <c r="AG18" s="1752"/>
      <c r="AH18" s="1752"/>
      <c r="AI18" s="1752"/>
      <c r="AJ18" s="1752"/>
      <c r="AK18" s="1752"/>
      <c r="AL18" s="1752"/>
      <c r="AM18" s="1752"/>
      <c r="AN18" s="1752"/>
      <c r="AO18" s="1752"/>
      <c r="AP18" s="1752"/>
      <c r="AQ18" s="1752"/>
      <c r="AR18" s="1752"/>
      <c r="AS18" s="1752"/>
      <c r="AT18" s="1752"/>
      <c r="AU18" s="1752"/>
      <c r="AV18" s="1752"/>
      <c r="AW18" s="1752"/>
      <c r="AX18" s="1752"/>
      <c r="AY18" s="1752"/>
      <c r="AZ18" s="1752"/>
      <c r="BA18" s="1752"/>
      <c r="BB18" s="1752"/>
      <c r="BC18" s="1752"/>
      <c r="BD18" s="1752"/>
      <c r="BE18" s="1752"/>
      <c r="BF18" s="1752"/>
      <c r="BG18" s="1752"/>
      <c r="BH18" s="1752"/>
      <c r="BI18" s="1752"/>
      <c r="BJ18" s="1752"/>
      <c r="BK18" s="1752"/>
      <c r="BL18" s="1752"/>
      <c r="BM18" s="1752"/>
      <c r="BN18" s="1752"/>
      <c r="BO18" s="1752"/>
      <c r="BP18" s="1752"/>
      <c r="BQ18" s="1752"/>
      <c r="BR18" s="1752"/>
      <c r="BS18" s="1752"/>
      <c r="BT18" s="1752"/>
      <c r="BU18" s="1752"/>
      <c r="BV18" s="1752"/>
      <c r="BW18" s="1752"/>
      <c r="BX18" s="1752"/>
      <c r="BY18" s="1752"/>
      <c r="BZ18" s="1752"/>
      <c r="CA18" s="1752"/>
      <c r="CB18" s="1752"/>
      <c r="CC18" s="1752"/>
      <c r="CD18" s="1752"/>
      <c r="CE18" s="1752"/>
      <c r="CF18" s="1752"/>
      <c r="CG18" s="1752"/>
      <c r="CH18" s="1752"/>
      <c r="CI18" s="1752"/>
      <c r="CJ18" s="1752"/>
      <c r="CK18" s="1752"/>
      <c r="CL18" s="1752"/>
      <c r="CM18" s="1752"/>
      <c r="CN18" s="1752"/>
      <c r="CO18" s="2547" t="str">
        <f>IF(DP18="","",(DP18&amp;(COUNTIF($DP$16:DP19,DP18))))</f>
        <v>02</v>
      </c>
      <c r="CP18" s="2548">
        <f>DP18</f>
        <v>0</v>
      </c>
      <c r="CQ18" s="2549" t="str">
        <f t="shared" ref="CQ18" si="164">DP18&amp;DQ18</f>
        <v>0T</v>
      </c>
      <c r="CR18" s="1540">
        <f t="shared" si="135"/>
        <v>0</v>
      </c>
      <c r="CS18" s="1540">
        <f t="shared" si="136"/>
        <v>0</v>
      </c>
      <c r="CT18" s="1540">
        <f t="shared" si="137"/>
        <v>0</v>
      </c>
      <c r="CU18" s="1540">
        <f t="shared" si="138"/>
        <v>0</v>
      </c>
      <c r="CV18" s="2416">
        <f t="shared" si="139"/>
        <v>0</v>
      </c>
      <c r="CX18" s="2432" t="str">
        <f>IFERROR((VLOOKUP(CO18,'BİLGİ GİR'!$V$107:$AA$119,6,0)),"")</f>
        <v/>
      </c>
      <c r="CY18" s="4110">
        <f>'BİLGİ GİR'!F108</f>
        <v>0</v>
      </c>
      <c r="CZ18" s="1542" t="s">
        <v>7</v>
      </c>
      <c r="DA18" s="2436">
        <f>'BİLGİ GİR'!CB108</f>
        <v>0</v>
      </c>
      <c r="DB18" s="2444"/>
      <c r="DC18" s="2436">
        <f>'BİLGİ GİR'!CD108</f>
        <v>0</v>
      </c>
      <c r="DD18" s="2446"/>
      <c r="DE18" s="2434">
        <f>'BİLGİ GİR'!CF108</f>
        <v>0</v>
      </c>
      <c r="DF18" s="2444"/>
      <c r="DG18" s="2436">
        <f>'BİLGİ GİR'!CH108</f>
        <v>0</v>
      </c>
      <c r="DH18" s="2446"/>
      <c r="DI18" s="2434">
        <f>'BİLGİ GİR'!CJ108</f>
        <v>0</v>
      </c>
      <c r="DJ18" s="2444"/>
      <c r="DK18" s="2436">
        <f>'BİLGİ GİR'!CL108</f>
        <v>0</v>
      </c>
      <c r="DL18" s="2446"/>
      <c r="DM18" s="2434">
        <f>'BİLGİ GİR'!CN108</f>
        <v>0</v>
      </c>
      <c r="DN18" s="2446"/>
      <c r="DO18" s="33"/>
      <c r="DP18" s="4112">
        <f t="shared" ref="DP18" si="165">CY18</f>
        <v>0</v>
      </c>
      <c r="DQ18" s="1275" t="s">
        <v>7</v>
      </c>
      <c r="DR18" s="1732">
        <f>'GÜNDÜZ (Saat Ekle)'!D9</f>
        <v>0</v>
      </c>
      <c r="DS18" s="1729">
        <f>'GÜNDÜZ (Saat Ekle)'!E9</f>
        <v>0</v>
      </c>
      <c r="DT18" s="1735">
        <f>'GÜNDÜZ (Saat Ekle)'!F9</f>
        <v>0</v>
      </c>
      <c r="DU18" s="1729">
        <f>'GÜNDÜZ (Saat Ekle)'!G9</f>
        <v>0</v>
      </c>
      <c r="DV18" s="1735">
        <f>'GÜNDÜZ (Saat Ekle)'!H9</f>
        <v>0</v>
      </c>
      <c r="DW18" s="1729">
        <f>'GÜNDÜZ (Saat Ekle)'!I9</f>
        <v>0</v>
      </c>
      <c r="DX18" s="1735">
        <f>'GÜNDÜZ (Saat Ekle)'!J9</f>
        <v>0</v>
      </c>
      <c r="DY18" s="1729">
        <f>'GÜNDÜZ (Saat Ekle)'!K9</f>
        <v>0</v>
      </c>
      <c r="DZ18" s="1735">
        <f>'GÜNDÜZ (Saat Ekle)'!L9</f>
        <v>0</v>
      </c>
      <c r="EA18" s="1729">
        <f>'GÜNDÜZ (Saat Ekle)'!M9</f>
        <v>0</v>
      </c>
      <c r="EB18" s="1458">
        <f>'GÜNDÜZ (Saat Ekle)'!N9</f>
        <v>0</v>
      </c>
      <c r="EC18" s="1730">
        <f>'GÜNDÜZ (Saat Ekle)'!O9</f>
        <v>0</v>
      </c>
      <c r="ED18" s="1459">
        <f>'GÜNDÜZ (Saat Ekle)'!P9</f>
        <v>0</v>
      </c>
      <c r="EE18" s="1730">
        <f>'GÜNDÜZ (Saat Ekle)'!Q9</f>
        <v>0</v>
      </c>
      <c r="EF18" s="1732">
        <f>'GÜNDÜZ (Saat Ekle)'!R9</f>
        <v>0</v>
      </c>
      <c r="EG18" s="1729">
        <f>'GÜNDÜZ (Saat Ekle)'!S9</f>
        <v>0</v>
      </c>
      <c r="EH18" s="1735">
        <f>'GÜNDÜZ (Saat Ekle)'!T9</f>
        <v>0</v>
      </c>
      <c r="EI18" s="1729">
        <f>'GÜNDÜZ (Saat Ekle)'!U9</f>
        <v>0</v>
      </c>
      <c r="EJ18" s="1735">
        <f>'GÜNDÜZ (Saat Ekle)'!V9</f>
        <v>0</v>
      </c>
      <c r="EK18" s="1729">
        <f>'GÜNDÜZ (Saat Ekle)'!W9</f>
        <v>0</v>
      </c>
      <c r="EL18" s="1735">
        <f>'GÜNDÜZ (Saat Ekle)'!X9</f>
        <v>0</v>
      </c>
      <c r="EM18" s="1729">
        <f>'GÜNDÜZ (Saat Ekle)'!Y9</f>
        <v>0</v>
      </c>
      <c r="EN18" s="1735">
        <f>'GÜNDÜZ (Saat Ekle)'!Z9</f>
        <v>0</v>
      </c>
      <c r="EO18" s="1729">
        <f>'GÜNDÜZ (Saat Ekle)'!AA9</f>
        <v>0</v>
      </c>
      <c r="EP18" s="1458">
        <f>'GÜNDÜZ (Saat Ekle)'!AB9</f>
        <v>0</v>
      </c>
      <c r="EQ18" s="1730">
        <f>'GÜNDÜZ (Saat Ekle)'!AC9</f>
        <v>0</v>
      </c>
      <c r="ER18" s="1459">
        <f>'GÜNDÜZ (Saat Ekle)'!AD9</f>
        <v>0</v>
      </c>
      <c r="ES18" s="1730">
        <f>'GÜNDÜZ (Saat Ekle)'!AE9</f>
        <v>0</v>
      </c>
      <c r="ET18" s="1732">
        <f>'GÜNDÜZ (Saat Ekle)'!AF9</f>
        <v>0</v>
      </c>
      <c r="EU18" s="1729">
        <f>'GÜNDÜZ (Saat Ekle)'!AG9</f>
        <v>0</v>
      </c>
      <c r="EV18" s="1735">
        <f>'GÜNDÜZ (Saat Ekle)'!AH9</f>
        <v>0</v>
      </c>
      <c r="EW18" s="1729">
        <f>'GÜNDÜZ (Saat Ekle)'!AI9</f>
        <v>0</v>
      </c>
      <c r="EX18" s="1735">
        <f>'GÜNDÜZ (Saat Ekle)'!AJ9</f>
        <v>0</v>
      </c>
      <c r="EY18" s="1729">
        <f>'GÜNDÜZ (Saat Ekle)'!AK9</f>
        <v>0</v>
      </c>
      <c r="EZ18" s="1735">
        <f>'GÜNDÜZ (Saat Ekle)'!AL9</f>
        <v>0</v>
      </c>
      <c r="FA18" s="1729">
        <f>'GÜNDÜZ (Saat Ekle)'!AM9</f>
        <v>0</v>
      </c>
      <c r="FB18" s="1735">
        <f>'GÜNDÜZ (Saat Ekle)'!AN9</f>
        <v>0</v>
      </c>
      <c r="FC18" s="1729">
        <f>'GÜNDÜZ (Saat Ekle)'!AO9</f>
        <v>0</v>
      </c>
      <c r="FD18" s="1458">
        <f>'GÜNDÜZ (Saat Ekle)'!AP9</f>
        <v>0</v>
      </c>
      <c r="FE18" s="1730">
        <f>'GÜNDÜZ (Saat Ekle)'!AQ9</f>
        <v>0</v>
      </c>
      <c r="FF18" s="1459">
        <f>'GÜNDÜZ (Saat Ekle)'!AR9</f>
        <v>0</v>
      </c>
      <c r="FG18" s="1730">
        <f>'GÜNDÜZ (Saat Ekle)'!AS9</f>
        <v>0</v>
      </c>
      <c r="FH18" s="1732">
        <f>'GÜNDÜZ (Saat Ekle)'!AT9</f>
        <v>0</v>
      </c>
      <c r="FI18" s="1729">
        <f>'GÜNDÜZ (Saat Ekle)'!AU9</f>
        <v>0</v>
      </c>
      <c r="FJ18" s="1735">
        <f>'GÜNDÜZ (Saat Ekle)'!AV9</f>
        <v>0</v>
      </c>
      <c r="FK18" s="1729">
        <f>'GÜNDÜZ (Saat Ekle)'!AW9</f>
        <v>0</v>
      </c>
      <c r="FL18" s="1735">
        <f>'GÜNDÜZ (Saat Ekle)'!AX9</f>
        <v>0</v>
      </c>
      <c r="FM18" s="1729">
        <f>'GÜNDÜZ (Saat Ekle)'!AY9</f>
        <v>0</v>
      </c>
      <c r="FN18" s="1735">
        <f>'GÜNDÜZ (Saat Ekle)'!AZ9</f>
        <v>0</v>
      </c>
      <c r="FO18" s="1729">
        <f>'GÜNDÜZ (Saat Ekle)'!BA9</f>
        <v>0</v>
      </c>
      <c r="FP18" s="1735">
        <f>'GÜNDÜZ (Saat Ekle)'!BB9</f>
        <v>0</v>
      </c>
      <c r="FQ18" s="1729">
        <f>'GÜNDÜZ (Saat Ekle)'!BC9</f>
        <v>0</v>
      </c>
      <c r="FR18" s="1458">
        <f>'GÜNDÜZ (Saat Ekle)'!BD9</f>
        <v>0</v>
      </c>
      <c r="FS18" s="1730">
        <f>'GÜNDÜZ (Saat Ekle)'!BE9</f>
        <v>0</v>
      </c>
      <c r="FT18" s="1459">
        <f>'GÜNDÜZ (Saat Ekle)'!BF9</f>
        <v>0</v>
      </c>
      <c r="FU18" s="1730">
        <f>'GÜNDÜZ (Saat Ekle)'!BG9</f>
        <v>0</v>
      </c>
      <c r="FV18" s="1732">
        <f>'GÜNDÜZ (Saat Ekle)'!BH9</f>
        <v>0</v>
      </c>
      <c r="FW18" s="1729">
        <f>'GÜNDÜZ (Saat Ekle)'!BI9</f>
        <v>0</v>
      </c>
      <c r="FX18" s="1735">
        <f>'GÜNDÜZ (Saat Ekle)'!BJ9</f>
        <v>0</v>
      </c>
      <c r="FY18" s="1729">
        <f>'GÜNDÜZ (Saat Ekle)'!BK9</f>
        <v>0</v>
      </c>
      <c r="FZ18" s="1735">
        <f>'GÜNDÜZ (Saat Ekle)'!BL9</f>
        <v>0</v>
      </c>
      <c r="GA18" s="1729">
        <f>'GÜNDÜZ (Saat Ekle)'!BM9</f>
        <v>0</v>
      </c>
      <c r="GB18" s="1735">
        <f>'GÜNDÜZ (Saat Ekle)'!BN9</f>
        <v>0</v>
      </c>
      <c r="GC18" s="1729">
        <f>'GÜNDÜZ (Saat Ekle)'!BO9</f>
        <v>0</v>
      </c>
      <c r="GD18" s="1735">
        <f>'GÜNDÜZ (Saat Ekle)'!BP9</f>
        <v>0</v>
      </c>
      <c r="GE18" s="1729">
        <f>'GÜNDÜZ (Saat Ekle)'!BQ9</f>
        <v>0</v>
      </c>
      <c r="GF18" s="1458">
        <f>'GÜNDÜZ (Saat Ekle)'!BR9</f>
        <v>0</v>
      </c>
      <c r="GG18" s="1730">
        <f>'GÜNDÜZ (Saat Ekle)'!BS9</f>
        <v>0</v>
      </c>
      <c r="GH18" s="1459">
        <f>'GÜNDÜZ (Saat Ekle)'!BT9</f>
        <v>0</v>
      </c>
      <c r="GI18" s="1769">
        <f>'GÜNDÜZ (Saat Ekle)'!BU9</f>
        <v>0</v>
      </c>
      <c r="GL18" s="4108">
        <f t="shared" ref="GL18" si="166">DP18</f>
        <v>0</v>
      </c>
      <c r="GM18" s="1487" t="str">
        <f t="shared" si="140"/>
        <v/>
      </c>
      <c r="GN18" s="1515"/>
      <c r="GO18" s="1487" t="str">
        <f t="shared" si="51"/>
        <v/>
      </c>
      <c r="GP18" s="1515"/>
      <c r="GQ18" s="1487" t="str">
        <f t="shared" si="52"/>
        <v/>
      </c>
      <c r="GR18" s="1515"/>
      <c r="GS18" s="1487" t="str">
        <f t="shared" si="53"/>
        <v/>
      </c>
      <c r="GT18" s="1515"/>
      <c r="GU18" s="1487" t="str">
        <f t="shared" si="54"/>
        <v/>
      </c>
      <c r="GV18" s="1500"/>
      <c r="GW18" s="1497" t="str">
        <f t="shared" si="141"/>
        <v/>
      </c>
      <c r="GX18" s="1515"/>
      <c r="GY18" s="1487" t="str">
        <f t="shared" si="142"/>
        <v/>
      </c>
      <c r="GZ18" s="1517"/>
      <c r="HA18" s="1494" t="str">
        <f t="shared" si="143"/>
        <v/>
      </c>
      <c r="HB18" s="1515"/>
      <c r="HC18" s="1490" t="str">
        <f t="shared" si="55"/>
        <v/>
      </c>
      <c r="HD18" s="1515"/>
      <c r="HE18" s="1490" t="str">
        <f t="shared" si="56"/>
        <v/>
      </c>
      <c r="HF18" s="1515"/>
      <c r="HG18" s="1490" t="str">
        <f t="shared" si="57"/>
        <v/>
      </c>
      <c r="HH18" s="1515"/>
      <c r="HI18" s="1490" t="str">
        <f t="shared" si="58"/>
        <v/>
      </c>
      <c r="HJ18" s="1500"/>
      <c r="HK18" s="1506" t="str">
        <f t="shared" si="59"/>
        <v/>
      </c>
      <c r="HL18" s="1515"/>
      <c r="HM18" s="1490" t="str">
        <f t="shared" si="144"/>
        <v/>
      </c>
      <c r="HN18" s="1517"/>
      <c r="HO18" s="1503" t="str">
        <f t="shared" si="60"/>
        <v/>
      </c>
      <c r="HP18" s="1515"/>
      <c r="HQ18" s="1487" t="str">
        <f t="shared" si="61"/>
        <v/>
      </c>
      <c r="HR18" s="1515"/>
      <c r="HS18" s="1487" t="str">
        <f t="shared" si="62"/>
        <v/>
      </c>
      <c r="HT18" s="1515"/>
      <c r="HU18" s="1487" t="str">
        <f t="shared" si="63"/>
        <v/>
      </c>
      <c r="HV18" s="1515"/>
      <c r="HW18" s="1487" t="str">
        <f t="shared" si="64"/>
        <v/>
      </c>
      <c r="HX18" s="1500"/>
      <c r="HY18" s="1497" t="str">
        <f t="shared" si="65"/>
        <v/>
      </c>
      <c r="HZ18" s="1515"/>
      <c r="IA18" s="1487" t="str">
        <f t="shared" si="66"/>
        <v/>
      </c>
      <c r="IB18" s="1517"/>
      <c r="IC18" s="1494" t="str">
        <f t="shared" si="67"/>
        <v/>
      </c>
      <c r="ID18" s="1515"/>
      <c r="IE18" s="1490" t="str">
        <f t="shared" si="68"/>
        <v/>
      </c>
      <c r="IF18" s="1515"/>
      <c r="IG18" s="1490" t="str">
        <f t="shared" si="69"/>
        <v/>
      </c>
      <c r="IH18" s="1515"/>
      <c r="II18" s="1490" t="str">
        <f t="shared" si="70"/>
        <v/>
      </c>
      <c r="IJ18" s="1515"/>
      <c r="IK18" s="1490" t="str">
        <f t="shared" si="71"/>
        <v/>
      </c>
      <c r="IL18" s="1500"/>
      <c r="IM18" s="1506" t="str">
        <f t="shared" si="72"/>
        <v/>
      </c>
      <c r="IN18" s="1515"/>
      <c r="IO18" s="1490" t="str">
        <f t="shared" si="73"/>
        <v/>
      </c>
      <c r="IP18" s="1517"/>
      <c r="IQ18" s="1509" t="str">
        <f t="shared" si="74"/>
        <v/>
      </c>
      <c r="IR18" s="1515"/>
      <c r="IS18" s="1422" t="str">
        <f t="shared" si="75"/>
        <v/>
      </c>
      <c r="IT18" s="1515"/>
      <c r="IU18" s="1422" t="str">
        <f t="shared" si="76"/>
        <v/>
      </c>
      <c r="IV18" s="1515"/>
      <c r="IW18" s="1422" t="str">
        <f t="shared" si="77"/>
        <v/>
      </c>
      <c r="IX18" s="1515"/>
      <c r="IY18" s="1422" t="str">
        <f t="shared" si="78"/>
        <v/>
      </c>
      <c r="IZ18" s="1500"/>
      <c r="JA18" s="1512" t="str">
        <f t="shared" si="79"/>
        <v/>
      </c>
      <c r="JB18" s="1515"/>
      <c r="JC18" s="1422" t="str">
        <f t="shared" si="80"/>
        <v/>
      </c>
      <c r="JD18" s="1517"/>
      <c r="JE18" s="1754"/>
      <c r="JF18" s="1571">
        <f t="shared" si="145"/>
        <v>0</v>
      </c>
      <c r="JG18" s="1555">
        <f t="shared" si="146"/>
        <v>0</v>
      </c>
      <c r="JH18" s="1555">
        <f t="shared" si="147"/>
        <v>0</v>
      </c>
      <c r="JI18" s="1555">
        <f t="shared" si="148"/>
        <v>0</v>
      </c>
      <c r="JJ18" s="1555">
        <f t="shared" si="149"/>
        <v>0</v>
      </c>
      <c r="JK18" s="1566">
        <f t="shared" si="150"/>
        <v>0</v>
      </c>
      <c r="JL18" s="1522">
        <f t="shared" si="151"/>
        <v>0</v>
      </c>
      <c r="JM18" s="1523">
        <f t="shared" si="152"/>
        <v>0</v>
      </c>
      <c r="JN18" s="1523">
        <f t="shared" si="153"/>
        <v>0</v>
      </c>
      <c r="JO18" s="1560">
        <f t="shared" si="154"/>
        <v>0</v>
      </c>
      <c r="JP18" s="1563" t="str">
        <f t="shared" ref="JP18:JP41" si="167">IF(AND(DR18&gt;0,DS18&lt;&gt;"x"),1,"")</f>
        <v/>
      </c>
      <c r="JQ18" s="1563"/>
      <c r="JR18" s="1563" t="str">
        <f>IF(AND(DT18&gt;0,DU18&lt;&gt;"x"),1,"")</f>
        <v/>
      </c>
      <c r="JS18" s="1563"/>
      <c r="JT18" s="1563" t="str">
        <f t="shared" si="82"/>
        <v/>
      </c>
      <c r="JU18" s="1563"/>
      <c r="JV18" s="1563" t="str">
        <f t="shared" si="83"/>
        <v/>
      </c>
      <c r="JW18" s="1563"/>
      <c r="JX18" s="1563" t="str">
        <f t="shared" si="84"/>
        <v/>
      </c>
      <c r="JY18" s="1563"/>
      <c r="JZ18" s="1563" t="str">
        <f t="shared" si="85"/>
        <v/>
      </c>
      <c r="KA18" s="1563"/>
      <c r="KB18" s="1563" t="str">
        <f t="shared" si="86"/>
        <v/>
      </c>
      <c r="KC18" s="1563"/>
      <c r="KD18" s="1563" t="str">
        <f t="shared" si="87"/>
        <v/>
      </c>
      <c r="KE18" s="1563"/>
      <c r="KF18" s="1563" t="str">
        <f t="shared" si="88"/>
        <v/>
      </c>
      <c r="KG18" s="1563"/>
      <c r="KH18" s="1563" t="str">
        <f t="shared" si="89"/>
        <v/>
      </c>
      <c r="KI18" s="1563"/>
      <c r="KJ18" s="1563" t="str">
        <f t="shared" si="90"/>
        <v/>
      </c>
      <c r="KK18" s="1563"/>
      <c r="KL18" s="1563" t="str">
        <f t="shared" si="91"/>
        <v/>
      </c>
      <c r="KM18" s="1563"/>
      <c r="KN18" s="1563" t="str">
        <f t="shared" si="92"/>
        <v/>
      </c>
      <c r="KO18" s="1563"/>
      <c r="KP18" s="1563" t="str">
        <f t="shared" si="93"/>
        <v/>
      </c>
      <c r="KQ18" s="1563"/>
      <c r="KR18" s="1563" t="str">
        <f t="shared" si="94"/>
        <v/>
      </c>
      <c r="KS18" s="1563"/>
      <c r="KT18" s="1563" t="str">
        <f t="shared" si="95"/>
        <v/>
      </c>
      <c r="KU18" s="1563"/>
      <c r="KV18" s="1563" t="str">
        <f t="shared" si="96"/>
        <v/>
      </c>
      <c r="KW18" s="1563"/>
      <c r="KX18" s="1563" t="str">
        <f t="shared" si="97"/>
        <v/>
      </c>
      <c r="KY18" s="1563"/>
      <c r="KZ18" s="1563" t="str">
        <f t="shared" si="98"/>
        <v/>
      </c>
      <c r="LA18" s="1563"/>
      <c r="LB18" s="1563" t="str">
        <f t="shared" si="99"/>
        <v/>
      </c>
      <c r="LC18" s="1563"/>
      <c r="LD18" s="1563" t="str">
        <f t="shared" si="100"/>
        <v/>
      </c>
      <c r="LE18" s="1563"/>
      <c r="LF18" s="1563" t="str">
        <f t="shared" si="101"/>
        <v/>
      </c>
      <c r="LG18" s="1563"/>
      <c r="LH18" s="1563" t="str">
        <f t="shared" si="102"/>
        <v/>
      </c>
      <c r="LI18" s="1563"/>
      <c r="LJ18" s="1563" t="str">
        <f t="shared" si="103"/>
        <v/>
      </c>
      <c r="LK18" s="1563"/>
      <c r="LL18" s="1563" t="str">
        <f t="shared" si="104"/>
        <v/>
      </c>
      <c r="LM18" s="1563"/>
      <c r="LN18" s="1563" t="str">
        <f t="shared" si="105"/>
        <v/>
      </c>
      <c r="LO18" s="1563"/>
      <c r="LP18" s="1563" t="str">
        <f t="shared" si="106"/>
        <v/>
      </c>
      <c r="LQ18" s="1563"/>
      <c r="LR18" s="1563" t="str">
        <f t="shared" si="107"/>
        <v/>
      </c>
      <c r="LS18" s="1563"/>
      <c r="LT18" s="1563" t="str">
        <f t="shared" si="108"/>
        <v/>
      </c>
      <c r="LU18" s="1563"/>
      <c r="LV18" s="1563" t="str">
        <f t="shared" si="109"/>
        <v/>
      </c>
      <c r="LW18" s="1563"/>
      <c r="LX18" s="1563" t="str">
        <f t="shared" si="110"/>
        <v/>
      </c>
      <c r="LY18" s="1563"/>
      <c r="LZ18" s="1563" t="str">
        <f t="shared" si="111"/>
        <v/>
      </c>
      <c r="MA18" s="1563"/>
      <c r="MB18" s="1563" t="str">
        <f t="shared" si="112"/>
        <v/>
      </c>
      <c r="MC18" s="1563"/>
      <c r="MD18" s="1563" t="str">
        <f t="shared" si="113"/>
        <v/>
      </c>
      <c r="ME18" s="1563"/>
      <c r="MF18" s="1563" t="str">
        <f t="shared" si="114"/>
        <v/>
      </c>
      <c r="MG18" s="1563"/>
      <c r="MH18" s="1572">
        <f t="shared" ref="MH18:MH43" si="168">SUM(JP18:MG18)</f>
        <v>0</v>
      </c>
      <c r="MI18" s="1754"/>
      <c r="MJ18" s="1571">
        <f t="shared" ref="MJ18:MP41" si="169">SUMIF($JP$14:$MG$14,MJ$15,$JP18:$MG18)</f>
        <v>0</v>
      </c>
      <c r="MK18" s="1555">
        <f t="shared" si="115"/>
        <v>0</v>
      </c>
      <c r="ML18" s="1555">
        <f t="shared" si="115"/>
        <v>0</v>
      </c>
      <c r="MM18" s="1555">
        <f t="shared" si="115"/>
        <v>0</v>
      </c>
      <c r="MN18" s="1555">
        <f t="shared" si="115"/>
        <v>0</v>
      </c>
      <c r="MO18" s="1555">
        <f t="shared" si="115"/>
        <v>0</v>
      </c>
      <c r="MP18" s="1579">
        <f t="shared" si="115"/>
        <v>0</v>
      </c>
      <c r="MQ18" s="1754">
        <f t="shared" si="155"/>
        <v>0</v>
      </c>
      <c r="MR18" s="1754"/>
      <c r="MS18" s="1557"/>
      <c r="MT18" s="1557"/>
      <c r="MU18" s="1557"/>
      <c r="MV18" s="1557"/>
      <c r="MW18" s="1557"/>
      <c r="MX18" s="1557"/>
      <c r="MY18" s="1557"/>
      <c r="MZ18" s="1752"/>
      <c r="NA18" s="1752"/>
      <c r="NB18" s="1754"/>
      <c r="NC18" s="1585">
        <f t="shared" ref="NC18:NC41" si="170">MJ18*DA18</f>
        <v>0</v>
      </c>
      <c r="ND18" s="1554">
        <f t="shared" si="156"/>
        <v>0</v>
      </c>
      <c r="NE18" s="1554">
        <f t="shared" si="157"/>
        <v>0</v>
      </c>
      <c r="NF18" s="1554">
        <f t="shared" si="158"/>
        <v>0</v>
      </c>
      <c r="NG18" s="1554">
        <f t="shared" si="159"/>
        <v>0</v>
      </c>
      <c r="NH18" s="1554">
        <f t="shared" si="160"/>
        <v>0</v>
      </c>
      <c r="NI18" s="1554">
        <f t="shared" si="161"/>
        <v>0</v>
      </c>
      <c r="NJ18" s="1586">
        <f t="shared" si="162"/>
        <v>0</v>
      </c>
      <c r="NL18" s="1"/>
      <c r="NM18" s="1766">
        <f t="shared" si="163"/>
        <v>0</v>
      </c>
      <c r="NN18" s="1"/>
      <c r="NO18" s="1"/>
      <c r="NP18" s="1"/>
      <c r="NQ18" s="1"/>
      <c r="NR18" s="1"/>
    </row>
    <row r="19" spans="3:382" s="1457" customFormat="1" ht="10.5" customHeight="1" thickBot="1">
      <c r="C19" s="2542" t="str">
        <f t="shared" si="116"/>
        <v>0D</v>
      </c>
      <c r="D19" s="2412">
        <f t="shared" si="117"/>
        <v>0</v>
      </c>
      <c r="E19" s="1539">
        <f t="shared" si="118"/>
        <v>0</v>
      </c>
      <c r="F19" s="1539">
        <f t="shared" si="119"/>
        <v>0</v>
      </c>
      <c r="G19" s="1539">
        <f t="shared" si="120"/>
        <v>0</v>
      </c>
      <c r="H19" s="2408">
        <f t="shared" si="121"/>
        <v>0</v>
      </c>
      <c r="I19" s="39"/>
      <c r="J19" s="751"/>
      <c r="L19" s="2426" t="str">
        <f t="shared" si="122"/>
        <v>0D</v>
      </c>
      <c r="M19" s="2423">
        <f t="shared" si="123"/>
        <v>0</v>
      </c>
      <c r="N19" s="1540">
        <f t="shared" si="124"/>
        <v>0</v>
      </c>
      <c r="O19" s="1540">
        <f t="shared" si="125"/>
        <v>0</v>
      </c>
      <c r="P19" s="1540">
        <f t="shared" si="126"/>
        <v>0</v>
      </c>
      <c r="Q19" s="2416">
        <f t="shared" si="127"/>
        <v>0</v>
      </c>
      <c r="R19" s="2403"/>
      <c r="S19" s="1752"/>
      <c r="T19" s="1752"/>
      <c r="U19" s="2420">
        <f t="shared" si="128"/>
        <v>0</v>
      </c>
      <c r="V19" s="2420" t="str">
        <f t="shared" si="129"/>
        <v>D</v>
      </c>
      <c r="W19" s="2423">
        <f t="shared" si="130"/>
        <v>0</v>
      </c>
      <c r="X19" s="1540">
        <f t="shared" si="131"/>
        <v>0</v>
      </c>
      <c r="Y19" s="1540">
        <f t="shared" si="132"/>
        <v>0</v>
      </c>
      <c r="Z19" s="1540">
        <f t="shared" si="133"/>
        <v>0</v>
      </c>
      <c r="AA19" s="2416">
        <f t="shared" si="134"/>
        <v>0</v>
      </c>
      <c r="AB19" s="1752"/>
      <c r="AC19" s="1752"/>
      <c r="AD19" s="1752"/>
      <c r="AE19" s="1752"/>
      <c r="AF19" s="1752"/>
      <c r="AG19" s="1752"/>
      <c r="AH19" s="1752"/>
      <c r="AI19" s="1752"/>
      <c r="AJ19" s="1752"/>
      <c r="AK19" s="1752"/>
      <c r="AL19" s="1752"/>
      <c r="AM19" s="1752"/>
      <c r="AN19" s="1752"/>
      <c r="AO19" s="1752"/>
      <c r="AP19" s="1752"/>
      <c r="AQ19" s="1752"/>
      <c r="AR19" s="1752"/>
      <c r="AS19" s="1752"/>
      <c r="AT19" s="1752"/>
      <c r="AU19" s="1752"/>
      <c r="AV19" s="1752"/>
      <c r="AW19" s="1752"/>
      <c r="AX19" s="1752"/>
      <c r="AY19" s="1752"/>
      <c r="AZ19" s="1752"/>
      <c r="BA19" s="1752"/>
      <c r="BB19" s="1752"/>
      <c r="BC19" s="1752"/>
      <c r="BD19" s="1752"/>
      <c r="BE19" s="1752"/>
      <c r="BF19" s="1752"/>
      <c r="BG19" s="1752"/>
      <c r="BH19" s="1752"/>
      <c r="BI19" s="1752"/>
      <c r="BJ19" s="1752"/>
      <c r="BK19" s="1752"/>
      <c r="BL19" s="1752"/>
      <c r="BM19" s="1752"/>
      <c r="BN19" s="1752"/>
      <c r="BO19" s="1752"/>
      <c r="BP19" s="1752"/>
      <c r="BQ19" s="1752"/>
      <c r="BR19" s="1752"/>
      <c r="BS19" s="1752"/>
      <c r="BT19" s="1752"/>
      <c r="BU19" s="1752"/>
      <c r="BV19" s="1752"/>
      <c r="BW19" s="1752"/>
      <c r="BX19" s="1752"/>
      <c r="BY19" s="1752"/>
      <c r="BZ19" s="1752"/>
      <c r="CA19" s="1752"/>
      <c r="CB19" s="1752"/>
      <c r="CC19" s="1752"/>
      <c r="CD19" s="1752"/>
      <c r="CE19" s="1752"/>
      <c r="CF19" s="1752"/>
      <c r="CG19" s="1752"/>
      <c r="CH19" s="1752"/>
      <c r="CI19" s="1752"/>
      <c r="CJ19" s="1752"/>
      <c r="CK19" s="1752"/>
      <c r="CL19" s="1752"/>
      <c r="CM19" s="1752"/>
      <c r="CN19" s="1752"/>
      <c r="CO19" s="2547" t="str">
        <f>IF(DP18="","",(DP18&amp;(COUNTIF($DP$16:DP19,DP18))))</f>
        <v>02</v>
      </c>
      <c r="CP19" s="2548">
        <f>CP18</f>
        <v>0</v>
      </c>
      <c r="CQ19" s="2549" t="str">
        <f t="shared" ref="CQ19" si="171">DP18&amp;DQ19</f>
        <v>0D</v>
      </c>
      <c r="CR19" s="1540">
        <f t="shared" si="135"/>
        <v>0</v>
      </c>
      <c r="CS19" s="1540">
        <f t="shared" si="136"/>
        <v>0</v>
      </c>
      <c r="CT19" s="1540">
        <f t="shared" si="137"/>
        <v>0</v>
      </c>
      <c r="CU19" s="1540">
        <f t="shared" si="138"/>
        <v>0</v>
      </c>
      <c r="CV19" s="2416">
        <f t="shared" si="139"/>
        <v>0</v>
      </c>
      <c r="CX19" s="2432" t="str">
        <f>IFERROR((VLOOKUP(CO19,'BİLGİ GİR'!$V$107:$AA$119,6,0)),"")</f>
        <v/>
      </c>
      <c r="CY19" s="4111"/>
      <c r="CZ19" s="1545" t="s">
        <v>8</v>
      </c>
      <c r="DA19" s="2437">
        <f>'BİLGİ GİR'!CC108</f>
        <v>0</v>
      </c>
      <c r="DB19" s="2445"/>
      <c r="DC19" s="2437">
        <f>'BİLGİ GİR'!CE108</f>
        <v>0</v>
      </c>
      <c r="DD19" s="2447"/>
      <c r="DE19" s="2435">
        <f>'BİLGİ GİR'!CG108</f>
        <v>0</v>
      </c>
      <c r="DF19" s="2445"/>
      <c r="DG19" s="2437">
        <f>'BİLGİ GİR'!CI108</f>
        <v>0</v>
      </c>
      <c r="DH19" s="2447"/>
      <c r="DI19" s="2435">
        <f>'BİLGİ GİR'!CK108</f>
        <v>0</v>
      </c>
      <c r="DJ19" s="2445"/>
      <c r="DK19" s="2437">
        <f>'BİLGİ GİR'!CM108</f>
        <v>0</v>
      </c>
      <c r="DL19" s="2447"/>
      <c r="DM19" s="2435">
        <f>'BİLGİ GİR'!CO108</f>
        <v>0</v>
      </c>
      <c r="DN19" s="2447"/>
      <c r="DO19" s="33"/>
      <c r="DP19" s="4113"/>
      <c r="DQ19" s="1276" t="s">
        <v>8</v>
      </c>
      <c r="DR19" s="1733">
        <f>'GÜNDÜZ (Saat Ekle)'!D10</f>
        <v>0</v>
      </c>
      <c r="DS19" s="1727">
        <f>'GÜNDÜZ (Saat Ekle)'!E10</f>
        <v>0</v>
      </c>
      <c r="DT19" s="1736">
        <f>'GÜNDÜZ (Saat Ekle)'!F10</f>
        <v>0</v>
      </c>
      <c r="DU19" s="1727">
        <f>'GÜNDÜZ (Saat Ekle)'!G10</f>
        <v>0</v>
      </c>
      <c r="DV19" s="1736">
        <f>'GÜNDÜZ (Saat Ekle)'!H10</f>
        <v>0</v>
      </c>
      <c r="DW19" s="1727">
        <f>'GÜNDÜZ (Saat Ekle)'!I10</f>
        <v>0</v>
      </c>
      <c r="DX19" s="1736">
        <f>'GÜNDÜZ (Saat Ekle)'!J10</f>
        <v>0</v>
      </c>
      <c r="DY19" s="1727">
        <f>'GÜNDÜZ (Saat Ekle)'!K10</f>
        <v>0</v>
      </c>
      <c r="DZ19" s="1736">
        <f>'GÜNDÜZ (Saat Ekle)'!L10</f>
        <v>0</v>
      </c>
      <c r="EA19" s="1727">
        <f>'GÜNDÜZ (Saat Ekle)'!M10</f>
        <v>0</v>
      </c>
      <c r="EB19" s="1460">
        <f>'GÜNDÜZ (Saat Ekle)'!N10</f>
        <v>0</v>
      </c>
      <c r="EC19" s="1728">
        <f>'GÜNDÜZ (Saat Ekle)'!O10</f>
        <v>0</v>
      </c>
      <c r="ED19" s="1461">
        <f>'GÜNDÜZ (Saat Ekle)'!P10</f>
        <v>0</v>
      </c>
      <c r="EE19" s="1728">
        <f>'GÜNDÜZ (Saat Ekle)'!Q10</f>
        <v>0</v>
      </c>
      <c r="EF19" s="1733">
        <f>'GÜNDÜZ (Saat Ekle)'!R10</f>
        <v>0</v>
      </c>
      <c r="EG19" s="1727">
        <f>'GÜNDÜZ (Saat Ekle)'!S10</f>
        <v>0</v>
      </c>
      <c r="EH19" s="1736">
        <f>'GÜNDÜZ (Saat Ekle)'!T10</f>
        <v>0</v>
      </c>
      <c r="EI19" s="1727">
        <f>'GÜNDÜZ (Saat Ekle)'!U10</f>
        <v>0</v>
      </c>
      <c r="EJ19" s="1736">
        <f>'GÜNDÜZ (Saat Ekle)'!V10</f>
        <v>0</v>
      </c>
      <c r="EK19" s="1727">
        <f>'GÜNDÜZ (Saat Ekle)'!W10</f>
        <v>0</v>
      </c>
      <c r="EL19" s="1736">
        <f>'GÜNDÜZ (Saat Ekle)'!X10</f>
        <v>0</v>
      </c>
      <c r="EM19" s="1727">
        <f>'GÜNDÜZ (Saat Ekle)'!Y10</f>
        <v>0</v>
      </c>
      <c r="EN19" s="1736">
        <f>'GÜNDÜZ (Saat Ekle)'!Z10</f>
        <v>0</v>
      </c>
      <c r="EO19" s="1727">
        <f>'GÜNDÜZ (Saat Ekle)'!AA10</f>
        <v>0</v>
      </c>
      <c r="EP19" s="1460">
        <f>'GÜNDÜZ (Saat Ekle)'!AB10</f>
        <v>0</v>
      </c>
      <c r="EQ19" s="1728">
        <f>'GÜNDÜZ (Saat Ekle)'!AC10</f>
        <v>0</v>
      </c>
      <c r="ER19" s="1461">
        <f>'GÜNDÜZ (Saat Ekle)'!AD10</f>
        <v>0</v>
      </c>
      <c r="ES19" s="1728">
        <f>'GÜNDÜZ (Saat Ekle)'!AE10</f>
        <v>0</v>
      </c>
      <c r="ET19" s="1733">
        <f>'GÜNDÜZ (Saat Ekle)'!AF10</f>
        <v>0</v>
      </c>
      <c r="EU19" s="1727">
        <f>'GÜNDÜZ (Saat Ekle)'!AG10</f>
        <v>0</v>
      </c>
      <c r="EV19" s="1736">
        <f>'GÜNDÜZ (Saat Ekle)'!AH10</f>
        <v>0</v>
      </c>
      <c r="EW19" s="1727">
        <f>'GÜNDÜZ (Saat Ekle)'!AI10</f>
        <v>0</v>
      </c>
      <c r="EX19" s="1736">
        <f>'GÜNDÜZ (Saat Ekle)'!AJ10</f>
        <v>0</v>
      </c>
      <c r="EY19" s="1727">
        <f>'GÜNDÜZ (Saat Ekle)'!AK10</f>
        <v>0</v>
      </c>
      <c r="EZ19" s="1736">
        <f>'GÜNDÜZ (Saat Ekle)'!AL10</f>
        <v>0</v>
      </c>
      <c r="FA19" s="1727">
        <f>'GÜNDÜZ (Saat Ekle)'!AM10</f>
        <v>0</v>
      </c>
      <c r="FB19" s="1736">
        <f>'GÜNDÜZ (Saat Ekle)'!AN10</f>
        <v>0</v>
      </c>
      <c r="FC19" s="1727">
        <f>'GÜNDÜZ (Saat Ekle)'!AO10</f>
        <v>0</v>
      </c>
      <c r="FD19" s="1460">
        <f>'GÜNDÜZ (Saat Ekle)'!AP10</f>
        <v>0</v>
      </c>
      <c r="FE19" s="1728">
        <f>'GÜNDÜZ (Saat Ekle)'!AQ10</f>
        <v>0</v>
      </c>
      <c r="FF19" s="1461">
        <f>'GÜNDÜZ (Saat Ekle)'!AR10</f>
        <v>0</v>
      </c>
      <c r="FG19" s="1728">
        <f>'GÜNDÜZ (Saat Ekle)'!AS10</f>
        <v>0</v>
      </c>
      <c r="FH19" s="1733">
        <f>'GÜNDÜZ (Saat Ekle)'!AT10</f>
        <v>0</v>
      </c>
      <c r="FI19" s="1727">
        <f>'GÜNDÜZ (Saat Ekle)'!AU10</f>
        <v>0</v>
      </c>
      <c r="FJ19" s="1736">
        <f>'GÜNDÜZ (Saat Ekle)'!AV10</f>
        <v>0</v>
      </c>
      <c r="FK19" s="1727">
        <f>'GÜNDÜZ (Saat Ekle)'!AW10</f>
        <v>0</v>
      </c>
      <c r="FL19" s="1736">
        <f>'GÜNDÜZ (Saat Ekle)'!AX10</f>
        <v>0</v>
      </c>
      <c r="FM19" s="1727">
        <f>'GÜNDÜZ (Saat Ekle)'!AY10</f>
        <v>0</v>
      </c>
      <c r="FN19" s="1736">
        <f>'GÜNDÜZ (Saat Ekle)'!AZ10</f>
        <v>0</v>
      </c>
      <c r="FO19" s="1727">
        <f>'GÜNDÜZ (Saat Ekle)'!BA10</f>
        <v>0</v>
      </c>
      <c r="FP19" s="1736">
        <f>'GÜNDÜZ (Saat Ekle)'!BB10</f>
        <v>0</v>
      </c>
      <c r="FQ19" s="1727">
        <f>'GÜNDÜZ (Saat Ekle)'!BC10</f>
        <v>0</v>
      </c>
      <c r="FR19" s="1460">
        <f>'GÜNDÜZ (Saat Ekle)'!BD10</f>
        <v>0</v>
      </c>
      <c r="FS19" s="1728">
        <f>'GÜNDÜZ (Saat Ekle)'!BE10</f>
        <v>0</v>
      </c>
      <c r="FT19" s="1461">
        <f>'GÜNDÜZ (Saat Ekle)'!BF10</f>
        <v>0</v>
      </c>
      <c r="FU19" s="1728">
        <f>'GÜNDÜZ (Saat Ekle)'!BG10</f>
        <v>0</v>
      </c>
      <c r="FV19" s="1733">
        <f>'GÜNDÜZ (Saat Ekle)'!BH10</f>
        <v>0</v>
      </c>
      <c r="FW19" s="1727">
        <f>'GÜNDÜZ (Saat Ekle)'!BI10</f>
        <v>0</v>
      </c>
      <c r="FX19" s="1736">
        <f>'GÜNDÜZ (Saat Ekle)'!BJ10</f>
        <v>0</v>
      </c>
      <c r="FY19" s="1727">
        <f>'GÜNDÜZ (Saat Ekle)'!BK10</f>
        <v>0</v>
      </c>
      <c r="FZ19" s="1736">
        <f>'GÜNDÜZ (Saat Ekle)'!BL10</f>
        <v>0</v>
      </c>
      <c r="GA19" s="1727">
        <f>'GÜNDÜZ (Saat Ekle)'!BM10</f>
        <v>0</v>
      </c>
      <c r="GB19" s="1736">
        <f>'GÜNDÜZ (Saat Ekle)'!BN10</f>
        <v>0</v>
      </c>
      <c r="GC19" s="1727">
        <f>'GÜNDÜZ (Saat Ekle)'!BO10</f>
        <v>0</v>
      </c>
      <c r="GD19" s="1736">
        <f>'GÜNDÜZ (Saat Ekle)'!BP10</f>
        <v>0</v>
      </c>
      <c r="GE19" s="1727">
        <f>'GÜNDÜZ (Saat Ekle)'!BQ10</f>
        <v>0</v>
      </c>
      <c r="GF19" s="1460">
        <f>'GÜNDÜZ (Saat Ekle)'!BR10</f>
        <v>0</v>
      </c>
      <c r="GG19" s="1728">
        <f>'GÜNDÜZ (Saat Ekle)'!BS10</f>
        <v>0</v>
      </c>
      <c r="GH19" s="1461">
        <f>'GÜNDÜZ (Saat Ekle)'!BT10</f>
        <v>0</v>
      </c>
      <c r="GI19" s="1768">
        <f>'GÜNDÜZ (Saat Ekle)'!BU10</f>
        <v>0</v>
      </c>
      <c r="GL19" s="4109"/>
      <c r="GM19" s="1487" t="str">
        <f t="shared" si="140"/>
        <v/>
      </c>
      <c r="GN19" s="1515"/>
      <c r="GO19" s="1487" t="str">
        <f t="shared" si="51"/>
        <v/>
      </c>
      <c r="GP19" s="1515"/>
      <c r="GQ19" s="1487" t="str">
        <f t="shared" si="52"/>
        <v/>
      </c>
      <c r="GR19" s="1515"/>
      <c r="GS19" s="1487" t="str">
        <f t="shared" si="53"/>
        <v/>
      </c>
      <c r="GT19" s="1515"/>
      <c r="GU19" s="1487" t="str">
        <f t="shared" si="54"/>
        <v/>
      </c>
      <c r="GV19" s="1500"/>
      <c r="GW19" s="1497" t="str">
        <f t="shared" si="141"/>
        <v/>
      </c>
      <c r="GX19" s="1515"/>
      <c r="GY19" s="1487" t="str">
        <f t="shared" si="142"/>
        <v/>
      </c>
      <c r="GZ19" s="1517"/>
      <c r="HA19" s="1494" t="str">
        <f t="shared" si="143"/>
        <v/>
      </c>
      <c r="HB19" s="1515"/>
      <c r="HC19" s="1490" t="str">
        <f t="shared" si="55"/>
        <v/>
      </c>
      <c r="HD19" s="1515"/>
      <c r="HE19" s="1490" t="str">
        <f t="shared" si="56"/>
        <v/>
      </c>
      <c r="HF19" s="1515"/>
      <c r="HG19" s="1490" t="str">
        <f t="shared" si="57"/>
        <v/>
      </c>
      <c r="HH19" s="1515"/>
      <c r="HI19" s="1490" t="str">
        <f t="shared" si="58"/>
        <v/>
      </c>
      <c r="HJ19" s="1500"/>
      <c r="HK19" s="1506" t="str">
        <f t="shared" si="59"/>
        <v/>
      </c>
      <c r="HL19" s="1515"/>
      <c r="HM19" s="1490" t="str">
        <f t="shared" si="144"/>
        <v/>
      </c>
      <c r="HN19" s="1517"/>
      <c r="HO19" s="1503" t="str">
        <f t="shared" si="60"/>
        <v/>
      </c>
      <c r="HP19" s="1515"/>
      <c r="HQ19" s="1487" t="str">
        <f t="shared" si="61"/>
        <v/>
      </c>
      <c r="HR19" s="1515"/>
      <c r="HS19" s="1487" t="str">
        <f t="shared" si="62"/>
        <v/>
      </c>
      <c r="HT19" s="1515"/>
      <c r="HU19" s="1487" t="str">
        <f t="shared" si="63"/>
        <v/>
      </c>
      <c r="HV19" s="1515"/>
      <c r="HW19" s="1487" t="str">
        <f t="shared" si="64"/>
        <v/>
      </c>
      <c r="HX19" s="1500"/>
      <c r="HY19" s="1497" t="str">
        <f t="shared" si="65"/>
        <v/>
      </c>
      <c r="HZ19" s="1515"/>
      <c r="IA19" s="1487" t="str">
        <f t="shared" si="66"/>
        <v/>
      </c>
      <c r="IB19" s="1517"/>
      <c r="IC19" s="1494" t="str">
        <f t="shared" si="67"/>
        <v/>
      </c>
      <c r="ID19" s="1515"/>
      <c r="IE19" s="1490" t="str">
        <f t="shared" si="68"/>
        <v/>
      </c>
      <c r="IF19" s="1515"/>
      <c r="IG19" s="1490" t="str">
        <f t="shared" si="69"/>
        <v/>
      </c>
      <c r="IH19" s="1515"/>
      <c r="II19" s="1490" t="str">
        <f t="shared" si="70"/>
        <v/>
      </c>
      <c r="IJ19" s="1515"/>
      <c r="IK19" s="1490" t="str">
        <f t="shared" si="71"/>
        <v/>
      </c>
      <c r="IL19" s="1500"/>
      <c r="IM19" s="1506" t="str">
        <f t="shared" si="72"/>
        <v/>
      </c>
      <c r="IN19" s="1515"/>
      <c r="IO19" s="1490" t="str">
        <f t="shared" si="73"/>
        <v/>
      </c>
      <c r="IP19" s="1517"/>
      <c r="IQ19" s="1509" t="str">
        <f t="shared" si="74"/>
        <v/>
      </c>
      <c r="IR19" s="1515"/>
      <c r="IS19" s="1422" t="str">
        <f t="shared" si="75"/>
        <v/>
      </c>
      <c r="IT19" s="1515"/>
      <c r="IU19" s="1422" t="str">
        <f t="shared" si="76"/>
        <v/>
      </c>
      <c r="IV19" s="1515"/>
      <c r="IW19" s="1422" t="str">
        <f t="shared" si="77"/>
        <v/>
      </c>
      <c r="IX19" s="1515"/>
      <c r="IY19" s="1422" t="str">
        <f t="shared" si="78"/>
        <v/>
      </c>
      <c r="IZ19" s="1500"/>
      <c r="JA19" s="1512" t="str">
        <f t="shared" si="79"/>
        <v/>
      </c>
      <c r="JB19" s="1515"/>
      <c r="JC19" s="1422" t="str">
        <f t="shared" si="80"/>
        <v/>
      </c>
      <c r="JD19" s="1517"/>
      <c r="JE19" s="1754"/>
      <c r="JF19" s="1571">
        <f t="shared" si="145"/>
        <v>0</v>
      </c>
      <c r="JG19" s="1555">
        <f t="shared" si="146"/>
        <v>0</v>
      </c>
      <c r="JH19" s="1555">
        <f t="shared" si="147"/>
        <v>0</v>
      </c>
      <c r="JI19" s="1555">
        <f t="shared" si="148"/>
        <v>0</v>
      </c>
      <c r="JJ19" s="1555">
        <f t="shared" si="149"/>
        <v>0</v>
      </c>
      <c r="JK19" s="1566">
        <f t="shared" si="150"/>
        <v>0</v>
      </c>
      <c r="JL19" s="1522">
        <f t="shared" si="151"/>
        <v>0</v>
      </c>
      <c r="JM19" s="1523">
        <f t="shared" si="152"/>
        <v>0</v>
      </c>
      <c r="JN19" s="1523">
        <f t="shared" si="153"/>
        <v>0</v>
      </c>
      <c r="JO19" s="1560">
        <f t="shared" si="154"/>
        <v>0</v>
      </c>
      <c r="JP19" s="1563" t="str">
        <f t="shared" si="167"/>
        <v/>
      </c>
      <c r="JQ19" s="1563"/>
      <c r="JR19" s="1563" t="str">
        <f t="shared" si="81"/>
        <v/>
      </c>
      <c r="JS19" s="1563"/>
      <c r="JT19" s="1563" t="str">
        <f t="shared" si="82"/>
        <v/>
      </c>
      <c r="JU19" s="1563"/>
      <c r="JV19" s="1563" t="str">
        <f t="shared" si="83"/>
        <v/>
      </c>
      <c r="JW19" s="1563"/>
      <c r="JX19" s="1563" t="str">
        <f t="shared" si="84"/>
        <v/>
      </c>
      <c r="JY19" s="1563"/>
      <c r="JZ19" s="1563" t="str">
        <f t="shared" si="85"/>
        <v/>
      </c>
      <c r="KA19" s="1563"/>
      <c r="KB19" s="1563" t="str">
        <f t="shared" si="86"/>
        <v/>
      </c>
      <c r="KC19" s="1563"/>
      <c r="KD19" s="1563" t="str">
        <f t="shared" si="87"/>
        <v/>
      </c>
      <c r="KE19" s="1563"/>
      <c r="KF19" s="1563" t="str">
        <f t="shared" si="88"/>
        <v/>
      </c>
      <c r="KG19" s="1563"/>
      <c r="KH19" s="1563" t="str">
        <f t="shared" si="89"/>
        <v/>
      </c>
      <c r="KI19" s="1563"/>
      <c r="KJ19" s="1563" t="str">
        <f t="shared" si="90"/>
        <v/>
      </c>
      <c r="KK19" s="1563"/>
      <c r="KL19" s="1563" t="str">
        <f t="shared" si="91"/>
        <v/>
      </c>
      <c r="KM19" s="1563"/>
      <c r="KN19" s="1563" t="str">
        <f t="shared" si="92"/>
        <v/>
      </c>
      <c r="KO19" s="1563"/>
      <c r="KP19" s="1563" t="str">
        <f t="shared" si="93"/>
        <v/>
      </c>
      <c r="KQ19" s="1563"/>
      <c r="KR19" s="1563" t="str">
        <f t="shared" si="94"/>
        <v/>
      </c>
      <c r="KS19" s="1563"/>
      <c r="KT19" s="1563" t="str">
        <f t="shared" si="95"/>
        <v/>
      </c>
      <c r="KU19" s="1563"/>
      <c r="KV19" s="1563" t="str">
        <f t="shared" si="96"/>
        <v/>
      </c>
      <c r="KW19" s="1563"/>
      <c r="KX19" s="1563" t="str">
        <f t="shared" si="97"/>
        <v/>
      </c>
      <c r="KY19" s="1563"/>
      <c r="KZ19" s="1563" t="str">
        <f t="shared" si="98"/>
        <v/>
      </c>
      <c r="LA19" s="1563"/>
      <c r="LB19" s="1563" t="str">
        <f t="shared" si="99"/>
        <v/>
      </c>
      <c r="LC19" s="1563"/>
      <c r="LD19" s="1563" t="str">
        <f t="shared" si="100"/>
        <v/>
      </c>
      <c r="LE19" s="1563"/>
      <c r="LF19" s="1563" t="str">
        <f t="shared" si="101"/>
        <v/>
      </c>
      <c r="LG19" s="1563"/>
      <c r="LH19" s="1563" t="str">
        <f t="shared" si="102"/>
        <v/>
      </c>
      <c r="LI19" s="1563"/>
      <c r="LJ19" s="1563" t="str">
        <f t="shared" si="103"/>
        <v/>
      </c>
      <c r="LK19" s="1563"/>
      <c r="LL19" s="1563" t="str">
        <f t="shared" si="104"/>
        <v/>
      </c>
      <c r="LM19" s="1563"/>
      <c r="LN19" s="1563" t="str">
        <f t="shared" si="105"/>
        <v/>
      </c>
      <c r="LO19" s="1563"/>
      <c r="LP19" s="1563" t="str">
        <f t="shared" si="106"/>
        <v/>
      </c>
      <c r="LQ19" s="1563"/>
      <c r="LR19" s="1563" t="str">
        <f t="shared" si="107"/>
        <v/>
      </c>
      <c r="LS19" s="1563"/>
      <c r="LT19" s="1563" t="str">
        <f t="shared" si="108"/>
        <v/>
      </c>
      <c r="LU19" s="1563"/>
      <c r="LV19" s="1563" t="str">
        <f t="shared" si="109"/>
        <v/>
      </c>
      <c r="LW19" s="1563"/>
      <c r="LX19" s="1563" t="str">
        <f t="shared" si="110"/>
        <v/>
      </c>
      <c r="LY19" s="1563"/>
      <c r="LZ19" s="1563" t="str">
        <f t="shared" si="111"/>
        <v/>
      </c>
      <c r="MA19" s="1563"/>
      <c r="MB19" s="1563" t="str">
        <f t="shared" si="112"/>
        <v/>
      </c>
      <c r="MC19" s="1563"/>
      <c r="MD19" s="1563" t="str">
        <f t="shared" si="113"/>
        <v/>
      </c>
      <c r="ME19" s="1563"/>
      <c r="MF19" s="1563" t="str">
        <f t="shared" si="114"/>
        <v/>
      </c>
      <c r="MG19" s="1563"/>
      <c r="MH19" s="1572">
        <f t="shared" si="168"/>
        <v>0</v>
      </c>
      <c r="MI19" s="1754"/>
      <c r="MJ19" s="1571">
        <f t="shared" si="169"/>
        <v>0</v>
      </c>
      <c r="MK19" s="1555">
        <f t="shared" si="115"/>
        <v>0</v>
      </c>
      <c r="ML19" s="1555">
        <f t="shared" si="115"/>
        <v>0</v>
      </c>
      <c r="MM19" s="1555">
        <f t="shared" si="115"/>
        <v>0</v>
      </c>
      <c r="MN19" s="1555">
        <f t="shared" si="115"/>
        <v>0</v>
      </c>
      <c r="MO19" s="1555">
        <f t="shared" si="115"/>
        <v>0</v>
      </c>
      <c r="MP19" s="1579">
        <f t="shared" si="115"/>
        <v>0</v>
      </c>
      <c r="MQ19" s="1754">
        <f t="shared" si="155"/>
        <v>0</v>
      </c>
      <c r="MR19" s="1754"/>
      <c r="MS19" s="1557"/>
      <c r="MT19" s="1557"/>
      <c r="MU19" s="1557"/>
      <c r="MV19" s="1557"/>
      <c r="MW19" s="1557"/>
      <c r="MX19" s="1557"/>
      <c r="MY19" s="1557"/>
      <c r="MZ19" s="1752"/>
      <c r="NA19" s="1752"/>
      <c r="NB19" s="1754"/>
      <c r="NC19" s="1585">
        <f t="shared" si="170"/>
        <v>0</v>
      </c>
      <c r="ND19" s="1554">
        <f t="shared" si="156"/>
        <v>0</v>
      </c>
      <c r="NE19" s="1554">
        <f t="shared" si="157"/>
        <v>0</v>
      </c>
      <c r="NF19" s="1554">
        <f t="shared" si="158"/>
        <v>0</v>
      </c>
      <c r="NG19" s="1554">
        <f t="shared" si="159"/>
        <v>0</v>
      </c>
      <c r="NH19" s="1554">
        <f t="shared" si="160"/>
        <v>0</v>
      </c>
      <c r="NI19" s="1554">
        <f t="shared" si="161"/>
        <v>0</v>
      </c>
      <c r="NJ19" s="1586">
        <f t="shared" si="162"/>
        <v>0</v>
      </c>
      <c r="NL19" s="1"/>
      <c r="NM19" s="1766">
        <f t="shared" si="163"/>
        <v>0</v>
      </c>
      <c r="NN19" s="1"/>
      <c r="NO19" s="1"/>
      <c r="NP19" s="1"/>
      <c r="NQ19" s="1"/>
      <c r="NR19" s="1"/>
    </row>
    <row r="20" spans="3:382" s="1457" customFormat="1" ht="10.5" customHeight="1" thickBot="1">
      <c r="C20" s="2542" t="str">
        <f t="shared" si="116"/>
        <v>0T</v>
      </c>
      <c r="D20" s="2412">
        <f t="shared" si="117"/>
        <v>0</v>
      </c>
      <c r="E20" s="1539">
        <f t="shared" si="118"/>
        <v>0</v>
      </c>
      <c r="F20" s="1539">
        <f t="shared" si="119"/>
        <v>0</v>
      </c>
      <c r="G20" s="1539">
        <f t="shared" si="120"/>
        <v>0</v>
      </c>
      <c r="H20" s="2408">
        <f t="shared" si="121"/>
        <v>0</v>
      </c>
      <c r="I20" s="39"/>
      <c r="J20" s="751"/>
      <c r="L20" s="2426" t="str">
        <f t="shared" si="122"/>
        <v>0T</v>
      </c>
      <c r="M20" s="2423">
        <f t="shared" si="123"/>
        <v>0</v>
      </c>
      <c r="N20" s="1540">
        <f t="shared" si="124"/>
        <v>0</v>
      </c>
      <c r="O20" s="1540">
        <f t="shared" si="125"/>
        <v>0</v>
      </c>
      <c r="P20" s="1540">
        <f t="shared" si="126"/>
        <v>0</v>
      </c>
      <c r="Q20" s="2416">
        <f t="shared" si="127"/>
        <v>0</v>
      </c>
      <c r="R20" s="2403"/>
      <c r="S20" s="1752"/>
      <c r="T20" s="1752"/>
      <c r="U20" s="2420">
        <f t="shared" si="128"/>
        <v>0</v>
      </c>
      <c r="V20" s="2420" t="str">
        <f t="shared" si="129"/>
        <v>T</v>
      </c>
      <c r="W20" s="2423">
        <f t="shared" si="130"/>
        <v>0</v>
      </c>
      <c r="X20" s="1540">
        <f t="shared" si="131"/>
        <v>0</v>
      </c>
      <c r="Y20" s="1540">
        <f t="shared" si="132"/>
        <v>0</v>
      </c>
      <c r="Z20" s="1540">
        <f t="shared" si="133"/>
        <v>0</v>
      </c>
      <c r="AA20" s="2416">
        <f t="shared" si="134"/>
        <v>0</v>
      </c>
      <c r="AB20" s="1752"/>
      <c r="AC20" s="1752"/>
      <c r="AD20" s="1752"/>
      <c r="AE20" s="1752"/>
      <c r="AF20" s="1752"/>
      <c r="AG20" s="1752"/>
      <c r="AH20" s="1752"/>
      <c r="AI20" s="1752"/>
      <c r="AJ20" s="1752"/>
      <c r="AK20" s="1752"/>
      <c r="AL20" s="1752"/>
      <c r="AM20" s="1752"/>
      <c r="AN20" s="1752"/>
      <c r="AO20" s="1752"/>
      <c r="AP20" s="1752"/>
      <c r="AQ20" s="1752"/>
      <c r="AR20" s="1752"/>
      <c r="AS20" s="1752"/>
      <c r="AT20" s="1752"/>
      <c r="AU20" s="1752"/>
      <c r="AV20" s="1752"/>
      <c r="AW20" s="1752"/>
      <c r="AX20" s="1752"/>
      <c r="AY20" s="1752"/>
      <c r="AZ20" s="1752"/>
      <c r="BA20" s="1752"/>
      <c r="BB20" s="1752"/>
      <c r="BC20" s="1752"/>
      <c r="BD20" s="1752"/>
      <c r="BE20" s="1752"/>
      <c r="BF20" s="1752"/>
      <c r="BG20" s="1752"/>
      <c r="BH20" s="1752"/>
      <c r="BI20" s="1752"/>
      <c r="BJ20" s="1752"/>
      <c r="BK20" s="1752"/>
      <c r="BL20" s="1752"/>
      <c r="BM20" s="1752"/>
      <c r="BN20" s="1752"/>
      <c r="BO20" s="1752"/>
      <c r="BP20" s="1752"/>
      <c r="BQ20" s="1752"/>
      <c r="BR20" s="1752"/>
      <c r="BS20" s="1752"/>
      <c r="BT20" s="1752"/>
      <c r="BU20" s="1752"/>
      <c r="BV20" s="1752"/>
      <c r="BW20" s="1752"/>
      <c r="BX20" s="1752"/>
      <c r="BY20" s="1752"/>
      <c r="BZ20" s="1752"/>
      <c r="CA20" s="1752"/>
      <c r="CB20" s="1752"/>
      <c r="CC20" s="1752"/>
      <c r="CD20" s="1752"/>
      <c r="CE20" s="1752"/>
      <c r="CF20" s="1752"/>
      <c r="CG20" s="1752"/>
      <c r="CH20" s="1752"/>
      <c r="CI20" s="1752"/>
      <c r="CJ20" s="1752"/>
      <c r="CK20" s="1752"/>
      <c r="CL20" s="1752"/>
      <c r="CM20" s="1752"/>
      <c r="CN20" s="1752"/>
      <c r="CO20" s="2547" t="str">
        <f>IF(DP20="","",(DP20&amp;(COUNTIF($DP$16:DP21,DP20))))</f>
        <v>03</v>
      </c>
      <c r="CP20" s="2548">
        <f>DP20</f>
        <v>0</v>
      </c>
      <c r="CQ20" s="2549" t="str">
        <f t="shared" ref="CQ20" si="172">DP20&amp;DQ20</f>
        <v>0T</v>
      </c>
      <c r="CR20" s="1540">
        <f t="shared" si="135"/>
        <v>0</v>
      </c>
      <c r="CS20" s="1540">
        <f t="shared" si="136"/>
        <v>0</v>
      </c>
      <c r="CT20" s="1540">
        <f t="shared" si="137"/>
        <v>0</v>
      </c>
      <c r="CU20" s="1540">
        <f t="shared" si="138"/>
        <v>0</v>
      </c>
      <c r="CV20" s="2416">
        <f t="shared" si="139"/>
        <v>0</v>
      </c>
      <c r="CX20" s="2432" t="str">
        <f>IFERROR((VLOOKUP(CO20,'BİLGİ GİR'!$V$107:$AA$119,6,0)),"")</f>
        <v/>
      </c>
      <c r="CY20" s="4110">
        <f>'BİLGİ GİR'!F109</f>
        <v>0</v>
      </c>
      <c r="CZ20" s="1542" t="s">
        <v>7</v>
      </c>
      <c r="DA20" s="2436">
        <f>'BİLGİ GİR'!CB109</f>
        <v>0</v>
      </c>
      <c r="DB20" s="2444"/>
      <c r="DC20" s="2436">
        <f>'BİLGİ GİR'!CD109</f>
        <v>0</v>
      </c>
      <c r="DD20" s="2446"/>
      <c r="DE20" s="2434">
        <f>'BİLGİ GİR'!CF109</f>
        <v>0</v>
      </c>
      <c r="DF20" s="2444"/>
      <c r="DG20" s="2436">
        <f>'BİLGİ GİR'!CH109</f>
        <v>0</v>
      </c>
      <c r="DH20" s="2446"/>
      <c r="DI20" s="2434">
        <f>'BİLGİ GİR'!CJ109</f>
        <v>0</v>
      </c>
      <c r="DJ20" s="2444"/>
      <c r="DK20" s="2436">
        <f>'BİLGİ GİR'!CL109</f>
        <v>0</v>
      </c>
      <c r="DL20" s="2446"/>
      <c r="DM20" s="2434">
        <f>'BİLGİ GİR'!CN109</f>
        <v>0</v>
      </c>
      <c r="DN20" s="2446"/>
      <c r="DO20" s="33"/>
      <c r="DP20" s="4112">
        <f t="shared" ref="DP20" si="173">CY20</f>
        <v>0</v>
      </c>
      <c r="DQ20" s="1275" t="s">
        <v>7</v>
      </c>
      <c r="DR20" s="1732">
        <f>'GÜNDÜZ (Saat Ekle)'!D11</f>
        <v>0</v>
      </c>
      <c r="DS20" s="1729">
        <f>'GÜNDÜZ (Saat Ekle)'!E11</f>
        <v>0</v>
      </c>
      <c r="DT20" s="1735">
        <f>'GÜNDÜZ (Saat Ekle)'!F11</f>
        <v>0</v>
      </c>
      <c r="DU20" s="1729">
        <f>'GÜNDÜZ (Saat Ekle)'!G11</f>
        <v>0</v>
      </c>
      <c r="DV20" s="1735">
        <f>'GÜNDÜZ (Saat Ekle)'!H11</f>
        <v>0</v>
      </c>
      <c r="DW20" s="1729">
        <f>'GÜNDÜZ (Saat Ekle)'!I11</f>
        <v>0</v>
      </c>
      <c r="DX20" s="1735">
        <f>'GÜNDÜZ (Saat Ekle)'!J11</f>
        <v>0</v>
      </c>
      <c r="DY20" s="1729">
        <f>'GÜNDÜZ (Saat Ekle)'!K11</f>
        <v>0</v>
      </c>
      <c r="DZ20" s="1735">
        <f>'GÜNDÜZ (Saat Ekle)'!L11</f>
        <v>0</v>
      </c>
      <c r="EA20" s="1729">
        <f>'GÜNDÜZ (Saat Ekle)'!M11</f>
        <v>0</v>
      </c>
      <c r="EB20" s="1458">
        <f>'GÜNDÜZ (Saat Ekle)'!N11</f>
        <v>0</v>
      </c>
      <c r="EC20" s="1730">
        <f>'GÜNDÜZ (Saat Ekle)'!O11</f>
        <v>0</v>
      </c>
      <c r="ED20" s="1459">
        <f>'GÜNDÜZ (Saat Ekle)'!P11</f>
        <v>0</v>
      </c>
      <c r="EE20" s="1730">
        <f>'GÜNDÜZ (Saat Ekle)'!Q11</f>
        <v>0</v>
      </c>
      <c r="EF20" s="1732">
        <f>'GÜNDÜZ (Saat Ekle)'!R11</f>
        <v>0</v>
      </c>
      <c r="EG20" s="1729">
        <f>'GÜNDÜZ (Saat Ekle)'!S11</f>
        <v>0</v>
      </c>
      <c r="EH20" s="1735">
        <f>'GÜNDÜZ (Saat Ekle)'!T11</f>
        <v>0</v>
      </c>
      <c r="EI20" s="1729">
        <f>'GÜNDÜZ (Saat Ekle)'!U11</f>
        <v>0</v>
      </c>
      <c r="EJ20" s="1735">
        <f>'GÜNDÜZ (Saat Ekle)'!V11</f>
        <v>0</v>
      </c>
      <c r="EK20" s="1729">
        <f>'GÜNDÜZ (Saat Ekle)'!W11</f>
        <v>0</v>
      </c>
      <c r="EL20" s="1735">
        <f>'GÜNDÜZ (Saat Ekle)'!X11</f>
        <v>0</v>
      </c>
      <c r="EM20" s="1729">
        <f>'GÜNDÜZ (Saat Ekle)'!Y11</f>
        <v>0</v>
      </c>
      <c r="EN20" s="1735">
        <f>'GÜNDÜZ (Saat Ekle)'!Z11</f>
        <v>0</v>
      </c>
      <c r="EO20" s="1729">
        <f>'GÜNDÜZ (Saat Ekle)'!AA11</f>
        <v>0</v>
      </c>
      <c r="EP20" s="1458">
        <f>'GÜNDÜZ (Saat Ekle)'!AB11</f>
        <v>0</v>
      </c>
      <c r="EQ20" s="1730">
        <f>'GÜNDÜZ (Saat Ekle)'!AC11</f>
        <v>0</v>
      </c>
      <c r="ER20" s="1459">
        <f>'GÜNDÜZ (Saat Ekle)'!AD11</f>
        <v>0</v>
      </c>
      <c r="ES20" s="1730">
        <f>'GÜNDÜZ (Saat Ekle)'!AE11</f>
        <v>0</v>
      </c>
      <c r="ET20" s="1732">
        <f>'GÜNDÜZ (Saat Ekle)'!AF11</f>
        <v>0</v>
      </c>
      <c r="EU20" s="1729">
        <f>'GÜNDÜZ (Saat Ekle)'!AG11</f>
        <v>0</v>
      </c>
      <c r="EV20" s="1735">
        <f>'GÜNDÜZ (Saat Ekle)'!AH11</f>
        <v>0</v>
      </c>
      <c r="EW20" s="1729">
        <f>'GÜNDÜZ (Saat Ekle)'!AI11</f>
        <v>0</v>
      </c>
      <c r="EX20" s="1735">
        <f>'GÜNDÜZ (Saat Ekle)'!AJ11</f>
        <v>0</v>
      </c>
      <c r="EY20" s="1729">
        <f>'GÜNDÜZ (Saat Ekle)'!AK11</f>
        <v>0</v>
      </c>
      <c r="EZ20" s="1735">
        <f>'GÜNDÜZ (Saat Ekle)'!AL11</f>
        <v>0</v>
      </c>
      <c r="FA20" s="1729">
        <f>'GÜNDÜZ (Saat Ekle)'!AM11</f>
        <v>0</v>
      </c>
      <c r="FB20" s="1735">
        <f>'GÜNDÜZ (Saat Ekle)'!AN11</f>
        <v>0</v>
      </c>
      <c r="FC20" s="1729">
        <f>'GÜNDÜZ (Saat Ekle)'!AO11</f>
        <v>0</v>
      </c>
      <c r="FD20" s="1458">
        <f>'GÜNDÜZ (Saat Ekle)'!AP11</f>
        <v>0</v>
      </c>
      <c r="FE20" s="1730">
        <f>'GÜNDÜZ (Saat Ekle)'!AQ11</f>
        <v>0</v>
      </c>
      <c r="FF20" s="1459">
        <f>'GÜNDÜZ (Saat Ekle)'!AR11</f>
        <v>0</v>
      </c>
      <c r="FG20" s="1730">
        <f>'GÜNDÜZ (Saat Ekle)'!AS11</f>
        <v>0</v>
      </c>
      <c r="FH20" s="1732">
        <f>'GÜNDÜZ (Saat Ekle)'!AT11</f>
        <v>0</v>
      </c>
      <c r="FI20" s="1729">
        <f>'GÜNDÜZ (Saat Ekle)'!AU11</f>
        <v>0</v>
      </c>
      <c r="FJ20" s="1735">
        <f>'GÜNDÜZ (Saat Ekle)'!AV11</f>
        <v>0</v>
      </c>
      <c r="FK20" s="1729">
        <f>'GÜNDÜZ (Saat Ekle)'!AW11</f>
        <v>0</v>
      </c>
      <c r="FL20" s="1735">
        <f>'GÜNDÜZ (Saat Ekle)'!AX11</f>
        <v>0</v>
      </c>
      <c r="FM20" s="1729">
        <f>'GÜNDÜZ (Saat Ekle)'!AY11</f>
        <v>0</v>
      </c>
      <c r="FN20" s="1735">
        <f>'GÜNDÜZ (Saat Ekle)'!AZ11</f>
        <v>0</v>
      </c>
      <c r="FO20" s="1729">
        <f>'GÜNDÜZ (Saat Ekle)'!BA11</f>
        <v>0</v>
      </c>
      <c r="FP20" s="1735">
        <f>'GÜNDÜZ (Saat Ekle)'!BB11</f>
        <v>0</v>
      </c>
      <c r="FQ20" s="1729">
        <f>'GÜNDÜZ (Saat Ekle)'!BC11</f>
        <v>0</v>
      </c>
      <c r="FR20" s="1458">
        <f>'GÜNDÜZ (Saat Ekle)'!BD11</f>
        <v>0</v>
      </c>
      <c r="FS20" s="1730">
        <f>'GÜNDÜZ (Saat Ekle)'!BE11</f>
        <v>0</v>
      </c>
      <c r="FT20" s="1459">
        <f>'GÜNDÜZ (Saat Ekle)'!BF11</f>
        <v>0</v>
      </c>
      <c r="FU20" s="1730">
        <f>'GÜNDÜZ (Saat Ekle)'!BG11</f>
        <v>0</v>
      </c>
      <c r="FV20" s="1732">
        <f>'GÜNDÜZ (Saat Ekle)'!BH11</f>
        <v>0</v>
      </c>
      <c r="FW20" s="1729">
        <f>'GÜNDÜZ (Saat Ekle)'!BI11</f>
        <v>0</v>
      </c>
      <c r="FX20" s="1735">
        <f>'GÜNDÜZ (Saat Ekle)'!BJ11</f>
        <v>0</v>
      </c>
      <c r="FY20" s="1729">
        <f>'GÜNDÜZ (Saat Ekle)'!BK11</f>
        <v>0</v>
      </c>
      <c r="FZ20" s="1735">
        <f>'GÜNDÜZ (Saat Ekle)'!BL11</f>
        <v>0</v>
      </c>
      <c r="GA20" s="1729">
        <f>'GÜNDÜZ (Saat Ekle)'!BM11</f>
        <v>0</v>
      </c>
      <c r="GB20" s="1735">
        <f>'GÜNDÜZ (Saat Ekle)'!BN11</f>
        <v>0</v>
      </c>
      <c r="GC20" s="1729">
        <f>'GÜNDÜZ (Saat Ekle)'!BO11</f>
        <v>0</v>
      </c>
      <c r="GD20" s="1735">
        <f>'GÜNDÜZ (Saat Ekle)'!BP11</f>
        <v>0</v>
      </c>
      <c r="GE20" s="1729">
        <f>'GÜNDÜZ (Saat Ekle)'!BQ11</f>
        <v>0</v>
      </c>
      <c r="GF20" s="1458">
        <f>'GÜNDÜZ (Saat Ekle)'!BR11</f>
        <v>0</v>
      </c>
      <c r="GG20" s="1730">
        <f>'GÜNDÜZ (Saat Ekle)'!BS11</f>
        <v>0</v>
      </c>
      <c r="GH20" s="1459">
        <f>'GÜNDÜZ (Saat Ekle)'!BT11</f>
        <v>0</v>
      </c>
      <c r="GI20" s="1769">
        <f>'GÜNDÜZ (Saat Ekle)'!BU11</f>
        <v>0</v>
      </c>
      <c r="GL20" s="4108">
        <f t="shared" ref="GL20" si="174">DP20</f>
        <v>0</v>
      </c>
      <c r="GM20" s="1487" t="str">
        <f t="shared" si="140"/>
        <v/>
      </c>
      <c r="GN20" s="1515"/>
      <c r="GO20" s="1487" t="str">
        <f t="shared" si="51"/>
        <v/>
      </c>
      <c r="GP20" s="1515"/>
      <c r="GQ20" s="1487" t="str">
        <f>IF(AND(DV20&lt;&gt;"",DW20="x"),DV20,"")</f>
        <v/>
      </c>
      <c r="GR20" s="1515"/>
      <c r="GS20" s="1487" t="str">
        <f t="shared" si="53"/>
        <v/>
      </c>
      <c r="GT20" s="1515"/>
      <c r="GU20" s="1487" t="str">
        <f t="shared" si="54"/>
        <v/>
      </c>
      <c r="GV20" s="1500"/>
      <c r="GW20" s="1497" t="str">
        <f t="shared" si="141"/>
        <v/>
      </c>
      <c r="GX20" s="1515"/>
      <c r="GY20" s="1487" t="str">
        <f>IF(AND(ED20&lt;&gt;"",EE20="x"),ED20,"")</f>
        <v/>
      </c>
      <c r="GZ20" s="1517"/>
      <c r="HA20" s="1494" t="str">
        <f t="shared" si="143"/>
        <v/>
      </c>
      <c r="HB20" s="1515"/>
      <c r="HC20" s="1490" t="str">
        <f t="shared" si="55"/>
        <v/>
      </c>
      <c r="HD20" s="1515"/>
      <c r="HE20" s="1490" t="str">
        <f t="shared" si="56"/>
        <v/>
      </c>
      <c r="HF20" s="1515"/>
      <c r="HG20" s="1490" t="str">
        <f t="shared" si="57"/>
        <v/>
      </c>
      <c r="HH20" s="1515"/>
      <c r="HI20" s="1490" t="str">
        <f t="shared" si="58"/>
        <v/>
      </c>
      <c r="HJ20" s="1500"/>
      <c r="HK20" s="1506" t="str">
        <f t="shared" si="59"/>
        <v/>
      </c>
      <c r="HL20" s="1515"/>
      <c r="HM20" s="1490" t="str">
        <f t="shared" si="144"/>
        <v/>
      </c>
      <c r="HN20" s="1517"/>
      <c r="HO20" s="1503" t="str">
        <f t="shared" si="60"/>
        <v/>
      </c>
      <c r="HP20" s="1515"/>
      <c r="HQ20" s="1487" t="str">
        <f t="shared" si="61"/>
        <v/>
      </c>
      <c r="HR20" s="1515"/>
      <c r="HS20" s="1487" t="str">
        <f t="shared" si="62"/>
        <v/>
      </c>
      <c r="HT20" s="1515"/>
      <c r="HU20" s="1487" t="str">
        <f t="shared" si="63"/>
        <v/>
      </c>
      <c r="HV20" s="1515"/>
      <c r="HW20" s="1487" t="str">
        <f t="shared" si="64"/>
        <v/>
      </c>
      <c r="HX20" s="1500"/>
      <c r="HY20" s="1497" t="str">
        <f t="shared" si="65"/>
        <v/>
      </c>
      <c r="HZ20" s="1515"/>
      <c r="IA20" s="1487" t="str">
        <f t="shared" si="66"/>
        <v/>
      </c>
      <c r="IB20" s="1517"/>
      <c r="IC20" s="1494" t="str">
        <f t="shared" si="67"/>
        <v/>
      </c>
      <c r="ID20" s="1515"/>
      <c r="IE20" s="1490" t="str">
        <f t="shared" si="68"/>
        <v/>
      </c>
      <c r="IF20" s="1515"/>
      <c r="IG20" s="1490" t="str">
        <f t="shared" si="69"/>
        <v/>
      </c>
      <c r="IH20" s="1515"/>
      <c r="II20" s="1490" t="str">
        <f t="shared" si="70"/>
        <v/>
      </c>
      <c r="IJ20" s="1515"/>
      <c r="IK20" s="1490" t="str">
        <f t="shared" si="71"/>
        <v/>
      </c>
      <c r="IL20" s="1500"/>
      <c r="IM20" s="1506" t="str">
        <f t="shared" si="72"/>
        <v/>
      </c>
      <c r="IN20" s="1515"/>
      <c r="IO20" s="1490" t="str">
        <f t="shared" si="73"/>
        <v/>
      </c>
      <c r="IP20" s="1517"/>
      <c r="IQ20" s="1509" t="str">
        <f t="shared" si="74"/>
        <v/>
      </c>
      <c r="IR20" s="1515"/>
      <c r="IS20" s="1422" t="str">
        <f t="shared" si="75"/>
        <v/>
      </c>
      <c r="IT20" s="1515"/>
      <c r="IU20" s="1422" t="str">
        <f>IF(AND(FZ20&lt;&gt;"",GA20="x"),FZ20,"")</f>
        <v/>
      </c>
      <c r="IV20" s="1515"/>
      <c r="IW20" s="1422" t="str">
        <f t="shared" si="77"/>
        <v/>
      </c>
      <c r="IX20" s="1515"/>
      <c r="IY20" s="1422" t="str">
        <f t="shared" si="78"/>
        <v/>
      </c>
      <c r="IZ20" s="1500"/>
      <c r="JA20" s="1512" t="str">
        <f t="shared" si="79"/>
        <v/>
      </c>
      <c r="JB20" s="1515"/>
      <c r="JC20" s="1422" t="str">
        <f t="shared" si="80"/>
        <v/>
      </c>
      <c r="JD20" s="1517"/>
      <c r="JE20" s="1754"/>
      <c r="JF20" s="1571">
        <f t="shared" si="145"/>
        <v>0</v>
      </c>
      <c r="JG20" s="1555">
        <f t="shared" si="146"/>
        <v>0</v>
      </c>
      <c r="JH20" s="1555">
        <f t="shared" si="147"/>
        <v>0</v>
      </c>
      <c r="JI20" s="1555">
        <f t="shared" si="148"/>
        <v>0</v>
      </c>
      <c r="JJ20" s="1555">
        <f t="shared" si="149"/>
        <v>0</v>
      </c>
      <c r="JK20" s="1566">
        <f t="shared" si="150"/>
        <v>0</v>
      </c>
      <c r="JL20" s="1522">
        <f t="shared" si="151"/>
        <v>0</v>
      </c>
      <c r="JM20" s="1523">
        <f t="shared" si="152"/>
        <v>0</v>
      </c>
      <c r="JN20" s="1523">
        <f t="shared" si="153"/>
        <v>0</v>
      </c>
      <c r="JO20" s="1560">
        <f t="shared" si="154"/>
        <v>0</v>
      </c>
      <c r="JP20" s="1563" t="str">
        <f t="shared" si="167"/>
        <v/>
      </c>
      <c r="JQ20" s="1563"/>
      <c r="JR20" s="1563" t="str">
        <f t="shared" si="81"/>
        <v/>
      </c>
      <c r="JS20" s="1563"/>
      <c r="JT20" s="1563" t="str">
        <f t="shared" si="82"/>
        <v/>
      </c>
      <c r="JU20" s="1563"/>
      <c r="JV20" s="1563" t="str">
        <f t="shared" si="83"/>
        <v/>
      </c>
      <c r="JW20" s="1563"/>
      <c r="JX20" s="1563" t="str">
        <f>IF(AND(DZ20&gt;0,EA20&lt;&gt;"x"),1,"")</f>
        <v/>
      </c>
      <c r="JY20" s="1563"/>
      <c r="JZ20" s="1563" t="str">
        <f t="shared" si="85"/>
        <v/>
      </c>
      <c r="KA20" s="1563"/>
      <c r="KB20" s="1563" t="str">
        <f t="shared" si="86"/>
        <v/>
      </c>
      <c r="KC20" s="1563"/>
      <c r="KD20" s="1563" t="str">
        <f t="shared" si="87"/>
        <v/>
      </c>
      <c r="KE20" s="1563"/>
      <c r="KF20" s="1563" t="str">
        <f t="shared" si="88"/>
        <v/>
      </c>
      <c r="KG20" s="1563"/>
      <c r="KH20" s="1563" t="str">
        <f t="shared" si="89"/>
        <v/>
      </c>
      <c r="KI20" s="1563"/>
      <c r="KJ20" s="1563" t="str">
        <f t="shared" si="90"/>
        <v/>
      </c>
      <c r="KK20" s="1563"/>
      <c r="KL20" s="1563" t="str">
        <f t="shared" si="91"/>
        <v/>
      </c>
      <c r="KM20" s="1563"/>
      <c r="KN20" s="1563" t="str">
        <f t="shared" si="92"/>
        <v/>
      </c>
      <c r="KO20" s="1563"/>
      <c r="KP20" s="1563" t="str">
        <f t="shared" si="93"/>
        <v/>
      </c>
      <c r="KQ20" s="1563"/>
      <c r="KR20" s="1563" t="str">
        <f t="shared" si="94"/>
        <v/>
      </c>
      <c r="KS20" s="1563"/>
      <c r="KT20" s="1563" t="str">
        <f t="shared" si="95"/>
        <v/>
      </c>
      <c r="KU20" s="1563"/>
      <c r="KV20" s="1563" t="str">
        <f t="shared" si="96"/>
        <v/>
      </c>
      <c r="KW20" s="1563"/>
      <c r="KX20" s="1563" t="str">
        <f t="shared" si="97"/>
        <v/>
      </c>
      <c r="KY20" s="1563"/>
      <c r="KZ20" s="1563" t="str">
        <f t="shared" si="98"/>
        <v/>
      </c>
      <c r="LA20" s="1563"/>
      <c r="LB20" s="1563" t="str">
        <f t="shared" si="99"/>
        <v/>
      </c>
      <c r="LC20" s="1563"/>
      <c r="LD20" s="1563" t="str">
        <f t="shared" si="100"/>
        <v/>
      </c>
      <c r="LE20" s="1563"/>
      <c r="LF20" s="1563" t="str">
        <f t="shared" si="101"/>
        <v/>
      </c>
      <c r="LG20" s="1563"/>
      <c r="LH20" s="1563" t="str">
        <f t="shared" si="102"/>
        <v/>
      </c>
      <c r="LI20" s="1563"/>
      <c r="LJ20" s="1563" t="str">
        <f t="shared" si="103"/>
        <v/>
      </c>
      <c r="LK20" s="1563"/>
      <c r="LL20" s="1563" t="str">
        <f t="shared" si="104"/>
        <v/>
      </c>
      <c r="LM20" s="1563"/>
      <c r="LN20" s="1563" t="str">
        <f t="shared" si="105"/>
        <v/>
      </c>
      <c r="LO20" s="1563"/>
      <c r="LP20" s="1563" t="str">
        <f t="shared" si="106"/>
        <v/>
      </c>
      <c r="LQ20" s="1563"/>
      <c r="LR20" s="1563" t="str">
        <f t="shared" si="107"/>
        <v/>
      </c>
      <c r="LS20" s="1563"/>
      <c r="LT20" s="1563" t="str">
        <f t="shared" si="108"/>
        <v/>
      </c>
      <c r="LU20" s="1563"/>
      <c r="LV20" s="1563" t="str">
        <f t="shared" si="109"/>
        <v/>
      </c>
      <c r="LW20" s="1563"/>
      <c r="LX20" s="1563" t="str">
        <f t="shared" si="110"/>
        <v/>
      </c>
      <c r="LY20" s="1563"/>
      <c r="LZ20" s="1563" t="str">
        <f t="shared" si="111"/>
        <v/>
      </c>
      <c r="MA20" s="1563"/>
      <c r="MB20" s="1563" t="str">
        <f t="shared" si="112"/>
        <v/>
      </c>
      <c r="MC20" s="1563"/>
      <c r="MD20" s="1563" t="str">
        <f t="shared" si="113"/>
        <v/>
      </c>
      <c r="ME20" s="1563"/>
      <c r="MF20" s="1563" t="str">
        <f t="shared" si="114"/>
        <v/>
      </c>
      <c r="MG20" s="1563"/>
      <c r="MH20" s="1572">
        <f t="shared" si="168"/>
        <v>0</v>
      </c>
      <c r="MI20" s="1754"/>
      <c r="MJ20" s="1571">
        <f t="shared" si="169"/>
        <v>0</v>
      </c>
      <c r="MK20" s="1555">
        <f t="shared" si="115"/>
        <v>0</v>
      </c>
      <c r="ML20" s="1555">
        <f t="shared" si="115"/>
        <v>0</v>
      </c>
      <c r="MM20" s="1555">
        <f t="shared" si="115"/>
        <v>0</v>
      </c>
      <c r="MN20" s="1555">
        <f t="shared" si="115"/>
        <v>0</v>
      </c>
      <c r="MO20" s="1555">
        <f t="shared" si="115"/>
        <v>0</v>
      </c>
      <c r="MP20" s="1579">
        <f t="shared" si="115"/>
        <v>0</v>
      </c>
      <c r="MQ20" s="1754">
        <f t="shared" si="155"/>
        <v>0</v>
      </c>
      <c r="MR20" s="1754"/>
      <c r="MS20" s="1557"/>
      <c r="MT20" s="1557"/>
      <c r="MU20" s="1557"/>
      <c r="MV20" s="1557"/>
      <c r="MW20" s="1557"/>
      <c r="MX20" s="1557"/>
      <c r="MY20" s="1557"/>
      <c r="MZ20" s="1752"/>
      <c r="NA20" s="1752"/>
      <c r="NB20" s="1754"/>
      <c r="NC20" s="1585">
        <f t="shared" si="170"/>
        <v>0</v>
      </c>
      <c r="ND20" s="1554">
        <f t="shared" si="156"/>
        <v>0</v>
      </c>
      <c r="NE20" s="1554">
        <f t="shared" si="157"/>
        <v>0</v>
      </c>
      <c r="NF20" s="1554">
        <f t="shared" si="158"/>
        <v>0</v>
      </c>
      <c r="NG20" s="1554">
        <f t="shared" si="159"/>
        <v>0</v>
      </c>
      <c r="NH20" s="1554">
        <f t="shared" si="160"/>
        <v>0</v>
      </c>
      <c r="NI20" s="1554">
        <f t="shared" si="161"/>
        <v>0</v>
      </c>
      <c r="NJ20" s="1586">
        <f t="shared" si="162"/>
        <v>0</v>
      </c>
      <c r="NL20" s="1"/>
      <c r="NM20" s="1766">
        <f t="shared" si="163"/>
        <v>0</v>
      </c>
      <c r="NN20" s="1"/>
      <c r="NO20" s="1"/>
      <c r="NP20" s="1"/>
      <c r="NQ20" s="1"/>
      <c r="NR20" s="1"/>
    </row>
    <row r="21" spans="3:382" s="1457" customFormat="1" ht="10.5" customHeight="1" thickBot="1">
      <c r="C21" s="2542" t="str">
        <f t="shared" si="116"/>
        <v>0D</v>
      </c>
      <c r="D21" s="2412">
        <f t="shared" si="117"/>
        <v>0</v>
      </c>
      <c r="E21" s="1539">
        <f t="shared" si="118"/>
        <v>0</v>
      </c>
      <c r="F21" s="1539">
        <f t="shared" si="119"/>
        <v>0</v>
      </c>
      <c r="G21" s="1539">
        <f t="shared" si="120"/>
        <v>0</v>
      </c>
      <c r="H21" s="2408">
        <f t="shared" si="121"/>
        <v>0</v>
      </c>
      <c r="I21" s="39"/>
      <c r="J21" s="751"/>
      <c r="L21" s="2426" t="str">
        <f t="shared" si="122"/>
        <v>0D</v>
      </c>
      <c r="M21" s="2423">
        <f t="shared" si="123"/>
        <v>0</v>
      </c>
      <c r="N21" s="1540">
        <f t="shared" si="124"/>
        <v>0</v>
      </c>
      <c r="O21" s="1540">
        <f t="shared" si="125"/>
        <v>0</v>
      </c>
      <c r="P21" s="1540">
        <f t="shared" si="126"/>
        <v>0</v>
      </c>
      <c r="Q21" s="2416">
        <f t="shared" si="127"/>
        <v>0</v>
      </c>
      <c r="R21" s="2403"/>
      <c r="S21" s="1752"/>
      <c r="T21" s="1752"/>
      <c r="U21" s="2420">
        <f t="shared" si="128"/>
        <v>0</v>
      </c>
      <c r="V21" s="2420" t="str">
        <f t="shared" si="129"/>
        <v>D</v>
      </c>
      <c r="W21" s="2423">
        <f t="shared" si="130"/>
        <v>0</v>
      </c>
      <c r="X21" s="1540">
        <f t="shared" si="131"/>
        <v>0</v>
      </c>
      <c r="Y21" s="1540">
        <f t="shared" si="132"/>
        <v>0</v>
      </c>
      <c r="Z21" s="1540">
        <f t="shared" si="133"/>
        <v>0</v>
      </c>
      <c r="AA21" s="2416">
        <f t="shared" si="134"/>
        <v>0</v>
      </c>
      <c r="AB21" s="1752"/>
      <c r="AC21" s="1752"/>
      <c r="AD21" s="1752"/>
      <c r="AE21" s="1752"/>
      <c r="AF21" s="1752"/>
      <c r="AG21" s="1752"/>
      <c r="AH21" s="1752"/>
      <c r="AI21" s="1752"/>
      <c r="AJ21" s="1752"/>
      <c r="AK21" s="1752"/>
      <c r="AL21" s="1752"/>
      <c r="AM21" s="1752"/>
      <c r="AN21" s="1752"/>
      <c r="AO21" s="1752"/>
      <c r="AP21" s="1752"/>
      <c r="AQ21" s="1752"/>
      <c r="AR21" s="1752"/>
      <c r="AS21" s="1752"/>
      <c r="AT21" s="1752"/>
      <c r="AU21" s="1752"/>
      <c r="AV21" s="1752"/>
      <c r="AW21" s="1752"/>
      <c r="AX21" s="1752"/>
      <c r="AY21" s="1752"/>
      <c r="AZ21" s="1752"/>
      <c r="BA21" s="1752"/>
      <c r="BB21" s="1752"/>
      <c r="BC21" s="1752"/>
      <c r="BD21" s="1752"/>
      <c r="BE21" s="1752"/>
      <c r="BF21" s="1752"/>
      <c r="BG21" s="1752"/>
      <c r="BH21" s="1752"/>
      <c r="BI21" s="1752"/>
      <c r="BJ21" s="1752"/>
      <c r="BK21" s="1752"/>
      <c r="BL21" s="1752"/>
      <c r="BM21" s="1752"/>
      <c r="BN21" s="1752"/>
      <c r="BO21" s="1752"/>
      <c r="BP21" s="1752"/>
      <c r="BQ21" s="1752"/>
      <c r="BR21" s="1752"/>
      <c r="BS21" s="1752"/>
      <c r="BT21" s="1752"/>
      <c r="BU21" s="1752"/>
      <c r="BV21" s="1752"/>
      <c r="BW21" s="1752"/>
      <c r="BX21" s="1752"/>
      <c r="BY21" s="1752"/>
      <c r="BZ21" s="1752"/>
      <c r="CA21" s="1752"/>
      <c r="CB21" s="1752"/>
      <c r="CC21" s="1752"/>
      <c r="CD21" s="1752"/>
      <c r="CE21" s="1752"/>
      <c r="CF21" s="1752"/>
      <c r="CG21" s="1752"/>
      <c r="CH21" s="1752"/>
      <c r="CI21" s="1752"/>
      <c r="CJ21" s="1752"/>
      <c r="CK21" s="1752"/>
      <c r="CL21" s="1752"/>
      <c r="CM21" s="1752"/>
      <c r="CN21" s="1752"/>
      <c r="CO21" s="2547" t="str">
        <f>IF(DP20="","",(DP20&amp;(COUNTIF($DP$16:DP21,DP20))))</f>
        <v>03</v>
      </c>
      <c r="CP21" s="2548">
        <f>CP20</f>
        <v>0</v>
      </c>
      <c r="CQ21" s="2549" t="str">
        <f t="shared" ref="CQ21" si="175">DP20&amp;DQ21</f>
        <v>0D</v>
      </c>
      <c r="CR21" s="1540">
        <f t="shared" si="135"/>
        <v>0</v>
      </c>
      <c r="CS21" s="1540">
        <f t="shared" si="136"/>
        <v>0</v>
      </c>
      <c r="CT21" s="1540">
        <f t="shared" si="137"/>
        <v>0</v>
      </c>
      <c r="CU21" s="1540">
        <f t="shared" si="138"/>
        <v>0</v>
      </c>
      <c r="CV21" s="2416">
        <f t="shared" si="139"/>
        <v>0</v>
      </c>
      <c r="CX21" s="2432" t="str">
        <f>IFERROR((VLOOKUP(CO21,'BİLGİ GİR'!$V$107:$AA$119,6,0)),"")</f>
        <v/>
      </c>
      <c r="CY21" s="4111"/>
      <c r="CZ21" s="1545" t="s">
        <v>8</v>
      </c>
      <c r="DA21" s="2437">
        <f>'BİLGİ GİR'!CC109</f>
        <v>0</v>
      </c>
      <c r="DB21" s="2445"/>
      <c r="DC21" s="2437">
        <f>'BİLGİ GİR'!CE109</f>
        <v>0</v>
      </c>
      <c r="DD21" s="2447"/>
      <c r="DE21" s="2435">
        <f>'BİLGİ GİR'!CG109</f>
        <v>0</v>
      </c>
      <c r="DF21" s="2445"/>
      <c r="DG21" s="2437">
        <f>'BİLGİ GİR'!CI109</f>
        <v>0</v>
      </c>
      <c r="DH21" s="2447"/>
      <c r="DI21" s="2435">
        <f>'BİLGİ GİR'!CK109</f>
        <v>0</v>
      </c>
      <c r="DJ21" s="2445"/>
      <c r="DK21" s="2437">
        <f>'BİLGİ GİR'!CM109</f>
        <v>0</v>
      </c>
      <c r="DL21" s="2447"/>
      <c r="DM21" s="2435">
        <f>'BİLGİ GİR'!CO109</f>
        <v>0</v>
      </c>
      <c r="DN21" s="2447"/>
      <c r="DO21" s="33"/>
      <c r="DP21" s="4113"/>
      <c r="DQ21" s="1276" t="s">
        <v>8</v>
      </c>
      <c r="DR21" s="1733">
        <f>'GÜNDÜZ (Saat Ekle)'!D12</f>
        <v>0</v>
      </c>
      <c r="DS21" s="1727">
        <f>'GÜNDÜZ (Saat Ekle)'!E12</f>
        <v>0</v>
      </c>
      <c r="DT21" s="1736">
        <f>'GÜNDÜZ (Saat Ekle)'!F12</f>
        <v>0</v>
      </c>
      <c r="DU21" s="1727">
        <f>'GÜNDÜZ (Saat Ekle)'!G12</f>
        <v>0</v>
      </c>
      <c r="DV21" s="1736">
        <f>'GÜNDÜZ (Saat Ekle)'!H12</f>
        <v>0</v>
      </c>
      <c r="DW21" s="1727">
        <f>'GÜNDÜZ (Saat Ekle)'!I12</f>
        <v>0</v>
      </c>
      <c r="DX21" s="1736">
        <f>'GÜNDÜZ (Saat Ekle)'!J12</f>
        <v>0</v>
      </c>
      <c r="DY21" s="1727">
        <f>'GÜNDÜZ (Saat Ekle)'!K12</f>
        <v>0</v>
      </c>
      <c r="DZ21" s="1736">
        <f>'GÜNDÜZ (Saat Ekle)'!L12</f>
        <v>0</v>
      </c>
      <c r="EA21" s="1727">
        <f>'GÜNDÜZ (Saat Ekle)'!M12</f>
        <v>0</v>
      </c>
      <c r="EB21" s="1460">
        <f>'GÜNDÜZ (Saat Ekle)'!N12</f>
        <v>0</v>
      </c>
      <c r="EC21" s="1728">
        <f>'GÜNDÜZ (Saat Ekle)'!O12</f>
        <v>0</v>
      </c>
      <c r="ED21" s="1461">
        <f>'GÜNDÜZ (Saat Ekle)'!P12</f>
        <v>0</v>
      </c>
      <c r="EE21" s="1728">
        <f>'GÜNDÜZ (Saat Ekle)'!Q12</f>
        <v>0</v>
      </c>
      <c r="EF21" s="1733">
        <f>'GÜNDÜZ (Saat Ekle)'!R12</f>
        <v>0</v>
      </c>
      <c r="EG21" s="1727">
        <f>'GÜNDÜZ (Saat Ekle)'!S12</f>
        <v>0</v>
      </c>
      <c r="EH21" s="1736">
        <f>'GÜNDÜZ (Saat Ekle)'!T12</f>
        <v>0</v>
      </c>
      <c r="EI21" s="1727">
        <f>'GÜNDÜZ (Saat Ekle)'!U12</f>
        <v>0</v>
      </c>
      <c r="EJ21" s="1736">
        <f>'GÜNDÜZ (Saat Ekle)'!V12</f>
        <v>0</v>
      </c>
      <c r="EK21" s="1727">
        <f>'GÜNDÜZ (Saat Ekle)'!W12</f>
        <v>0</v>
      </c>
      <c r="EL21" s="1736">
        <f>'GÜNDÜZ (Saat Ekle)'!X12</f>
        <v>0</v>
      </c>
      <c r="EM21" s="1727">
        <f>'GÜNDÜZ (Saat Ekle)'!Y12</f>
        <v>0</v>
      </c>
      <c r="EN21" s="1736">
        <f>'GÜNDÜZ (Saat Ekle)'!Z12</f>
        <v>0</v>
      </c>
      <c r="EO21" s="1727">
        <f>'GÜNDÜZ (Saat Ekle)'!AA12</f>
        <v>0</v>
      </c>
      <c r="EP21" s="1460">
        <f>'GÜNDÜZ (Saat Ekle)'!AB12</f>
        <v>0</v>
      </c>
      <c r="EQ21" s="1728">
        <f>'GÜNDÜZ (Saat Ekle)'!AC12</f>
        <v>0</v>
      </c>
      <c r="ER21" s="1461">
        <f>'GÜNDÜZ (Saat Ekle)'!AD12</f>
        <v>0</v>
      </c>
      <c r="ES21" s="1728">
        <f>'GÜNDÜZ (Saat Ekle)'!AE12</f>
        <v>0</v>
      </c>
      <c r="ET21" s="1733">
        <f>'GÜNDÜZ (Saat Ekle)'!AF12</f>
        <v>0</v>
      </c>
      <c r="EU21" s="1727">
        <f>'GÜNDÜZ (Saat Ekle)'!AG12</f>
        <v>0</v>
      </c>
      <c r="EV21" s="1736">
        <f>'GÜNDÜZ (Saat Ekle)'!AH12</f>
        <v>0</v>
      </c>
      <c r="EW21" s="1727">
        <f>'GÜNDÜZ (Saat Ekle)'!AI12</f>
        <v>0</v>
      </c>
      <c r="EX21" s="1736">
        <f>'GÜNDÜZ (Saat Ekle)'!AJ12</f>
        <v>0</v>
      </c>
      <c r="EY21" s="1727">
        <f>'GÜNDÜZ (Saat Ekle)'!AK12</f>
        <v>0</v>
      </c>
      <c r="EZ21" s="1736">
        <f>'GÜNDÜZ (Saat Ekle)'!AL12</f>
        <v>0</v>
      </c>
      <c r="FA21" s="1727">
        <f>'GÜNDÜZ (Saat Ekle)'!AM12</f>
        <v>0</v>
      </c>
      <c r="FB21" s="1736">
        <f>'GÜNDÜZ (Saat Ekle)'!AN12</f>
        <v>0</v>
      </c>
      <c r="FC21" s="1727">
        <f>'GÜNDÜZ (Saat Ekle)'!AO12</f>
        <v>0</v>
      </c>
      <c r="FD21" s="1460">
        <f>'GÜNDÜZ (Saat Ekle)'!AP12</f>
        <v>0</v>
      </c>
      <c r="FE21" s="1728">
        <f>'GÜNDÜZ (Saat Ekle)'!AQ12</f>
        <v>0</v>
      </c>
      <c r="FF21" s="1461">
        <f>'GÜNDÜZ (Saat Ekle)'!AR12</f>
        <v>0</v>
      </c>
      <c r="FG21" s="1728">
        <f>'GÜNDÜZ (Saat Ekle)'!AS12</f>
        <v>0</v>
      </c>
      <c r="FH21" s="1733">
        <f>'GÜNDÜZ (Saat Ekle)'!AT12</f>
        <v>0</v>
      </c>
      <c r="FI21" s="1727">
        <f>'GÜNDÜZ (Saat Ekle)'!AU12</f>
        <v>0</v>
      </c>
      <c r="FJ21" s="1736">
        <f>'GÜNDÜZ (Saat Ekle)'!AV12</f>
        <v>0</v>
      </c>
      <c r="FK21" s="1727">
        <f>'GÜNDÜZ (Saat Ekle)'!AW12</f>
        <v>0</v>
      </c>
      <c r="FL21" s="1736">
        <f>'GÜNDÜZ (Saat Ekle)'!AX12</f>
        <v>0</v>
      </c>
      <c r="FM21" s="1727">
        <f>'GÜNDÜZ (Saat Ekle)'!AY12</f>
        <v>0</v>
      </c>
      <c r="FN21" s="1736">
        <f>'GÜNDÜZ (Saat Ekle)'!AZ12</f>
        <v>0</v>
      </c>
      <c r="FO21" s="1727">
        <f>'GÜNDÜZ (Saat Ekle)'!BA12</f>
        <v>0</v>
      </c>
      <c r="FP21" s="1736">
        <f>'GÜNDÜZ (Saat Ekle)'!BB12</f>
        <v>0</v>
      </c>
      <c r="FQ21" s="1727">
        <f>'GÜNDÜZ (Saat Ekle)'!BC12</f>
        <v>0</v>
      </c>
      <c r="FR21" s="1460">
        <f>'GÜNDÜZ (Saat Ekle)'!BD12</f>
        <v>0</v>
      </c>
      <c r="FS21" s="1728">
        <f>'GÜNDÜZ (Saat Ekle)'!BE12</f>
        <v>0</v>
      </c>
      <c r="FT21" s="1461">
        <f>'GÜNDÜZ (Saat Ekle)'!BF12</f>
        <v>0</v>
      </c>
      <c r="FU21" s="1728">
        <f>'GÜNDÜZ (Saat Ekle)'!BG12</f>
        <v>0</v>
      </c>
      <c r="FV21" s="1733">
        <f>'GÜNDÜZ (Saat Ekle)'!BH12</f>
        <v>0</v>
      </c>
      <c r="FW21" s="1727">
        <f>'GÜNDÜZ (Saat Ekle)'!BI12</f>
        <v>0</v>
      </c>
      <c r="FX21" s="1736">
        <f>'GÜNDÜZ (Saat Ekle)'!BJ12</f>
        <v>0</v>
      </c>
      <c r="FY21" s="1727">
        <f>'GÜNDÜZ (Saat Ekle)'!BK12</f>
        <v>0</v>
      </c>
      <c r="FZ21" s="1736">
        <f>'GÜNDÜZ (Saat Ekle)'!BL12</f>
        <v>0</v>
      </c>
      <c r="GA21" s="1727">
        <f>'GÜNDÜZ (Saat Ekle)'!BM12</f>
        <v>0</v>
      </c>
      <c r="GB21" s="1736">
        <f>'GÜNDÜZ (Saat Ekle)'!BN12</f>
        <v>0</v>
      </c>
      <c r="GC21" s="1727">
        <f>'GÜNDÜZ (Saat Ekle)'!BO12</f>
        <v>0</v>
      </c>
      <c r="GD21" s="1736">
        <f>'GÜNDÜZ (Saat Ekle)'!BP12</f>
        <v>0</v>
      </c>
      <c r="GE21" s="1727">
        <f>'GÜNDÜZ (Saat Ekle)'!BQ12</f>
        <v>0</v>
      </c>
      <c r="GF21" s="1460">
        <f>'GÜNDÜZ (Saat Ekle)'!BR12</f>
        <v>0</v>
      </c>
      <c r="GG21" s="1728">
        <f>'GÜNDÜZ (Saat Ekle)'!BS12</f>
        <v>0</v>
      </c>
      <c r="GH21" s="1461">
        <f>'GÜNDÜZ (Saat Ekle)'!BT12</f>
        <v>0</v>
      </c>
      <c r="GI21" s="1768">
        <f>'GÜNDÜZ (Saat Ekle)'!BU12</f>
        <v>0</v>
      </c>
      <c r="GL21" s="4109"/>
      <c r="GM21" s="1487" t="str">
        <f t="shared" si="140"/>
        <v/>
      </c>
      <c r="GN21" s="1515"/>
      <c r="GO21" s="1487" t="str">
        <f t="shared" si="51"/>
        <v/>
      </c>
      <c r="GP21" s="1515"/>
      <c r="GQ21" s="1487" t="str">
        <f t="shared" si="52"/>
        <v/>
      </c>
      <c r="GR21" s="1515"/>
      <c r="GS21" s="1487" t="str">
        <f t="shared" si="53"/>
        <v/>
      </c>
      <c r="GT21" s="1515"/>
      <c r="GU21" s="1487" t="str">
        <f t="shared" si="54"/>
        <v/>
      </c>
      <c r="GV21" s="1500"/>
      <c r="GW21" s="1497" t="str">
        <f t="shared" si="141"/>
        <v/>
      </c>
      <c r="GX21" s="1515"/>
      <c r="GY21" s="1487" t="str">
        <f t="shared" si="142"/>
        <v/>
      </c>
      <c r="GZ21" s="1517"/>
      <c r="HA21" s="1494" t="str">
        <f t="shared" si="143"/>
        <v/>
      </c>
      <c r="HB21" s="1515"/>
      <c r="HC21" s="1490" t="str">
        <f t="shared" si="55"/>
        <v/>
      </c>
      <c r="HD21" s="1515"/>
      <c r="HE21" s="1490" t="str">
        <f t="shared" si="56"/>
        <v/>
      </c>
      <c r="HF21" s="1515"/>
      <c r="HG21" s="1490" t="str">
        <f t="shared" si="57"/>
        <v/>
      </c>
      <c r="HH21" s="1515"/>
      <c r="HI21" s="1490" t="str">
        <f t="shared" si="58"/>
        <v/>
      </c>
      <c r="HJ21" s="1500"/>
      <c r="HK21" s="1506" t="str">
        <f t="shared" si="59"/>
        <v/>
      </c>
      <c r="HL21" s="1515"/>
      <c r="HM21" s="1490" t="str">
        <f t="shared" si="144"/>
        <v/>
      </c>
      <c r="HN21" s="1517"/>
      <c r="HO21" s="1503" t="str">
        <f t="shared" si="60"/>
        <v/>
      </c>
      <c r="HP21" s="1515"/>
      <c r="HQ21" s="1487" t="str">
        <f t="shared" si="61"/>
        <v/>
      </c>
      <c r="HR21" s="1515"/>
      <c r="HS21" s="1487" t="str">
        <f t="shared" si="62"/>
        <v/>
      </c>
      <c r="HT21" s="1515"/>
      <c r="HU21" s="1487" t="str">
        <f t="shared" si="63"/>
        <v/>
      </c>
      <c r="HV21" s="1515"/>
      <c r="HW21" s="1487" t="str">
        <f t="shared" si="64"/>
        <v/>
      </c>
      <c r="HX21" s="1500"/>
      <c r="HY21" s="1497" t="str">
        <f t="shared" si="65"/>
        <v/>
      </c>
      <c r="HZ21" s="1515"/>
      <c r="IA21" s="1487" t="str">
        <f t="shared" si="66"/>
        <v/>
      </c>
      <c r="IB21" s="1517"/>
      <c r="IC21" s="1494" t="str">
        <f t="shared" si="67"/>
        <v/>
      </c>
      <c r="ID21" s="1515"/>
      <c r="IE21" s="1490" t="str">
        <f t="shared" si="68"/>
        <v/>
      </c>
      <c r="IF21" s="1515"/>
      <c r="IG21" s="1490" t="str">
        <f t="shared" si="69"/>
        <v/>
      </c>
      <c r="IH21" s="1515"/>
      <c r="II21" s="1490" t="str">
        <f t="shared" si="70"/>
        <v/>
      </c>
      <c r="IJ21" s="1515"/>
      <c r="IK21" s="1490" t="str">
        <f t="shared" si="71"/>
        <v/>
      </c>
      <c r="IL21" s="1500"/>
      <c r="IM21" s="1506" t="str">
        <f t="shared" si="72"/>
        <v/>
      </c>
      <c r="IN21" s="1515"/>
      <c r="IO21" s="1490" t="str">
        <f t="shared" si="73"/>
        <v/>
      </c>
      <c r="IP21" s="1517"/>
      <c r="IQ21" s="1509" t="str">
        <f t="shared" si="74"/>
        <v/>
      </c>
      <c r="IR21" s="1515"/>
      <c r="IS21" s="1422" t="str">
        <f t="shared" si="75"/>
        <v/>
      </c>
      <c r="IT21" s="1515"/>
      <c r="IU21" s="1422" t="str">
        <f t="shared" si="76"/>
        <v/>
      </c>
      <c r="IV21" s="1515"/>
      <c r="IW21" s="1422" t="str">
        <f t="shared" si="77"/>
        <v/>
      </c>
      <c r="IX21" s="1515"/>
      <c r="IY21" s="1422" t="str">
        <f t="shared" si="78"/>
        <v/>
      </c>
      <c r="IZ21" s="1500"/>
      <c r="JA21" s="1512" t="str">
        <f t="shared" si="79"/>
        <v/>
      </c>
      <c r="JB21" s="1515"/>
      <c r="JC21" s="1422" t="str">
        <f t="shared" si="80"/>
        <v/>
      </c>
      <c r="JD21" s="1517"/>
      <c r="JE21" s="1754"/>
      <c r="JF21" s="1571">
        <f t="shared" si="145"/>
        <v>0</v>
      </c>
      <c r="JG21" s="1555">
        <f t="shared" si="146"/>
        <v>0</v>
      </c>
      <c r="JH21" s="1555">
        <f t="shared" si="147"/>
        <v>0</v>
      </c>
      <c r="JI21" s="1555">
        <f t="shared" si="148"/>
        <v>0</v>
      </c>
      <c r="JJ21" s="1555">
        <f t="shared" si="149"/>
        <v>0</v>
      </c>
      <c r="JK21" s="1566">
        <f t="shared" si="150"/>
        <v>0</v>
      </c>
      <c r="JL21" s="1522">
        <f t="shared" si="151"/>
        <v>0</v>
      </c>
      <c r="JM21" s="1523">
        <f t="shared" si="152"/>
        <v>0</v>
      </c>
      <c r="JN21" s="1523">
        <f t="shared" si="153"/>
        <v>0</v>
      </c>
      <c r="JO21" s="1560">
        <f t="shared" si="154"/>
        <v>0</v>
      </c>
      <c r="JP21" s="1563" t="str">
        <f t="shared" si="167"/>
        <v/>
      </c>
      <c r="JQ21" s="1563"/>
      <c r="JR21" s="1563" t="str">
        <f t="shared" si="81"/>
        <v/>
      </c>
      <c r="JS21" s="1563"/>
      <c r="JT21" s="1563" t="str">
        <f t="shared" si="82"/>
        <v/>
      </c>
      <c r="JU21" s="1563"/>
      <c r="JV21" s="1563" t="str">
        <f t="shared" si="83"/>
        <v/>
      </c>
      <c r="JW21" s="1563"/>
      <c r="JX21" s="1563" t="str">
        <f>IF(AND(DZ21&gt;0,EA21&lt;&gt;"x"),1,"")</f>
        <v/>
      </c>
      <c r="JY21" s="1563"/>
      <c r="JZ21" s="1563" t="str">
        <f t="shared" si="85"/>
        <v/>
      </c>
      <c r="KA21" s="1563"/>
      <c r="KB21" s="1563" t="str">
        <f t="shared" si="86"/>
        <v/>
      </c>
      <c r="KC21" s="1563"/>
      <c r="KD21" s="1563" t="str">
        <f t="shared" si="87"/>
        <v/>
      </c>
      <c r="KE21" s="1563"/>
      <c r="KF21" s="1563" t="str">
        <f t="shared" si="88"/>
        <v/>
      </c>
      <c r="KG21" s="1563"/>
      <c r="KH21" s="1563" t="str">
        <f t="shared" si="89"/>
        <v/>
      </c>
      <c r="KI21" s="1563"/>
      <c r="KJ21" s="1563" t="str">
        <f t="shared" si="90"/>
        <v/>
      </c>
      <c r="KK21" s="1563"/>
      <c r="KL21" s="1563" t="str">
        <f t="shared" si="91"/>
        <v/>
      </c>
      <c r="KM21" s="1563"/>
      <c r="KN21" s="1563" t="str">
        <f t="shared" si="92"/>
        <v/>
      </c>
      <c r="KO21" s="1563"/>
      <c r="KP21" s="1563" t="str">
        <f t="shared" si="93"/>
        <v/>
      </c>
      <c r="KQ21" s="1563"/>
      <c r="KR21" s="1563" t="str">
        <f t="shared" si="94"/>
        <v/>
      </c>
      <c r="KS21" s="1563"/>
      <c r="KT21" s="1563" t="str">
        <f t="shared" si="95"/>
        <v/>
      </c>
      <c r="KU21" s="1563"/>
      <c r="KV21" s="1563" t="str">
        <f t="shared" si="96"/>
        <v/>
      </c>
      <c r="KW21" s="1563"/>
      <c r="KX21" s="1563" t="str">
        <f t="shared" si="97"/>
        <v/>
      </c>
      <c r="KY21" s="1563"/>
      <c r="KZ21" s="1563" t="str">
        <f t="shared" si="98"/>
        <v/>
      </c>
      <c r="LA21" s="1563"/>
      <c r="LB21" s="1563" t="str">
        <f t="shared" si="99"/>
        <v/>
      </c>
      <c r="LC21" s="1563"/>
      <c r="LD21" s="1563" t="str">
        <f t="shared" si="100"/>
        <v/>
      </c>
      <c r="LE21" s="1563"/>
      <c r="LF21" s="1563" t="str">
        <f t="shared" si="101"/>
        <v/>
      </c>
      <c r="LG21" s="1563"/>
      <c r="LH21" s="1563" t="str">
        <f t="shared" si="102"/>
        <v/>
      </c>
      <c r="LI21" s="1563"/>
      <c r="LJ21" s="1563" t="str">
        <f t="shared" si="103"/>
        <v/>
      </c>
      <c r="LK21" s="1563"/>
      <c r="LL21" s="1563" t="str">
        <f t="shared" si="104"/>
        <v/>
      </c>
      <c r="LM21" s="1563"/>
      <c r="LN21" s="1563" t="str">
        <f t="shared" si="105"/>
        <v/>
      </c>
      <c r="LO21" s="1563"/>
      <c r="LP21" s="1563" t="str">
        <f t="shared" si="106"/>
        <v/>
      </c>
      <c r="LQ21" s="1563"/>
      <c r="LR21" s="1563" t="str">
        <f t="shared" si="107"/>
        <v/>
      </c>
      <c r="LS21" s="1563"/>
      <c r="LT21" s="1563" t="str">
        <f t="shared" si="108"/>
        <v/>
      </c>
      <c r="LU21" s="1563"/>
      <c r="LV21" s="1563" t="str">
        <f t="shared" si="109"/>
        <v/>
      </c>
      <c r="LW21" s="1563"/>
      <c r="LX21" s="1563" t="str">
        <f t="shared" si="110"/>
        <v/>
      </c>
      <c r="LY21" s="1563"/>
      <c r="LZ21" s="1563" t="str">
        <f t="shared" si="111"/>
        <v/>
      </c>
      <c r="MA21" s="1563"/>
      <c r="MB21" s="1563" t="str">
        <f t="shared" si="112"/>
        <v/>
      </c>
      <c r="MC21" s="1563"/>
      <c r="MD21" s="1563" t="str">
        <f t="shared" si="113"/>
        <v/>
      </c>
      <c r="ME21" s="1563"/>
      <c r="MF21" s="1563" t="str">
        <f t="shared" si="114"/>
        <v/>
      </c>
      <c r="MG21" s="1563"/>
      <c r="MH21" s="1572">
        <f t="shared" si="168"/>
        <v>0</v>
      </c>
      <c r="MI21" s="1754"/>
      <c r="MJ21" s="1571">
        <f t="shared" si="169"/>
        <v>0</v>
      </c>
      <c r="MK21" s="1555">
        <f t="shared" si="115"/>
        <v>0</v>
      </c>
      <c r="ML21" s="1555">
        <f t="shared" si="115"/>
        <v>0</v>
      </c>
      <c r="MM21" s="1555">
        <f t="shared" si="115"/>
        <v>0</v>
      </c>
      <c r="MN21" s="1555">
        <f t="shared" si="115"/>
        <v>0</v>
      </c>
      <c r="MO21" s="1555">
        <f t="shared" si="115"/>
        <v>0</v>
      </c>
      <c r="MP21" s="1579">
        <f t="shared" si="115"/>
        <v>0</v>
      </c>
      <c r="MQ21" s="1754">
        <f t="shared" si="155"/>
        <v>0</v>
      </c>
      <c r="MR21" s="1754"/>
      <c r="MS21" s="1557"/>
      <c r="MT21" s="1557"/>
      <c r="MU21" s="1557"/>
      <c r="MV21" s="1557"/>
      <c r="MW21" s="1557"/>
      <c r="MX21" s="1557"/>
      <c r="MY21" s="1557"/>
      <c r="MZ21" s="1752"/>
      <c r="NA21" s="1752"/>
      <c r="NB21" s="1754"/>
      <c r="NC21" s="1585">
        <f t="shared" si="170"/>
        <v>0</v>
      </c>
      <c r="ND21" s="1554">
        <f t="shared" si="156"/>
        <v>0</v>
      </c>
      <c r="NE21" s="1554">
        <f t="shared" si="157"/>
        <v>0</v>
      </c>
      <c r="NF21" s="1554">
        <f t="shared" si="158"/>
        <v>0</v>
      </c>
      <c r="NG21" s="1554">
        <f t="shared" si="159"/>
        <v>0</v>
      </c>
      <c r="NH21" s="1554">
        <f t="shared" si="160"/>
        <v>0</v>
      </c>
      <c r="NI21" s="1554">
        <f t="shared" si="161"/>
        <v>0</v>
      </c>
      <c r="NJ21" s="1586">
        <f t="shared" si="162"/>
        <v>0</v>
      </c>
      <c r="NL21" s="1"/>
      <c r="NM21" s="1766">
        <f t="shared" si="163"/>
        <v>0</v>
      </c>
      <c r="NN21" s="1"/>
      <c r="NO21" s="1"/>
      <c r="NP21" s="1"/>
      <c r="NQ21" s="1"/>
      <c r="NR21" s="1"/>
    </row>
    <row r="22" spans="3:382" s="1457" customFormat="1" ht="10.5" customHeight="1" thickBot="1">
      <c r="C22" s="2542" t="str">
        <f t="shared" si="116"/>
        <v>0T</v>
      </c>
      <c r="D22" s="2412">
        <f t="shared" si="117"/>
        <v>0</v>
      </c>
      <c r="E22" s="1539">
        <f t="shared" si="118"/>
        <v>0</v>
      </c>
      <c r="F22" s="1539">
        <f t="shared" si="119"/>
        <v>0</v>
      </c>
      <c r="G22" s="1539">
        <f t="shared" si="120"/>
        <v>0</v>
      </c>
      <c r="H22" s="2408">
        <f t="shared" si="121"/>
        <v>0</v>
      </c>
      <c r="I22" s="39"/>
      <c r="J22" s="751"/>
      <c r="L22" s="2426" t="str">
        <f t="shared" si="122"/>
        <v>0T</v>
      </c>
      <c r="M22" s="2423">
        <f t="shared" si="123"/>
        <v>0</v>
      </c>
      <c r="N22" s="1540">
        <f t="shared" si="124"/>
        <v>0</v>
      </c>
      <c r="O22" s="1540">
        <f t="shared" si="125"/>
        <v>0</v>
      </c>
      <c r="P22" s="1540">
        <f t="shared" si="126"/>
        <v>0</v>
      </c>
      <c r="Q22" s="2416">
        <f t="shared" si="127"/>
        <v>0</v>
      </c>
      <c r="R22" s="2403"/>
      <c r="S22" s="1752"/>
      <c r="T22" s="1752"/>
      <c r="U22" s="2420">
        <f t="shared" si="128"/>
        <v>0</v>
      </c>
      <c r="V22" s="2420" t="str">
        <f t="shared" si="129"/>
        <v>T</v>
      </c>
      <c r="W22" s="2423">
        <f t="shared" si="130"/>
        <v>0</v>
      </c>
      <c r="X22" s="1540">
        <f t="shared" si="131"/>
        <v>0</v>
      </c>
      <c r="Y22" s="1540">
        <f t="shared" si="132"/>
        <v>0</v>
      </c>
      <c r="Z22" s="1540">
        <f t="shared" si="133"/>
        <v>0</v>
      </c>
      <c r="AA22" s="2416">
        <f t="shared" si="134"/>
        <v>0</v>
      </c>
      <c r="AB22" s="1752"/>
      <c r="AC22" s="1752"/>
      <c r="AD22" s="1752"/>
      <c r="AE22" s="1752"/>
      <c r="AF22" s="1752"/>
      <c r="AG22" s="1752"/>
      <c r="AH22" s="1752"/>
      <c r="AI22" s="1752"/>
      <c r="AJ22" s="1752"/>
      <c r="AK22" s="1752"/>
      <c r="AL22" s="1752"/>
      <c r="AM22" s="1752"/>
      <c r="AN22" s="1752"/>
      <c r="AO22" s="1752"/>
      <c r="AP22" s="1752"/>
      <c r="AQ22" s="1752"/>
      <c r="AR22" s="1752"/>
      <c r="AS22" s="1752"/>
      <c r="AT22" s="1752"/>
      <c r="AU22" s="1752"/>
      <c r="AV22" s="1752"/>
      <c r="AW22" s="1752"/>
      <c r="AX22" s="1752"/>
      <c r="AY22" s="1752"/>
      <c r="AZ22" s="1752"/>
      <c r="BA22" s="1752"/>
      <c r="BB22" s="1752"/>
      <c r="BC22" s="1752"/>
      <c r="BD22" s="1752"/>
      <c r="BE22" s="1752"/>
      <c r="BF22" s="1752"/>
      <c r="BG22" s="1752"/>
      <c r="BH22" s="1752"/>
      <c r="BI22" s="1752"/>
      <c r="BJ22" s="1752"/>
      <c r="BK22" s="1752"/>
      <c r="BL22" s="1752"/>
      <c r="BM22" s="1752"/>
      <c r="BN22" s="1752"/>
      <c r="BO22" s="1752"/>
      <c r="BP22" s="1752"/>
      <c r="BQ22" s="1752"/>
      <c r="BR22" s="1752"/>
      <c r="BS22" s="1752"/>
      <c r="BT22" s="1752"/>
      <c r="BU22" s="1752"/>
      <c r="BV22" s="1752"/>
      <c r="BW22" s="1752"/>
      <c r="BX22" s="1752"/>
      <c r="BY22" s="1752"/>
      <c r="BZ22" s="1752"/>
      <c r="CA22" s="1752"/>
      <c r="CB22" s="1752"/>
      <c r="CC22" s="1752"/>
      <c r="CD22" s="1752"/>
      <c r="CE22" s="1752"/>
      <c r="CF22" s="1752"/>
      <c r="CG22" s="1752"/>
      <c r="CH22" s="1752"/>
      <c r="CI22" s="1752"/>
      <c r="CJ22" s="1752"/>
      <c r="CK22" s="1752"/>
      <c r="CL22" s="1752"/>
      <c r="CM22" s="1752"/>
      <c r="CN22" s="1752"/>
      <c r="CO22" s="2547" t="str">
        <f>IF(DP22="","",(DP22&amp;(COUNTIF($DP$16:DP23,DP22))))</f>
        <v>04</v>
      </c>
      <c r="CP22" s="2548">
        <f>DP22</f>
        <v>0</v>
      </c>
      <c r="CQ22" s="2549" t="str">
        <f t="shared" ref="CQ22" si="176">DP22&amp;DQ22</f>
        <v>0T</v>
      </c>
      <c r="CR22" s="1540">
        <f t="shared" si="135"/>
        <v>0</v>
      </c>
      <c r="CS22" s="1540">
        <f t="shared" si="136"/>
        <v>0</v>
      </c>
      <c r="CT22" s="1540">
        <f t="shared" si="137"/>
        <v>0</v>
      </c>
      <c r="CU22" s="1540">
        <f t="shared" si="138"/>
        <v>0</v>
      </c>
      <c r="CV22" s="2416">
        <f t="shared" si="139"/>
        <v>0</v>
      </c>
      <c r="CX22" s="2432" t="str">
        <f>IFERROR((VLOOKUP(CO22,'BİLGİ GİR'!$V$107:$AA$119,6,0)),"")</f>
        <v/>
      </c>
      <c r="CY22" s="4110">
        <f>'BİLGİ GİR'!F110</f>
        <v>0</v>
      </c>
      <c r="CZ22" s="1542" t="s">
        <v>7</v>
      </c>
      <c r="DA22" s="2436">
        <f>'BİLGİ GİR'!CB110</f>
        <v>0</v>
      </c>
      <c r="DB22" s="2444"/>
      <c r="DC22" s="2436">
        <f>'BİLGİ GİR'!CD110</f>
        <v>0</v>
      </c>
      <c r="DD22" s="2446"/>
      <c r="DE22" s="2434">
        <f>'BİLGİ GİR'!CF110</f>
        <v>0</v>
      </c>
      <c r="DF22" s="2444"/>
      <c r="DG22" s="2436">
        <f>'BİLGİ GİR'!CH110</f>
        <v>0</v>
      </c>
      <c r="DH22" s="2446"/>
      <c r="DI22" s="2434">
        <f>'BİLGİ GİR'!CJ110</f>
        <v>0</v>
      </c>
      <c r="DJ22" s="2444"/>
      <c r="DK22" s="2436">
        <f>'BİLGİ GİR'!CL110</f>
        <v>0</v>
      </c>
      <c r="DL22" s="2446"/>
      <c r="DM22" s="2434">
        <f>'BİLGİ GİR'!CN110</f>
        <v>0</v>
      </c>
      <c r="DN22" s="2446"/>
      <c r="DO22" s="33"/>
      <c r="DP22" s="4112">
        <f t="shared" ref="DP22" si="177">CY22</f>
        <v>0</v>
      </c>
      <c r="DQ22" s="1275" t="s">
        <v>7</v>
      </c>
      <c r="DR22" s="1732">
        <f>'GÜNDÜZ (Saat Ekle)'!D13</f>
        <v>0</v>
      </c>
      <c r="DS22" s="1729">
        <f>'GÜNDÜZ (Saat Ekle)'!E13</f>
        <v>0</v>
      </c>
      <c r="DT22" s="1735">
        <f>'GÜNDÜZ (Saat Ekle)'!F13</f>
        <v>0</v>
      </c>
      <c r="DU22" s="1729">
        <f>'GÜNDÜZ (Saat Ekle)'!G13</f>
        <v>0</v>
      </c>
      <c r="DV22" s="1735">
        <f>'GÜNDÜZ (Saat Ekle)'!H13</f>
        <v>0</v>
      </c>
      <c r="DW22" s="1729">
        <f>'GÜNDÜZ (Saat Ekle)'!I13</f>
        <v>0</v>
      </c>
      <c r="DX22" s="1735">
        <f>'GÜNDÜZ (Saat Ekle)'!J13</f>
        <v>0</v>
      </c>
      <c r="DY22" s="1729">
        <f>'GÜNDÜZ (Saat Ekle)'!K13</f>
        <v>0</v>
      </c>
      <c r="DZ22" s="1735">
        <f>'GÜNDÜZ (Saat Ekle)'!L13</f>
        <v>0</v>
      </c>
      <c r="EA22" s="1729">
        <f>'GÜNDÜZ (Saat Ekle)'!M13</f>
        <v>0</v>
      </c>
      <c r="EB22" s="1458">
        <f>'GÜNDÜZ (Saat Ekle)'!N13</f>
        <v>0</v>
      </c>
      <c r="EC22" s="1730">
        <f>'GÜNDÜZ (Saat Ekle)'!O13</f>
        <v>0</v>
      </c>
      <c r="ED22" s="1459">
        <f>'GÜNDÜZ (Saat Ekle)'!P13</f>
        <v>0</v>
      </c>
      <c r="EE22" s="1730">
        <f>'GÜNDÜZ (Saat Ekle)'!Q13</f>
        <v>0</v>
      </c>
      <c r="EF22" s="1732">
        <f>'GÜNDÜZ (Saat Ekle)'!R13</f>
        <v>0</v>
      </c>
      <c r="EG22" s="1729">
        <f>'GÜNDÜZ (Saat Ekle)'!S13</f>
        <v>0</v>
      </c>
      <c r="EH22" s="1735">
        <f>'GÜNDÜZ (Saat Ekle)'!T13</f>
        <v>0</v>
      </c>
      <c r="EI22" s="1729">
        <f>'GÜNDÜZ (Saat Ekle)'!U13</f>
        <v>0</v>
      </c>
      <c r="EJ22" s="1735">
        <f>'GÜNDÜZ (Saat Ekle)'!V13</f>
        <v>0</v>
      </c>
      <c r="EK22" s="1729">
        <f>'GÜNDÜZ (Saat Ekle)'!W13</f>
        <v>0</v>
      </c>
      <c r="EL22" s="1735">
        <f>'GÜNDÜZ (Saat Ekle)'!X13</f>
        <v>0</v>
      </c>
      <c r="EM22" s="1729">
        <f>'GÜNDÜZ (Saat Ekle)'!Y13</f>
        <v>0</v>
      </c>
      <c r="EN22" s="1735">
        <f>'GÜNDÜZ (Saat Ekle)'!Z13</f>
        <v>0</v>
      </c>
      <c r="EO22" s="1729">
        <f>'GÜNDÜZ (Saat Ekle)'!AA13</f>
        <v>0</v>
      </c>
      <c r="EP22" s="1458">
        <f>'GÜNDÜZ (Saat Ekle)'!AB13</f>
        <v>0</v>
      </c>
      <c r="EQ22" s="1730">
        <f>'GÜNDÜZ (Saat Ekle)'!AC13</f>
        <v>0</v>
      </c>
      <c r="ER22" s="1459">
        <f>'GÜNDÜZ (Saat Ekle)'!AD13</f>
        <v>0</v>
      </c>
      <c r="ES22" s="1730">
        <f>'GÜNDÜZ (Saat Ekle)'!AE13</f>
        <v>0</v>
      </c>
      <c r="ET22" s="1732">
        <f>'GÜNDÜZ (Saat Ekle)'!AF13</f>
        <v>0</v>
      </c>
      <c r="EU22" s="1729">
        <f>'GÜNDÜZ (Saat Ekle)'!AG13</f>
        <v>0</v>
      </c>
      <c r="EV22" s="1735">
        <f>'GÜNDÜZ (Saat Ekle)'!AH13</f>
        <v>0</v>
      </c>
      <c r="EW22" s="1729">
        <f>'GÜNDÜZ (Saat Ekle)'!AI13</f>
        <v>0</v>
      </c>
      <c r="EX22" s="1735">
        <f>'GÜNDÜZ (Saat Ekle)'!AJ13</f>
        <v>0</v>
      </c>
      <c r="EY22" s="1729">
        <f>'GÜNDÜZ (Saat Ekle)'!AK13</f>
        <v>0</v>
      </c>
      <c r="EZ22" s="1735">
        <f>'GÜNDÜZ (Saat Ekle)'!AL13</f>
        <v>0</v>
      </c>
      <c r="FA22" s="1729">
        <f>'GÜNDÜZ (Saat Ekle)'!AM13</f>
        <v>0</v>
      </c>
      <c r="FB22" s="1735">
        <f>'GÜNDÜZ (Saat Ekle)'!AN13</f>
        <v>0</v>
      </c>
      <c r="FC22" s="1729">
        <f>'GÜNDÜZ (Saat Ekle)'!AO13</f>
        <v>0</v>
      </c>
      <c r="FD22" s="1458">
        <f>'GÜNDÜZ (Saat Ekle)'!AP13</f>
        <v>0</v>
      </c>
      <c r="FE22" s="1730">
        <f>'GÜNDÜZ (Saat Ekle)'!AQ13</f>
        <v>0</v>
      </c>
      <c r="FF22" s="1459">
        <f>'GÜNDÜZ (Saat Ekle)'!AR13</f>
        <v>0</v>
      </c>
      <c r="FG22" s="1730">
        <f>'GÜNDÜZ (Saat Ekle)'!AS13</f>
        <v>0</v>
      </c>
      <c r="FH22" s="1732">
        <f>'GÜNDÜZ (Saat Ekle)'!AT13</f>
        <v>0</v>
      </c>
      <c r="FI22" s="1729">
        <f>'GÜNDÜZ (Saat Ekle)'!AU13</f>
        <v>0</v>
      </c>
      <c r="FJ22" s="1735">
        <f>'GÜNDÜZ (Saat Ekle)'!AV13</f>
        <v>0</v>
      </c>
      <c r="FK22" s="1729">
        <f>'GÜNDÜZ (Saat Ekle)'!AW13</f>
        <v>0</v>
      </c>
      <c r="FL22" s="1735">
        <f>'GÜNDÜZ (Saat Ekle)'!AX13</f>
        <v>0</v>
      </c>
      <c r="FM22" s="1729">
        <f>'GÜNDÜZ (Saat Ekle)'!AY13</f>
        <v>0</v>
      </c>
      <c r="FN22" s="1735">
        <f>'GÜNDÜZ (Saat Ekle)'!AZ13</f>
        <v>0</v>
      </c>
      <c r="FO22" s="1729">
        <f>'GÜNDÜZ (Saat Ekle)'!BA13</f>
        <v>0</v>
      </c>
      <c r="FP22" s="1735">
        <f>'GÜNDÜZ (Saat Ekle)'!BB13</f>
        <v>0</v>
      </c>
      <c r="FQ22" s="1729">
        <f>'GÜNDÜZ (Saat Ekle)'!BC13</f>
        <v>0</v>
      </c>
      <c r="FR22" s="1458">
        <f>'GÜNDÜZ (Saat Ekle)'!BD13</f>
        <v>0</v>
      </c>
      <c r="FS22" s="1730">
        <f>'GÜNDÜZ (Saat Ekle)'!BE13</f>
        <v>0</v>
      </c>
      <c r="FT22" s="1459">
        <f>'GÜNDÜZ (Saat Ekle)'!BF13</f>
        <v>0</v>
      </c>
      <c r="FU22" s="1730">
        <f>'GÜNDÜZ (Saat Ekle)'!BG13</f>
        <v>0</v>
      </c>
      <c r="FV22" s="1732">
        <f>'GÜNDÜZ (Saat Ekle)'!BH13</f>
        <v>0</v>
      </c>
      <c r="FW22" s="1729">
        <f>'GÜNDÜZ (Saat Ekle)'!BI13</f>
        <v>0</v>
      </c>
      <c r="FX22" s="1735">
        <f>'GÜNDÜZ (Saat Ekle)'!BJ13</f>
        <v>0</v>
      </c>
      <c r="FY22" s="1729">
        <f>'GÜNDÜZ (Saat Ekle)'!BK13</f>
        <v>0</v>
      </c>
      <c r="FZ22" s="1735">
        <f>'GÜNDÜZ (Saat Ekle)'!BL13</f>
        <v>0</v>
      </c>
      <c r="GA22" s="1729">
        <f>'GÜNDÜZ (Saat Ekle)'!BM13</f>
        <v>0</v>
      </c>
      <c r="GB22" s="1735">
        <f>'GÜNDÜZ (Saat Ekle)'!BN13</f>
        <v>0</v>
      </c>
      <c r="GC22" s="1729">
        <f>'GÜNDÜZ (Saat Ekle)'!BO13</f>
        <v>0</v>
      </c>
      <c r="GD22" s="1735">
        <f>'GÜNDÜZ (Saat Ekle)'!BP13</f>
        <v>0</v>
      </c>
      <c r="GE22" s="1729">
        <f>'GÜNDÜZ (Saat Ekle)'!BQ13</f>
        <v>0</v>
      </c>
      <c r="GF22" s="1458">
        <f>'GÜNDÜZ (Saat Ekle)'!BR13</f>
        <v>0</v>
      </c>
      <c r="GG22" s="1730">
        <f>'GÜNDÜZ (Saat Ekle)'!BS13</f>
        <v>0</v>
      </c>
      <c r="GH22" s="1459">
        <f>'GÜNDÜZ (Saat Ekle)'!BT13</f>
        <v>0</v>
      </c>
      <c r="GI22" s="1769">
        <f>'GÜNDÜZ (Saat Ekle)'!BU13</f>
        <v>0</v>
      </c>
      <c r="GL22" s="4108">
        <f t="shared" ref="GL22" si="178">DP22</f>
        <v>0</v>
      </c>
      <c r="GM22" s="1487" t="str">
        <f t="shared" si="140"/>
        <v/>
      </c>
      <c r="GN22" s="1515"/>
      <c r="GO22" s="1487" t="str">
        <f t="shared" si="51"/>
        <v/>
      </c>
      <c r="GP22" s="1515"/>
      <c r="GQ22" s="1487" t="str">
        <f t="shared" si="52"/>
        <v/>
      </c>
      <c r="GR22" s="1515"/>
      <c r="GS22" s="1487" t="str">
        <f t="shared" si="53"/>
        <v/>
      </c>
      <c r="GT22" s="1515"/>
      <c r="GU22" s="1487" t="str">
        <f t="shared" si="54"/>
        <v/>
      </c>
      <c r="GV22" s="1500"/>
      <c r="GW22" s="1497" t="str">
        <f t="shared" si="141"/>
        <v/>
      </c>
      <c r="GX22" s="1515"/>
      <c r="GY22" s="1487" t="str">
        <f t="shared" si="142"/>
        <v/>
      </c>
      <c r="GZ22" s="1517"/>
      <c r="HA22" s="1494" t="str">
        <f t="shared" si="143"/>
        <v/>
      </c>
      <c r="HB22" s="1515"/>
      <c r="HC22" s="1490" t="str">
        <f t="shared" si="55"/>
        <v/>
      </c>
      <c r="HD22" s="1515"/>
      <c r="HE22" s="1490" t="str">
        <f t="shared" si="56"/>
        <v/>
      </c>
      <c r="HF22" s="1515"/>
      <c r="HG22" s="1490" t="str">
        <f t="shared" si="57"/>
        <v/>
      </c>
      <c r="HH22" s="1515"/>
      <c r="HI22" s="1490" t="str">
        <f t="shared" si="58"/>
        <v/>
      </c>
      <c r="HJ22" s="1500"/>
      <c r="HK22" s="1506" t="str">
        <f t="shared" si="59"/>
        <v/>
      </c>
      <c r="HL22" s="1515"/>
      <c r="HM22" s="1490" t="str">
        <f t="shared" si="144"/>
        <v/>
      </c>
      <c r="HN22" s="1517"/>
      <c r="HO22" s="1503" t="str">
        <f t="shared" si="60"/>
        <v/>
      </c>
      <c r="HP22" s="1515"/>
      <c r="HQ22" s="1487" t="str">
        <f t="shared" si="61"/>
        <v/>
      </c>
      <c r="HR22" s="1515"/>
      <c r="HS22" s="1487" t="str">
        <f t="shared" si="62"/>
        <v/>
      </c>
      <c r="HT22" s="1515"/>
      <c r="HU22" s="1487" t="str">
        <f t="shared" si="63"/>
        <v/>
      </c>
      <c r="HV22" s="1515"/>
      <c r="HW22" s="1487" t="str">
        <f t="shared" si="64"/>
        <v/>
      </c>
      <c r="HX22" s="1500"/>
      <c r="HY22" s="1497" t="str">
        <f t="shared" si="65"/>
        <v/>
      </c>
      <c r="HZ22" s="1515"/>
      <c r="IA22" s="1487" t="str">
        <f t="shared" si="66"/>
        <v/>
      </c>
      <c r="IB22" s="1517"/>
      <c r="IC22" s="1494" t="str">
        <f t="shared" si="67"/>
        <v/>
      </c>
      <c r="ID22" s="1515"/>
      <c r="IE22" s="1490" t="str">
        <f t="shared" si="68"/>
        <v/>
      </c>
      <c r="IF22" s="1515"/>
      <c r="IG22" s="1490" t="str">
        <f t="shared" si="69"/>
        <v/>
      </c>
      <c r="IH22" s="1515"/>
      <c r="II22" s="1490" t="str">
        <f t="shared" si="70"/>
        <v/>
      </c>
      <c r="IJ22" s="1515"/>
      <c r="IK22" s="1490" t="str">
        <f t="shared" si="71"/>
        <v/>
      </c>
      <c r="IL22" s="1500"/>
      <c r="IM22" s="1506" t="str">
        <f t="shared" si="72"/>
        <v/>
      </c>
      <c r="IN22" s="1515"/>
      <c r="IO22" s="1490" t="str">
        <f t="shared" si="73"/>
        <v/>
      </c>
      <c r="IP22" s="1517"/>
      <c r="IQ22" s="1509" t="str">
        <f t="shared" si="74"/>
        <v/>
      </c>
      <c r="IR22" s="1515"/>
      <c r="IS22" s="1422" t="str">
        <f t="shared" si="75"/>
        <v/>
      </c>
      <c r="IT22" s="1515"/>
      <c r="IU22" s="1422" t="str">
        <f t="shared" si="76"/>
        <v/>
      </c>
      <c r="IV22" s="1515"/>
      <c r="IW22" s="1422" t="str">
        <f t="shared" si="77"/>
        <v/>
      </c>
      <c r="IX22" s="1515"/>
      <c r="IY22" s="1422" t="str">
        <f t="shared" si="78"/>
        <v/>
      </c>
      <c r="IZ22" s="1500"/>
      <c r="JA22" s="1512" t="str">
        <f t="shared" si="79"/>
        <v/>
      </c>
      <c r="JB22" s="1515"/>
      <c r="JC22" s="1422" t="str">
        <f t="shared" si="80"/>
        <v/>
      </c>
      <c r="JD22" s="1517"/>
      <c r="JE22" s="1754"/>
      <c r="JF22" s="1571">
        <f t="shared" si="145"/>
        <v>0</v>
      </c>
      <c r="JG22" s="1555">
        <f t="shared" si="146"/>
        <v>0</v>
      </c>
      <c r="JH22" s="1555">
        <f t="shared" si="147"/>
        <v>0</v>
      </c>
      <c r="JI22" s="1555">
        <f t="shared" si="148"/>
        <v>0</v>
      </c>
      <c r="JJ22" s="1555">
        <f t="shared" si="149"/>
        <v>0</v>
      </c>
      <c r="JK22" s="1566">
        <f t="shared" si="150"/>
        <v>0</v>
      </c>
      <c r="JL22" s="1522">
        <f t="shared" si="151"/>
        <v>0</v>
      </c>
      <c r="JM22" s="1523">
        <f t="shared" si="152"/>
        <v>0</v>
      </c>
      <c r="JN22" s="1523">
        <f t="shared" si="153"/>
        <v>0</v>
      </c>
      <c r="JO22" s="1560">
        <f t="shared" si="154"/>
        <v>0</v>
      </c>
      <c r="JP22" s="1563" t="str">
        <f t="shared" si="167"/>
        <v/>
      </c>
      <c r="JQ22" s="1563"/>
      <c r="JR22" s="1563" t="str">
        <f t="shared" si="81"/>
        <v/>
      </c>
      <c r="JS22" s="1563"/>
      <c r="JT22" s="1563" t="str">
        <f t="shared" si="82"/>
        <v/>
      </c>
      <c r="JU22" s="1563"/>
      <c r="JV22" s="1563" t="str">
        <f t="shared" si="83"/>
        <v/>
      </c>
      <c r="JW22" s="1563"/>
      <c r="JX22" s="1563" t="str">
        <f t="shared" si="84"/>
        <v/>
      </c>
      <c r="JY22" s="1563"/>
      <c r="JZ22" s="1563" t="str">
        <f t="shared" si="85"/>
        <v/>
      </c>
      <c r="KA22" s="1563"/>
      <c r="KB22" s="1563" t="str">
        <f t="shared" si="86"/>
        <v/>
      </c>
      <c r="KC22" s="1563"/>
      <c r="KD22" s="1563" t="str">
        <f t="shared" si="87"/>
        <v/>
      </c>
      <c r="KE22" s="1563"/>
      <c r="KF22" s="1563" t="str">
        <f t="shared" si="88"/>
        <v/>
      </c>
      <c r="KG22" s="1563"/>
      <c r="KH22" s="1563" t="str">
        <f t="shared" si="89"/>
        <v/>
      </c>
      <c r="KI22" s="1563"/>
      <c r="KJ22" s="1563" t="str">
        <f t="shared" si="90"/>
        <v/>
      </c>
      <c r="KK22" s="1563"/>
      <c r="KL22" s="1563" t="str">
        <f t="shared" si="91"/>
        <v/>
      </c>
      <c r="KM22" s="1563"/>
      <c r="KN22" s="1563" t="str">
        <f t="shared" si="92"/>
        <v/>
      </c>
      <c r="KO22" s="1563"/>
      <c r="KP22" s="1563" t="str">
        <f t="shared" si="93"/>
        <v/>
      </c>
      <c r="KQ22" s="1563"/>
      <c r="KR22" s="1563" t="str">
        <f t="shared" si="94"/>
        <v/>
      </c>
      <c r="KS22" s="1563"/>
      <c r="KT22" s="1563" t="str">
        <f t="shared" si="95"/>
        <v/>
      </c>
      <c r="KU22" s="1563"/>
      <c r="KV22" s="1563" t="str">
        <f t="shared" si="96"/>
        <v/>
      </c>
      <c r="KW22" s="1563"/>
      <c r="KX22" s="1563" t="str">
        <f t="shared" si="97"/>
        <v/>
      </c>
      <c r="KY22" s="1563"/>
      <c r="KZ22" s="1563" t="str">
        <f t="shared" si="98"/>
        <v/>
      </c>
      <c r="LA22" s="1563"/>
      <c r="LB22" s="1563" t="str">
        <f t="shared" si="99"/>
        <v/>
      </c>
      <c r="LC22" s="1563"/>
      <c r="LD22" s="1563" t="str">
        <f t="shared" si="100"/>
        <v/>
      </c>
      <c r="LE22" s="1563"/>
      <c r="LF22" s="1563" t="str">
        <f t="shared" si="101"/>
        <v/>
      </c>
      <c r="LG22" s="1563"/>
      <c r="LH22" s="1563" t="str">
        <f t="shared" si="102"/>
        <v/>
      </c>
      <c r="LI22" s="1563"/>
      <c r="LJ22" s="1563" t="str">
        <f t="shared" si="103"/>
        <v/>
      </c>
      <c r="LK22" s="1563"/>
      <c r="LL22" s="1563" t="str">
        <f t="shared" si="104"/>
        <v/>
      </c>
      <c r="LM22" s="1563"/>
      <c r="LN22" s="1563" t="str">
        <f t="shared" si="105"/>
        <v/>
      </c>
      <c r="LO22" s="1563"/>
      <c r="LP22" s="1563" t="str">
        <f t="shared" si="106"/>
        <v/>
      </c>
      <c r="LQ22" s="1563"/>
      <c r="LR22" s="1563" t="str">
        <f t="shared" si="107"/>
        <v/>
      </c>
      <c r="LS22" s="1563"/>
      <c r="LT22" s="1563" t="str">
        <f t="shared" si="108"/>
        <v/>
      </c>
      <c r="LU22" s="1563"/>
      <c r="LV22" s="1563" t="str">
        <f t="shared" si="109"/>
        <v/>
      </c>
      <c r="LW22" s="1563"/>
      <c r="LX22" s="1563" t="str">
        <f t="shared" si="110"/>
        <v/>
      </c>
      <c r="LY22" s="1563"/>
      <c r="LZ22" s="1563" t="str">
        <f t="shared" si="111"/>
        <v/>
      </c>
      <c r="MA22" s="1563"/>
      <c r="MB22" s="1563" t="str">
        <f t="shared" si="112"/>
        <v/>
      </c>
      <c r="MC22" s="1563"/>
      <c r="MD22" s="1563" t="str">
        <f t="shared" si="113"/>
        <v/>
      </c>
      <c r="ME22" s="1563"/>
      <c r="MF22" s="1563" t="str">
        <f t="shared" si="114"/>
        <v/>
      </c>
      <c r="MG22" s="1563"/>
      <c r="MH22" s="1572">
        <f t="shared" si="168"/>
        <v>0</v>
      </c>
      <c r="MI22" s="1754"/>
      <c r="MJ22" s="1571">
        <f t="shared" si="169"/>
        <v>0</v>
      </c>
      <c r="MK22" s="1555">
        <f t="shared" si="115"/>
        <v>0</v>
      </c>
      <c r="ML22" s="1555">
        <f t="shared" si="115"/>
        <v>0</v>
      </c>
      <c r="MM22" s="1555">
        <f t="shared" si="115"/>
        <v>0</v>
      </c>
      <c r="MN22" s="1555">
        <f t="shared" si="115"/>
        <v>0</v>
      </c>
      <c r="MO22" s="1555">
        <f t="shared" si="115"/>
        <v>0</v>
      </c>
      <c r="MP22" s="1579">
        <f t="shared" si="115"/>
        <v>0</v>
      </c>
      <c r="MQ22" s="1754">
        <f t="shared" si="155"/>
        <v>0</v>
      </c>
      <c r="MR22" s="1754"/>
      <c r="MS22" s="1557"/>
      <c r="MT22" s="1557"/>
      <c r="MU22" s="1557"/>
      <c r="MV22" s="1557"/>
      <c r="MW22" s="1557"/>
      <c r="MX22" s="1557"/>
      <c r="MY22" s="1557"/>
      <c r="MZ22" s="1752"/>
      <c r="NA22" s="1752"/>
      <c r="NB22" s="1754"/>
      <c r="NC22" s="1585">
        <f t="shared" si="170"/>
        <v>0</v>
      </c>
      <c r="ND22" s="1554">
        <f t="shared" si="156"/>
        <v>0</v>
      </c>
      <c r="NE22" s="1554">
        <f t="shared" si="157"/>
        <v>0</v>
      </c>
      <c r="NF22" s="1554">
        <f t="shared" si="158"/>
        <v>0</v>
      </c>
      <c r="NG22" s="1554">
        <f t="shared" si="159"/>
        <v>0</v>
      </c>
      <c r="NH22" s="1554">
        <f t="shared" si="160"/>
        <v>0</v>
      </c>
      <c r="NI22" s="1554">
        <f t="shared" si="161"/>
        <v>0</v>
      </c>
      <c r="NJ22" s="1586">
        <f t="shared" si="162"/>
        <v>0</v>
      </c>
      <c r="NL22" s="1"/>
      <c r="NM22" s="1766">
        <f t="shared" si="163"/>
        <v>0</v>
      </c>
      <c r="NN22" s="1"/>
      <c r="NO22" s="1"/>
      <c r="NP22" s="1"/>
      <c r="NQ22" s="1"/>
      <c r="NR22" s="1"/>
    </row>
    <row r="23" spans="3:382" s="1457" customFormat="1" ht="10.5" customHeight="1" thickBot="1">
      <c r="C23" s="2542" t="str">
        <f t="shared" si="116"/>
        <v>0D</v>
      </c>
      <c r="D23" s="2412">
        <f t="shared" si="117"/>
        <v>0</v>
      </c>
      <c r="E23" s="1539">
        <f t="shared" si="118"/>
        <v>0</v>
      </c>
      <c r="F23" s="1539">
        <f t="shared" si="119"/>
        <v>0</v>
      </c>
      <c r="G23" s="1539">
        <f t="shared" si="120"/>
        <v>0</v>
      </c>
      <c r="H23" s="2408">
        <f t="shared" si="121"/>
        <v>0</v>
      </c>
      <c r="I23" s="39"/>
      <c r="J23" s="751"/>
      <c r="L23" s="2426" t="str">
        <f t="shared" si="122"/>
        <v>0D</v>
      </c>
      <c r="M23" s="2423">
        <f t="shared" si="123"/>
        <v>0</v>
      </c>
      <c r="N23" s="1540">
        <f t="shared" si="124"/>
        <v>0</v>
      </c>
      <c r="O23" s="1540">
        <f t="shared" si="125"/>
        <v>0</v>
      </c>
      <c r="P23" s="1540">
        <f t="shared" si="126"/>
        <v>0</v>
      </c>
      <c r="Q23" s="2416">
        <f t="shared" si="127"/>
        <v>0</v>
      </c>
      <c r="R23" s="2403"/>
      <c r="S23" s="1752"/>
      <c r="T23" s="1752"/>
      <c r="U23" s="2420">
        <f t="shared" si="128"/>
        <v>0</v>
      </c>
      <c r="V23" s="2420" t="str">
        <f t="shared" si="129"/>
        <v>D</v>
      </c>
      <c r="W23" s="2423">
        <f t="shared" si="130"/>
        <v>0</v>
      </c>
      <c r="X23" s="1540">
        <f t="shared" si="131"/>
        <v>0</v>
      </c>
      <c r="Y23" s="1540">
        <f t="shared" si="132"/>
        <v>0</v>
      </c>
      <c r="Z23" s="1540">
        <f t="shared" si="133"/>
        <v>0</v>
      </c>
      <c r="AA23" s="2416">
        <f t="shared" si="134"/>
        <v>0</v>
      </c>
      <c r="AB23" s="1752"/>
      <c r="AC23" s="1752"/>
      <c r="AD23" s="1752"/>
      <c r="AE23" s="1752"/>
      <c r="AF23" s="1752"/>
      <c r="AG23" s="1752"/>
      <c r="AH23" s="1752"/>
      <c r="AI23" s="1752"/>
      <c r="AJ23" s="1752"/>
      <c r="AK23" s="1752"/>
      <c r="AL23" s="1752"/>
      <c r="AM23" s="1752"/>
      <c r="AN23" s="1752"/>
      <c r="AO23" s="1752"/>
      <c r="AP23" s="1752"/>
      <c r="AQ23" s="1752"/>
      <c r="AR23" s="1752"/>
      <c r="AS23" s="1752"/>
      <c r="AT23" s="1752"/>
      <c r="AU23" s="1752"/>
      <c r="AV23" s="1752"/>
      <c r="AW23" s="1752"/>
      <c r="AX23" s="1752"/>
      <c r="AY23" s="1752"/>
      <c r="AZ23" s="1752"/>
      <c r="BA23" s="1752"/>
      <c r="BB23" s="1752"/>
      <c r="BC23" s="1752"/>
      <c r="BD23" s="1752"/>
      <c r="BE23" s="1752"/>
      <c r="BF23" s="1752"/>
      <c r="BG23" s="1752"/>
      <c r="BH23" s="1752"/>
      <c r="BI23" s="1752"/>
      <c r="BJ23" s="1752"/>
      <c r="BK23" s="1752"/>
      <c r="BL23" s="1752"/>
      <c r="BM23" s="1752"/>
      <c r="BN23" s="1752"/>
      <c r="BO23" s="1752"/>
      <c r="BP23" s="1752"/>
      <c r="BQ23" s="1752"/>
      <c r="BR23" s="1752"/>
      <c r="BS23" s="1752"/>
      <c r="BT23" s="1752"/>
      <c r="BU23" s="1752"/>
      <c r="BV23" s="1752"/>
      <c r="BW23" s="1752"/>
      <c r="BX23" s="1752"/>
      <c r="BY23" s="1752"/>
      <c r="BZ23" s="1752"/>
      <c r="CA23" s="1752"/>
      <c r="CB23" s="1752"/>
      <c r="CC23" s="1752"/>
      <c r="CD23" s="1752"/>
      <c r="CE23" s="1752"/>
      <c r="CF23" s="1752"/>
      <c r="CG23" s="1752"/>
      <c r="CH23" s="1752"/>
      <c r="CI23" s="1752"/>
      <c r="CJ23" s="1752"/>
      <c r="CK23" s="1752"/>
      <c r="CL23" s="1752"/>
      <c r="CM23" s="1752"/>
      <c r="CN23" s="1752"/>
      <c r="CO23" s="2547" t="str">
        <f>IF(DP22="","",(DP22&amp;(COUNTIF($DP$16:DP23,DP22))))</f>
        <v>04</v>
      </c>
      <c r="CP23" s="2548">
        <f>CP22</f>
        <v>0</v>
      </c>
      <c r="CQ23" s="2549" t="str">
        <f t="shared" ref="CQ23" si="179">DP22&amp;DQ23</f>
        <v>0D</v>
      </c>
      <c r="CR23" s="1540">
        <f t="shared" si="135"/>
        <v>0</v>
      </c>
      <c r="CS23" s="1540">
        <f t="shared" si="136"/>
        <v>0</v>
      </c>
      <c r="CT23" s="1540">
        <f t="shared" si="137"/>
        <v>0</v>
      </c>
      <c r="CU23" s="1540">
        <f t="shared" si="138"/>
        <v>0</v>
      </c>
      <c r="CV23" s="2416">
        <f t="shared" si="139"/>
        <v>0</v>
      </c>
      <c r="CX23" s="2432" t="str">
        <f>IFERROR((VLOOKUP(CO23,'BİLGİ GİR'!$V$107:$AA$119,6,0)),"")</f>
        <v/>
      </c>
      <c r="CY23" s="4111"/>
      <c r="CZ23" s="1545" t="s">
        <v>8</v>
      </c>
      <c r="DA23" s="2437">
        <f>'BİLGİ GİR'!CC110</f>
        <v>0</v>
      </c>
      <c r="DB23" s="2445"/>
      <c r="DC23" s="2437">
        <f>'BİLGİ GİR'!CE110</f>
        <v>0</v>
      </c>
      <c r="DD23" s="2447"/>
      <c r="DE23" s="2435">
        <f>'BİLGİ GİR'!CG110</f>
        <v>0</v>
      </c>
      <c r="DF23" s="2445"/>
      <c r="DG23" s="2437">
        <f>'BİLGİ GİR'!CI110</f>
        <v>0</v>
      </c>
      <c r="DH23" s="2447"/>
      <c r="DI23" s="2435">
        <f>'BİLGİ GİR'!CK110</f>
        <v>0</v>
      </c>
      <c r="DJ23" s="2445"/>
      <c r="DK23" s="2437">
        <f>'BİLGİ GİR'!CM110</f>
        <v>0</v>
      </c>
      <c r="DL23" s="2447"/>
      <c r="DM23" s="2435">
        <f>'BİLGİ GİR'!CO110</f>
        <v>0</v>
      </c>
      <c r="DN23" s="2447"/>
      <c r="DO23" s="33"/>
      <c r="DP23" s="4113"/>
      <c r="DQ23" s="1276" t="s">
        <v>8</v>
      </c>
      <c r="DR23" s="1733">
        <f>'GÜNDÜZ (Saat Ekle)'!D14</f>
        <v>0</v>
      </c>
      <c r="DS23" s="1727">
        <f>'GÜNDÜZ (Saat Ekle)'!E14</f>
        <v>0</v>
      </c>
      <c r="DT23" s="1736">
        <f>'GÜNDÜZ (Saat Ekle)'!F14</f>
        <v>0</v>
      </c>
      <c r="DU23" s="1727">
        <f>'GÜNDÜZ (Saat Ekle)'!G14</f>
        <v>0</v>
      </c>
      <c r="DV23" s="1736">
        <f>'GÜNDÜZ (Saat Ekle)'!H14</f>
        <v>0</v>
      </c>
      <c r="DW23" s="1727">
        <f>'GÜNDÜZ (Saat Ekle)'!I14</f>
        <v>0</v>
      </c>
      <c r="DX23" s="1736">
        <f>'GÜNDÜZ (Saat Ekle)'!J14</f>
        <v>0</v>
      </c>
      <c r="DY23" s="1727">
        <f>'GÜNDÜZ (Saat Ekle)'!K14</f>
        <v>0</v>
      </c>
      <c r="DZ23" s="1736">
        <f>'GÜNDÜZ (Saat Ekle)'!L14</f>
        <v>0</v>
      </c>
      <c r="EA23" s="1727">
        <f>'GÜNDÜZ (Saat Ekle)'!M14</f>
        <v>0</v>
      </c>
      <c r="EB23" s="1460">
        <f>'GÜNDÜZ (Saat Ekle)'!N14</f>
        <v>0</v>
      </c>
      <c r="EC23" s="1728">
        <f>'GÜNDÜZ (Saat Ekle)'!O14</f>
        <v>0</v>
      </c>
      <c r="ED23" s="1461">
        <f>'GÜNDÜZ (Saat Ekle)'!P14</f>
        <v>0</v>
      </c>
      <c r="EE23" s="1728">
        <f>'GÜNDÜZ (Saat Ekle)'!Q14</f>
        <v>0</v>
      </c>
      <c r="EF23" s="1733">
        <f>'GÜNDÜZ (Saat Ekle)'!R14</f>
        <v>0</v>
      </c>
      <c r="EG23" s="1727">
        <f>'GÜNDÜZ (Saat Ekle)'!S14</f>
        <v>0</v>
      </c>
      <c r="EH23" s="1736">
        <f>'GÜNDÜZ (Saat Ekle)'!T14</f>
        <v>0</v>
      </c>
      <c r="EI23" s="1727">
        <f>'GÜNDÜZ (Saat Ekle)'!U14</f>
        <v>0</v>
      </c>
      <c r="EJ23" s="1736">
        <f>'GÜNDÜZ (Saat Ekle)'!V14</f>
        <v>0</v>
      </c>
      <c r="EK23" s="1727">
        <f>'GÜNDÜZ (Saat Ekle)'!W14</f>
        <v>0</v>
      </c>
      <c r="EL23" s="1736">
        <f>'GÜNDÜZ (Saat Ekle)'!X14</f>
        <v>0</v>
      </c>
      <c r="EM23" s="1727">
        <f>'GÜNDÜZ (Saat Ekle)'!Y14</f>
        <v>0</v>
      </c>
      <c r="EN23" s="1736">
        <f>'GÜNDÜZ (Saat Ekle)'!Z14</f>
        <v>0</v>
      </c>
      <c r="EO23" s="1727">
        <f>'GÜNDÜZ (Saat Ekle)'!AA14</f>
        <v>0</v>
      </c>
      <c r="EP23" s="1460">
        <f>'GÜNDÜZ (Saat Ekle)'!AB14</f>
        <v>0</v>
      </c>
      <c r="EQ23" s="1728">
        <f>'GÜNDÜZ (Saat Ekle)'!AC14</f>
        <v>0</v>
      </c>
      <c r="ER23" s="1461">
        <f>'GÜNDÜZ (Saat Ekle)'!AD14</f>
        <v>0</v>
      </c>
      <c r="ES23" s="1728">
        <f>'GÜNDÜZ (Saat Ekle)'!AE14</f>
        <v>0</v>
      </c>
      <c r="ET23" s="1733">
        <f>'GÜNDÜZ (Saat Ekle)'!AF14</f>
        <v>0</v>
      </c>
      <c r="EU23" s="1727">
        <f>'GÜNDÜZ (Saat Ekle)'!AG14</f>
        <v>0</v>
      </c>
      <c r="EV23" s="1736">
        <f>'GÜNDÜZ (Saat Ekle)'!AH14</f>
        <v>0</v>
      </c>
      <c r="EW23" s="1727">
        <f>'GÜNDÜZ (Saat Ekle)'!AI14</f>
        <v>0</v>
      </c>
      <c r="EX23" s="1736">
        <f>'GÜNDÜZ (Saat Ekle)'!AJ14</f>
        <v>0</v>
      </c>
      <c r="EY23" s="1727">
        <f>'GÜNDÜZ (Saat Ekle)'!AK14</f>
        <v>0</v>
      </c>
      <c r="EZ23" s="1736">
        <f>'GÜNDÜZ (Saat Ekle)'!AL14</f>
        <v>0</v>
      </c>
      <c r="FA23" s="1727">
        <f>'GÜNDÜZ (Saat Ekle)'!AM14</f>
        <v>0</v>
      </c>
      <c r="FB23" s="1736">
        <f>'GÜNDÜZ (Saat Ekle)'!AN14</f>
        <v>0</v>
      </c>
      <c r="FC23" s="1727">
        <f>'GÜNDÜZ (Saat Ekle)'!AO14</f>
        <v>0</v>
      </c>
      <c r="FD23" s="1460">
        <f>'GÜNDÜZ (Saat Ekle)'!AP14</f>
        <v>0</v>
      </c>
      <c r="FE23" s="1728">
        <f>'GÜNDÜZ (Saat Ekle)'!AQ14</f>
        <v>0</v>
      </c>
      <c r="FF23" s="1461">
        <f>'GÜNDÜZ (Saat Ekle)'!AR14</f>
        <v>0</v>
      </c>
      <c r="FG23" s="1728">
        <f>'GÜNDÜZ (Saat Ekle)'!AS14</f>
        <v>0</v>
      </c>
      <c r="FH23" s="1733">
        <f>'GÜNDÜZ (Saat Ekle)'!AT14</f>
        <v>0</v>
      </c>
      <c r="FI23" s="1727">
        <f>'GÜNDÜZ (Saat Ekle)'!AU14</f>
        <v>0</v>
      </c>
      <c r="FJ23" s="1736">
        <f>'GÜNDÜZ (Saat Ekle)'!AV14</f>
        <v>0</v>
      </c>
      <c r="FK23" s="1727">
        <f>'GÜNDÜZ (Saat Ekle)'!AW14</f>
        <v>0</v>
      </c>
      <c r="FL23" s="1736">
        <f>'GÜNDÜZ (Saat Ekle)'!AX14</f>
        <v>0</v>
      </c>
      <c r="FM23" s="1727">
        <f>'GÜNDÜZ (Saat Ekle)'!AY14</f>
        <v>0</v>
      </c>
      <c r="FN23" s="1736">
        <f>'GÜNDÜZ (Saat Ekle)'!AZ14</f>
        <v>0</v>
      </c>
      <c r="FO23" s="1727">
        <f>'GÜNDÜZ (Saat Ekle)'!BA14</f>
        <v>0</v>
      </c>
      <c r="FP23" s="1736">
        <f>'GÜNDÜZ (Saat Ekle)'!BB14</f>
        <v>0</v>
      </c>
      <c r="FQ23" s="1727">
        <f>'GÜNDÜZ (Saat Ekle)'!BC14</f>
        <v>0</v>
      </c>
      <c r="FR23" s="1460">
        <f>'GÜNDÜZ (Saat Ekle)'!BD14</f>
        <v>0</v>
      </c>
      <c r="FS23" s="1728">
        <f>'GÜNDÜZ (Saat Ekle)'!BE14</f>
        <v>0</v>
      </c>
      <c r="FT23" s="1461">
        <f>'GÜNDÜZ (Saat Ekle)'!BF14</f>
        <v>0</v>
      </c>
      <c r="FU23" s="1728">
        <f>'GÜNDÜZ (Saat Ekle)'!BG14</f>
        <v>0</v>
      </c>
      <c r="FV23" s="1733">
        <f>'GÜNDÜZ (Saat Ekle)'!BH14</f>
        <v>0</v>
      </c>
      <c r="FW23" s="1727">
        <f>'GÜNDÜZ (Saat Ekle)'!BI14</f>
        <v>0</v>
      </c>
      <c r="FX23" s="1736">
        <f>'GÜNDÜZ (Saat Ekle)'!BJ14</f>
        <v>0</v>
      </c>
      <c r="FY23" s="1727">
        <f>'GÜNDÜZ (Saat Ekle)'!BK14</f>
        <v>0</v>
      </c>
      <c r="FZ23" s="1736">
        <f>'GÜNDÜZ (Saat Ekle)'!BL14</f>
        <v>0</v>
      </c>
      <c r="GA23" s="1727">
        <f>'GÜNDÜZ (Saat Ekle)'!BM14</f>
        <v>0</v>
      </c>
      <c r="GB23" s="1736">
        <f>'GÜNDÜZ (Saat Ekle)'!BN14</f>
        <v>0</v>
      </c>
      <c r="GC23" s="1727">
        <f>'GÜNDÜZ (Saat Ekle)'!BO14</f>
        <v>0</v>
      </c>
      <c r="GD23" s="1736">
        <f>'GÜNDÜZ (Saat Ekle)'!BP14</f>
        <v>0</v>
      </c>
      <c r="GE23" s="1727">
        <f>'GÜNDÜZ (Saat Ekle)'!BQ14</f>
        <v>0</v>
      </c>
      <c r="GF23" s="1460">
        <f>'GÜNDÜZ (Saat Ekle)'!BR14</f>
        <v>0</v>
      </c>
      <c r="GG23" s="1728">
        <f>'GÜNDÜZ (Saat Ekle)'!BS14</f>
        <v>0</v>
      </c>
      <c r="GH23" s="1461">
        <f>'GÜNDÜZ (Saat Ekle)'!BT14</f>
        <v>0</v>
      </c>
      <c r="GI23" s="1768">
        <f>'GÜNDÜZ (Saat Ekle)'!BU14</f>
        <v>0</v>
      </c>
      <c r="GL23" s="4109"/>
      <c r="GM23" s="1487" t="str">
        <f t="shared" si="140"/>
        <v/>
      </c>
      <c r="GN23" s="1515"/>
      <c r="GO23" s="1487" t="str">
        <f t="shared" si="51"/>
        <v/>
      </c>
      <c r="GP23" s="1515"/>
      <c r="GQ23" s="1487" t="str">
        <f t="shared" si="52"/>
        <v/>
      </c>
      <c r="GR23" s="1515"/>
      <c r="GS23" s="1487" t="str">
        <f t="shared" si="53"/>
        <v/>
      </c>
      <c r="GT23" s="1515"/>
      <c r="GU23" s="1487" t="str">
        <f t="shared" si="54"/>
        <v/>
      </c>
      <c r="GV23" s="1500"/>
      <c r="GW23" s="1497" t="str">
        <f t="shared" si="141"/>
        <v/>
      </c>
      <c r="GX23" s="1515"/>
      <c r="GY23" s="1487" t="str">
        <f t="shared" si="142"/>
        <v/>
      </c>
      <c r="GZ23" s="1517"/>
      <c r="HA23" s="1494" t="str">
        <f t="shared" si="143"/>
        <v/>
      </c>
      <c r="HB23" s="1515"/>
      <c r="HC23" s="1490" t="str">
        <f t="shared" si="55"/>
        <v/>
      </c>
      <c r="HD23" s="1515"/>
      <c r="HE23" s="1490" t="str">
        <f t="shared" si="56"/>
        <v/>
      </c>
      <c r="HF23" s="1515"/>
      <c r="HG23" s="1490" t="str">
        <f t="shared" si="57"/>
        <v/>
      </c>
      <c r="HH23" s="1515"/>
      <c r="HI23" s="1490" t="str">
        <f t="shared" si="58"/>
        <v/>
      </c>
      <c r="HJ23" s="1500"/>
      <c r="HK23" s="1506" t="str">
        <f t="shared" si="59"/>
        <v/>
      </c>
      <c r="HL23" s="1515"/>
      <c r="HM23" s="1490" t="str">
        <f t="shared" si="144"/>
        <v/>
      </c>
      <c r="HN23" s="1517"/>
      <c r="HO23" s="1503" t="str">
        <f t="shared" si="60"/>
        <v/>
      </c>
      <c r="HP23" s="1515"/>
      <c r="HQ23" s="1487" t="str">
        <f t="shared" si="61"/>
        <v/>
      </c>
      <c r="HR23" s="1515"/>
      <c r="HS23" s="1487" t="str">
        <f t="shared" si="62"/>
        <v/>
      </c>
      <c r="HT23" s="1515"/>
      <c r="HU23" s="1487" t="str">
        <f t="shared" si="63"/>
        <v/>
      </c>
      <c r="HV23" s="1515"/>
      <c r="HW23" s="1487" t="str">
        <f t="shared" si="64"/>
        <v/>
      </c>
      <c r="HX23" s="1500"/>
      <c r="HY23" s="1497" t="str">
        <f t="shared" si="65"/>
        <v/>
      </c>
      <c r="HZ23" s="1515"/>
      <c r="IA23" s="1487" t="str">
        <f t="shared" si="66"/>
        <v/>
      </c>
      <c r="IB23" s="1517"/>
      <c r="IC23" s="1494" t="str">
        <f t="shared" si="67"/>
        <v/>
      </c>
      <c r="ID23" s="1515"/>
      <c r="IE23" s="1490" t="str">
        <f t="shared" si="68"/>
        <v/>
      </c>
      <c r="IF23" s="1515"/>
      <c r="IG23" s="1490" t="str">
        <f t="shared" si="69"/>
        <v/>
      </c>
      <c r="IH23" s="1515"/>
      <c r="II23" s="1490" t="str">
        <f t="shared" si="70"/>
        <v/>
      </c>
      <c r="IJ23" s="1515"/>
      <c r="IK23" s="1490" t="str">
        <f t="shared" si="71"/>
        <v/>
      </c>
      <c r="IL23" s="1500"/>
      <c r="IM23" s="1506" t="str">
        <f t="shared" si="72"/>
        <v/>
      </c>
      <c r="IN23" s="1515"/>
      <c r="IO23" s="1490" t="str">
        <f t="shared" si="73"/>
        <v/>
      </c>
      <c r="IP23" s="1517"/>
      <c r="IQ23" s="1509" t="str">
        <f t="shared" si="74"/>
        <v/>
      </c>
      <c r="IR23" s="1515"/>
      <c r="IS23" s="1422" t="str">
        <f t="shared" si="75"/>
        <v/>
      </c>
      <c r="IT23" s="1515"/>
      <c r="IU23" s="1422" t="str">
        <f t="shared" si="76"/>
        <v/>
      </c>
      <c r="IV23" s="1515"/>
      <c r="IW23" s="1422" t="str">
        <f t="shared" si="77"/>
        <v/>
      </c>
      <c r="IX23" s="1515"/>
      <c r="IY23" s="1422" t="str">
        <f t="shared" si="78"/>
        <v/>
      </c>
      <c r="IZ23" s="1500"/>
      <c r="JA23" s="1512" t="str">
        <f t="shared" si="79"/>
        <v/>
      </c>
      <c r="JB23" s="1515"/>
      <c r="JC23" s="1422" t="str">
        <f t="shared" si="80"/>
        <v/>
      </c>
      <c r="JD23" s="1517"/>
      <c r="JE23" s="1754"/>
      <c r="JF23" s="1571">
        <f t="shared" si="145"/>
        <v>0</v>
      </c>
      <c r="JG23" s="1555">
        <f t="shared" si="146"/>
        <v>0</v>
      </c>
      <c r="JH23" s="1555">
        <f t="shared" si="147"/>
        <v>0</v>
      </c>
      <c r="JI23" s="1555">
        <f t="shared" si="148"/>
        <v>0</v>
      </c>
      <c r="JJ23" s="1555">
        <f t="shared" si="149"/>
        <v>0</v>
      </c>
      <c r="JK23" s="1566">
        <f t="shared" si="150"/>
        <v>0</v>
      </c>
      <c r="JL23" s="1522">
        <f t="shared" si="151"/>
        <v>0</v>
      </c>
      <c r="JM23" s="1523">
        <f t="shared" si="152"/>
        <v>0</v>
      </c>
      <c r="JN23" s="1523">
        <f t="shared" si="153"/>
        <v>0</v>
      </c>
      <c r="JO23" s="1560">
        <f t="shared" si="154"/>
        <v>0</v>
      </c>
      <c r="JP23" s="1563" t="str">
        <f t="shared" si="167"/>
        <v/>
      </c>
      <c r="JQ23" s="1563"/>
      <c r="JR23" s="1563" t="str">
        <f t="shared" si="81"/>
        <v/>
      </c>
      <c r="JS23" s="1563"/>
      <c r="JT23" s="1563" t="str">
        <f t="shared" si="82"/>
        <v/>
      </c>
      <c r="JU23" s="1563"/>
      <c r="JV23" s="1563" t="str">
        <f t="shared" si="83"/>
        <v/>
      </c>
      <c r="JW23" s="1563"/>
      <c r="JX23" s="1563" t="str">
        <f t="shared" si="84"/>
        <v/>
      </c>
      <c r="JY23" s="1563"/>
      <c r="JZ23" s="1563" t="str">
        <f t="shared" si="85"/>
        <v/>
      </c>
      <c r="KA23" s="1563"/>
      <c r="KB23" s="1563" t="str">
        <f t="shared" si="86"/>
        <v/>
      </c>
      <c r="KC23" s="1563"/>
      <c r="KD23" s="1563" t="str">
        <f t="shared" si="87"/>
        <v/>
      </c>
      <c r="KE23" s="1563"/>
      <c r="KF23" s="1563" t="str">
        <f t="shared" si="88"/>
        <v/>
      </c>
      <c r="KG23" s="1563"/>
      <c r="KH23" s="1563" t="str">
        <f t="shared" si="89"/>
        <v/>
      </c>
      <c r="KI23" s="1563"/>
      <c r="KJ23" s="1563" t="str">
        <f t="shared" si="90"/>
        <v/>
      </c>
      <c r="KK23" s="1563"/>
      <c r="KL23" s="1563" t="str">
        <f t="shared" si="91"/>
        <v/>
      </c>
      <c r="KM23" s="1563"/>
      <c r="KN23" s="1563" t="str">
        <f t="shared" si="92"/>
        <v/>
      </c>
      <c r="KO23" s="1563"/>
      <c r="KP23" s="1563" t="str">
        <f t="shared" si="93"/>
        <v/>
      </c>
      <c r="KQ23" s="1563"/>
      <c r="KR23" s="1563" t="str">
        <f t="shared" si="94"/>
        <v/>
      </c>
      <c r="KS23" s="1563"/>
      <c r="KT23" s="1563" t="str">
        <f t="shared" si="95"/>
        <v/>
      </c>
      <c r="KU23" s="1563"/>
      <c r="KV23" s="1563" t="str">
        <f t="shared" si="96"/>
        <v/>
      </c>
      <c r="KW23" s="1563"/>
      <c r="KX23" s="1563" t="str">
        <f t="shared" si="97"/>
        <v/>
      </c>
      <c r="KY23" s="1563"/>
      <c r="KZ23" s="1563" t="str">
        <f t="shared" si="98"/>
        <v/>
      </c>
      <c r="LA23" s="1563"/>
      <c r="LB23" s="1563" t="str">
        <f t="shared" si="99"/>
        <v/>
      </c>
      <c r="LC23" s="1563"/>
      <c r="LD23" s="1563" t="str">
        <f t="shared" si="100"/>
        <v/>
      </c>
      <c r="LE23" s="1563"/>
      <c r="LF23" s="1563" t="str">
        <f t="shared" si="101"/>
        <v/>
      </c>
      <c r="LG23" s="1563"/>
      <c r="LH23" s="1563" t="str">
        <f t="shared" si="102"/>
        <v/>
      </c>
      <c r="LI23" s="1563"/>
      <c r="LJ23" s="1563" t="str">
        <f t="shared" si="103"/>
        <v/>
      </c>
      <c r="LK23" s="1563"/>
      <c r="LL23" s="1563" t="str">
        <f t="shared" si="104"/>
        <v/>
      </c>
      <c r="LM23" s="1563"/>
      <c r="LN23" s="1563" t="str">
        <f t="shared" si="105"/>
        <v/>
      </c>
      <c r="LO23" s="1563"/>
      <c r="LP23" s="1563" t="str">
        <f t="shared" si="106"/>
        <v/>
      </c>
      <c r="LQ23" s="1563"/>
      <c r="LR23" s="1563" t="str">
        <f t="shared" si="107"/>
        <v/>
      </c>
      <c r="LS23" s="1563"/>
      <c r="LT23" s="1563" t="str">
        <f t="shared" si="108"/>
        <v/>
      </c>
      <c r="LU23" s="1563"/>
      <c r="LV23" s="1563" t="str">
        <f t="shared" si="109"/>
        <v/>
      </c>
      <c r="LW23" s="1563"/>
      <c r="LX23" s="1563" t="str">
        <f t="shared" si="110"/>
        <v/>
      </c>
      <c r="LY23" s="1563"/>
      <c r="LZ23" s="1563" t="str">
        <f t="shared" si="111"/>
        <v/>
      </c>
      <c r="MA23" s="1563"/>
      <c r="MB23" s="1563" t="str">
        <f t="shared" si="112"/>
        <v/>
      </c>
      <c r="MC23" s="1563"/>
      <c r="MD23" s="1563" t="str">
        <f t="shared" si="113"/>
        <v/>
      </c>
      <c r="ME23" s="1563"/>
      <c r="MF23" s="1563" t="str">
        <f t="shared" si="114"/>
        <v/>
      </c>
      <c r="MG23" s="1563"/>
      <c r="MH23" s="1572">
        <f t="shared" si="168"/>
        <v>0</v>
      </c>
      <c r="MI23" s="1754"/>
      <c r="MJ23" s="1571">
        <f t="shared" si="169"/>
        <v>0</v>
      </c>
      <c r="MK23" s="1555">
        <f t="shared" si="115"/>
        <v>0</v>
      </c>
      <c r="ML23" s="1555">
        <f t="shared" si="115"/>
        <v>0</v>
      </c>
      <c r="MM23" s="1555">
        <f t="shared" si="115"/>
        <v>0</v>
      </c>
      <c r="MN23" s="1555">
        <f t="shared" si="115"/>
        <v>0</v>
      </c>
      <c r="MO23" s="1555">
        <f t="shared" si="115"/>
        <v>0</v>
      </c>
      <c r="MP23" s="1579">
        <f t="shared" si="115"/>
        <v>0</v>
      </c>
      <c r="MQ23" s="1754">
        <f t="shared" si="155"/>
        <v>0</v>
      </c>
      <c r="MR23" s="1754"/>
      <c r="MS23" s="1557"/>
      <c r="MT23" s="1557"/>
      <c r="MU23" s="1557"/>
      <c r="MV23" s="1557"/>
      <c r="MW23" s="1557"/>
      <c r="MX23" s="1557"/>
      <c r="MY23" s="1557"/>
      <c r="MZ23" s="1752"/>
      <c r="NA23" s="1752"/>
      <c r="NB23" s="1754"/>
      <c r="NC23" s="1585">
        <f t="shared" si="170"/>
        <v>0</v>
      </c>
      <c r="ND23" s="1554">
        <f t="shared" si="156"/>
        <v>0</v>
      </c>
      <c r="NE23" s="1554">
        <f t="shared" si="157"/>
        <v>0</v>
      </c>
      <c r="NF23" s="1554">
        <f t="shared" si="158"/>
        <v>0</v>
      </c>
      <c r="NG23" s="1554">
        <f t="shared" si="159"/>
        <v>0</v>
      </c>
      <c r="NH23" s="1554">
        <f t="shared" si="160"/>
        <v>0</v>
      </c>
      <c r="NI23" s="1554">
        <f t="shared" si="161"/>
        <v>0</v>
      </c>
      <c r="NJ23" s="1586">
        <f t="shared" si="162"/>
        <v>0</v>
      </c>
      <c r="NL23" s="1"/>
      <c r="NM23" s="1766">
        <f t="shared" si="163"/>
        <v>0</v>
      </c>
      <c r="NN23" s="1"/>
      <c r="NO23" s="1"/>
      <c r="NP23" s="1"/>
      <c r="NQ23" s="1"/>
      <c r="NR23" s="1"/>
    </row>
    <row r="24" spans="3:382" s="1457" customFormat="1" ht="10.5" customHeight="1" thickBot="1">
      <c r="C24" s="2542" t="str">
        <f t="shared" si="116"/>
        <v>0T</v>
      </c>
      <c r="D24" s="2412">
        <f t="shared" si="117"/>
        <v>0</v>
      </c>
      <c r="E24" s="1539">
        <f t="shared" si="118"/>
        <v>0</v>
      </c>
      <c r="F24" s="1539">
        <f t="shared" si="119"/>
        <v>0</v>
      </c>
      <c r="G24" s="1539">
        <f t="shared" si="120"/>
        <v>0</v>
      </c>
      <c r="H24" s="2408">
        <f t="shared" si="121"/>
        <v>0</v>
      </c>
      <c r="I24" s="39"/>
      <c r="J24" s="751"/>
      <c r="L24" s="2426" t="str">
        <f t="shared" si="122"/>
        <v>0T</v>
      </c>
      <c r="M24" s="2423">
        <f t="shared" si="123"/>
        <v>0</v>
      </c>
      <c r="N24" s="1540">
        <f t="shared" si="124"/>
        <v>0</v>
      </c>
      <c r="O24" s="1540">
        <f t="shared" si="125"/>
        <v>0</v>
      </c>
      <c r="P24" s="1540">
        <f t="shared" si="126"/>
        <v>0</v>
      </c>
      <c r="Q24" s="2416">
        <f t="shared" si="127"/>
        <v>0</v>
      </c>
      <c r="R24" s="2403"/>
      <c r="S24" s="1752"/>
      <c r="T24" s="1752"/>
      <c r="U24" s="2420">
        <f t="shared" si="128"/>
        <v>0</v>
      </c>
      <c r="V24" s="2420" t="str">
        <f t="shared" si="129"/>
        <v>T</v>
      </c>
      <c r="W24" s="2423">
        <f t="shared" si="130"/>
        <v>0</v>
      </c>
      <c r="X24" s="1540">
        <f t="shared" si="131"/>
        <v>0</v>
      </c>
      <c r="Y24" s="1540">
        <f t="shared" si="132"/>
        <v>0</v>
      </c>
      <c r="Z24" s="1540">
        <f t="shared" si="133"/>
        <v>0</v>
      </c>
      <c r="AA24" s="2416">
        <f t="shared" si="134"/>
        <v>0</v>
      </c>
      <c r="AB24" s="1752"/>
      <c r="AC24" s="1752"/>
      <c r="AD24" s="1752"/>
      <c r="AE24" s="1752"/>
      <c r="AF24" s="1752"/>
      <c r="AG24" s="1752"/>
      <c r="AH24" s="1752"/>
      <c r="AI24" s="1752"/>
      <c r="AJ24" s="1752"/>
      <c r="AK24" s="1752"/>
      <c r="AL24" s="1752"/>
      <c r="AM24" s="1752"/>
      <c r="AN24" s="1752"/>
      <c r="AO24" s="1752"/>
      <c r="AP24" s="1752"/>
      <c r="AQ24" s="1752"/>
      <c r="AR24" s="1752"/>
      <c r="AS24" s="1752"/>
      <c r="AT24" s="1752"/>
      <c r="AU24" s="1752"/>
      <c r="AV24" s="1752"/>
      <c r="AW24" s="1752"/>
      <c r="AX24" s="1752"/>
      <c r="AY24" s="1752"/>
      <c r="AZ24" s="1752"/>
      <c r="BA24" s="1752"/>
      <c r="BB24" s="1752"/>
      <c r="BC24" s="1752"/>
      <c r="BD24" s="1752"/>
      <c r="BE24" s="1752"/>
      <c r="BF24" s="1752"/>
      <c r="BG24" s="1752"/>
      <c r="BH24" s="1752"/>
      <c r="BI24" s="1752"/>
      <c r="BJ24" s="1752"/>
      <c r="BK24" s="1752"/>
      <c r="BL24" s="1752"/>
      <c r="BM24" s="1752"/>
      <c r="BN24" s="1752"/>
      <c r="BO24" s="1752"/>
      <c r="BP24" s="1752"/>
      <c r="BQ24" s="1752"/>
      <c r="BR24" s="1752"/>
      <c r="BS24" s="1752"/>
      <c r="BT24" s="1752"/>
      <c r="BU24" s="1752"/>
      <c r="BV24" s="1752"/>
      <c r="BW24" s="1752"/>
      <c r="BX24" s="1752"/>
      <c r="BY24" s="1752"/>
      <c r="BZ24" s="1752"/>
      <c r="CA24" s="1752"/>
      <c r="CB24" s="1752"/>
      <c r="CC24" s="1752"/>
      <c r="CD24" s="1752"/>
      <c r="CE24" s="1752"/>
      <c r="CF24" s="1752"/>
      <c r="CG24" s="1752"/>
      <c r="CH24" s="1752"/>
      <c r="CI24" s="1752"/>
      <c r="CJ24" s="1752"/>
      <c r="CK24" s="1752"/>
      <c r="CL24" s="1752"/>
      <c r="CM24" s="1752"/>
      <c r="CN24" s="1752"/>
      <c r="CO24" s="2547" t="str">
        <f>IF(DP24="","",(DP24&amp;(COUNTIF($DP$16:DP25,DP24))))</f>
        <v>05</v>
      </c>
      <c r="CP24" s="2548">
        <f t="shared" ref="CP24" si="180">DP24</f>
        <v>0</v>
      </c>
      <c r="CQ24" s="2549" t="str">
        <f t="shared" ref="CQ24" si="181">DP24&amp;DQ24</f>
        <v>0T</v>
      </c>
      <c r="CR24" s="1540">
        <f t="shared" si="135"/>
        <v>0</v>
      </c>
      <c r="CS24" s="1540">
        <f t="shared" si="136"/>
        <v>0</v>
      </c>
      <c r="CT24" s="1540">
        <f t="shared" si="137"/>
        <v>0</v>
      </c>
      <c r="CU24" s="1540">
        <f t="shared" si="138"/>
        <v>0</v>
      </c>
      <c r="CV24" s="2416">
        <f t="shared" si="139"/>
        <v>0</v>
      </c>
      <c r="CX24" s="2432" t="str">
        <f>IFERROR((VLOOKUP(CO24,'BİLGİ GİR'!$V$107:$AA$119,6,0)),"")</f>
        <v/>
      </c>
      <c r="CY24" s="4110">
        <f>'BİLGİ GİR'!F111</f>
        <v>0</v>
      </c>
      <c r="CZ24" s="1542" t="s">
        <v>7</v>
      </c>
      <c r="DA24" s="2436">
        <f>'BİLGİ GİR'!CB111</f>
        <v>0</v>
      </c>
      <c r="DB24" s="2444"/>
      <c r="DC24" s="2436">
        <f>'BİLGİ GİR'!CD111</f>
        <v>0</v>
      </c>
      <c r="DD24" s="2446"/>
      <c r="DE24" s="2434">
        <f>'BİLGİ GİR'!CF111</f>
        <v>0</v>
      </c>
      <c r="DF24" s="2444"/>
      <c r="DG24" s="2436">
        <f>'BİLGİ GİR'!CH111</f>
        <v>0</v>
      </c>
      <c r="DH24" s="2446"/>
      <c r="DI24" s="2434">
        <f>'BİLGİ GİR'!CJ111</f>
        <v>0</v>
      </c>
      <c r="DJ24" s="2444"/>
      <c r="DK24" s="2436">
        <f>'BİLGİ GİR'!CL111</f>
        <v>0</v>
      </c>
      <c r="DL24" s="2446"/>
      <c r="DM24" s="2434">
        <f>'BİLGİ GİR'!CN111</f>
        <v>0</v>
      </c>
      <c r="DN24" s="2446"/>
      <c r="DO24" s="33"/>
      <c r="DP24" s="4112">
        <f t="shared" ref="DP24" si="182">CY24</f>
        <v>0</v>
      </c>
      <c r="DQ24" s="1275" t="s">
        <v>7</v>
      </c>
      <c r="DR24" s="1732">
        <f>'GÜNDÜZ (Saat Ekle)'!D15</f>
        <v>0</v>
      </c>
      <c r="DS24" s="1729">
        <f>'GÜNDÜZ (Saat Ekle)'!E15</f>
        <v>0</v>
      </c>
      <c r="DT24" s="1735">
        <f>'GÜNDÜZ (Saat Ekle)'!F15</f>
        <v>0</v>
      </c>
      <c r="DU24" s="1729">
        <f>'GÜNDÜZ (Saat Ekle)'!G15</f>
        <v>0</v>
      </c>
      <c r="DV24" s="1735">
        <f>'GÜNDÜZ (Saat Ekle)'!H15</f>
        <v>0</v>
      </c>
      <c r="DW24" s="1729">
        <f>'GÜNDÜZ (Saat Ekle)'!I15</f>
        <v>0</v>
      </c>
      <c r="DX24" s="1735">
        <f>'GÜNDÜZ (Saat Ekle)'!J15</f>
        <v>0</v>
      </c>
      <c r="DY24" s="1729">
        <f>'GÜNDÜZ (Saat Ekle)'!K15</f>
        <v>0</v>
      </c>
      <c r="DZ24" s="1735">
        <f>'GÜNDÜZ (Saat Ekle)'!L15</f>
        <v>0</v>
      </c>
      <c r="EA24" s="1729">
        <f>'GÜNDÜZ (Saat Ekle)'!M15</f>
        <v>0</v>
      </c>
      <c r="EB24" s="1458">
        <f>'GÜNDÜZ (Saat Ekle)'!N15</f>
        <v>0</v>
      </c>
      <c r="EC24" s="1730">
        <f>'GÜNDÜZ (Saat Ekle)'!O15</f>
        <v>0</v>
      </c>
      <c r="ED24" s="1459">
        <f>'GÜNDÜZ (Saat Ekle)'!P15</f>
        <v>0</v>
      </c>
      <c r="EE24" s="1730">
        <f>'GÜNDÜZ (Saat Ekle)'!Q15</f>
        <v>0</v>
      </c>
      <c r="EF24" s="1732">
        <f>'GÜNDÜZ (Saat Ekle)'!R15</f>
        <v>0</v>
      </c>
      <c r="EG24" s="1729">
        <f>'GÜNDÜZ (Saat Ekle)'!S15</f>
        <v>0</v>
      </c>
      <c r="EH24" s="1735">
        <f>'GÜNDÜZ (Saat Ekle)'!T15</f>
        <v>0</v>
      </c>
      <c r="EI24" s="1729">
        <f>'GÜNDÜZ (Saat Ekle)'!U15</f>
        <v>0</v>
      </c>
      <c r="EJ24" s="1735">
        <f>'GÜNDÜZ (Saat Ekle)'!V15</f>
        <v>0</v>
      </c>
      <c r="EK24" s="1729">
        <f>'GÜNDÜZ (Saat Ekle)'!W15</f>
        <v>0</v>
      </c>
      <c r="EL24" s="1735">
        <f>'GÜNDÜZ (Saat Ekle)'!X15</f>
        <v>0</v>
      </c>
      <c r="EM24" s="1729">
        <f>'GÜNDÜZ (Saat Ekle)'!Y15</f>
        <v>0</v>
      </c>
      <c r="EN24" s="1735">
        <f>'GÜNDÜZ (Saat Ekle)'!Z15</f>
        <v>0</v>
      </c>
      <c r="EO24" s="1729">
        <f>'GÜNDÜZ (Saat Ekle)'!AA15</f>
        <v>0</v>
      </c>
      <c r="EP24" s="1458">
        <f>'GÜNDÜZ (Saat Ekle)'!AB15</f>
        <v>0</v>
      </c>
      <c r="EQ24" s="1730">
        <f>'GÜNDÜZ (Saat Ekle)'!AC15</f>
        <v>0</v>
      </c>
      <c r="ER24" s="1459">
        <f>'GÜNDÜZ (Saat Ekle)'!AD15</f>
        <v>0</v>
      </c>
      <c r="ES24" s="1730">
        <f>'GÜNDÜZ (Saat Ekle)'!AE15</f>
        <v>0</v>
      </c>
      <c r="ET24" s="1732">
        <f>'GÜNDÜZ (Saat Ekle)'!AF15</f>
        <v>0</v>
      </c>
      <c r="EU24" s="1729">
        <f>'GÜNDÜZ (Saat Ekle)'!AG15</f>
        <v>0</v>
      </c>
      <c r="EV24" s="1735">
        <f>'GÜNDÜZ (Saat Ekle)'!AH15</f>
        <v>0</v>
      </c>
      <c r="EW24" s="1729">
        <f>'GÜNDÜZ (Saat Ekle)'!AI15</f>
        <v>0</v>
      </c>
      <c r="EX24" s="1735">
        <f>'GÜNDÜZ (Saat Ekle)'!AJ15</f>
        <v>0</v>
      </c>
      <c r="EY24" s="1729">
        <f>'GÜNDÜZ (Saat Ekle)'!AK15</f>
        <v>0</v>
      </c>
      <c r="EZ24" s="1735">
        <f>'GÜNDÜZ (Saat Ekle)'!AL15</f>
        <v>0</v>
      </c>
      <c r="FA24" s="1729">
        <f>'GÜNDÜZ (Saat Ekle)'!AM15</f>
        <v>0</v>
      </c>
      <c r="FB24" s="1735">
        <f>'GÜNDÜZ (Saat Ekle)'!AN15</f>
        <v>0</v>
      </c>
      <c r="FC24" s="1729">
        <f>'GÜNDÜZ (Saat Ekle)'!AO15</f>
        <v>0</v>
      </c>
      <c r="FD24" s="1458">
        <f>'GÜNDÜZ (Saat Ekle)'!AP15</f>
        <v>0</v>
      </c>
      <c r="FE24" s="1730">
        <f>'GÜNDÜZ (Saat Ekle)'!AQ15</f>
        <v>0</v>
      </c>
      <c r="FF24" s="1459">
        <f>'GÜNDÜZ (Saat Ekle)'!AR15</f>
        <v>0</v>
      </c>
      <c r="FG24" s="1730">
        <f>'GÜNDÜZ (Saat Ekle)'!AS15</f>
        <v>0</v>
      </c>
      <c r="FH24" s="1732">
        <f>'GÜNDÜZ (Saat Ekle)'!AT15</f>
        <v>0</v>
      </c>
      <c r="FI24" s="1729">
        <f>'GÜNDÜZ (Saat Ekle)'!AU15</f>
        <v>0</v>
      </c>
      <c r="FJ24" s="1735">
        <f>'GÜNDÜZ (Saat Ekle)'!AV15</f>
        <v>0</v>
      </c>
      <c r="FK24" s="1729">
        <f>'GÜNDÜZ (Saat Ekle)'!AW15</f>
        <v>0</v>
      </c>
      <c r="FL24" s="1735">
        <f>'GÜNDÜZ (Saat Ekle)'!AX15</f>
        <v>0</v>
      </c>
      <c r="FM24" s="1729">
        <f>'GÜNDÜZ (Saat Ekle)'!AY15</f>
        <v>0</v>
      </c>
      <c r="FN24" s="1735">
        <f>'GÜNDÜZ (Saat Ekle)'!AZ15</f>
        <v>0</v>
      </c>
      <c r="FO24" s="1729">
        <f>'GÜNDÜZ (Saat Ekle)'!BA15</f>
        <v>0</v>
      </c>
      <c r="FP24" s="1735">
        <f>'GÜNDÜZ (Saat Ekle)'!BB15</f>
        <v>0</v>
      </c>
      <c r="FQ24" s="1729">
        <f>'GÜNDÜZ (Saat Ekle)'!BC15</f>
        <v>0</v>
      </c>
      <c r="FR24" s="1458">
        <f>'GÜNDÜZ (Saat Ekle)'!BD15</f>
        <v>0</v>
      </c>
      <c r="FS24" s="1730">
        <f>'GÜNDÜZ (Saat Ekle)'!BE15</f>
        <v>0</v>
      </c>
      <c r="FT24" s="1459">
        <f>'GÜNDÜZ (Saat Ekle)'!BF15</f>
        <v>0</v>
      </c>
      <c r="FU24" s="1730">
        <f>'GÜNDÜZ (Saat Ekle)'!BG15</f>
        <v>0</v>
      </c>
      <c r="FV24" s="1732">
        <f>'GÜNDÜZ (Saat Ekle)'!BH15</f>
        <v>0</v>
      </c>
      <c r="FW24" s="1729">
        <f>'GÜNDÜZ (Saat Ekle)'!BI15</f>
        <v>0</v>
      </c>
      <c r="FX24" s="1735">
        <f>'GÜNDÜZ (Saat Ekle)'!BJ15</f>
        <v>0</v>
      </c>
      <c r="FY24" s="1729">
        <f>'GÜNDÜZ (Saat Ekle)'!BK15</f>
        <v>0</v>
      </c>
      <c r="FZ24" s="1735">
        <f>'GÜNDÜZ (Saat Ekle)'!BL15</f>
        <v>0</v>
      </c>
      <c r="GA24" s="1729">
        <f>'GÜNDÜZ (Saat Ekle)'!BM15</f>
        <v>0</v>
      </c>
      <c r="GB24" s="1735">
        <f>'GÜNDÜZ (Saat Ekle)'!BN15</f>
        <v>0</v>
      </c>
      <c r="GC24" s="1729">
        <f>'GÜNDÜZ (Saat Ekle)'!BO15</f>
        <v>0</v>
      </c>
      <c r="GD24" s="1735">
        <f>'GÜNDÜZ (Saat Ekle)'!BP15</f>
        <v>0</v>
      </c>
      <c r="GE24" s="1729">
        <f>'GÜNDÜZ (Saat Ekle)'!BQ15</f>
        <v>0</v>
      </c>
      <c r="GF24" s="1458">
        <f>'GÜNDÜZ (Saat Ekle)'!BR15</f>
        <v>0</v>
      </c>
      <c r="GG24" s="1730">
        <f>'GÜNDÜZ (Saat Ekle)'!BS15</f>
        <v>0</v>
      </c>
      <c r="GH24" s="1459">
        <f>'GÜNDÜZ (Saat Ekle)'!BT15</f>
        <v>0</v>
      </c>
      <c r="GI24" s="1769">
        <f>'GÜNDÜZ (Saat Ekle)'!BU15</f>
        <v>0</v>
      </c>
      <c r="GL24" s="4108">
        <f t="shared" ref="GL24" si="183">DP24</f>
        <v>0</v>
      </c>
      <c r="GM24" s="1487" t="str">
        <f t="shared" si="140"/>
        <v/>
      </c>
      <c r="GN24" s="1515"/>
      <c r="GO24" s="1487" t="str">
        <f t="shared" si="51"/>
        <v/>
      </c>
      <c r="GP24" s="1515"/>
      <c r="GQ24" s="1487" t="str">
        <f t="shared" si="52"/>
        <v/>
      </c>
      <c r="GR24" s="1515"/>
      <c r="GS24" s="1487" t="str">
        <f t="shared" si="53"/>
        <v/>
      </c>
      <c r="GT24" s="1515"/>
      <c r="GU24" s="1487" t="str">
        <f t="shared" si="54"/>
        <v/>
      </c>
      <c r="GV24" s="1500"/>
      <c r="GW24" s="1497" t="str">
        <f t="shared" si="141"/>
        <v/>
      </c>
      <c r="GX24" s="1515"/>
      <c r="GY24" s="1487" t="str">
        <f t="shared" si="142"/>
        <v/>
      </c>
      <c r="GZ24" s="1517"/>
      <c r="HA24" s="1494" t="str">
        <f t="shared" si="143"/>
        <v/>
      </c>
      <c r="HB24" s="1515"/>
      <c r="HC24" s="1490" t="str">
        <f t="shared" si="55"/>
        <v/>
      </c>
      <c r="HD24" s="1515"/>
      <c r="HE24" s="1490" t="str">
        <f t="shared" si="56"/>
        <v/>
      </c>
      <c r="HF24" s="1515"/>
      <c r="HG24" s="1490" t="str">
        <f t="shared" si="57"/>
        <v/>
      </c>
      <c r="HH24" s="1515"/>
      <c r="HI24" s="1490" t="str">
        <f t="shared" si="58"/>
        <v/>
      </c>
      <c r="HJ24" s="1500"/>
      <c r="HK24" s="1506" t="str">
        <f t="shared" si="59"/>
        <v/>
      </c>
      <c r="HL24" s="1515"/>
      <c r="HM24" s="1490" t="str">
        <f t="shared" si="144"/>
        <v/>
      </c>
      <c r="HN24" s="1517"/>
      <c r="HO24" s="1503" t="str">
        <f t="shared" si="60"/>
        <v/>
      </c>
      <c r="HP24" s="1515"/>
      <c r="HQ24" s="1487" t="str">
        <f t="shared" si="61"/>
        <v/>
      </c>
      <c r="HR24" s="1515"/>
      <c r="HS24" s="1487" t="str">
        <f t="shared" si="62"/>
        <v/>
      </c>
      <c r="HT24" s="1515"/>
      <c r="HU24" s="1487" t="str">
        <f t="shared" si="63"/>
        <v/>
      </c>
      <c r="HV24" s="1515"/>
      <c r="HW24" s="1487" t="str">
        <f t="shared" si="64"/>
        <v/>
      </c>
      <c r="HX24" s="1500"/>
      <c r="HY24" s="1497" t="str">
        <f t="shared" si="65"/>
        <v/>
      </c>
      <c r="HZ24" s="1515"/>
      <c r="IA24" s="1487" t="str">
        <f t="shared" si="66"/>
        <v/>
      </c>
      <c r="IB24" s="1517"/>
      <c r="IC24" s="1494" t="str">
        <f t="shared" si="67"/>
        <v/>
      </c>
      <c r="ID24" s="1515"/>
      <c r="IE24" s="1490" t="str">
        <f t="shared" si="68"/>
        <v/>
      </c>
      <c r="IF24" s="1515"/>
      <c r="IG24" s="1490" t="str">
        <f t="shared" si="69"/>
        <v/>
      </c>
      <c r="IH24" s="1515"/>
      <c r="II24" s="1490" t="str">
        <f t="shared" si="70"/>
        <v/>
      </c>
      <c r="IJ24" s="1515"/>
      <c r="IK24" s="1490" t="str">
        <f t="shared" si="71"/>
        <v/>
      </c>
      <c r="IL24" s="1500"/>
      <c r="IM24" s="1506" t="str">
        <f t="shared" si="72"/>
        <v/>
      </c>
      <c r="IN24" s="1515"/>
      <c r="IO24" s="1490" t="str">
        <f t="shared" si="73"/>
        <v/>
      </c>
      <c r="IP24" s="1517"/>
      <c r="IQ24" s="1509" t="str">
        <f t="shared" si="74"/>
        <v/>
      </c>
      <c r="IR24" s="1515"/>
      <c r="IS24" s="1422" t="str">
        <f t="shared" si="75"/>
        <v/>
      </c>
      <c r="IT24" s="1515"/>
      <c r="IU24" s="1422" t="str">
        <f t="shared" si="76"/>
        <v/>
      </c>
      <c r="IV24" s="1515"/>
      <c r="IW24" s="1422" t="str">
        <f t="shared" si="77"/>
        <v/>
      </c>
      <c r="IX24" s="1515"/>
      <c r="IY24" s="1422" t="str">
        <f t="shared" si="78"/>
        <v/>
      </c>
      <c r="IZ24" s="1500"/>
      <c r="JA24" s="1512" t="str">
        <f t="shared" si="79"/>
        <v/>
      </c>
      <c r="JB24" s="1515"/>
      <c r="JC24" s="1422" t="str">
        <f t="shared" si="80"/>
        <v/>
      </c>
      <c r="JD24" s="1517"/>
      <c r="JE24" s="1754"/>
      <c r="JF24" s="1571">
        <f t="shared" si="145"/>
        <v>0</v>
      </c>
      <c r="JG24" s="1555">
        <f t="shared" si="146"/>
        <v>0</v>
      </c>
      <c r="JH24" s="1555">
        <f t="shared" si="147"/>
        <v>0</v>
      </c>
      <c r="JI24" s="1555">
        <f t="shared" si="148"/>
        <v>0</v>
      </c>
      <c r="JJ24" s="1555">
        <f t="shared" si="149"/>
        <v>0</v>
      </c>
      <c r="JK24" s="1566">
        <f t="shared" si="150"/>
        <v>0</v>
      </c>
      <c r="JL24" s="1522">
        <f t="shared" si="151"/>
        <v>0</v>
      </c>
      <c r="JM24" s="1523">
        <f t="shared" si="152"/>
        <v>0</v>
      </c>
      <c r="JN24" s="1523">
        <f t="shared" si="153"/>
        <v>0</v>
      </c>
      <c r="JO24" s="1560">
        <f t="shared" si="154"/>
        <v>0</v>
      </c>
      <c r="JP24" s="1563" t="str">
        <f t="shared" si="167"/>
        <v/>
      </c>
      <c r="JQ24" s="1563"/>
      <c r="JR24" s="1563" t="str">
        <f t="shared" si="81"/>
        <v/>
      </c>
      <c r="JS24" s="1563"/>
      <c r="JT24" s="1563" t="str">
        <f t="shared" si="82"/>
        <v/>
      </c>
      <c r="JU24" s="1563"/>
      <c r="JV24" s="1563" t="str">
        <f t="shared" si="83"/>
        <v/>
      </c>
      <c r="JW24" s="1563"/>
      <c r="JX24" s="1563" t="str">
        <f t="shared" si="84"/>
        <v/>
      </c>
      <c r="JY24" s="1563"/>
      <c r="JZ24" s="1563" t="str">
        <f t="shared" si="85"/>
        <v/>
      </c>
      <c r="KA24" s="1563"/>
      <c r="KB24" s="1563" t="str">
        <f t="shared" si="86"/>
        <v/>
      </c>
      <c r="KC24" s="1563"/>
      <c r="KD24" s="1563" t="str">
        <f t="shared" si="87"/>
        <v/>
      </c>
      <c r="KE24" s="1563"/>
      <c r="KF24" s="1563" t="str">
        <f t="shared" si="88"/>
        <v/>
      </c>
      <c r="KG24" s="1563"/>
      <c r="KH24" s="1563" t="str">
        <f t="shared" si="89"/>
        <v/>
      </c>
      <c r="KI24" s="1563"/>
      <c r="KJ24" s="1563" t="str">
        <f t="shared" si="90"/>
        <v/>
      </c>
      <c r="KK24" s="1563"/>
      <c r="KL24" s="1563" t="str">
        <f t="shared" si="91"/>
        <v/>
      </c>
      <c r="KM24" s="1563"/>
      <c r="KN24" s="1563" t="str">
        <f t="shared" si="92"/>
        <v/>
      </c>
      <c r="KO24" s="1563"/>
      <c r="KP24" s="1563" t="str">
        <f t="shared" si="93"/>
        <v/>
      </c>
      <c r="KQ24" s="1563"/>
      <c r="KR24" s="1563" t="str">
        <f t="shared" si="94"/>
        <v/>
      </c>
      <c r="KS24" s="1563"/>
      <c r="KT24" s="1563" t="str">
        <f t="shared" si="95"/>
        <v/>
      </c>
      <c r="KU24" s="1563"/>
      <c r="KV24" s="1563" t="str">
        <f t="shared" si="96"/>
        <v/>
      </c>
      <c r="KW24" s="1563"/>
      <c r="KX24" s="1563" t="str">
        <f t="shared" si="97"/>
        <v/>
      </c>
      <c r="KY24" s="1563"/>
      <c r="KZ24" s="1563" t="str">
        <f t="shared" si="98"/>
        <v/>
      </c>
      <c r="LA24" s="1563"/>
      <c r="LB24" s="1563" t="str">
        <f t="shared" si="99"/>
        <v/>
      </c>
      <c r="LC24" s="1563"/>
      <c r="LD24" s="1563" t="str">
        <f t="shared" si="100"/>
        <v/>
      </c>
      <c r="LE24" s="1563"/>
      <c r="LF24" s="1563" t="str">
        <f t="shared" si="101"/>
        <v/>
      </c>
      <c r="LG24" s="1563"/>
      <c r="LH24" s="1563" t="str">
        <f t="shared" si="102"/>
        <v/>
      </c>
      <c r="LI24" s="1563"/>
      <c r="LJ24" s="1563" t="str">
        <f t="shared" si="103"/>
        <v/>
      </c>
      <c r="LK24" s="1563"/>
      <c r="LL24" s="1563" t="str">
        <f t="shared" si="104"/>
        <v/>
      </c>
      <c r="LM24" s="1563"/>
      <c r="LN24" s="1563" t="str">
        <f t="shared" si="105"/>
        <v/>
      </c>
      <c r="LO24" s="1563"/>
      <c r="LP24" s="1563" t="str">
        <f t="shared" si="106"/>
        <v/>
      </c>
      <c r="LQ24" s="1563"/>
      <c r="LR24" s="1563" t="str">
        <f t="shared" si="107"/>
        <v/>
      </c>
      <c r="LS24" s="1563"/>
      <c r="LT24" s="1563" t="str">
        <f t="shared" si="108"/>
        <v/>
      </c>
      <c r="LU24" s="1563"/>
      <c r="LV24" s="1563" t="str">
        <f t="shared" si="109"/>
        <v/>
      </c>
      <c r="LW24" s="1563"/>
      <c r="LX24" s="1563" t="str">
        <f t="shared" si="110"/>
        <v/>
      </c>
      <c r="LY24" s="1563"/>
      <c r="LZ24" s="1563" t="str">
        <f t="shared" si="111"/>
        <v/>
      </c>
      <c r="MA24" s="1563"/>
      <c r="MB24" s="1563" t="str">
        <f t="shared" si="112"/>
        <v/>
      </c>
      <c r="MC24" s="1563"/>
      <c r="MD24" s="1563" t="str">
        <f t="shared" si="113"/>
        <v/>
      </c>
      <c r="ME24" s="1563"/>
      <c r="MF24" s="1563" t="str">
        <f t="shared" si="114"/>
        <v/>
      </c>
      <c r="MG24" s="1563"/>
      <c r="MH24" s="1572">
        <f t="shared" si="168"/>
        <v>0</v>
      </c>
      <c r="MI24" s="1754"/>
      <c r="MJ24" s="1571">
        <f t="shared" si="169"/>
        <v>0</v>
      </c>
      <c r="MK24" s="1555">
        <f t="shared" si="115"/>
        <v>0</v>
      </c>
      <c r="ML24" s="1555">
        <f t="shared" si="115"/>
        <v>0</v>
      </c>
      <c r="MM24" s="1555">
        <f t="shared" si="115"/>
        <v>0</v>
      </c>
      <c r="MN24" s="1555">
        <f t="shared" si="115"/>
        <v>0</v>
      </c>
      <c r="MO24" s="1555">
        <f t="shared" si="115"/>
        <v>0</v>
      </c>
      <c r="MP24" s="1579">
        <f t="shared" si="115"/>
        <v>0</v>
      </c>
      <c r="MQ24" s="1754">
        <f t="shared" si="155"/>
        <v>0</v>
      </c>
      <c r="MR24" s="1754"/>
      <c r="MS24" s="1557"/>
      <c r="MT24" s="1557"/>
      <c r="MU24" s="1557"/>
      <c r="MV24" s="1557"/>
      <c r="MW24" s="1557"/>
      <c r="MX24" s="1557"/>
      <c r="MY24" s="1557"/>
      <c r="MZ24" s="1752"/>
      <c r="NA24" s="1752"/>
      <c r="NB24" s="1754"/>
      <c r="NC24" s="1585">
        <f t="shared" si="170"/>
        <v>0</v>
      </c>
      <c r="ND24" s="1554">
        <f t="shared" si="156"/>
        <v>0</v>
      </c>
      <c r="NE24" s="1554">
        <f t="shared" si="157"/>
        <v>0</v>
      </c>
      <c r="NF24" s="1554">
        <f t="shared" si="158"/>
        <v>0</v>
      </c>
      <c r="NG24" s="1554">
        <f t="shared" si="159"/>
        <v>0</v>
      </c>
      <c r="NH24" s="1554">
        <f t="shared" si="160"/>
        <v>0</v>
      </c>
      <c r="NI24" s="1554">
        <f t="shared" si="161"/>
        <v>0</v>
      </c>
      <c r="NJ24" s="1586">
        <f t="shared" si="162"/>
        <v>0</v>
      </c>
      <c r="NL24" s="1"/>
      <c r="NM24" s="1766">
        <f t="shared" si="163"/>
        <v>0</v>
      </c>
      <c r="NN24" s="1"/>
      <c r="NO24" s="1"/>
      <c r="NP24" s="1"/>
      <c r="NQ24" s="1"/>
      <c r="NR24" s="1"/>
    </row>
    <row r="25" spans="3:382" s="1457" customFormat="1" ht="10.5" customHeight="1" thickBot="1">
      <c r="C25" s="2542" t="str">
        <f t="shared" si="116"/>
        <v>0D</v>
      </c>
      <c r="D25" s="2412">
        <f t="shared" si="117"/>
        <v>0</v>
      </c>
      <c r="E25" s="1539">
        <f t="shared" si="118"/>
        <v>0</v>
      </c>
      <c r="F25" s="1539">
        <f t="shared" si="119"/>
        <v>0</v>
      </c>
      <c r="G25" s="1539">
        <f t="shared" si="120"/>
        <v>0</v>
      </c>
      <c r="H25" s="2408">
        <f t="shared" si="121"/>
        <v>0</v>
      </c>
      <c r="I25" s="39"/>
      <c r="J25" s="751"/>
      <c r="L25" s="2426" t="str">
        <f t="shared" si="122"/>
        <v>0D</v>
      </c>
      <c r="M25" s="2423">
        <f t="shared" si="123"/>
        <v>0</v>
      </c>
      <c r="N25" s="1540">
        <f t="shared" si="124"/>
        <v>0</v>
      </c>
      <c r="O25" s="1540">
        <f t="shared" si="125"/>
        <v>0</v>
      </c>
      <c r="P25" s="1540">
        <f t="shared" si="126"/>
        <v>0</v>
      </c>
      <c r="Q25" s="2416">
        <f t="shared" si="127"/>
        <v>0</v>
      </c>
      <c r="R25" s="2403"/>
      <c r="S25" s="1752"/>
      <c r="T25" s="1752"/>
      <c r="U25" s="2420">
        <f t="shared" si="128"/>
        <v>0</v>
      </c>
      <c r="V25" s="2420" t="str">
        <f t="shared" si="129"/>
        <v>D</v>
      </c>
      <c r="W25" s="2423">
        <f t="shared" si="130"/>
        <v>0</v>
      </c>
      <c r="X25" s="1540">
        <f t="shared" si="131"/>
        <v>0</v>
      </c>
      <c r="Y25" s="1540">
        <f t="shared" si="132"/>
        <v>0</v>
      </c>
      <c r="Z25" s="1540">
        <f t="shared" si="133"/>
        <v>0</v>
      </c>
      <c r="AA25" s="2416">
        <f t="shared" si="134"/>
        <v>0</v>
      </c>
      <c r="AB25" s="1752"/>
      <c r="AC25" s="1752"/>
      <c r="AD25" s="1752"/>
      <c r="AE25" s="1752"/>
      <c r="AF25" s="1752"/>
      <c r="AG25" s="1752"/>
      <c r="AH25" s="1752"/>
      <c r="AI25" s="1752"/>
      <c r="AJ25" s="1752"/>
      <c r="AK25" s="1752"/>
      <c r="AL25" s="1752"/>
      <c r="AM25" s="1752"/>
      <c r="AN25" s="1752"/>
      <c r="AO25" s="1752"/>
      <c r="AP25" s="1752"/>
      <c r="AQ25" s="1752"/>
      <c r="AR25" s="1752"/>
      <c r="AS25" s="1752"/>
      <c r="AT25" s="1752"/>
      <c r="AU25" s="1752"/>
      <c r="AV25" s="1752"/>
      <c r="AW25" s="1752"/>
      <c r="AX25" s="1752"/>
      <c r="AY25" s="1752"/>
      <c r="AZ25" s="1752"/>
      <c r="BA25" s="1752"/>
      <c r="BB25" s="1752"/>
      <c r="BC25" s="1752"/>
      <c r="BD25" s="1752"/>
      <c r="BE25" s="1752"/>
      <c r="BF25" s="1752"/>
      <c r="BG25" s="1752"/>
      <c r="BH25" s="1752"/>
      <c r="BI25" s="1752"/>
      <c r="BJ25" s="1752"/>
      <c r="BK25" s="1752"/>
      <c r="BL25" s="1752"/>
      <c r="BM25" s="1752"/>
      <c r="BN25" s="1752"/>
      <c r="BO25" s="1752"/>
      <c r="BP25" s="1752"/>
      <c r="BQ25" s="1752"/>
      <c r="BR25" s="1752"/>
      <c r="BS25" s="1752"/>
      <c r="BT25" s="1752"/>
      <c r="BU25" s="1752"/>
      <c r="BV25" s="1752"/>
      <c r="BW25" s="1752"/>
      <c r="BX25" s="1752"/>
      <c r="BY25" s="1752"/>
      <c r="BZ25" s="1752"/>
      <c r="CA25" s="1752"/>
      <c r="CB25" s="1752"/>
      <c r="CC25" s="1752"/>
      <c r="CD25" s="1752"/>
      <c r="CE25" s="1752"/>
      <c r="CF25" s="1752"/>
      <c r="CG25" s="1752"/>
      <c r="CH25" s="1752"/>
      <c r="CI25" s="1752"/>
      <c r="CJ25" s="1752"/>
      <c r="CK25" s="1752"/>
      <c r="CL25" s="1752"/>
      <c r="CM25" s="1752"/>
      <c r="CN25" s="1752"/>
      <c r="CO25" s="2547" t="str">
        <f>IF(DP24="","",(DP24&amp;(COUNTIF($DP$16:DP25,DP24))))</f>
        <v>05</v>
      </c>
      <c r="CP25" s="2548">
        <f t="shared" ref="CP25" si="184">CP24</f>
        <v>0</v>
      </c>
      <c r="CQ25" s="2549" t="str">
        <f t="shared" ref="CQ25" si="185">DP24&amp;DQ25</f>
        <v>0D</v>
      </c>
      <c r="CR25" s="1540">
        <f t="shared" si="135"/>
        <v>0</v>
      </c>
      <c r="CS25" s="1540">
        <f t="shared" si="136"/>
        <v>0</v>
      </c>
      <c r="CT25" s="1540">
        <f t="shared" si="137"/>
        <v>0</v>
      </c>
      <c r="CU25" s="1540">
        <f t="shared" si="138"/>
        <v>0</v>
      </c>
      <c r="CV25" s="2416">
        <f t="shared" si="139"/>
        <v>0</v>
      </c>
      <c r="CX25" s="2432" t="str">
        <f>IFERROR((VLOOKUP(CO25,'BİLGİ GİR'!$V$107:$AA$119,6,0)),"")</f>
        <v/>
      </c>
      <c r="CY25" s="4111"/>
      <c r="CZ25" s="1545" t="s">
        <v>8</v>
      </c>
      <c r="DA25" s="2437">
        <f>'BİLGİ GİR'!CC111</f>
        <v>0</v>
      </c>
      <c r="DB25" s="2445"/>
      <c r="DC25" s="2437">
        <f>'BİLGİ GİR'!CE111</f>
        <v>0</v>
      </c>
      <c r="DD25" s="2447"/>
      <c r="DE25" s="2435">
        <f>'BİLGİ GİR'!CG111</f>
        <v>0</v>
      </c>
      <c r="DF25" s="2445"/>
      <c r="DG25" s="2437">
        <f>'BİLGİ GİR'!CI111</f>
        <v>0</v>
      </c>
      <c r="DH25" s="2447"/>
      <c r="DI25" s="2435">
        <f>'BİLGİ GİR'!CK111</f>
        <v>0</v>
      </c>
      <c r="DJ25" s="2445"/>
      <c r="DK25" s="2437">
        <f>'BİLGİ GİR'!CM111</f>
        <v>0</v>
      </c>
      <c r="DL25" s="2447"/>
      <c r="DM25" s="2435">
        <f>'BİLGİ GİR'!CO111</f>
        <v>0</v>
      </c>
      <c r="DN25" s="2447"/>
      <c r="DO25" s="33"/>
      <c r="DP25" s="4113"/>
      <c r="DQ25" s="1276" t="s">
        <v>8</v>
      </c>
      <c r="DR25" s="1733">
        <f>'GÜNDÜZ (Saat Ekle)'!D16</f>
        <v>0</v>
      </c>
      <c r="DS25" s="1727">
        <f>'GÜNDÜZ (Saat Ekle)'!E16</f>
        <v>0</v>
      </c>
      <c r="DT25" s="1736">
        <f>'GÜNDÜZ (Saat Ekle)'!F16</f>
        <v>0</v>
      </c>
      <c r="DU25" s="1727">
        <f>'GÜNDÜZ (Saat Ekle)'!G16</f>
        <v>0</v>
      </c>
      <c r="DV25" s="1736">
        <f>'GÜNDÜZ (Saat Ekle)'!H16</f>
        <v>0</v>
      </c>
      <c r="DW25" s="1727">
        <f>'GÜNDÜZ (Saat Ekle)'!I16</f>
        <v>0</v>
      </c>
      <c r="DX25" s="1736">
        <f>'GÜNDÜZ (Saat Ekle)'!J16</f>
        <v>0</v>
      </c>
      <c r="DY25" s="1727">
        <f>'GÜNDÜZ (Saat Ekle)'!K16</f>
        <v>0</v>
      </c>
      <c r="DZ25" s="1736">
        <f>'GÜNDÜZ (Saat Ekle)'!L16</f>
        <v>0</v>
      </c>
      <c r="EA25" s="1727">
        <f>'GÜNDÜZ (Saat Ekle)'!M16</f>
        <v>0</v>
      </c>
      <c r="EB25" s="1460">
        <f>'GÜNDÜZ (Saat Ekle)'!N16</f>
        <v>0</v>
      </c>
      <c r="EC25" s="1728">
        <f>'GÜNDÜZ (Saat Ekle)'!O16</f>
        <v>0</v>
      </c>
      <c r="ED25" s="1461">
        <f>'GÜNDÜZ (Saat Ekle)'!P16</f>
        <v>0</v>
      </c>
      <c r="EE25" s="1728">
        <f>'GÜNDÜZ (Saat Ekle)'!Q16</f>
        <v>0</v>
      </c>
      <c r="EF25" s="1733">
        <f>'GÜNDÜZ (Saat Ekle)'!R16</f>
        <v>0</v>
      </c>
      <c r="EG25" s="1727">
        <f>'GÜNDÜZ (Saat Ekle)'!S16</f>
        <v>0</v>
      </c>
      <c r="EH25" s="1736">
        <f>'GÜNDÜZ (Saat Ekle)'!T16</f>
        <v>0</v>
      </c>
      <c r="EI25" s="1727">
        <f>'GÜNDÜZ (Saat Ekle)'!U16</f>
        <v>0</v>
      </c>
      <c r="EJ25" s="1736">
        <f>'GÜNDÜZ (Saat Ekle)'!V16</f>
        <v>0</v>
      </c>
      <c r="EK25" s="1727">
        <f>'GÜNDÜZ (Saat Ekle)'!W16</f>
        <v>0</v>
      </c>
      <c r="EL25" s="1736">
        <f>'GÜNDÜZ (Saat Ekle)'!X16</f>
        <v>0</v>
      </c>
      <c r="EM25" s="1727">
        <f>'GÜNDÜZ (Saat Ekle)'!Y16</f>
        <v>0</v>
      </c>
      <c r="EN25" s="1736">
        <f>'GÜNDÜZ (Saat Ekle)'!Z16</f>
        <v>0</v>
      </c>
      <c r="EO25" s="1727">
        <f>'GÜNDÜZ (Saat Ekle)'!AA16</f>
        <v>0</v>
      </c>
      <c r="EP25" s="1460">
        <f>'GÜNDÜZ (Saat Ekle)'!AB16</f>
        <v>0</v>
      </c>
      <c r="EQ25" s="1728">
        <f>'GÜNDÜZ (Saat Ekle)'!AC16</f>
        <v>0</v>
      </c>
      <c r="ER25" s="1461">
        <f>'GÜNDÜZ (Saat Ekle)'!AD16</f>
        <v>0</v>
      </c>
      <c r="ES25" s="1728">
        <f>'GÜNDÜZ (Saat Ekle)'!AE16</f>
        <v>0</v>
      </c>
      <c r="ET25" s="1733">
        <f>'GÜNDÜZ (Saat Ekle)'!AF16</f>
        <v>0</v>
      </c>
      <c r="EU25" s="1727">
        <f>'GÜNDÜZ (Saat Ekle)'!AG16</f>
        <v>0</v>
      </c>
      <c r="EV25" s="1736">
        <f>'GÜNDÜZ (Saat Ekle)'!AH16</f>
        <v>0</v>
      </c>
      <c r="EW25" s="1727">
        <f>'GÜNDÜZ (Saat Ekle)'!AI16</f>
        <v>0</v>
      </c>
      <c r="EX25" s="1736">
        <f>'GÜNDÜZ (Saat Ekle)'!AJ16</f>
        <v>0</v>
      </c>
      <c r="EY25" s="1727">
        <f>'GÜNDÜZ (Saat Ekle)'!AK16</f>
        <v>0</v>
      </c>
      <c r="EZ25" s="1736">
        <f>'GÜNDÜZ (Saat Ekle)'!AL16</f>
        <v>0</v>
      </c>
      <c r="FA25" s="1727">
        <f>'GÜNDÜZ (Saat Ekle)'!AM16</f>
        <v>0</v>
      </c>
      <c r="FB25" s="1736">
        <f>'GÜNDÜZ (Saat Ekle)'!AN16</f>
        <v>0</v>
      </c>
      <c r="FC25" s="1727">
        <f>'GÜNDÜZ (Saat Ekle)'!AO16</f>
        <v>0</v>
      </c>
      <c r="FD25" s="1460">
        <f>'GÜNDÜZ (Saat Ekle)'!AP16</f>
        <v>0</v>
      </c>
      <c r="FE25" s="1728">
        <f>'GÜNDÜZ (Saat Ekle)'!AQ16</f>
        <v>0</v>
      </c>
      <c r="FF25" s="1461">
        <f>'GÜNDÜZ (Saat Ekle)'!AR16</f>
        <v>0</v>
      </c>
      <c r="FG25" s="1728">
        <f>'GÜNDÜZ (Saat Ekle)'!AS16</f>
        <v>0</v>
      </c>
      <c r="FH25" s="1733">
        <f>'GÜNDÜZ (Saat Ekle)'!AT16</f>
        <v>0</v>
      </c>
      <c r="FI25" s="1727">
        <f>'GÜNDÜZ (Saat Ekle)'!AU16</f>
        <v>0</v>
      </c>
      <c r="FJ25" s="1736">
        <f>'GÜNDÜZ (Saat Ekle)'!AV16</f>
        <v>0</v>
      </c>
      <c r="FK25" s="1727">
        <f>'GÜNDÜZ (Saat Ekle)'!AW16</f>
        <v>0</v>
      </c>
      <c r="FL25" s="1736">
        <f>'GÜNDÜZ (Saat Ekle)'!AX16</f>
        <v>0</v>
      </c>
      <c r="FM25" s="1727">
        <f>'GÜNDÜZ (Saat Ekle)'!AY16</f>
        <v>0</v>
      </c>
      <c r="FN25" s="1736">
        <f>'GÜNDÜZ (Saat Ekle)'!AZ16</f>
        <v>0</v>
      </c>
      <c r="FO25" s="1727">
        <f>'GÜNDÜZ (Saat Ekle)'!BA16</f>
        <v>0</v>
      </c>
      <c r="FP25" s="1736">
        <f>'GÜNDÜZ (Saat Ekle)'!BB16</f>
        <v>0</v>
      </c>
      <c r="FQ25" s="1727">
        <f>'GÜNDÜZ (Saat Ekle)'!BC16</f>
        <v>0</v>
      </c>
      <c r="FR25" s="1460">
        <f>'GÜNDÜZ (Saat Ekle)'!BD16</f>
        <v>0</v>
      </c>
      <c r="FS25" s="1728">
        <f>'GÜNDÜZ (Saat Ekle)'!BE16</f>
        <v>0</v>
      </c>
      <c r="FT25" s="1461">
        <f>'GÜNDÜZ (Saat Ekle)'!BF16</f>
        <v>0</v>
      </c>
      <c r="FU25" s="1728">
        <f>'GÜNDÜZ (Saat Ekle)'!BG16</f>
        <v>0</v>
      </c>
      <c r="FV25" s="1733">
        <f>'GÜNDÜZ (Saat Ekle)'!BH16</f>
        <v>0</v>
      </c>
      <c r="FW25" s="1727">
        <f>'GÜNDÜZ (Saat Ekle)'!BI16</f>
        <v>0</v>
      </c>
      <c r="FX25" s="1736">
        <f>'GÜNDÜZ (Saat Ekle)'!BJ16</f>
        <v>0</v>
      </c>
      <c r="FY25" s="1727">
        <f>'GÜNDÜZ (Saat Ekle)'!BK16</f>
        <v>0</v>
      </c>
      <c r="FZ25" s="1736">
        <f>'GÜNDÜZ (Saat Ekle)'!BL16</f>
        <v>0</v>
      </c>
      <c r="GA25" s="1727">
        <f>'GÜNDÜZ (Saat Ekle)'!BM16</f>
        <v>0</v>
      </c>
      <c r="GB25" s="1736">
        <f>'GÜNDÜZ (Saat Ekle)'!BN16</f>
        <v>0</v>
      </c>
      <c r="GC25" s="1727">
        <f>'GÜNDÜZ (Saat Ekle)'!BO16</f>
        <v>0</v>
      </c>
      <c r="GD25" s="1736">
        <f>'GÜNDÜZ (Saat Ekle)'!BP16</f>
        <v>0</v>
      </c>
      <c r="GE25" s="1727">
        <f>'GÜNDÜZ (Saat Ekle)'!BQ16</f>
        <v>0</v>
      </c>
      <c r="GF25" s="1460">
        <f>'GÜNDÜZ (Saat Ekle)'!BR16</f>
        <v>0</v>
      </c>
      <c r="GG25" s="1728">
        <f>'GÜNDÜZ (Saat Ekle)'!BS16</f>
        <v>0</v>
      </c>
      <c r="GH25" s="1461">
        <f>'GÜNDÜZ (Saat Ekle)'!BT16</f>
        <v>0</v>
      </c>
      <c r="GI25" s="1768">
        <f>'GÜNDÜZ (Saat Ekle)'!BU16</f>
        <v>0</v>
      </c>
      <c r="GL25" s="4109"/>
      <c r="GM25" s="1487" t="str">
        <f t="shared" si="140"/>
        <v/>
      </c>
      <c r="GN25" s="1515"/>
      <c r="GO25" s="1487" t="str">
        <f t="shared" si="51"/>
        <v/>
      </c>
      <c r="GP25" s="1515"/>
      <c r="GQ25" s="1487" t="str">
        <f t="shared" si="52"/>
        <v/>
      </c>
      <c r="GR25" s="1515"/>
      <c r="GS25" s="1487" t="str">
        <f t="shared" si="53"/>
        <v/>
      </c>
      <c r="GT25" s="1515"/>
      <c r="GU25" s="1487" t="str">
        <f t="shared" si="54"/>
        <v/>
      </c>
      <c r="GV25" s="1500"/>
      <c r="GW25" s="1497" t="str">
        <f t="shared" si="141"/>
        <v/>
      </c>
      <c r="GX25" s="1515"/>
      <c r="GY25" s="1487" t="str">
        <f t="shared" si="142"/>
        <v/>
      </c>
      <c r="GZ25" s="1517"/>
      <c r="HA25" s="1494" t="str">
        <f t="shared" si="143"/>
        <v/>
      </c>
      <c r="HB25" s="1515"/>
      <c r="HC25" s="1490" t="str">
        <f t="shared" si="55"/>
        <v/>
      </c>
      <c r="HD25" s="1515"/>
      <c r="HE25" s="1490" t="str">
        <f t="shared" si="56"/>
        <v/>
      </c>
      <c r="HF25" s="1515"/>
      <c r="HG25" s="1490" t="str">
        <f t="shared" si="57"/>
        <v/>
      </c>
      <c r="HH25" s="1515"/>
      <c r="HI25" s="1490" t="str">
        <f t="shared" si="58"/>
        <v/>
      </c>
      <c r="HJ25" s="1500"/>
      <c r="HK25" s="1506" t="str">
        <f t="shared" si="59"/>
        <v/>
      </c>
      <c r="HL25" s="1515"/>
      <c r="HM25" s="1490" t="str">
        <f t="shared" si="144"/>
        <v/>
      </c>
      <c r="HN25" s="1517"/>
      <c r="HO25" s="1503" t="str">
        <f t="shared" si="60"/>
        <v/>
      </c>
      <c r="HP25" s="1515"/>
      <c r="HQ25" s="1487" t="str">
        <f t="shared" si="61"/>
        <v/>
      </c>
      <c r="HR25" s="1515"/>
      <c r="HS25" s="1487" t="str">
        <f t="shared" si="62"/>
        <v/>
      </c>
      <c r="HT25" s="1515"/>
      <c r="HU25" s="1487" t="str">
        <f t="shared" si="63"/>
        <v/>
      </c>
      <c r="HV25" s="1515"/>
      <c r="HW25" s="1487" t="str">
        <f t="shared" si="64"/>
        <v/>
      </c>
      <c r="HX25" s="1500"/>
      <c r="HY25" s="1497" t="str">
        <f t="shared" si="65"/>
        <v/>
      </c>
      <c r="HZ25" s="1515"/>
      <c r="IA25" s="1487" t="str">
        <f t="shared" si="66"/>
        <v/>
      </c>
      <c r="IB25" s="1517"/>
      <c r="IC25" s="1494" t="str">
        <f t="shared" si="67"/>
        <v/>
      </c>
      <c r="ID25" s="1515"/>
      <c r="IE25" s="1490" t="str">
        <f t="shared" si="68"/>
        <v/>
      </c>
      <c r="IF25" s="1515"/>
      <c r="IG25" s="1490" t="str">
        <f t="shared" si="69"/>
        <v/>
      </c>
      <c r="IH25" s="1515"/>
      <c r="II25" s="1490" t="str">
        <f t="shared" si="70"/>
        <v/>
      </c>
      <c r="IJ25" s="1515"/>
      <c r="IK25" s="1490" t="str">
        <f t="shared" si="71"/>
        <v/>
      </c>
      <c r="IL25" s="1500"/>
      <c r="IM25" s="1506" t="str">
        <f t="shared" si="72"/>
        <v/>
      </c>
      <c r="IN25" s="1515"/>
      <c r="IO25" s="1490" t="str">
        <f t="shared" si="73"/>
        <v/>
      </c>
      <c r="IP25" s="1517"/>
      <c r="IQ25" s="1509" t="str">
        <f t="shared" si="74"/>
        <v/>
      </c>
      <c r="IR25" s="1515"/>
      <c r="IS25" s="1422" t="str">
        <f t="shared" si="75"/>
        <v/>
      </c>
      <c r="IT25" s="1515"/>
      <c r="IU25" s="1422" t="str">
        <f t="shared" si="76"/>
        <v/>
      </c>
      <c r="IV25" s="1515"/>
      <c r="IW25" s="1422" t="str">
        <f t="shared" si="77"/>
        <v/>
      </c>
      <c r="IX25" s="1515"/>
      <c r="IY25" s="1422" t="str">
        <f t="shared" si="78"/>
        <v/>
      </c>
      <c r="IZ25" s="1500"/>
      <c r="JA25" s="1512" t="str">
        <f t="shared" si="79"/>
        <v/>
      </c>
      <c r="JB25" s="1515"/>
      <c r="JC25" s="1422" t="str">
        <f t="shared" si="80"/>
        <v/>
      </c>
      <c r="JD25" s="1517"/>
      <c r="JE25" s="1754"/>
      <c r="JF25" s="1571">
        <f t="shared" si="145"/>
        <v>0</v>
      </c>
      <c r="JG25" s="1555">
        <f t="shared" si="146"/>
        <v>0</v>
      </c>
      <c r="JH25" s="1555">
        <f t="shared" si="147"/>
        <v>0</v>
      </c>
      <c r="JI25" s="1555">
        <f t="shared" si="148"/>
        <v>0</v>
      </c>
      <c r="JJ25" s="1555">
        <f t="shared" si="149"/>
        <v>0</v>
      </c>
      <c r="JK25" s="1566">
        <f t="shared" si="150"/>
        <v>0</v>
      </c>
      <c r="JL25" s="1522">
        <f t="shared" si="151"/>
        <v>0</v>
      </c>
      <c r="JM25" s="1523">
        <f t="shared" si="152"/>
        <v>0</v>
      </c>
      <c r="JN25" s="1523">
        <f t="shared" si="153"/>
        <v>0</v>
      </c>
      <c r="JO25" s="1560">
        <f t="shared" si="154"/>
        <v>0</v>
      </c>
      <c r="JP25" s="1563" t="str">
        <f t="shared" si="167"/>
        <v/>
      </c>
      <c r="JQ25" s="1563"/>
      <c r="JR25" s="1563" t="str">
        <f t="shared" si="81"/>
        <v/>
      </c>
      <c r="JS25" s="1563"/>
      <c r="JT25" s="1563" t="str">
        <f t="shared" si="82"/>
        <v/>
      </c>
      <c r="JU25" s="1563"/>
      <c r="JV25" s="1563" t="str">
        <f t="shared" si="83"/>
        <v/>
      </c>
      <c r="JW25" s="1563"/>
      <c r="JX25" s="1563" t="str">
        <f t="shared" si="84"/>
        <v/>
      </c>
      <c r="JY25" s="1563"/>
      <c r="JZ25" s="1563" t="str">
        <f t="shared" si="85"/>
        <v/>
      </c>
      <c r="KA25" s="1563"/>
      <c r="KB25" s="1563" t="str">
        <f t="shared" si="86"/>
        <v/>
      </c>
      <c r="KC25" s="1563"/>
      <c r="KD25" s="1563" t="str">
        <f t="shared" si="87"/>
        <v/>
      </c>
      <c r="KE25" s="1563"/>
      <c r="KF25" s="1563" t="str">
        <f t="shared" si="88"/>
        <v/>
      </c>
      <c r="KG25" s="1563"/>
      <c r="KH25" s="1563" t="str">
        <f t="shared" si="89"/>
        <v/>
      </c>
      <c r="KI25" s="1563"/>
      <c r="KJ25" s="1563" t="str">
        <f t="shared" si="90"/>
        <v/>
      </c>
      <c r="KK25" s="1563"/>
      <c r="KL25" s="1563" t="str">
        <f t="shared" si="91"/>
        <v/>
      </c>
      <c r="KM25" s="1563"/>
      <c r="KN25" s="1563" t="str">
        <f t="shared" si="92"/>
        <v/>
      </c>
      <c r="KO25" s="1563"/>
      <c r="KP25" s="1563" t="str">
        <f t="shared" si="93"/>
        <v/>
      </c>
      <c r="KQ25" s="1563"/>
      <c r="KR25" s="1563" t="str">
        <f t="shared" si="94"/>
        <v/>
      </c>
      <c r="KS25" s="1563"/>
      <c r="KT25" s="1563" t="str">
        <f t="shared" si="95"/>
        <v/>
      </c>
      <c r="KU25" s="1563"/>
      <c r="KV25" s="1563" t="str">
        <f t="shared" si="96"/>
        <v/>
      </c>
      <c r="KW25" s="1563"/>
      <c r="KX25" s="1563" t="str">
        <f t="shared" si="97"/>
        <v/>
      </c>
      <c r="KY25" s="1563"/>
      <c r="KZ25" s="1563" t="str">
        <f t="shared" si="98"/>
        <v/>
      </c>
      <c r="LA25" s="1563"/>
      <c r="LB25" s="1563" t="str">
        <f t="shared" si="99"/>
        <v/>
      </c>
      <c r="LC25" s="1563"/>
      <c r="LD25" s="1563" t="str">
        <f t="shared" si="100"/>
        <v/>
      </c>
      <c r="LE25" s="1563"/>
      <c r="LF25" s="1563" t="str">
        <f t="shared" si="101"/>
        <v/>
      </c>
      <c r="LG25" s="1563"/>
      <c r="LH25" s="1563" t="str">
        <f t="shared" si="102"/>
        <v/>
      </c>
      <c r="LI25" s="1563"/>
      <c r="LJ25" s="1563" t="str">
        <f t="shared" si="103"/>
        <v/>
      </c>
      <c r="LK25" s="1563"/>
      <c r="LL25" s="1563" t="str">
        <f t="shared" si="104"/>
        <v/>
      </c>
      <c r="LM25" s="1563"/>
      <c r="LN25" s="1563" t="str">
        <f t="shared" si="105"/>
        <v/>
      </c>
      <c r="LO25" s="1563"/>
      <c r="LP25" s="1563" t="str">
        <f t="shared" si="106"/>
        <v/>
      </c>
      <c r="LQ25" s="1563"/>
      <c r="LR25" s="1563" t="str">
        <f t="shared" si="107"/>
        <v/>
      </c>
      <c r="LS25" s="1563"/>
      <c r="LT25" s="1563" t="str">
        <f t="shared" si="108"/>
        <v/>
      </c>
      <c r="LU25" s="1563"/>
      <c r="LV25" s="1563" t="str">
        <f t="shared" si="109"/>
        <v/>
      </c>
      <c r="LW25" s="1563"/>
      <c r="LX25" s="1563" t="str">
        <f t="shared" si="110"/>
        <v/>
      </c>
      <c r="LY25" s="1563"/>
      <c r="LZ25" s="1563" t="str">
        <f t="shared" si="111"/>
        <v/>
      </c>
      <c r="MA25" s="1563"/>
      <c r="MB25" s="1563" t="str">
        <f t="shared" si="112"/>
        <v/>
      </c>
      <c r="MC25" s="1563"/>
      <c r="MD25" s="1563" t="str">
        <f t="shared" si="113"/>
        <v/>
      </c>
      <c r="ME25" s="1563"/>
      <c r="MF25" s="1563" t="str">
        <f t="shared" si="114"/>
        <v/>
      </c>
      <c r="MG25" s="1563"/>
      <c r="MH25" s="1572">
        <f t="shared" si="168"/>
        <v>0</v>
      </c>
      <c r="MI25" s="1754"/>
      <c r="MJ25" s="1571">
        <f t="shared" si="169"/>
        <v>0</v>
      </c>
      <c r="MK25" s="1555">
        <f t="shared" si="115"/>
        <v>0</v>
      </c>
      <c r="ML25" s="1555">
        <f t="shared" si="115"/>
        <v>0</v>
      </c>
      <c r="MM25" s="1555">
        <f t="shared" si="115"/>
        <v>0</v>
      </c>
      <c r="MN25" s="1555">
        <f t="shared" si="115"/>
        <v>0</v>
      </c>
      <c r="MO25" s="1555">
        <f t="shared" si="115"/>
        <v>0</v>
      </c>
      <c r="MP25" s="1579">
        <f t="shared" si="115"/>
        <v>0</v>
      </c>
      <c r="MQ25" s="1754">
        <f t="shared" si="155"/>
        <v>0</v>
      </c>
      <c r="MR25" s="1754"/>
      <c r="MS25" s="1557"/>
      <c r="MT25" s="1557"/>
      <c r="MU25" s="1557"/>
      <c r="MV25" s="1557"/>
      <c r="MW25" s="1557"/>
      <c r="MX25" s="1557"/>
      <c r="MY25" s="1557"/>
      <c r="MZ25" s="1752"/>
      <c r="NA25" s="1752"/>
      <c r="NB25" s="1754"/>
      <c r="NC25" s="1585">
        <f t="shared" si="170"/>
        <v>0</v>
      </c>
      <c r="ND25" s="1554">
        <f t="shared" si="156"/>
        <v>0</v>
      </c>
      <c r="NE25" s="1554">
        <f t="shared" si="157"/>
        <v>0</v>
      </c>
      <c r="NF25" s="1554">
        <f t="shared" si="158"/>
        <v>0</v>
      </c>
      <c r="NG25" s="1554">
        <f t="shared" si="159"/>
        <v>0</v>
      </c>
      <c r="NH25" s="1554">
        <f t="shared" si="160"/>
        <v>0</v>
      </c>
      <c r="NI25" s="1554">
        <f t="shared" si="161"/>
        <v>0</v>
      </c>
      <c r="NJ25" s="1586">
        <f t="shared" si="162"/>
        <v>0</v>
      </c>
      <c r="NL25" s="1"/>
      <c r="NM25" s="1766">
        <f t="shared" si="163"/>
        <v>0</v>
      </c>
      <c r="NN25" s="1"/>
      <c r="NO25" s="1"/>
      <c r="NP25" s="1"/>
      <c r="NQ25" s="1"/>
      <c r="NR25" s="1"/>
    </row>
    <row r="26" spans="3:382" s="1457" customFormat="1" ht="10.5" customHeight="1" thickBot="1">
      <c r="C26" s="2542" t="str">
        <f t="shared" si="116"/>
        <v>0T</v>
      </c>
      <c r="D26" s="2412">
        <f t="shared" si="117"/>
        <v>0</v>
      </c>
      <c r="E26" s="1539">
        <f t="shared" si="118"/>
        <v>0</v>
      </c>
      <c r="F26" s="1539">
        <f t="shared" si="119"/>
        <v>0</v>
      </c>
      <c r="G26" s="1539">
        <f t="shared" si="120"/>
        <v>0</v>
      </c>
      <c r="H26" s="2408">
        <f t="shared" si="121"/>
        <v>0</v>
      </c>
      <c r="I26" s="39"/>
      <c r="J26" s="751"/>
      <c r="L26" s="2426" t="str">
        <f t="shared" si="122"/>
        <v>0T</v>
      </c>
      <c r="M26" s="2423">
        <f t="shared" si="123"/>
        <v>0</v>
      </c>
      <c r="N26" s="1540">
        <f t="shared" si="124"/>
        <v>0</v>
      </c>
      <c r="O26" s="1540">
        <f t="shared" si="125"/>
        <v>0</v>
      </c>
      <c r="P26" s="1540">
        <f t="shared" si="126"/>
        <v>0</v>
      </c>
      <c r="Q26" s="2416">
        <f t="shared" si="127"/>
        <v>0</v>
      </c>
      <c r="R26" s="2403"/>
      <c r="S26" s="1752"/>
      <c r="T26" s="1752"/>
      <c r="U26" s="2420">
        <f t="shared" si="128"/>
        <v>0</v>
      </c>
      <c r="V26" s="2420" t="str">
        <f t="shared" si="129"/>
        <v>T</v>
      </c>
      <c r="W26" s="2423">
        <f t="shared" si="130"/>
        <v>0</v>
      </c>
      <c r="X26" s="1540">
        <f t="shared" si="131"/>
        <v>0</v>
      </c>
      <c r="Y26" s="1540">
        <f t="shared" si="132"/>
        <v>0</v>
      </c>
      <c r="Z26" s="1540">
        <f t="shared" si="133"/>
        <v>0</v>
      </c>
      <c r="AA26" s="2416">
        <f t="shared" si="134"/>
        <v>0</v>
      </c>
      <c r="AB26" s="1752"/>
      <c r="AC26" s="1752"/>
      <c r="AD26" s="1752"/>
      <c r="AE26" s="1752"/>
      <c r="AF26" s="1752"/>
      <c r="AG26" s="1752"/>
      <c r="AH26" s="1752"/>
      <c r="AI26" s="1752"/>
      <c r="AJ26" s="1752"/>
      <c r="AK26" s="1752"/>
      <c r="AL26" s="1752"/>
      <c r="AM26" s="1752"/>
      <c r="AN26" s="1752"/>
      <c r="AO26" s="1752"/>
      <c r="AP26" s="1752"/>
      <c r="AQ26" s="1752"/>
      <c r="AR26" s="1752"/>
      <c r="AS26" s="1752"/>
      <c r="AT26" s="1752"/>
      <c r="AU26" s="1752"/>
      <c r="AV26" s="1752"/>
      <c r="AW26" s="1752"/>
      <c r="AX26" s="1752"/>
      <c r="AY26" s="1752"/>
      <c r="AZ26" s="1752"/>
      <c r="BA26" s="1752"/>
      <c r="BB26" s="1752"/>
      <c r="BC26" s="1752"/>
      <c r="BD26" s="1752"/>
      <c r="BE26" s="1752"/>
      <c r="BF26" s="1752"/>
      <c r="BG26" s="1752"/>
      <c r="BH26" s="1752"/>
      <c r="BI26" s="1752"/>
      <c r="BJ26" s="1752"/>
      <c r="BK26" s="1752"/>
      <c r="BL26" s="1752"/>
      <c r="BM26" s="1752"/>
      <c r="BN26" s="1752"/>
      <c r="BO26" s="1752"/>
      <c r="BP26" s="1752"/>
      <c r="BQ26" s="1752"/>
      <c r="BR26" s="1752"/>
      <c r="BS26" s="1752"/>
      <c r="BT26" s="1752"/>
      <c r="BU26" s="1752"/>
      <c r="BV26" s="1752"/>
      <c r="BW26" s="1752"/>
      <c r="BX26" s="1752"/>
      <c r="BY26" s="1752"/>
      <c r="BZ26" s="1752"/>
      <c r="CA26" s="1752"/>
      <c r="CB26" s="1752"/>
      <c r="CC26" s="1752"/>
      <c r="CD26" s="1752"/>
      <c r="CE26" s="1752"/>
      <c r="CF26" s="1752"/>
      <c r="CG26" s="1752"/>
      <c r="CH26" s="1752"/>
      <c r="CI26" s="1752"/>
      <c r="CJ26" s="1752"/>
      <c r="CK26" s="1752"/>
      <c r="CL26" s="1752"/>
      <c r="CM26" s="1752"/>
      <c r="CN26" s="1752"/>
      <c r="CO26" s="2547" t="str">
        <f>IF(DP26="","",(DP26&amp;(COUNTIF($DP$16:DP27,DP26))))</f>
        <v>06</v>
      </c>
      <c r="CP26" s="2548">
        <f t="shared" ref="CP26" si="186">DP26</f>
        <v>0</v>
      </c>
      <c r="CQ26" s="2549" t="str">
        <f t="shared" ref="CQ26" si="187">DP26&amp;DQ26</f>
        <v>0T</v>
      </c>
      <c r="CR26" s="1540">
        <f t="shared" si="135"/>
        <v>0</v>
      </c>
      <c r="CS26" s="1540">
        <f t="shared" si="136"/>
        <v>0</v>
      </c>
      <c r="CT26" s="1540">
        <f t="shared" si="137"/>
        <v>0</v>
      </c>
      <c r="CU26" s="1540">
        <f t="shared" si="138"/>
        <v>0</v>
      </c>
      <c r="CV26" s="2416">
        <f t="shared" si="139"/>
        <v>0</v>
      </c>
      <c r="CX26" s="2432" t="str">
        <f>IFERROR((VLOOKUP(CO26,'BİLGİ GİR'!$V$107:$AA$119,6,0)),"")</f>
        <v/>
      </c>
      <c r="CY26" s="4110">
        <f>'BİLGİ GİR'!F112</f>
        <v>0</v>
      </c>
      <c r="CZ26" s="1542" t="s">
        <v>7</v>
      </c>
      <c r="DA26" s="2436">
        <f>'BİLGİ GİR'!CB112</f>
        <v>0</v>
      </c>
      <c r="DB26" s="2444"/>
      <c r="DC26" s="2436">
        <f>'BİLGİ GİR'!CD112</f>
        <v>0</v>
      </c>
      <c r="DD26" s="2446"/>
      <c r="DE26" s="2434">
        <f>'BİLGİ GİR'!CF112</f>
        <v>0</v>
      </c>
      <c r="DF26" s="2444"/>
      <c r="DG26" s="2436">
        <f>'BİLGİ GİR'!CH112</f>
        <v>0</v>
      </c>
      <c r="DH26" s="2446"/>
      <c r="DI26" s="2434">
        <f>'BİLGİ GİR'!CJ112</f>
        <v>0</v>
      </c>
      <c r="DJ26" s="2444"/>
      <c r="DK26" s="2436">
        <f>'BİLGİ GİR'!CL112</f>
        <v>0</v>
      </c>
      <c r="DL26" s="2446"/>
      <c r="DM26" s="2434">
        <f>'BİLGİ GİR'!CN112</f>
        <v>0</v>
      </c>
      <c r="DN26" s="2446"/>
      <c r="DO26" s="33"/>
      <c r="DP26" s="4112">
        <f t="shared" ref="DP26" si="188">CY26</f>
        <v>0</v>
      </c>
      <c r="DQ26" s="1275" t="s">
        <v>7</v>
      </c>
      <c r="DR26" s="1732">
        <f>'GÜNDÜZ (Saat Ekle)'!D17</f>
        <v>0</v>
      </c>
      <c r="DS26" s="1729">
        <f>'GÜNDÜZ (Saat Ekle)'!E17</f>
        <v>0</v>
      </c>
      <c r="DT26" s="1735">
        <f>'GÜNDÜZ (Saat Ekle)'!F17</f>
        <v>0</v>
      </c>
      <c r="DU26" s="1729">
        <f>'GÜNDÜZ (Saat Ekle)'!G17</f>
        <v>0</v>
      </c>
      <c r="DV26" s="1735">
        <f>'GÜNDÜZ (Saat Ekle)'!H17</f>
        <v>0</v>
      </c>
      <c r="DW26" s="1729">
        <f>'GÜNDÜZ (Saat Ekle)'!I17</f>
        <v>0</v>
      </c>
      <c r="DX26" s="1735">
        <f>'GÜNDÜZ (Saat Ekle)'!J17</f>
        <v>0</v>
      </c>
      <c r="DY26" s="1729">
        <f>'GÜNDÜZ (Saat Ekle)'!K17</f>
        <v>0</v>
      </c>
      <c r="DZ26" s="1735">
        <f>'GÜNDÜZ (Saat Ekle)'!L17</f>
        <v>0</v>
      </c>
      <c r="EA26" s="1729">
        <f>'GÜNDÜZ (Saat Ekle)'!M17</f>
        <v>0</v>
      </c>
      <c r="EB26" s="1458">
        <f>'GÜNDÜZ (Saat Ekle)'!N17</f>
        <v>0</v>
      </c>
      <c r="EC26" s="1730">
        <f>'GÜNDÜZ (Saat Ekle)'!O17</f>
        <v>0</v>
      </c>
      <c r="ED26" s="1459">
        <f>'GÜNDÜZ (Saat Ekle)'!P17</f>
        <v>0</v>
      </c>
      <c r="EE26" s="1730">
        <f>'GÜNDÜZ (Saat Ekle)'!Q17</f>
        <v>0</v>
      </c>
      <c r="EF26" s="1732">
        <f>'GÜNDÜZ (Saat Ekle)'!R17</f>
        <v>0</v>
      </c>
      <c r="EG26" s="1729">
        <f>'GÜNDÜZ (Saat Ekle)'!S17</f>
        <v>0</v>
      </c>
      <c r="EH26" s="1735">
        <f>'GÜNDÜZ (Saat Ekle)'!T17</f>
        <v>0</v>
      </c>
      <c r="EI26" s="1729">
        <f>'GÜNDÜZ (Saat Ekle)'!U17</f>
        <v>0</v>
      </c>
      <c r="EJ26" s="1735">
        <f>'GÜNDÜZ (Saat Ekle)'!V17</f>
        <v>0</v>
      </c>
      <c r="EK26" s="1729">
        <f>'GÜNDÜZ (Saat Ekle)'!W17</f>
        <v>0</v>
      </c>
      <c r="EL26" s="1735">
        <f>'GÜNDÜZ (Saat Ekle)'!X17</f>
        <v>0</v>
      </c>
      <c r="EM26" s="1729">
        <f>'GÜNDÜZ (Saat Ekle)'!Y17</f>
        <v>0</v>
      </c>
      <c r="EN26" s="1735">
        <f>'GÜNDÜZ (Saat Ekle)'!Z17</f>
        <v>0</v>
      </c>
      <c r="EO26" s="1729">
        <f>'GÜNDÜZ (Saat Ekle)'!AA17</f>
        <v>0</v>
      </c>
      <c r="EP26" s="1458">
        <f>'GÜNDÜZ (Saat Ekle)'!AB17</f>
        <v>0</v>
      </c>
      <c r="EQ26" s="1730">
        <f>'GÜNDÜZ (Saat Ekle)'!AC17</f>
        <v>0</v>
      </c>
      <c r="ER26" s="1459">
        <f>'GÜNDÜZ (Saat Ekle)'!AD17</f>
        <v>0</v>
      </c>
      <c r="ES26" s="1730">
        <f>'GÜNDÜZ (Saat Ekle)'!AE17</f>
        <v>0</v>
      </c>
      <c r="ET26" s="1732">
        <f>'GÜNDÜZ (Saat Ekle)'!AF17</f>
        <v>0</v>
      </c>
      <c r="EU26" s="1729">
        <f>'GÜNDÜZ (Saat Ekle)'!AG17</f>
        <v>0</v>
      </c>
      <c r="EV26" s="1735">
        <f>'GÜNDÜZ (Saat Ekle)'!AH17</f>
        <v>0</v>
      </c>
      <c r="EW26" s="1729">
        <f>'GÜNDÜZ (Saat Ekle)'!AI17</f>
        <v>0</v>
      </c>
      <c r="EX26" s="1735">
        <f>'GÜNDÜZ (Saat Ekle)'!AJ17</f>
        <v>0</v>
      </c>
      <c r="EY26" s="1729">
        <f>'GÜNDÜZ (Saat Ekle)'!AK17</f>
        <v>0</v>
      </c>
      <c r="EZ26" s="1735">
        <f>'GÜNDÜZ (Saat Ekle)'!AL17</f>
        <v>0</v>
      </c>
      <c r="FA26" s="1729">
        <f>'GÜNDÜZ (Saat Ekle)'!AM17</f>
        <v>0</v>
      </c>
      <c r="FB26" s="1735">
        <f>'GÜNDÜZ (Saat Ekle)'!AN17</f>
        <v>0</v>
      </c>
      <c r="FC26" s="1729">
        <f>'GÜNDÜZ (Saat Ekle)'!AO17</f>
        <v>0</v>
      </c>
      <c r="FD26" s="1458">
        <f>'GÜNDÜZ (Saat Ekle)'!AP17</f>
        <v>0</v>
      </c>
      <c r="FE26" s="1730">
        <f>'GÜNDÜZ (Saat Ekle)'!AQ17</f>
        <v>0</v>
      </c>
      <c r="FF26" s="1459">
        <f>'GÜNDÜZ (Saat Ekle)'!AR17</f>
        <v>0</v>
      </c>
      <c r="FG26" s="1730">
        <f>'GÜNDÜZ (Saat Ekle)'!AS17</f>
        <v>0</v>
      </c>
      <c r="FH26" s="1732">
        <f>'GÜNDÜZ (Saat Ekle)'!AT17</f>
        <v>0</v>
      </c>
      <c r="FI26" s="1729">
        <f>'GÜNDÜZ (Saat Ekle)'!AU17</f>
        <v>0</v>
      </c>
      <c r="FJ26" s="1735">
        <f>'GÜNDÜZ (Saat Ekle)'!AV17</f>
        <v>0</v>
      </c>
      <c r="FK26" s="1729">
        <f>'GÜNDÜZ (Saat Ekle)'!AW17</f>
        <v>0</v>
      </c>
      <c r="FL26" s="1735">
        <f>'GÜNDÜZ (Saat Ekle)'!AX17</f>
        <v>0</v>
      </c>
      <c r="FM26" s="1729">
        <f>'GÜNDÜZ (Saat Ekle)'!AY17</f>
        <v>0</v>
      </c>
      <c r="FN26" s="1735">
        <f>'GÜNDÜZ (Saat Ekle)'!AZ17</f>
        <v>0</v>
      </c>
      <c r="FO26" s="1729">
        <f>'GÜNDÜZ (Saat Ekle)'!BA17</f>
        <v>0</v>
      </c>
      <c r="FP26" s="1735">
        <f>'GÜNDÜZ (Saat Ekle)'!BB17</f>
        <v>0</v>
      </c>
      <c r="FQ26" s="1729">
        <f>'GÜNDÜZ (Saat Ekle)'!BC17</f>
        <v>0</v>
      </c>
      <c r="FR26" s="1458">
        <f>'GÜNDÜZ (Saat Ekle)'!BD17</f>
        <v>0</v>
      </c>
      <c r="FS26" s="1730">
        <f>'GÜNDÜZ (Saat Ekle)'!BE17</f>
        <v>0</v>
      </c>
      <c r="FT26" s="1459">
        <f>'GÜNDÜZ (Saat Ekle)'!BF17</f>
        <v>0</v>
      </c>
      <c r="FU26" s="1730">
        <f>'GÜNDÜZ (Saat Ekle)'!BG17</f>
        <v>0</v>
      </c>
      <c r="FV26" s="1732">
        <f>'GÜNDÜZ (Saat Ekle)'!BH17</f>
        <v>0</v>
      </c>
      <c r="FW26" s="1729">
        <f>'GÜNDÜZ (Saat Ekle)'!BI17</f>
        <v>0</v>
      </c>
      <c r="FX26" s="1735">
        <f>'GÜNDÜZ (Saat Ekle)'!BJ17</f>
        <v>0</v>
      </c>
      <c r="FY26" s="1729">
        <f>'GÜNDÜZ (Saat Ekle)'!BK17</f>
        <v>0</v>
      </c>
      <c r="FZ26" s="1735">
        <f>'GÜNDÜZ (Saat Ekle)'!BL17</f>
        <v>0</v>
      </c>
      <c r="GA26" s="1729">
        <f>'GÜNDÜZ (Saat Ekle)'!BM17</f>
        <v>0</v>
      </c>
      <c r="GB26" s="1735">
        <f>'GÜNDÜZ (Saat Ekle)'!BN17</f>
        <v>0</v>
      </c>
      <c r="GC26" s="1729">
        <f>'GÜNDÜZ (Saat Ekle)'!BO17</f>
        <v>0</v>
      </c>
      <c r="GD26" s="1735">
        <f>'GÜNDÜZ (Saat Ekle)'!BP17</f>
        <v>0</v>
      </c>
      <c r="GE26" s="1729">
        <f>'GÜNDÜZ (Saat Ekle)'!BQ17</f>
        <v>0</v>
      </c>
      <c r="GF26" s="1458">
        <f>'GÜNDÜZ (Saat Ekle)'!BR17</f>
        <v>0</v>
      </c>
      <c r="GG26" s="1730">
        <f>'GÜNDÜZ (Saat Ekle)'!BS17</f>
        <v>0</v>
      </c>
      <c r="GH26" s="1459">
        <f>'GÜNDÜZ (Saat Ekle)'!BT17</f>
        <v>0</v>
      </c>
      <c r="GI26" s="1769">
        <f>'GÜNDÜZ (Saat Ekle)'!BU17</f>
        <v>0</v>
      </c>
      <c r="GL26" s="4108">
        <f t="shared" ref="GL26" si="189">DP26</f>
        <v>0</v>
      </c>
      <c r="GM26" s="1487" t="str">
        <f t="shared" si="140"/>
        <v/>
      </c>
      <c r="GN26" s="1515"/>
      <c r="GO26" s="1487" t="str">
        <f t="shared" si="51"/>
        <v/>
      </c>
      <c r="GP26" s="1515"/>
      <c r="GQ26" s="1487" t="str">
        <f t="shared" si="52"/>
        <v/>
      </c>
      <c r="GR26" s="1515"/>
      <c r="GS26" s="1487" t="str">
        <f t="shared" si="53"/>
        <v/>
      </c>
      <c r="GT26" s="1515"/>
      <c r="GU26" s="1487" t="str">
        <f t="shared" si="54"/>
        <v/>
      </c>
      <c r="GV26" s="1500"/>
      <c r="GW26" s="1497" t="str">
        <f t="shared" si="141"/>
        <v/>
      </c>
      <c r="GX26" s="1515"/>
      <c r="GY26" s="1487" t="str">
        <f t="shared" si="142"/>
        <v/>
      </c>
      <c r="GZ26" s="1517"/>
      <c r="HA26" s="1494" t="str">
        <f t="shared" si="143"/>
        <v/>
      </c>
      <c r="HB26" s="1515"/>
      <c r="HC26" s="1490" t="str">
        <f t="shared" si="55"/>
        <v/>
      </c>
      <c r="HD26" s="1515"/>
      <c r="HE26" s="1490" t="str">
        <f t="shared" si="56"/>
        <v/>
      </c>
      <c r="HF26" s="1515"/>
      <c r="HG26" s="1490" t="str">
        <f t="shared" si="57"/>
        <v/>
      </c>
      <c r="HH26" s="1515"/>
      <c r="HI26" s="1490" t="str">
        <f t="shared" si="58"/>
        <v/>
      </c>
      <c r="HJ26" s="1500"/>
      <c r="HK26" s="1506" t="str">
        <f t="shared" si="59"/>
        <v/>
      </c>
      <c r="HL26" s="1515"/>
      <c r="HM26" s="1490" t="str">
        <f t="shared" si="144"/>
        <v/>
      </c>
      <c r="HN26" s="1517"/>
      <c r="HO26" s="1503" t="str">
        <f t="shared" si="60"/>
        <v/>
      </c>
      <c r="HP26" s="1515"/>
      <c r="HQ26" s="1487" t="str">
        <f t="shared" si="61"/>
        <v/>
      </c>
      <c r="HR26" s="1515"/>
      <c r="HS26" s="1487" t="str">
        <f t="shared" si="62"/>
        <v/>
      </c>
      <c r="HT26" s="1515"/>
      <c r="HU26" s="1487" t="str">
        <f t="shared" si="63"/>
        <v/>
      </c>
      <c r="HV26" s="1515"/>
      <c r="HW26" s="1487" t="str">
        <f t="shared" si="64"/>
        <v/>
      </c>
      <c r="HX26" s="1500"/>
      <c r="HY26" s="1497" t="str">
        <f t="shared" si="65"/>
        <v/>
      </c>
      <c r="HZ26" s="1515"/>
      <c r="IA26" s="1487" t="str">
        <f t="shared" si="66"/>
        <v/>
      </c>
      <c r="IB26" s="1517"/>
      <c r="IC26" s="1494" t="str">
        <f t="shared" si="67"/>
        <v/>
      </c>
      <c r="ID26" s="1515"/>
      <c r="IE26" s="1490" t="str">
        <f t="shared" si="68"/>
        <v/>
      </c>
      <c r="IF26" s="1515"/>
      <c r="IG26" s="1490" t="str">
        <f t="shared" si="69"/>
        <v/>
      </c>
      <c r="IH26" s="1515"/>
      <c r="II26" s="1490" t="str">
        <f t="shared" si="70"/>
        <v/>
      </c>
      <c r="IJ26" s="1515"/>
      <c r="IK26" s="1490" t="str">
        <f t="shared" si="71"/>
        <v/>
      </c>
      <c r="IL26" s="1500"/>
      <c r="IM26" s="1506" t="str">
        <f t="shared" si="72"/>
        <v/>
      </c>
      <c r="IN26" s="1515"/>
      <c r="IO26" s="1490" t="str">
        <f t="shared" si="73"/>
        <v/>
      </c>
      <c r="IP26" s="1517"/>
      <c r="IQ26" s="1509" t="str">
        <f t="shared" si="74"/>
        <v/>
      </c>
      <c r="IR26" s="1515"/>
      <c r="IS26" s="1422" t="str">
        <f t="shared" si="75"/>
        <v/>
      </c>
      <c r="IT26" s="1515"/>
      <c r="IU26" s="1422" t="str">
        <f t="shared" si="76"/>
        <v/>
      </c>
      <c r="IV26" s="1515"/>
      <c r="IW26" s="1422" t="str">
        <f t="shared" si="77"/>
        <v/>
      </c>
      <c r="IX26" s="1515"/>
      <c r="IY26" s="1422" t="str">
        <f t="shared" si="78"/>
        <v/>
      </c>
      <c r="IZ26" s="1500"/>
      <c r="JA26" s="1512" t="str">
        <f t="shared" si="79"/>
        <v/>
      </c>
      <c r="JB26" s="1515"/>
      <c r="JC26" s="1422" t="str">
        <f t="shared" si="80"/>
        <v/>
      </c>
      <c r="JD26" s="1517"/>
      <c r="JE26" s="1754"/>
      <c r="JF26" s="1571">
        <f t="shared" si="145"/>
        <v>0</v>
      </c>
      <c r="JG26" s="1555">
        <f t="shared" si="146"/>
        <v>0</v>
      </c>
      <c r="JH26" s="1555">
        <f t="shared" si="147"/>
        <v>0</v>
      </c>
      <c r="JI26" s="1555">
        <f t="shared" si="148"/>
        <v>0</v>
      </c>
      <c r="JJ26" s="1555">
        <f t="shared" si="149"/>
        <v>0</v>
      </c>
      <c r="JK26" s="1566">
        <f t="shared" si="150"/>
        <v>0</v>
      </c>
      <c r="JL26" s="1522">
        <f t="shared" si="151"/>
        <v>0</v>
      </c>
      <c r="JM26" s="1523">
        <f t="shared" si="152"/>
        <v>0</v>
      </c>
      <c r="JN26" s="1523">
        <f t="shared" si="153"/>
        <v>0</v>
      </c>
      <c r="JO26" s="1560">
        <f t="shared" si="154"/>
        <v>0</v>
      </c>
      <c r="JP26" s="1563" t="str">
        <f t="shared" si="167"/>
        <v/>
      </c>
      <c r="JQ26" s="1563"/>
      <c r="JR26" s="1563" t="str">
        <f t="shared" si="81"/>
        <v/>
      </c>
      <c r="JS26" s="1563"/>
      <c r="JT26" s="1563" t="str">
        <f t="shared" si="82"/>
        <v/>
      </c>
      <c r="JU26" s="1563"/>
      <c r="JV26" s="1563" t="str">
        <f t="shared" si="83"/>
        <v/>
      </c>
      <c r="JW26" s="1563"/>
      <c r="JX26" s="1563" t="str">
        <f t="shared" si="84"/>
        <v/>
      </c>
      <c r="JY26" s="1563"/>
      <c r="JZ26" s="1563" t="str">
        <f t="shared" si="85"/>
        <v/>
      </c>
      <c r="KA26" s="1563"/>
      <c r="KB26" s="1563" t="str">
        <f t="shared" si="86"/>
        <v/>
      </c>
      <c r="KC26" s="1563"/>
      <c r="KD26" s="1563" t="str">
        <f t="shared" si="87"/>
        <v/>
      </c>
      <c r="KE26" s="1563"/>
      <c r="KF26" s="1563" t="str">
        <f t="shared" si="88"/>
        <v/>
      </c>
      <c r="KG26" s="1563"/>
      <c r="KH26" s="1563" t="str">
        <f t="shared" si="89"/>
        <v/>
      </c>
      <c r="KI26" s="1563"/>
      <c r="KJ26" s="1563" t="str">
        <f t="shared" si="90"/>
        <v/>
      </c>
      <c r="KK26" s="1563"/>
      <c r="KL26" s="1563" t="str">
        <f t="shared" si="91"/>
        <v/>
      </c>
      <c r="KM26" s="1563"/>
      <c r="KN26" s="1563" t="str">
        <f t="shared" si="92"/>
        <v/>
      </c>
      <c r="KO26" s="1563"/>
      <c r="KP26" s="1563" t="str">
        <f t="shared" si="93"/>
        <v/>
      </c>
      <c r="KQ26" s="1563"/>
      <c r="KR26" s="1563" t="str">
        <f t="shared" si="94"/>
        <v/>
      </c>
      <c r="KS26" s="1563"/>
      <c r="KT26" s="1563" t="str">
        <f t="shared" si="95"/>
        <v/>
      </c>
      <c r="KU26" s="1563"/>
      <c r="KV26" s="1563" t="str">
        <f t="shared" si="96"/>
        <v/>
      </c>
      <c r="KW26" s="1563"/>
      <c r="KX26" s="1563" t="str">
        <f t="shared" si="97"/>
        <v/>
      </c>
      <c r="KY26" s="1563"/>
      <c r="KZ26" s="1563" t="str">
        <f t="shared" si="98"/>
        <v/>
      </c>
      <c r="LA26" s="1563"/>
      <c r="LB26" s="1563" t="str">
        <f t="shared" si="99"/>
        <v/>
      </c>
      <c r="LC26" s="1563"/>
      <c r="LD26" s="1563" t="str">
        <f t="shared" si="100"/>
        <v/>
      </c>
      <c r="LE26" s="1563"/>
      <c r="LF26" s="1563" t="str">
        <f t="shared" si="101"/>
        <v/>
      </c>
      <c r="LG26" s="1563"/>
      <c r="LH26" s="1563" t="str">
        <f t="shared" si="102"/>
        <v/>
      </c>
      <c r="LI26" s="1563"/>
      <c r="LJ26" s="1563" t="str">
        <f t="shared" si="103"/>
        <v/>
      </c>
      <c r="LK26" s="1563"/>
      <c r="LL26" s="1563" t="str">
        <f t="shared" si="104"/>
        <v/>
      </c>
      <c r="LM26" s="1563"/>
      <c r="LN26" s="1563" t="str">
        <f t="shared" si="105"/>
        <v/>
      </c>
      <c r="LO26" s="1563"/>
      <c r="LP26" s="1563" t="str">
        <f t="shared" si="106"/>
        <v/>
      </c>
      <c r="LQ26" s="1563"/>
      <c r="LR26" s="1563" t="str">
        <f t="shared" si="107"/>
        <v/>
      </c>
      <c r="LS26" s="1563"/>
      <c r="LT26" s="1563" t="str">
        <f t="shared" si="108"/>
        <v/>
      </c>
      <c r="LU26" s="1563"/>
      <c r="LV26" s="1563" t="str">
        <f t="shared" si="109"/>
        <v/>
      </c>
      <c r="LW26" s="1563"/>
      <c r="LX26" s="1563" t="str">
        <f t="shared" si="110"/>
        <v/>
      </c>
      <c r="LY26" s="1563"/>
      <c r="LZ26" s="1563" t="str">
        <f t="shared" si="111"/>
        <v/>
      </c>
      <c r="MA26" s="1563"/>
      <c r="MB26" s="1563" t="str">
        <f t="shared" si="112"/>
        <v/>
      </c>
      <c r="MC26" s="1563"/>
      <c r="MD26" s="1563" t="str">
        <f t="shared" si="113"/>
        <v/>
      </c>
      <c r="ME26" s="1563"/>
      <c r="MF26" s="1563" t="str">
        <f t="shared" si="114"/>
        <v/>
      </c>
      <c r="MG26" s="1563"/>
      <c r="MH26" s="1572">
        <f t="shared" si="168"/>
        <v>0</v>
      </c>
      <c r="MI26" s="1754"/>
      <c r="MJ26" s="1571">
        <f t="shared" si="169"/>
        <v>0</v>
      </c>
      <c r="MK26" s="1555">
        <f t="shared" si="115"/>
        <v>0</v>
      </c>
      <c r="ML26" s="1555">
        <f t="shared" si="115"/>
        <v>0</v>
      </c>
      <c r="MM26" s="1555">
        <f t="shared" si="115"/>
        <v>0</v>
      </c>
      <c r="MN26" s="1555">
        <f t="shared" si="115"/>
        <v>0</v>
      </c>
      <c r="MO26" s="1555">
        <f t="shared" si="115"/>
        <v>0</v>
      </c>
      <c r="MP26" s="1579">
        <f t="shared" si="115"/>
        <v>0</v>
      </c>
      <c r="MQ26" s="1754">
        <f t="shared" si="155"/>
        <v>0</v>
      </c>
      <c r="MR26" s="1754"/>
      <c r="MS26" s="1557"/>
      <c r="MT26" s="1557"/>
      <c r="MU26" s="1557"/>
      <c r="MV26" s="1557"/>
      <c r="MW26" s="1557"/>
      <c r="MX26" s="1557"/>
      <c r="MY26" s="1557"/>
      <c r="MZ26" s="1752"/>
      <c r="NA26" s="1752"/>
      <c r="NB26" s="1754"/>
      <c r="NC26" s="1585">
        <f t="shared" si="170"/>
        <v>0</v>
      </c>
      <c r="ND26" s="1554">
        <f t="shared" si="156"/>
        <v>0</v>
      </c>
      <c r="NE26" s="1554">
        <f t="shared" si="157"/>
        <v>0</v>
      </c>
      <c r="NF26" s="1554">
        <f t="shared" si="158"/>
        <v>0</v>
      </c>
      <c r="NG26" s="1554">
        <f t="shared" si="159"/>
        <v>0</v>
      </c>
      <c r="NH26" s="1554">
        <f t="shared" si="160"/>
        <v>0</v>
      </c>
      <c r="NI26" s="1554">
        <f t="shared" si="161"/>
        <v>0</v>
      </c>
      <c r="NJ26" s="1587">
        <f t="shared" si="162"/>
        <v>0</v>
      </c>
      <c r="NL26" s="1"/>
      <c r="NM26" s="1766">
        <f t="shared" si="163"/>
        <v>0</v>
      </c>
      <c r="NN26" s="1"/>
      <c r="NO26" s="1"/>
      <c r="NP26" s="1"/>
      <c r="NQ26" s="1"/>
      <c r="NR26" s="1"/>
    </row>
    <row r="27" spans="3:382" s="1457" customFormat="1" ht="10.5" customHeight="1" thickBot="1">
      <c r="C27" s="2542" t="str">
        <f t="shared" si="116"/>
        <v>0D</v>
      </c>
      <c r="D27" s="2412">
        <f t="shared" si="117"/>
        <v>0</v>
      </c>
      <c r="E27" s="1539">
        <f t="shared" si="118"/>
        <v>0</v>
      </c>
      <c r="F27" s="1539">
        <f t="shared" si="119"/>
        <v>0</v>
      </c>
      <c r="G27" s="1539">
        <f t="shared" si="120"/>
        <v>0</v>
      </c>
      <c r="H27" s="2408">
        <f t="shared" si="121"/>
        <v>0</v>
      </c>
      <c r="I27" s="39"/>
      <c r="J27" s="751"/>
      <c r="L27" s="2426" t="str">
        <f t="shared" si="122"/>
        <v>0D</v>
      </c>
      <c r="M27" s="2423">
        <f t="shared" si="123"/>
        <v>0</v>
      </c>
      <c r="N27" s="1540">
        <f t="shared" si="124"/>
        <v>0</v>
      </c>
      <c r="O27" s="1540">
        <f t="shared" si="125"/>
        <v>0</v>
      </c>
      <c r="P27" s="1540">
        <f t="shared" si="126"/>
        <v>0</v>
      </c>
      <c r="Q27" s="2416">
        <f t="shared" si="127"/>
        <v>0</v>
      </c>
      <c r="R27" s="2403"/>
      <c r="S27" s="1752"/>
      <c r="T27" s="1752"/>
      <c r="U27" s="2420">
        <f t="shared" si="128"/>
        <v>0</v>
      </c>
      <c r="V27" s="2420" t="str">
        <f t="shared" si="129"/>
        <v>D</v>
      </c>
      <c r="W27" s="2423">
        <f t="shared" si="130"/>
        <v>0</v>
      </c>
      <c r="X27" s="1540">
        <f t="shared" si="131"/>
        <v>0</v>
      </c>
      <c r="Y27" s="1540">
        <f t="shared" si="132"/>
        <v>0</v>
      </c>
      <c r="Z27" s="1540">
        <f t="shared" si="133"/>
        <v>0</v>
      </c>
      <c r="AA27" s="2416">
        <f t="shared" si="134"/>
        <v>0</v>
      </c>
      <c r="AB27" s="1752"/>
      <c r="AC27" s="1752"/>
      <c r="AD27" s="1752"/>
      <c r="AE27" s="1752"/>
      <c r="AF27" s="1752"/>
      <c r="AG27" s="1752"/>
      <c r="AH27" s="1752"/>
      <c r="AI27" s="1752"/>
      <c r="AJ27" s="1752"/>
      <c r="AK27" s="1752"/>
      <c r="AL27" s="1752"/>
      <c r="AM27" s="1752"/>
      <c r="AN27" s="1752"/>
      <c r="AO27" s="1752"/>
      <c r="AP27" s="1752"/>
      <c r="AQ27" s="1752"/>
      <c r="AR27" s="1752"/>
      <c r="AS27" s="1752"/>
      <c r="AT27" s="1752"/>
      <c r="AU27" s="1752"/>
      <c r="AV27" s="1752"/>
      <c r="AW27" s="1752"/>
      <c r="AX27" s="1752"/>
      <c r="AY27" s="1752"/>
      <c r="AZ27" s="1752"/>
      <c r="BA27" s="1752"/>
      <c r="BB27" s="1752"/>
      <c r="BC27" s="1752"/>
      <c r="BD27" s="1752"/>
      <c r="BE27" s="1752"/>
      <c r="BF27" s="1752"/>
      <c r="BG27" s="1752"/>
      <c r="BH27" s="1752"/>
      <c r="BI27" s="1752"/>
      <c r="BJ27" s="1752"/>
      <c r="BK27" s="1752"/>
      <c r="BL27" s="1752"/>
      <c r="BM27" s="1752"/>
      <c r="BN27" s="1752"/>
      <c r="BO27" s="1752"/>
      <c r="BP27" s="1752"/>
      <c r="BQ27" s="1752"/>
      <c r="BR27" s="1752"/>
      <c r="BS27" s="1752"/>
      <c r="BT27" s="1752"/>
      <c r="BU27" s="1752"/>
      <c r="BV27" s="1752"/>
      <c r="BW27" s="1752"/>
      <c r="BX27" s="1752"/>
      <c r="BY27" s="1752"/>
      <c r="BZ27" s="1752"/>
      <c r="CA27" s="1752"/>
      <c r="CB27" s="1752"/>
      <c r="CC27" s="1752"/>
      <c r="CD27" s="1752"/>
      <c r="CE27" s="1752"/>
      <c r="CF27" s="1752"/>
      <c r="CG27" s="1752"/>
      <c r="CH27" s="1752"/>
      <c r="CI27" s="1752"/>
      <c r="CJ27" s="1752"/>
      <c r="CK27" s="1752"/>
      <c r="CL27" s="1752"/>
      <c r="CM27" s="1752"/>
      <c r="CN27" s="1752"/>
      <c r="CO27" s="2547" t="str">
        <f>IF(DP26="","",(DP26&amp;(COUNTIF($DP$16:DP27,DP26))))</f>
        <v>06</v>
      </c>
      <c r="CP27" s="2548">
        <f t="shared" ref="CP27" si="190">CP26</f>
        <v>0</v>
      </c>
      <c r="CQ27" s="2549" t="str">
        <f t="shared" ref="CQ27" si="191">DP26&amp;DQ27</f>
        <v>0D</v>
      </c>
      <c r="CR27" s="1540">
        <f t="shared" si="135"/>
        <v>0</v>
      </c>
      <c r="CS27" s="1540">
        <f t="shared" si="136"/>
        <v>0</v>
      </c>
      <c r="CT27" s="1540">
        <f t="shared" si="137"/>
        <v>0</v>
      </c>
      <c r="CU27" s="1540">
        <f t="shared" si="138"/>
        <v>0</v>
      </c>
      <c r="CV27" s="2416">
        <f t="shared" si="139"/>
        <v>0</v>
      </c>
      <c r="CX27" s="2432" t="str">
        <f>IFERROR((VLOOKUP(CO27,'BİLGİ GİR'!$V$107:$AA$119,6,0)),"")</f>
        <v/>
      </c>
      <c r="CY27" s="4111"/>
      <c r="CZ27" s="1545" t="s">
        <v>8</v>
      </c>
      <c r="DA27" s="2437">
        <f>'BİLGİ GİR'!CC112</f>
        <v>0</v>
      </c>
      <c r="DB27" s="2445"/>
      <c r="DC27" s="2437">
        <f>'BİLGİ GİR'!CE112</f>
        <v>0</v>
      </c>
      <c r="DD27" s="2447"/>
      <c r="DE27" s="2435">
        <f>'BİLGİ GİR'!CG112</f>
        <v>0</v>
      </c>
      <c r="DF27" s="2445"/>
      <c r="DG27" s="2437">
        <f>'BİLGİ GİR'!CI112</f>
        <v>0</v>
      </c>
      <c r="DH27" s="2447"/>
      <c r="DI27" s="2435">
        <f>'BİLGİ GİR'!CK112</f>
        <v>0</v>
      </c>
      <c r="DJ27" s="2445"/>
      <c r="DK27" s="2437">
        <f>'BİLGİ GİR'!CM112</f>
        <v>0</v>
      </c>
      <c r="DL27" s="2447"/>
      <c r="DM27" s="2435">
        <f>'BİLGİ GİR'!CO112</f>
        <v>0</v>
      </c>
      <c r="DN27" s="2447"/>
      <c r="DO27" s="33"/>
      <c r="DP27" s="4113"/>
      <c r="DQ27" s="1341" t="s">
        <v>8</v>
      </c>
      <c r="DR27" s="1740">
        <f>'GÜNDÜZ (Saat Ekle)'!D18</f>
        <v>0</v>
      </c>
      <c r="DS27" s="1727">
        <f>'GÜNDÜZ (Saat Ekle)'!E18</f>
        <v>0</v>
      </c>
      <c r="DT27" s="1741">
        <f>'GÜNDÜZ (Saat Ekle)'!F18</f>
        <v>0</v>
      </c>
      <c r="DU27" s="1727">
        <f>'GÜNDÜZ (Saat Ekle)'!G18</f>
        <v>0</v>
      </c>
      <c r="DV27" s="1741">
        <f>'GÜNDÜZ (Saat Ekle)'!H18</f>
        <v>0</v>
      </c>
      <c r="DW27" s="1727">
        <f>'GÜNDÜZ (Saat Ekle)'!I18</f>
        <v>0</v>
      </c>
      <c r="DX27" s="1741">
        <f>'GÜNDÜZ (Saat Ekle)'!J18</f>
        <v>0</v>
      </c>
      <c r="DY27" s="1727">
        <f>'GÜNDÜZ (Saat Ekle)'!K18</f>
        <v>0</v>
      </c>
      <c r="DZ27" s="1741">
        <f>'GÜNDÜZ (Saat Ekle)'!L18</f>
        <v>0</v>
      </c>
      <c r="EA27" s="1727">
        <f>'GÜNDÜZ (Saat Ekle)'!M18</f>
        <v>0</v>
      </c>
      <c r="EB27" s="1462">
        <f>'GÜNDÜZ (Saat Ekle)'!N18</f>
        <v>0</v>
      </c>
      <c r="EC27" s="1728">
        <f>'GÜNDÜZ (Saat Ekle)'!O18</f>
        <v>0</v>
      </c>
      <c r="ED27" s="1463">
        <f>'GÜNDÜZ (Saat Ekle)'!P18</f>
        <v>0</v>
      </c>
      <c r="EE27" s="1728">
        <f>'GÜNDÜZ (Saat Ekle)'!Q18</f>
        <v>0</v>
      </c>
      <c r="EF27" s="1740">
        <f>'GÜNDÜZ (Saat Ekle)'!R18</f>
        <v>0</v>
      </c>
      <c r="EG27" s="1770">
        <f>'GÜNDÜZ (Saat Ekle)'!S18</f>
        <v>0</v>
      </c>
      <c r="EH27" s="1741">
        <f>'GÜNDÜZ (Saat Ekle)'!T18</f>
        <v>0</v>
      </c>
      <c r="EI27" s="1770">
        <f>'GÜNDÜZ (Saat Ekle)'!U18</f>
        <v>0</v>
      </c>
      <c r="EJ27" s="1741">
        <f>'GÜNDÜZ (Saat Ekle)'!V18</f>
        <v>0</v>
      </c>
      <c r="EK27" s="1770">
        <f>'GÜNDÜZ (Saat Ekle)'!W18</f>
        <v>0</v>
      </c>
      <c r="EL27" s="1741">
        <f>'GÜNDÜZ (Saat Ekle)'!X18</f>
        <v>0</v>
      </c>
      <c r="EM27" s="1770">
        <f>'GÜNDÜZ (Saat Ekle)'!Y18</f>
        <v>0</v>
      </c>
      <c r="EN27" s="1741">
        <f>'GÜNDÜZ (Saat Ekle)'!Z18</f>
        <v>0</v>
      </c>
      <c r="EO27" s="1770">
        <f>'GÜNDÜZ (Saat Ekle)'!AA18</f>
        <v>0</v>
      </c>
      <c r="EP27" s="1462">
        <f>'GÜNDÜZ (Saat Ekle)'!AB18</f>
        <v>0</v>
      </c>
      <c r="EQ27" s="1771">
        <f>'GÜNDÜZ (Saat Ekle)'!AC18</f>
        <v>0</v>
      </c>
      <c r="ER27" s="1463">
        <f>'GÜNDÜZ (Saat Ekle)'!AD18</f>
        <v>0</v>
      </c>
      <c r="ES27" s="1771">
        <f>'GÜNDÜZ (Saat Ekle)'!AE18</f>
        <v>0</v>
      </c>
      <c r="ET27" s="1740">
        <f>'GÜNDÜZ (Saat Ekle)'!AF18</f>
        <v>0</v>
      </c>
      <c r="EU27" s="1770">
        <f>'GÜNDÜZ (Saat Ekle)'!AG18</f>
        <v>0</v>
      </c>
      <c r="EV27" s="1741">
        <f>'GÜNDÜZ (Saat Ekle)'!AH18</f>
        <v>0</v>
      </c>
      <c r="EW27" s="1770">
        <f>'GÜNDÜZ (Saat Ekle)'!AI18</f>
        <v>0</v>
      </c>
      <c r="EX27" s="1741">
        <f>'GÜNDÜZ (Saat Ekle)'!AJ18</f>
        <v>0</v>
      </c>
      <c r="EY27" s="1770">
        <f>'GÜNDÜZ (Saat Ekle)'!AK18</f>
        <v>0</v>
      </c>
      <c r="EZ27" s="1741">
        <f>'GÜNDÜZ (Saat Ekle)'!AL18</f>
        <v>0</v>
      </c>
      <c r="FA27" s="1770">
        <f>'GÜNDÜZ (Saat Ekle)'!AM18</f>
        <v>0</v>
      </c>
      <c r="FB27" s="1741">
        <f>'GÜNDÜZ (Saat Ekle)'!AN18</f>
        <v>0</v>
      </c>
      <c r="FC27" s="1770">
        <f>'GÜNDÜZ (Saat Ekle)'!AO18</f>
        <v>0</v>
      </c>
      <c r="FD27" s="1462">
        <f>'GÜNDÜZ (Saat Ekle)'!AP18</f>
        <v>0</v>
      </c>
      <c r="FE27" s="1771">
        <f>'GÜNDÜZ (Saat Ekle)'!AQ18</f>
        <v>0</v>
      </c>
      <c r="FF27" s="1463">
        <f>'GÜNDÜZ (Saat Ekle)'!AR18</f>
        <v>0</v>
      </c>
      <c r="FG27" s="1771">
        <f>'GÜNDÜZ (Saat Ekle)'!AS18</f>
        <v>0</v>
      </c>
      <c r="FH27" s="1740">
        <f>'GÜNDÜZ (Saat Ekle)'!AT18</f>
        <v>0</v>
      </c>
      <c r="FI27" s="1770">
        <f>'GÜNDÜZ (Saat Ekle)'!AU18</f>
        <v>0</v>
      </c>
      <c r="FJ27" s="1741">
        <f>'GÜNDÜZ (Saat Ekle)'!AV18</f>
        <v>0</v>
      </c>
      <c r="FK27" s="1770">
        <f>'GÜNDÜZ (Saat Ekle)'!AW18</f>
        <v>0</v>
      </c>
      <c r="FL27" s="1741">
        <f>'GÜNDÜZ (Saat Ekle)'!AX18</f>
        <v>0</v>
      </c>
      <c r="FM27" s="1770">
        <f>'GÜNDÜZ (Saat Ekle)'!AY18</f>
        <v>0</v>
      </c>
      <c r="FN27" s="1741">
        <f>'GÜNDÜZ (Saat Ekle)'!AZ18</f>
        <v>0</v>
      </c>
      <c r="FO27" s="1770">
        <f>'GÜNDÜZ (Saat Ekle)'!BA18</f>
        <v>0</v>
      </c>
      <c r="FP27" s="1741">
        <f>'GÜNDÜZ (Saat Ekle)'!BB18</f>
        <v>0</v>
      </c>
      <c r="FQ27" s="1770">
        <f>'GÜNDÜZ (Saat Ekle)'!BC18</f>
        <v>0</v>
      </c>
      <c r="FR27" s="1462">
        <f>'GÜNDÜZ (Saat Ekle)'!BD18</f>
        <v>0</v>
      </c>
      <c r="FS27" s="1771">
        <f>'GÜNDÜZ (Saat Ekle)'!BE18</f>
        <v>0</v>
      </c>
      <c r="FT27" s="1463">
        <f>'GÜNDÜZ (Saat Ekle)'!BF18</f>
        <v>0</v>
      </c>
      <c r="FU27" s="1771">
        <f>'GÜNDÜZ (Saat Ekle)'!BG18</f>
        <v>0</v>
      </c>
      <c r="FV27" s="1740">
        <f>'GÜNDÜZ (Saat Ekle)'!BH18</f>
        <v>0</v>
      </c>
      <c r="FW27" s="1770">
        <f>'GÜNDÜZ (Saat Ekle)'!BI18</f>
        <v>0</v>
      </c>
      <c r="FX27" s="1741">
        <f>'GÜNDÜZ (Saat Ekle)'!BJ18</f>
        <v>0</v>
      </c>
      <c r="FY27" s="1770">
        <f>'GÜNDÜZ (Saat Ekle)'!BK18</f>
        <v>0</v>
      </c>
      <c r="FZ27" s="1741">
        <f>'GÜNDÜZ (Saat Ekle)'!BL18</f>
        <v>0</v>
      </c>
      <c r="GA27" s="1770">
        <f>'GÜNDÜZ (Saat Ekle)'!BM18</f>
        <v>0</v>
      </c>
      <c r="GB27" s="1741">
        <f>'GÜNDÜZ (Saat Ekle)'!BN18</f>
        <v>0</v>
      </c>
      <c r="GC27" s="1770">
        <f>'GÜNDÜZ (Saat Ekle)'!BO18</f>
        <v>0</v>
      </c>
      <c r="GD27" s="1741">
        <f>'GÜNDÜZ (Saat Ekle)'!BP18</f>
        <v>0</v>
      </c>
      <c r="GE27" s="1770">
        <f>'GÜNDÜZ (Saat Ekle)'!BQ18</f>
        <v>0</v>
      </c>
      <c r="GF27" s="1462">
        <f>'GÜNDÜZ (Saat Ekle)'!BR18</f>
        <v>0</v>
      </c>
      <c r="GG27" s="1771">
        <f>'GÜNDÜZ (Saat Ekle)'!BS18</f>
        <v>0</v>
      </c>
      <c r="GH27" s="1463">
        <f>'GÜNDÜZ (Saat Ekle)'!BT18</f>
        <v>0</v>
      </c>
      <c r="GI27" s="1772">
        <f>'GÜNDÜZ (Saat Ekle)'!BU18</f>
        <v>0</v>
      </c>
      <c r="GL27" s="4109"/>
      <c r="GM27" s="1487" t="str">
        <f t="shared" si="140"/>
        <v/>
      </c>
      <c r="GN27" s="1515"/>
      <c r="GO27" s="1487" t="str">
        <f t="shared" si="51"/>
        <v/>
      </c>
      <c r="GP27" s="1515"/>
      <c r="GQ27" s="1487" t="str">
        <f t="shared" si="52"/>
        <v/>
      </c>
      <c r="GR27" s="1515"/>
      <c r="GS27" s="1487" t="str">
        <f t="shared" si="53"/>
        <v/>
      </c>
      <c r="GT27" s="1515"/>
      <c r="GU27" s="1487" t="str">
        <f t="shared" si="54"/>
        <v/>
      </c>
      <c r="GV27" s="1500"/>
      <c r="GW27" s="1497" t="str">
        <f t="shared" si="141"/>
        <v/>
      </c>
      <c r="GX27" s="1515"/>
      <c r="GY27" s="1487" t="str">
        <f t="shared" si="142"/>
        <v/>
      </c>
      <c r="GZ27" s="1517"/>
      <c r="HA27" s="1494" t="str">
        <f t="shared" si="143"/>
        <v/>
      </c>
      <c r="HB27" s="1515"/>
      <c r="HC27" s="1490" t="str">
        <f t="shared" si="55"/>
        <v/>
      </c>
      <c r="HD27" s="1515"/>
      <c r="HE27" s="1490" t="str">
        <f t="shared" si="56"/>
        <v/>
      </c>
      <c r="HF27" s="1515"/>
      <c r="HG27" s="1490" t="str">
        <f t="shared" si="57"/>
        <v/>
      </c>
      <c r="HH27" s="1515"/>
      <c r="HI27" s="1490" t="str">
        <f t="shared" si="58"/>
        <v/>
      </c>
      <c r="HJ27" s="1500"/>
      <c r="HK27" s="1506" t="str">
        <f t="shared" si="59"/>
        <v/>
      </c>
      <c r="HL27" s="1515"/>
      <c r="HM27" s="1490" t="str">
        <f t="shared" si="144"/>
        <v/>
      </c>
      <c r="HN27" s="1517"/>
      <c r="HO27" s="1503" t="str">
        <f t="shared" si="60"/>
        <v/>
      </c>
      <c r="HP27" s="1515"/>
      <c r="HQ27" s="1487" t="str">
        <f t="shared" si="61"/>
        <v/>
      </c>
      <c r="HR27" s="1515"/>
      <c r="HS27" s="1487" t="str">
        <f t="shared" si="62"/>
        <v/>
      </c>
      <c r="HT27" s="1515"/>
      <c r="HU27" s="1487" t="str">
        <f t="shared" si="63"/>
        <v/>
      </c>
      <c r="HV27" s="1515"/>
      <c r="HW27" s="1487" t="str">
        <f t="shared" si="64"/>
        <v/>
      </c>
      <c r="HX27" s="1500"/>
      <c r="HY27" s="1497" t="str">
        <f t="shared" si="65"/>
        <v/>
      </c>
      <c r="HZ27" s="1515"/>
      <c r="IA27" s="1487" t="str">
        <f t="shared" si="66"/>
        <v/>
      </c>
      <c r="IB27" s="1517"/>
      <c r="IC27" s="1494" t="str">
        <f t="shared" si="67"/>
        <v/>
      </c>
      <c r="ID27" s="1515"/>
      <c r="IE27" s="1490" t="str">
        <f t="shared" si="68"/>
        <v/>
      </c>
      <c r="IF27" s="1515"/>
      <c r="IG27" s="1490" t="str">
        <f t="shared" si="69"/>
        <v/>
      </c>
      <c r="IH27" s="1515"/>
      <c r="II27" s="1490" t="str">
        <f t="shared" si="70"/>
        <v/>
      </c>
      <c r="IJ27" s="1515"/>
      <c r="IK27" s="1490" t="str">
        <f t="shared" si="71"/>
        <v/>
      </c>
      <c r="IL27" s="1500"/>
      <c r="IM27" s="1506" t="str">
        <f t="shared" si="72"/>
        <v/>
      </c>
      <c r="IN27" s="1515"/>
      <c r="IO27" s="1490" t="str">
        <f t="shared" si="73"/>
        <v/>
      </c>
      <c r="IP27" s="1517"/>
      <c r="IQ27" s="1509" t="str">
        <f t="shared" si="74"/>
        <v/>
      </c>
      <c r="IR27" s="1515"/>
      <c r="IS27" s="1422" t="str">
        <f t="shared" si="75"/>
        <v/>
      </c>
      <c r="IT27" s="1515"/>
      <c r="IU27" s="1422" t="str">
        <f t="shared" si="76"/>
        <v/>
      </c>
      <c r="IV27" s="1515"/>
      <c r="IW27" s="1422" t="str">
        <f t="shared" si="77"/>
        <v/>
      </c>
      <c r="IX27" s="1515"/>
      <c r="IY27" s="1422" t="str">
        <f t="shared" si="78"/>
        <v/>
      </c>
      <c r="IZ27" s="1500"/>
      <c r="JA27" s="1512" t="str">
        <f t="shared" si="79"/>
        <v/>
      </c>
      <c r="JB27" s="1515"/>
      <c r="JC27" s="1422" t="str">
        <f t="shared" si="80"/>
        <v/>
      </c>
      <c r="JD27" s="1517"/>
      <c r="JE27" s="1754"/>
      <c r="JF27" s="1571">
        <f t="shared" si="145"/>
        <v>0</v>
      </c>
      <c r="JG27" s="1555">
        <f t="shared" si="146"/>
        <v>0</v>
      </c>
      <c r="JH27" s="1555">
        <f t="shared" si="147"/>
        <v>0</v>
      </c>
      <c r="JI27" s="1555">
        <f t="shared" si="148"/>
        <v>0</v>
      </c>
      <c r="JJ27" s="1555">
        <f t="shared" si="149"/>
        <v>0</v>
      </c>
      <c r="JK27" s="1566">
        <f t="shared" si="150"/>
        <v>0</v>
      </c>
      <c r="JL27" s="1522">
        <f t="shared" si="151"/>
        <v>0</v>
      </c>
      <c r="JM27" s="1523">
        <f t="shared" si="152"/>
        <v>0</v>
      </c>
      <c r="JN27" s="1523">
        <f t="shared" si="153"/>
        <v>0</v>
      </c>
      <c r="JO27" s="1560">
        <f t="shared" si="154"/>
        <v>0</v>
      </c>
      <c r="JP27" s="1563" t="str">
        <f t="shared" si="167"/>
        <v/>
      </c>
      <c r="JQ27" s="1563"/>
      <c r="JR27" s="1563" t="str">
        <f t="shared" si="81"/>
        <v/>
      </c>
      <c r="JS27" s="1563"/>
      <c r="JT27" s="1563" t="str">
        <f t="shared" si="82"/>
        <v/>
      </c>
      <c r="JU27" s="1563"/>
      <c r="JV27" s="1563" t="str">
        <f t="shared" si="83"/>
        <v/>
      </c>
      <c r="JW27" s="1563"/>
      <c r="JX27" s="1563" t="str">
        <f t="shared" si="84"/>
        <v/>
      </c>
      <c r="JY27" s="1563"/>
      <c r="JZ27" s="1563" t="str">
        <f t="shared" si="85"/>
        <v/>
      </c>
      <c r="KA27" s="1563"/>
      <c r="KB27" s="1563" t="str">
        <f t="shared" si="86"/>
        <v/>
      </c>
      <c r="KC27" s="1563"/>
      <c r="KD27" s="1563" t="str">
        <f t="shared" si="87"/>
        <v/>
      </c>
      <c r="KE27" s="1563"/>
      <c r="KF27" s="1563" t="str">
        <f t="shared" si="88"/>
        <v/>
      </c>
      <c r="KG27" s="1563"/>
      <c r="KH27" s="1563" t="str">
        <f t="shared" si="89"/>
        <v/>
      </c>
      <c r="KI27" s="1563"/>
      <c r="KJ27" s="1563" t="str">
        <f t="shared" si="90"/>
        <v/>
      </c>
      <c r="KK27" s="1563"/>
      <c r="KL27" s="1563" t="str">
        <f t="shared" si="91"/>
        <v/>
      </c>
      <c r="KM27" s="1563"/>
      <c r="KN27" s="1563" t="str">
        <f t="shared" si="92"/>
        <v/>
      </c>
      <c r="KO27" s="1563"/>
      <c r="KP27" s="1563" t="str">
        <f t="shared" si="93"/>
        <v/>
      </c>
      <c r="KQ27" s="1563"/>
      <c r="KR27" s="1563" t="str">
        <f t="shared" si="94"/>
        <v/>
      </c>
      <c r="KS27" s="1563"/>
      <c r="KT27" s="1563" t="str">
        <f t="shared" si="95"/>
        <v/>
      </c>
      <c r="KU27" s="1563"/>
      <c r="KV27" s="1563" t="str">
        <f t="shared" si="96"/>
        <v/>
      </c>
      <c r="KW27" s="1563"/>
      <c r="KX27" s="1563" t="str">
        <f t="shared" si="97"/>
        <v/>
      </c>
      <c r="KY27" s="1563"/>
      <c r="KZ27" s="1563" t="str">
        <f t="shared" si="98"/>
        <v/>
      </c>
      <c r="LA27" s="1563"/>
      <c r="LB27" s="1563" t="str">
        <f t="shared" si="99"/>
        <v/>
      </c>
      <c r="LC27" s="1563"/>
      <c r="LD27" s="1563" t="str">
        <f t="shared" si="100"/>
        <v/>
      </c>
      <c r="LE27" s="1563"/>
      <c r="LF27" s="1563" t="str">
        <f t="shared" si="101"/>
        <v/>
      </c>
      <c r="LG27" s="1563"/>
      <c r="LH27" s="1563" t="str">
        <f t="shared" si="102"/>
        <v/>
      </c>
      <c r="LI27" s="1563"/>
      <c r="LJ27" s="1563" t="str">
        <f t="shared" si="103"/>
        <v/>
      </c>
      <c r="LK27" s="1563"/>
      <c r="LL27" s="1563" t="str">
        <f t="shared" si="104"/>
        <v/>
      </c>
      <c r="LM27" s="1563"/>
      <c r="LN27" s="1563" t="str">
        <f t="shared" si="105"/>
        <v/>
      </c>
      <c r="LO27" s="1563"/>
      <c r="LP27" s="1563" t="str">
        <f t="shared" si="106"/>
        <v/>
      </c>
      <c r="LQ27" s="1563"/>
      <c r="LR27" s="1563" t="str">
        <f t="shared" si="107"/>
        <v/>
      </c>
      <c r="LS27" s="1563"/>
      <c r="LT27" s="1563" t="str">
        <f t="shared" si="108"/>
        <v/>
      </c>
      <c r="LU27" s="1563"/>
      <c r="LV27" s="1563" t="str">
        <f t="shared" si="109"/>
        <v/>
      </c>
      <c r="LW27" s="1563"/>
      <c r="LX27" s="1563" t="str">
        <f t="shared" si="110"/>
        <v/>
      </c>
      <c r="LY27" s="1563"/>
      <c r="LZ27" s="1563" t="str">
        <f t="shared" si="111"/>
        <v/>
      </c>
      <c r="MA27" s="1563"/>
      <c r="MB27" s="1563" t="str">
        <f t="shared" si="112"/>
        <v/>
      </c>
      <c r="MC27" s="1563"/>
      <c r="MD27" s="1563" t="str">
        <f t="shared" si="113"/>
        <v/>
      </c>
      <c r="ME27" s="1563"/>
      <c r="MF27" s="1563" t="str">
        <f t="shared" si="114"/>
        <v/>
      </c>
      <c r="MG27" s="1563"/>
      <c r="MH27" s="1572">
        <f t="shared" si="168"/>
        <v>0</v>
      </c>
      <c r="MI27" s="1754"/>
      <c r="MJ27" s="1571">
        <f t="shared" si="169"/>
        <v>0</v>
      </c>
      <c r="MK27" s="1555">
        <f t="shared" si="115"/>
        <v>0</v>
      </c>
      <c r="ML27" s="1555">
        <f t="shared" si="115"/>
        <v>0</v>
      </c>
      <c r="MM27" s="1555">
        <f t="shared" si="115"/>
        <v>0</v>
      </c>
      <c r="MN27" s="1555">
        <f t="shared" si="115"/>
        <v>0</v>
      </c>
      <c r="MO27" s="1555">
        <f t="shared" si="115"/>
        <v>0</v>
      </c>
      <c r="MP27" s="1579">
        <f t="shared" si="115"/>
        <v>0</v>
      </c>
      <c r="MQ27" s="1754">
        <f t="shared" si="155"/>
        <v>0</v>
      </c>
      <c r="MR27" s="1754"/>
      <c r="MS27" s="1557"/>
      <c r="MT27" s="1557"/>
      <c r="MU27" s="1557"/>
      <c r="MV27" s="1557"/>
      <c r="MW27" s="1557"/>
      <c r="MX27" s="1557"/>
      <c r="MY27" s="1557"/>
      <c r="MZ27" s="1752"/>
      <c r="NA27" s="1752"/>
      <c r="NB27" s="1754"/>
      <c r="NC27" s="1585">
        <f t="shared" si="170"/>
        <v>0</v>
      </c>
      <c r="ND27" s="1554">
        <f t="shared" si="156"/>
        <v>0</v>
      </c>
      <c r="NE27" s="1554">
        <f t="shared" si="157"/>
        <v>0</v>
      </c>
      <c r="NF27" s="1554">
        <f t="shared" si="158"/>
        <v>0</v>
      </c>
      <c r="NG27" s="1554">
        <f t="shared" si="159"/>
        <v>0</v>
      </c>
      <c r="NH27" s="1554">
        <f t="shared" si="160"/>
        <v>0</v>
      </c>
      <c r="NI27" s="1554">
        <f t="shared" si="161"/>
        <v>0</v>
      </c>
      <c r="NJ27" s="1587">
        <f t="shared" si="162"/>
        <v>0</v>
      </c>
      <c r="NL27" s="1"/>
      <c r="NM27" s="1766">
        <f t="shared" si="163"/>
        <v>0</v>
      </c>
      <c r="NN27" s="1"/>
      <c r="NO27" s="1"/>
      <c r="NP27" s="1"/>
      <c r="NQ27" s="1"/>
      <c r="NR27" s="1"/>
    </row>
    <row r="28" spans="3:382" s="1337" customFormat="1" ht="10.5" customHeight="1" thickBot="1">
      <c r="C28" s="2542" t="str">
        <f t="shared" si="116"/>
        <v>0T</v>
      </c>
      <c r="D28" s="2412">
        <f t="shared" si="117"/>
        <v>0</v>
      </c>
      <c r="E28" s="1539">
        <f t="shared" si="118"/>
        <v>0</v>
      </c>
      <c r="F28" s="1539">
        <f t="shared" si="119"/>
        <v>0</v>
      </c>
      <c r="G28" s="1539">
        <f t="shared" si="120"/>
        <v>0</v>
      </c>
      <c r="H28" s="2408">
        <f t="shared" si="121"/>
        <v>0</v>
      </c>
      <c r="I28" s="1553"/>
      <c r="J28" s="1340"/>
      <c r="L28" s="2426" t="str">
        <f t="shared" si="122"/>
        <v>0T</v>
      </c>
      <c r="M28" s="2423">
        <f t="shared" si="123"/>
        <v>0</v>
      </c>
      <c r="N28" s="1540">
        <f t="shared" si="124"/>
        <v>0</v>
      </c>
      <c r="O28" s="1540">
        <f t="shared" si="125"/>
        <v>0</v>
      </c>
      <c r="P28" s="1540">
        <f t="shared" si="126"/>
        <v>0</v>
      </c>
      <c r="Q28" s="2416">
        <f t="shared" si="127"/>
        <v>0</v>
      </c>
      <c r="R28" s="2403"/>
      <c r="S28" s="1752"/>
      <c r="T28" s="1412"/>
      <c r="U28" s="2420">
        <f t="shared" si="128"/>
        <v>0</v>
      </c>
      <c r="V28" s="2420" t="str">
        <f t="shared" si="129"/>
        <v>T</v>
      </c>
      <c r="W28" s="2423">
        <f t="shared" si="130"/>
        <v>0</v>
      </c>
      <c r="X28" s="1540">
        <f t="shared" si="131"/>
        <v>0</v>
      </c>
      <c r="Y28" s="1540">
        <f t="shared" si="132"/>
        <v>0</v>
      </c>
      <c r="Z28" s="1540">
        <f t="shared" si="133"/>
        <v>0</v>
      </c>
      <c r="AA28" s="2416">
        <f t="shared" si="134"/>
        <v>0</v>
      </c>
      <c r="AB28" s="1752"/>
      <c r="AC28" s="1752"/>
      <c r="AD28" s="1752"/>
      <c r="AE28" s="1752"/>
      <c r="AF28" s="1752"/>
      <c r="AG28" s="1752"/>
      <c r="AH28" s="1752"/>
      <c r="AI28" s="1752"/>
      <c r="AJ28" s="1752"/>
      <c r="AK28" s="1752"/>
      <c r="AL28" s="1752"/>
      <c r="AM28" s="1752"/>
      <c r="AN28" s="1752"/>
      <c r="AO28" s="1752"/>
      <c r="AP28" s="1752"/>
      <c r="AQ28" s="1752"/>
      <c r="AR28" s="1752"/>
      <c r="AS28" s="1752"/>
      <c r="AT28" s="1752"/>
      <c r="AU28" s="1752"/>
      <c r="AV28" s="1752"/>
      <c r="AW28" s="1752"/>
      <c r="AX28" s="1752"/>
      <c r="AY28" s="1752"/>
      <c r="AZ28" s="1752"/>
      <c r="BA28" s="1752"/>
      <c r="BB28" s="1752"/>
      <c r="BC28" s="1752"/>
      <c r="BD28" s="1752"/>
      <c r="BE28" s="1752"/>
      <c r="BF28" s="1752"/>
      <c r="BG28" s="1752"/>
      <c r="BH28" s="1752"/>
      <c r="BI28" s="1752"/>
      <c r="BJ28" s="1752"/>
      <c r="BK28" s="1752"/>
      <c r="BL28" s="1752"/>
      <c r="BM28" s="1752"/>
      <c r="BN28" s="1752"/>
      <c r="BO28" s="1752"/>
      <c r="BP28" s="1752"/>
      <c r="BQ28" s="1752"/>
      <c r="BR28" s="1752"/>
      <c r="BS28" s="1752"/>
      <c r="BT28" s="1752"/>
      <c r="BU28" s="1752"/>
      <c r="BV28" s="1752"/>
      <c r="BW28" s="1752"/>
      <c r="BX28" s="1752"/>
      <c r="BY28" s="1752"/>
      <c r="BZ28" s="1752"/>
      <c r="CA28" s="1752"/>
      <c r="CB28" s="1752"/>
      <c r="CC28" s="1752"/>
      <c r="CD28" s="1752"/>
      <c r="CE28" s="1752"/>
      <c r="CF28" s="1752"/>
      <c r="CG28" s="1752"/>
      <c r="CH28" s="1752"/>
      <c r="CI28" s="1752"/>
      <c r="CJ28" s="1752"/>
      <c r="CK28" s="1752"/>
      <c r="CL28" s="1752"/>
      <c r="CM28" s="1752"/>
      <c r="CN28" s="1752"/>
      <c r="CO28" s="2547" t="str">
        <f>IF(DP28="","",(DP28&amp;(COUNTIF($DP$16:DP29,DP28))))</f>
        <v>07</v>
      </c>
      <c r="CP28" s="2548">
        <f t="shared" ref="CP28" si="192">DP28</f>
        <v>0</v>
      </c>
      <c r="CQ28" s="2549" t="str">
        <f t="shared" ref="CQ28" si="193">DP28&amp;DQ28</f>
        <v>0T</v>
      </c>
      <c r="CR28" s="1540">
        <f t="shared" si="135"/>
        <v>0</v>
      </c>
      <c r="CS28" s="1540">
        <f t="shared" si="136"/>
        <v>0</v>
      </c>
      <c r="CT28" s="1540">
        <f t="shared" si="137"/>
        <v>0</v>
      </c>
      <c r="CU28" s="1540">
        <f t="shared" si="138"/>
        <v>0</v>
      </c>
      <c r="CV28" s="2416">
        <f t="shared" si="139"/>
        <v>0</v>
      </c>
      <c r="CX28" s="2432" t="str">
        <f>IFERROR((VLOOKUP(CO28,'BİLGİ GİR'!$V$107:$AA$119,6,0)),"")</f>
        <v/>
      </c>
      <c r="CY28" s="4110">
        <f>'BİLGİ GİR'!F113</f>
        <v>0</v>
      </c>
      <c r="CZ28" s="1542" t="s">
        <v>7</v>
      </c>
      <c r="DA28" s="2436">
        <f>'BİLGİ GİR'!CB113</f>
        <v>0</v>
      </c>
      <c r="DB28" s="2444"/>
      <c r="DC28" s="2436">
        <f>'BİLGİ GİR'!CD113</f>
        <v>0</v>
      </c>
      <c r="DD28" s="2446"/>
      <c r="DE28" s="2434">
        <f>'BİLGİ GİR'!CF113</f>
        <v>0</v>
      </c>
      <c r="DF28" s="2444"/>
      <c r="DG28" s="2436">
        <f>'BİLGİ GİR'!CH113</f>
        <v>0</v>
      </c>
      <c r="DH28" s="2446"/>
      <c r="DI28" s="2434">
        <f>'BİLGİ GİR'!CJ113</f>
        <v>0</v>
      </c>
      <c r="DJ28" s="2444"/>
      <c r="DK28" s="2436">
        <f>'BİLGİ GİR'!CL113</f>
        <v>0</v>
      </c>
      <c r="DL28" s="2446"/>
      <c r="DM28" s="2434">
        <f>'BİLGİ GİR'!CN113</f>
        <v>0</v>
      </c>
      <c r="DN28" s="2446"/>
      <c r="DO28" s="1749"/>
      <c r="DP28" s="4112">
        <f t="shared" ref="DP28" si="194">CY28</f>
        <v>0</v>
      </c>
      <c r="DQ28" s="1342" t="s">
        <v>7</v>
      </c>
      <c r="DR28" s="1738">
        <f>'GÜNDÜZ (Saat Ekle)'!D19</f>
        <v>0</v>
      </c>
      <c r="DS28" s="1729">
        <f>'GÜNDÜZ (Saat Ekle)'!E19</f>
        <v>0</v>
      </c>
      <c r="DT28" s="1739">
        <f>'GÜNDÜZ (Saat Ekle)'!F19</f>
        <v>0</v>
      </c>
      <c r="DU28" s="1729">
        <f>'GÜNDÜZ (Saat Ekle)'!G19</f>
        <v>0</v>
      </c>
      <c r="DV28" s="1739">
        <f>'GÜNDÜZ (Saat Ekle)'!H19</f>
        <v>0</v>
      </c>
      <c r="DW28" s="1729">
        <f>'GÜNDÜZ (Saat Ekle)'!I19</f>
        <v>0</v>
      </c>
      <c r="DX28" s="1739">
        <f>'GÜNDÜZ (Saat Ekle)'!J19</f>
        <v>0</v>
      </c>
      <c r="DY28" s="1729">
        <f>'GÜNDÜZ (Saat Ekle)'!K19</f>
        <v>0</v>
      </c>
      <c r="DZ28" s="1739">
        <f>'GÜNDÜZ (Saat Ekle)'!L19</f>
        <v>0</v>
      </c>
      <c r="EA28" s="1729">
        <f>'GÜNDÜZ (Saat Ekle)'!M19</f>
        <v>0</v>
      </c>
      <c r="EB28" s="1464">
        <f>'GÜNDÜZ (Saat Ekle)'!N19</f>
        <v>0</v>
      </c>
      <c r="EC28" s="1730">
        <f>'GÜNDÜZ (Saat Ekle)'!O19</f>
        <v>0</v>
      </c>
      <c r="ED28" s="1465">
        <f>'GÜNDÜZ (Saat Ekle)'!P19</f>
        <v>0</v>
      </c>
      <c r="EE28" s="1730">
        <f>'GÜNDÜZ (Saat Ekle)'!Q19</f>
        <v>0</v>
      </c>
      <c r="EF28" s="1738">
        <f>'GÜNDÜZ (Saat Ekle)'!R19</f>
        <v>0</v>
      </c>
      <c r="EG28" s="1773">
        <f>'GÜNDÜZ (Saat Ekle)'!S19</f>
        <v>0</v>
      </c>
      <c r="EH28" s="1739">
        <f>'GÜNDÜZ (Saat Ekle)'!T19</f>
        <v>0</v>
      </c>
      <c r="EI28" s="1773">
        <f>'GÜNDÜZ (Saat Ekle)'!U19</f>
        <v>0</v>
      </c>
      <c r="EJ28" s="1739">
        <f>'GÜNDÜZ (Saat Ekle)'!V19</f>
        <v>0</v>
      </c>
      <c r="EK28" s="1773">
        <f>'GÜNDÜZ (Saat Ekle)'!W19</f>
        <v>0</v>
      </c>
      <c r="EL28" s="1739">
        <f>'GÜNDÜZ (Saat Ekle)'!X19</f>
        <v>0</v>
      </c>
      <c r="EM28" s="1773">
        <f>'GÜNDÜZ (Saat Ekle)'!Y19</f>
        <v>0</v>
      </c>
      <c r="EN28" s="1739">
        <f>'GÜNDÜZ (Saat Ekle)'!Z19</f>
        <v>0</v>
      </c>
      <c r="EO28" s="1773">
        <f>'GÜNDÜZ (Saat Ekle)'!AA19</f>
        <v>0</v>
      </c>
      <c r="EP28" s="1464">
        <f>'GÜNDÜZ (Saat Ekle)'!AB19</f>
        <v>0</v>
      </c>
      <c r="EQ28" s="1774">
        <f>'GÜNDÜZ (Saat Ekle)'!AC19</f>
        <v>0</v>
      </c>
      <c r="ER28" s="1465">
        <f>'GÜNDÜZ (Saat Ekle)'!AD19</f>
        <v>0</v>
      </c>
      <c r="ES28" s="1774">
        <f>'GÜNDÜZ (Saat Ekle)'!AE19</f>
        <v>0</v>
      </c>
      <c r="ET28" s="1738">
        <f>'GÜNDÜZ (Saat Ekle)'!AF19</f>
        <v>0</v>
      </c>
      <c r="EU28" s="1773">
        <f>'GÜNDÜZ (Saat Ekle)'!AG19</f>
        <v>0</v>
      </c>
      <c r="EV28" s="1739">
        <f>'GÜNDÜZ (Saat Ekle)'!AH19</f>
        <v>0</v>
      </c>
      <c r="EW28" s="1773">
        <f>'GÜNDÜZ (Saat Ekle)'!AI19</f>
        <v>0</v>
      </c>
      <c r="EX28" s="1739">
        <f>'GÜNDÜZ (Saat Ekle)'!AJ19</f>
        <v>0</v>
      </c>
      <c r="EY28" s="1773">
        <f>'GÜNDÜZ (Saat Ekle)'!AK19</f>
        <v>0</v>
      </c>
      <c r="EZ28" s="1739">
        <f>'GÜNDÜZ (Saat Ekle)'!AL19</f>
        <v>0</v>
      </c>
      <c r="FA28" s="1773">
        <f>'GÜNDÜZ (Saat Ekle)'!AM19</f>
        <v>0</v>
      </c>
      <c r="FB28" s="1739">
        <f>'GÜNDÜZ (Saat Ekle)'!AN19</f>
        <v>0</v>
      </c>
      <c r="FC28" s="1773">
        <f>'GÜNDÜZ (Saat Ekle)'!AO19</f>
        <v>0</v>
      </c>
      <c r="FD28" s="1464">
        <f>'GÜNDÜZ (Saat Ekle)'!AP19</f>
        <v>0</v>
      </c>
      <c r="FE28" s="1774">
        <f>'GÜNDÜZ (Saat Ekle)'!AQ19</f>
        <v>0</v>
      </c>
      <c r="FF28" s="1465">
        <f>'GÜNDÜZ (Saat Ekle)'!AR19</f>
        <v>0</v>
      </c>
      <c r="FG28" s="1774">
        <f>'GÜNDÜZ (Saat Ekle)'!AS19</f>
        <v>0</v>
      </c>
      <c r="FH28" s="1738">
        <f>'GÜNDÜZ (Saat Ekle)'!AT19</f>
        <v>0</v>
      </c>
      <c r="FI28" s="1773">
        <f>'GÜNDÜZ (Saat Ekle)'!AU19</f>
        <v>0</v>
      </c>
      <c r="FJ28" s="1739">
        <f>'GÜNDÜZ (Saat Ekle)'!AV19</f>
        <v>0</v>
      </c>
      <c r="FK28" s="1773">
        <f>'GÜNDÜZ (Saat Ekle)'!AW19</f>
        <v>0</v>
      </c>
      <c r="FL28" s="1739">
        <f>'GÜNDÜZ (Saat Ekle)'!AX19</f>
        <v>0</v>
      </c>
      <c r="FM28" s="1773">
        <f>'GÜNDÜZ (Saat Ekle)'!AY19</f>
        <v>0</v>
      </c>
      <c r="FN28" s="1739">
        <f>'GÜNDÜZ (Saat Ekle)'!AZ19</f>
        <v>0</v>
      </c>
      <c r="FO28" s="1773">
        <f>'GÜNDÜZ (Saat Ekle)'!BA19</f>
        <v>0</v>
      </c>
      <c r="FP28" s="1739">
        <f>'GÜNDÜZ (Saat Ekle)'!BB19</f>
        <v>0</v>
      </c>
      <c r="FQ28" s="1773">
        <f>'GÜNDÜZ (Saat Ekle)'!BC19</f>
        <v>0</v>
      </c>
      <c r="FR28" s="1464">
        <f>'GÜNDÜZ (Saat Ekle)'!BD19</f>
        <v>0</v>
      </c>
      <c r="FS28" s="1774">
        <f>'GÜNDÜZ (Saat Ekle)'!BE19</f>
        <v>0</v>
      </c>
      <c r="FT28" s="1465">
        <f>'GÜNDÜZ (Saat Ekle)'!BF19</f>
        <v>0</v>
      </c>
      <c r="FU28" s="1774">
        <f>'GÜNDÜZ (Saat Ekle)'!BG19</f>
        <v>0</v>
      </c>
      <c r="FV28" s="1738">
        <f>'GÜNDÜZ (Saat Ekle)'!BH19</f>
        <v>0</v>
      </c>
      <c r="FW28" s="1773">
        <f>'GÜNDÜZ (Saat Ekle)'!BI19</f>
        <v>0</v>
      </c>
      <c r="FX28" s="1739">
        <f>'GÜNDÜZ (Saat Ekle)'!BJ19</f>
        <v>0</v>
      </c>
      <c r="FY28" s="1773">
        <f>'GÜNDÜZ (Saat Ekle)'!BK19</f>
        <v>0</v>
      </c>
      <c r="FZ28" s="1739">
        <f>'GÜNDÜZ (Saat Ekle)'!BL19</f>
        <v>0</v>
      </c>
      <c r="GA28" s="1773">
        <f>'GÜNDÜZ (Saat Ekle)'!BM19</f>
        <v>0</v>
      </c>
      <c r="GB28" s="1739">
        <f>'GÜNDÜZ (Saat Ekle)'!BN19</f>
        <v>0</v>
      </c>
      <c r="GC28" s="1773">
        <f>'GÜNDÜZ (Saat Ekle)'!BO19</f>
        <v>0</v>
      </c>
      <c r="GD28" s="1739">
        <f>'GÜNDÜZ (Saat Ekle)'!BP19</f>
        <v>0</v>
      </c>
      <c r="GE28" s="1773">
        <f>'GÜNDÜZ (Saat Ekle)'!BQ19</f>
        <v>0</v>
      </c>
      <c r="GF28" s="1464">
        <f>'GÜNDÜZ (Saat Ekle)'!BR19</f>
        <v>0</v>
      </c>
      <c r="GG28" s="1774">
        <f>'GÜNDÜZ (Saat Ekle)'!BS19</f>
        <v>0</v>
      </c>
      <c r="GH28" s="1465">
        <f>'GÜNDÜZ (Saat Ekle)'!BT19</f>
        <v>0</v>
      </c>
      <c r="GI28" s="1775">
        <f>'GÜNDÜZ (Saat Ekle)'!BU19</f>
        <v>0</v>
      </c>
      <c r="GL28" s="4108">
        <f t="shared" ref="GL28" si="195">DP28</f>
        <v>0</v>
      </c>
      <c r="GM28" s="1487" t="str">
        <f t="shared" si="140"/>
        <v/>
      </c>
      <c r="GN28" s="1515"/>
      <c r="GO28" s="1487" t="str">
        <f t="shared" si="51"/>
        <v/>
      </c>
      <c r="GP28" s="1515"/>
      <c r="GQ28" s="1487" t="str">
        <f t="shared" si="52"/>
        <v/>
      </c>
      <c r="GR28" s="1515"/>
      <c r="GS28" s="1487" t="str">
        <f t="shared" si="53"/>
        <v/>
      </c>
      <c r="GT28" s="1515"/>
      <c r="GU28" s="1487" t="str">
        <f t="shared" si="54"/>
        <v/>
      </c>
      <c r="GV28" s="1500"/>
      <c r="GW28" s="1497" t="str">
        <f t="shared" si="141"/>
        <v/>
      </c>
      <c r="GX28" s="1515"/>
      <c r="GY28" s="1487" t="str">
        <f t="shared" si="142"/>
        <v/>
      </c>
      <c r="GZ28" s="1517"/>
      <c r="HA28" s="1494" t="str">
        <f t="shared" si="143"/>
        <v/>
      </c>
      <c r="HB28" s="1515"/>
      <c r="HC28" s="1490" t="str">
        <f t="shared" si="55"/>
        <v/>
      </c>
      <c r="HD28" s="1515"/>
      <c r="HE28" s="1490" t="str">
        <f t="shared" si="56"/>
        <v/>
      </c>
      <c r="HF28" s="1515"/>
      <c r="HG28" s="1490" t="str">
        <f t="shared" si="57"/>
        <v/>
      </c>
      <c r="HH28" s="1515"/>
      <c r="HI28" s="1490" t="str">
        <f t="shared" si="58"/>
        <v/>
      </c>
      <c r="HJ28" s="1500"/>
      <c r="HK28" s="1506" t="str">
        <f t="shared" si="59"/>
        <v/>
      </c>
      <c r="HL28" s="1515"/>
      <c r="HM28" s="1490" t="str">
        <f t="shared" si="144"/>
        <v/>
      </c>
      <c r="HN28" s="1517"/>
      <c r="HO28" s="1503" t="str">
        <f t="shared" si="60"/>
        <v/>
      </c>
      <c r="HP28" s="1515"/>
      <c r="HQ28" s="1487" t="str">
        <f t="shared" si="61"/>
        <v/>
      </c>
      <c r="HR28" s="1515"/>
      <c r="HS28" s="1487" t="str">
        <f t="shared" si="62"/>
        <v/>
      </c>
      <c r="HT28" s="1515"/>
      <c r="HU28" s="1487" t="str">
        <f t="shared" si="63"/>
        <v/>
      </c>
      <c r="HV28" s="1515"/>
      <c r="HW28" s="1487" t="str">
        <f t="shared" si="64"/>
        <v/>
      </c>
      <c r="HX28" s="1500"/>
      <c r="HY28" s="1497" t="str">
        <f t="shared" si="65"/>
        <v/>
      </c>
      <c r="HZ28" s="1515"/>
      <c r="IA28" s="1487" t="str">
        <f t="shared" si="66"/>
        <v/>
      </c>
      <c r="IB28" s="1517"/>
      <c r="IC28" s="1494" t="str">
        <f t="shared" si="67"/>
        <v/>
      </c>
      <c r="ID28" s="1515"/>
      <c r="IE28" s="1490" t="str">
        <f t="shared" si="68"/>
        <v/>
      </c>
      <c r="IF28" s="1515"/>
      <c r="IG28" s="1490" t="str">
        <f t="shared" si="69"/>
        <v/>
      </c>
      <c r="IH28" s="1515"/>
      <c r="II28" s="1490" t="str">
        <f t="shared" si="70"/>
        <v/>
      </c>
      <c r="IJ28" s="1515"/>
      <c r="IK28" s="1490" t="str">
        <f t="shared" si="71"/>
        <v/>
      </c>
      <c r="IL28" s="1500"/>
      <c r="IM28" s="1506" t="str">
        <f t="shared" si="72"/>
        <v/>
      </c>
      <c r="IN28" s="1515"/>
      <c r="IO28" s="1490" t="str">
        <f t="shared" si="73"/>
        <v/>
      </c>
      <c r="IP28" s="1517"/>
      <c r="IQ28" s="1509" t="str">
        <f t="shared" si="74"/>
        <v/>
      </c>
      <c r="IR28" s="1515"/>
      <c r="IS28" s="1422" t="str">
        <f t="shared" si="75"/>
        <v/>
      </c>
      <c r="IT28" s="1515"/>
      <c r="IU28" s="1422" t="str">
        <f t="shared" si="76"/>
        <v/>
      </c>
      <c r="IV28" s="1515"/>
      <c r="IW28" s="1422" t="str">
        <f t="shared" si="77"/>
        <v/>
      </c>
      <c r="IX28" s="1515"/>
      <c r="IY28" s="1422" t="str">
        <f t="shared" si="78"/>
        <v/>
      </c>
      <c r="IZ28" s="1500"/>
      <c r="JA28" s="1512" t="str">
        <f t="shared" si="79"/>
        <v/>
      </c>
      <c r="JB28" s="1515"/>
      <c r="JC28" s="1422" t="str">
        <f t="shared" si="80"/>
        <v/>
      </c>
      <c r="JD28" s="1517"/>
      <c r="JE28" s="1553"/>
      <c r="JF28" s="1571">
        <f t="shared" si="145"/>
        <v>0</v>
      </c>
      <c r="JG28" s="1555">
        <f t="shared" si="146"/>
        <v>0</v>
      </c>
      <c r="JH28" s="1555">
        <f t="shared" si="147"/>
        <v>0</v>
      </c>
      <c r="JI28" s="1555">
        <f t="shared" si="148"/>
        <v>0</v>
      </c>
      <c r="JJ28" s="1555">
        <f t="shared" si="149"/>
        <v>0</v>
      </c>
      <c r="JK28" s="1566">
        <f t="shared" si="150"/>
        <v>0</v>
      </c>
      <c r="JL28" s="1522">
        <f t="shared" si="151"/>
        <v>0</v>
      </c>
      <c r="JM28" s="1523">
        <f t="shared" si="152"/>
        <v>0</v>
      </c>
      <c r="JN28" s="1523">
        <f t="shared" si="153"/>
        <v>0</v>
      </c>
      <c r="JO28" s="1560">
        <f t="shared" si="154"/>
        <v>0</v>
      </c>
      <c r="JP28" s="1563" t="str">
        <f t="shared" si="167"/>
        <v/>
      </c>
      <c r="JQ28" s="1563"/>
      <c r="JR28" s="1563" t="str">
        <f t="shared" si="81"/>
        <v/>
      </c>
      <c r="JS28" s="1563"/>
      <c r="JT28" s="1563" t="str">
        <f t="shared" si="82"/>
        <v/>
      </c>
      <c r="JU28" s="1563"/>
      <c r="JV28" s="1563" t="str">
        <f t="shared" si="83"/>
        <v/>
      </c>
      <c r="JW28" s="1563"/>
      <c r="JX28" s="1563" t="str">
        <f t="shared" si="84"/>
        <v/>
      </c>
      <c r="JY28" s="1563"/>
      <c r="JZ28" s="1563" t="str">
        <f t="shared" si="85"/>
        <v/>
      </c>
      <c r="KA28" s="1563"/>
      <c r="KB28" s="1563" t="str">
        <f t="shared" si="86"/>
        <v/>
      </c>
      <c r="KC28" s="1563"/>
      <c r="KD28" s="1563" t="str">
        <f t="shared" si="87"/>
        <v/>
      </c>
      <c r="KE28" s="1563"/>
      <c r="KF28" s="1563" t="str">
        <f t="shared" si="88"/>
        <v/>
      </c>
      <c r="KG28" s="1563"/>
      <c r="KH28" s="1563" t="str">
        <f t="shared" si="89"/>
        <v/>
      </c>
      <c r="KI28" s="1563"/>
      <c r="KJ28" s="1563" t="str">
        <f t="shared" si="90"/>
        <v/>
      </c>
      <c r="KK28" s="1563"/>
      <c r="KL28" s="1563" t="str">
        <f t="shared" si="91"/>
        <v/>
      </c>
      <c r="KM28" s="1563"/>
      <c r="KN28" s="1563" t="str">
        <f t="shared" si="92"/>
        <v/>
      </c>
      <c r="KO28" s="1563"/>
      <c r="KP28" s="1563" t="str">
        <f t="shared" si="93"/>
        <v/>
      </c>
      <c r="KQ28" s="1563"/>
      <c r="KR28" s="1563" t="str">
        <f t="shared" si="94"/>
        <v/>
      </c>
      <c r="KS28" s="1563"/>
      <c r="KT28" s="1563" t="str">
        <f t="shared" si="95"/>
        <v/>
      </c>
      <c r="KU28" s="1563"/>
      <c r="KV28" s="1563" t="str">
        <f t="shared" si="96"/>
        <v/>
      </c>
      <c r="KW28" s="1563"/>
      <c r="KX28" s="1563" t="str">
        <f t="shared" si="97"/>
        <v/>
      </c>
      <c r="KY28" s="1563"/>
      <c r="KZ28" s="1563" t="str">
        <f t="shared" si="98"/>
        <v/>
      </c>
      <c r="LA28" s="1563"/>
      <c r="LB28" s="1563" t="str">
        <f t="shared" si="99"/>
        <v/>
      </c>
      <c r="LC28" s="1563"/>
      <c r="LD28" s="1563" t="str">
        <f t="shared" si="100"/>
        <v/>
      </c>
      <c r="LE28" s="1563"/>
      <c r="LF28" s="1563" t="str">
        <f t="shared" si="101"/>
        <v/>
      </c>
      <c r="LG28" s="1563"/>
      <c r="LH28" s="1563" t="str">
        <f t="shared" si="102"/>
        <v/>
      </c>
      <c r="LI28" s="1563"/>
      <c r="LJ28" s="1563" t="str">
        <f t="shared" si="103"/>
        <v/>
      </c>
      <c r="LK28" s="1563"/>
      <c r="LL28" s="1563" t="str">
        <f t="shared" si="104"/>
        <v/>
      </c>
      <c r="LM28" s="1563"/>
      <c r="LN28" s="1563" t="str">
        <f t="shared" si="105"/>
        <v/>
      </c>
      <c r="LO28" s="1563"/>
      <c r="LP28" s="1563" t="str">
        <f t="shared" si="106"/>
        <v/>
      </c>
      <c r="LQ28" s="1563"/>
      <c r="LR28" s="1563" t="str">
        <f t="shared" si="107"/>
        <v/>
      </c>
      <c r="LS28" s="1563"/>
      <c r="LT28" s="1563" t="str">
        <f t="shared" si="108"/>
        <v/>
      </c>
      <c r="LU28" s="1563"/>
      <c r="LV28" s="1563" t="str">
        <f t="shared" si="109"/>
        <v/>
      </c>
      <c r="LW28" s="1563"/>
      <c r="LX28" s="1563" t="str">
        <f t="shared" si="110"/>
        <v/>
      </c>
      <c r="LY28" s="1563"/>
      <c r="LZ28" s="1563" t="str">
        <f t="shared" si="111"/>
        <v/>
      </c>
      <c r="MA28" s="1563"/>
      <c r="MB28" s="1563" t="str">
        <f t="shared" si="112"/>
        <v/>
      </c>
      <c r="MC28" s="1563"/>
      <c r="MD28" s="1563" t="str">
        <f t="shared" si="113"/>
        <v/>
      </c>
      <c r="ME28" s="1563"/>
      <c r="MF28" s="1563" t="str">
        <f t="shared" si="114"/>
        <v/>
      </c>
      <c r="MG28" s="1563"/>
      <c r="MH28" s="1572">
        <f t="shared" si="168"/>
        <v>0</v>
      </c>
      <c r="MI28" s="1553"/>
      <c r="MJ28" s="1571">
        <f t="shared" si="169"/>
        <v>0</v>
      </c>
      <c r="MK28" s="1555">
        <f t="shared" si="115"/>
        <v>0</v>
      </c>
      <c r="ML28" s="1555">
        <f t="shared" si="115"/>
        <v>0</v>
      </c>
      <c r="MM28" s="1555">
        <f t="shared" si="115"/>
        <v>0</v>
      </c>
      <c r="MN28" s="1555">
        <f t="shared" si="115"/>
        <v>0</v>
      </c>
      <c r="MO28" s="1555">
        <f t="shared" si="115"/>
        <v>0</v>
      </c>
      <c r="MP28" s="1579">
        <f t="shared" si="115"/>
        <v>0</v>
      </c>
      <c r="MQ28" s="1754">
        <f t="shared" si="155"/>
        <v>0</v>
      </c>
      <c r="MR28" s="1553"/>
      <c r="MS28" s="1557"/>
      <c r="MT28" s="1557"/>
      <c r="MU28" s="1557"/>
      <c r="MV28" s="1557"/>
      <c r="MW28" s="1557"/>
      <c r="MX28" s="1557"/>
      <c r="MY28" s="1557"/>
      <c r="MZ28" s="1752"/>
      <c r="NA28" s="1752"/>
      <c r="NB28" s="1553"/>
      <c r="NC28" s="1585">
        <f t="shared" si="170"/>
        <v>0</v>
      </c>
      <c r="ND28" s="1554">
        <f t="shared" si="156"/>
        <v>0</v>
      </c>
      <c r="NE28" s="1554">
        <f t="shared" si="157"/>
        <v>0</v>
      </c>
      <c r="NF28" s="1554">
        <f t="shared" si="158"/>
        <v>0</v>
      </c>
      <c r="NG28" s="1554">
        <f t="shared" si="159"/>
        <v>0</v>
      </c>
      <c r="NH28" s="1554">
        <f t="shared" si="160"/>
        <v>0</v>
      </c>
      <c r="NI28" s="1554">
        <f t="shared" si="161"/>
        <v>0</v>
      </c>
      <c r="NJ28" s="1586">
        <f t="shared" si="162"/>
        <v>0</v>
      </c>
      <c r="NL28" s="1"/>
      <c r="NM28" s="1766">
        <f t="shared" si="163"/>
        <v>0</v>
      </c>
      <c r="NN28" s="1"/>
      <c r="NO28" s="1"/>
      <c r="NP28" s="1"/>
      <c r="NQ28" s="1"/>
      <c r="NR28" s="1"/>
    </row>
    <row r="29" spans="3:382" s="1337" customFormat="1" ht="10.5" customHeight="1" thickBot="1">
      <c r="C29" s="2542" t="str">
        <f t="shared" si="116"/>
        <v>0D</v>
      </c>
      <c r="D29" s="2412">
        <f t="shared" si="117"/>
        <v>0</v>
      </c>
      <c r="E29" s="1539">
        <f t="shared" si="118"/>
        <v>0</v>
      </c>
      <c r="F29" s="1539">
        <f t="shared" si="119"/>
        <v>0</v>
      </c>
      <c r="G29" s="1539">
        <f t="shared" si="120"/>
        <v>0</v>
      </c>
      <c r="H29" s="2408">
        <f t="shared" si="121"/>
        <v>0</v>
      </c>
      <c r="I29" s="1553"/>
      <c r="J29" s="1340"/>
      <c r="L29" s="2426" t="str">
        <f t="shared" si="122"/>
        <v>0D</v>
      </c>
      <c r="M29" s="2423">
        <f t="shared" si="123"/>
        <v>0</v>
      </c>
      <c r="N29" s="1540">
        <f t="shared" si="124"/>
        <v>0</v>
      </c>
      <c r="O29" s="1540">
        <f t="shared" si="125"/>
        <v>0</v>
      </c>
      <c r="P29" s="1540">
        <f t="shared" si="126"/>
        <v>0</v>
      </c>
      <c r="Q29" s="2416">
        <f t="shared" si="127"/>
        <v>0</v>
      </c>
      <c r="R29" s="2403"/>
      <c r="S29" s="1752"/>
      <c r="T29" s="1412"/>
      <c r="U29" s="2420">
        <f t="shared" si="128"/>
        <v>0</v>
      </c>
      <c r="V29" s="2420" t="str">
        <f t="shared" si="129"/>
        <v>D</v>
      </c>
      <c r="W29" s="2423">
        <f t="shared" si="130"/>
        <v>0</v>
      </c>
      <c r="X29" s="1540">
        <f t="shared" si="131"/>
        <v>0</v>
      </c>
      <c r="Y29" s="1540">
        <f t="shared" si="132"/>
        <v>0</v>
      </c>
      <c r="Z29" s="1540">
        <f t="shared" si="133"/>
        <v>0</v>
      </c>
      <c r="AA29" s="2416">
        <f t="shared" si="134"/>
        <v>0</v>
      </c>
      <c r="AB29" s="1752"/>
      <c r="AC29" s="1752"/>
      <c r="AD29" s="1752"/>
      <c r="AE29" s="1752"/>
      <c r="AF29" s="1752"/>
      <c r="AG29" s="1752"/>
      <c r="AH29" s="1752"/>
      <c r="AI29" s="1752"/>
      <c r="AJ29" s="1752"/>
      <c r="AK29" s="1752"/>
      <c r="AL29" s="1752"/>
      <c r="AM29" s="1752"/>
      <c r="AN29" s="1752"/>
      <c r="AO29" s="1752"/>
      <c r="AP29" s="1752"/>
      <c r="AQ29" s="1752"/>
      <c r="AR29" s="1752"/>
      <c r="AS29" s="1752"/>
      <c r="AT29" s="1752"/>
      <c r="AU29" s="1752"/>
      <c r="AV29" s="1752"/>
      <c r="AW29" s="1752"/>
      <c r="AX29" s="1752"/>
      <c r="AY29" s="1752"/>
      <c r="AZ29" s="1752"/>
      <c r="BA29" s="1752"/>
      <c r="BB29" s="1752"/>
      <c r="BC29" s="1752"/>
      <c r="BD29" s="1752"/>
      <c r="BE29" s="1752"/>
      <c r="BF29" s="1752"/>
      <c r="BG29" s="1752"/>
      <c r="BH29" s="1752"/>
      <c r="BI29" s="1752"/>
      <c r="BJ29" s="1752"/>
      <c r="BK29" s="1752"/>
      <c r="BL29" s="1752"/>
      <c r="BM29" s="1752"/>
      <c r="BN29" s="1752"/>
      <c r="BO29" s="1752"/>
      <c r="BP29" s="1752"/>
      <c r="BQ29" s="1752"/>
      <c r="BR29" s="1752"/>
      <c r="BS29" s="1752"/>
      <c r="BT29" s="1752"/>
      <c r="BU29" s="1752"/>
      <c r="BV29" s="1752"/>
      <c r="BW29" s="1752"/>
      <c r="BX29" s="1752"/>
      <c r="BY29" s="1752"/>
      <c r="BZ29" s="1752"/>
      <c r="CA29" s="1752"/>
      <c r="CB29" s="1752"/>
      <c r="CC29" s="1752"/>
      <c r="CD29" s="1752"/>
      <c r="CE29" s="1752"/>
      <c r="CF29" s="1752"/>
      <c r="CG29" s="1752"/>
      <c r="CH29" s="1752"/>
      <c r="CI29" s="1752"/>
      <c r="CJ29" s="1752"/>
      <c r="CK29" s="1752"/>
      <c r="CL29" s="1752"/>
      <c r="CM29" s="1752"/>
      <c r="CN29" s="1752"/>
      <c r="CO29" s="2547" t="str">
        <f>IF(DP28="","",(DP28&amp;(COUNTIF($DP$16:DP29,DP28))))</f>
        <v>07</v>
      </c>
      <c r="CP29" s="2548">
        <f t="shared" ref="CP29" si="196">CP28</f>
        <v>0</v>
      </c>
      <c r="CQ29" s="2549" t="str">
        <f t="shared" ref="CQ29" si="197">DP28&amp;DQ29</f>
        <v>0D</v>
      </c>
      <c r="CR29" s="1540">
        <f t="shared" si="135"/>
        <v>0</v>
      </c>
      <c r="CS29" s="1540">
        <f t="shared" si="136"/>
        <v>0</v>
      </c>
      <c r="CT29" s="1540">
        <f t="shared" si="137"/>
        <v>0</v>
      </c>
      <c r="CU29" s="1540">
        <f t="shared" si="138"/>
        <v>0</v>
      </c>
      <c r="CV29" s="2416">
        <f t="shared" si="139"/>
        <v>0</v>
      </c>
      <c r="CX29" s="2432" t="str">
        <f>IFERROR((VLOOKUP(CO29,'BİLGİ GİR'!$V$107:$AA$119,6,0)),"")</f>
        <v/>
      </c>
      <c r="CY29" s="4111"/>
      <c r="CZ29" s="1545" t="s">
        <v>8</v>
      </c>
      <c r="DA29" s="2437">
        <f>'BİLGİ GİR'!CC113</f>
        <v>0</v>
      </c>
      <c r="DB29" s="2445"/>
      <c r="DC29" s="2437">
        <f>'BİLGİ GİR'!CE113</f>
        <v>0</v>
      </c>
      <c r="DD29" s="2447"/>
      <c r="DE29" s="2435">
        <f>'BİLGİ GİR'!CG113</f>
        <v>0</v>
      </c>
      <c r="DF29" s="2445"/>
      <c r="DG29" s="2437">
        <f>'BİLGİ GİR'!CI113</f>
        <v>0</v>
      </c>
      <c r="DH29" s="2447"/>
      <c r="DI29" s="2435">
        <f>'BİLGİ GİR'!CK113</f>
        <v>0</v>
      </c>
      <c r="DJ29" s="2445"/>
      <c r="DK29" s="2437">
        <f>'BİLGİ GİR'!CM113</f>
        <v>0</v>
      </c>
      <c r="DL29" s="2447"/>
      <c r="DM29" s="2435">
        <f>'BİLGİ GİR'!CO113</f>
        <v>0</v>
      </c>
      <c r="DN29" s="2447"/>
      <c r="DO29" s="1749"/>
      <c r="DP29" s="4113"/>
      <c r="DQ29" s="1343" t="s">
        <v>8</v>
      </c>
      <c r="DR29" s="1733">
        <f>'GÜNDÜZ (Saat Ekle)'!D20</f>
        <v>0</v>
      </c>
      <c r="DS29" s="1727">
        <f>'GÜNDÜZ (Saat Ekle)'!E20</f>
        <v>0</v>
      </c>
      <c r="DT29" s="1736">
        <f>'GÜNDÜZ (Saat Ekle)'!F20</f>
        <v>0</v>
      </c>
      <c r="DU29" s="1727">
        <f>'GÜNDÜZ (Saat Ekle)'!G20</f>
        <v>0</v>
      </c>
      <c r="DV29" s="1736">
        <f>'GÜNDÜZ (Saat Ekle)'!H20</f>
        <v>0</v>
      </c>
      <c r="DW29" s="1727">
        <f>'GÜNDÜZ (Saat Ekle)'!I20</f>
        <v>0</v>
      </c>
      <c r="DX29" s="1736">
        <f>'GÜNDÜZ (Saat Ekle)'!J20</f>
        <v>0</v>
      </c>
      <c r="DY29" s="1727">
        <f>'GÜNDÜZ (Saat Ekle)'!K20</f>
        <v>0</v>
      </c>
      <c r="DZ29" s="1736">
        <f>'GÜNDÜZ (Saat Ekle)'!L20</f>
        <v>0</v>
      </c>
      <c r="EA29" s="1727">
        <f>'GÜNDÜZ (Saat Ekle)'!M20</f>
        <v>0</v>
      </c>
      <c r="EB29" s="1460">
        <f>'GÜNDÜZ (Saat Ekle)'!N20</f>
        <v>0</v>
      </c>
      <c r="EC29" s="1728">
        <f>'GÜNDÜZ (Saat Ekle)'!O20</f>
        <v>0</v>
      </c>
      <c r="ED29" s="1461">
        <f>'GÜNDÜZ (Saat Ekle)'!P20</f>
        <v>0</v>
      </c>
      <c r="EE29" s="1728">
        <f>'GÜNDÜZ (Saat Ekle)'!Q20</f>
        <v>0</v>
      </c>
      <c r="EF29" s="1733">
        <f>'GÜNDÜZ (Saat Ekle)'!R20</f>
        <v>0</v>
      </c>
      <c r="EG29" s="1727">
        <f>'GÜNDÜZ (Saat Ekle)'!S20</f>
        <v>0</v>
      </c>
      <c r="EH29" s="1736">
        <f>'GÜNDÜZ (Saat Ekle)'!T20</f>
        <v>0</v>
      </c>
      <c r="EI29" s="1727">
        <f>'GÜNDÜZ (Saat Ekle)'!U20</f>
        <v>0</v>
      </c>
      <c r="EJ29" s="1736">
        <f>'GÜNDÜZ (Saat Ekle)'!V20</f>
        <v>0</v>
      </c>
      <c r="EK29" s="1727">
        <f>'GÜNDÜZ (Saat Ekle)'!W20</f>
        <v>0</v>
      </c>
      <c r="EL29" s="1736">
        <f>'GÜNDÜZ (Saat Ekle)'!X20</f>
        <v>0</v>
      </c>
      <c r="EM29" s="1727">
        <f>'GÜNDÜZ (Saat Ekle)'!Y20</f>
        <v>0</v>
      </c>
      <c r="EN29" s="1736">
        <f>'GÜNDÜZ (Saat Ekle)'!Z20</f>
        <v>0</v>
      </c>
      <c r="EO29" s="1727">
        <f>'GÜNDÜZ (Saat Ekle)'!AA20</f>
        <v>0</v>
      </c>
      <c r="EP29" s="1460">
        <f>'GÜNDÜZ (Saat Ekle)'!AB20</f>
        <v>0</v>
      </c>
      <c r="EQ29" s="1728">
        <f>'GÜNDÜZ (Saat Ekle)'!AC20</f>
        <v>0</v>
      </c>
      <c r="ER29" s="1461">
        <f>'GÜNDÜZ (Saat Ekle)'!AD20</f>
        <v>0</v>
      </c>
      <c r="ES29" s="1728">
        <f>'GÜNDÜZ (Saat Ekle)'!AE20</f>
        <v>0</v>
      </c>
      <c r="ET29" s="1733">
        <f>'GÜNDÜZ (Saat Ekle)'!AF20</f>
        <v>0</v>
      </c>
      <c r="EU29" s="1727">
        <f>'GÜNDÜZ (Saat Ekle)'!AG20</f>
        <v>0</v>
      </c>
      <c r="EV29" s="1736">
        <f>'GÜNDÜZ (Saat Ekle)'!AH20</f>
        <v>0</v>
      </c>
      <c r="EW29" s="1727">
        <f>'GÜNDÜZ (Saat Ekle)'!AI20</f>
        <v>0</v>
      </c>
      <c r="EX29" s="1736">
        <f>'GÜNDÜZ (Saat Ekle)'!AJ20</f>
        <v>0</v>
      </c>
      <c r="EY29" s="1727">
        <f>'GÜNDÜZ (Saat Ekle)'!AK20</f>
        <v>0</v>
      </c>
      <c r="EZ29" s="1736">
        <f>'GÜNDÜZ (Saat Ekle)'!AL20</f>
        <v>0</v>
      </c>
      <c r="FA29" s="1727">
        <f>'GÜNDÜZ (Saat Ekle)'!AM20</f>
        <v>0</v>
      </c>
      <c r="FB29" s="1736">
        <f>'GÜNDÜZ (Saat Ekle)'!AN20</f>
        <v>0</v>
      </c>
      <c r="FC29" s="1727">
        <f>'GÜNDÜZ (Saat Ekle)'!AO20</f>
        <v>0</v>
      </c>
      <c r="FD29" s="1460">
        <f>'GÜNDÜZ (Saat Ekle)'!AP20</f>
        <v>0</v>
      </c>
      <c r="FE29" s="1728">
        <f>'GÜNDÜZ (Saat Ekle)'!AQ20</f>
        <v>0</v>
      </c>
      <c r="FF29" s="1461">
        <f>'GÜNDÜZ (Saat Ekle)'!AR20</f>
        <v>0</v>
      </c>
      <c r="FG29" s="1728">
        <f>'GÜNDÜZ (Saat Ekle)'!AS20</f>
        <v>0</v>
      </c>
      <c r="FH29" s="1733">
        <f>'GÜNDÜZ (Saat Ekle)'!AT20</f>
        <v>0</v>
      </c>
      <c r="FI29" s="1727">
        <f>'GÜNDÜZ (Saat Ekle)'!AU20</f>
        <v>0</v>
      </c>
      <c r="FJ29" s="1736">
        <f>'GÜNDÜZ (Saat Ekle)'!AV20</f>
        <v>0</v>
      </c>
      <c r="FK29" s="1727">
        <f>'GÜNDÜZ (Saat Ekle)'!AW20</f>
        <v>0</v>
      </c>
      <c r="FL29" s="1736">
        <f>'GÜNDÜZ (Saat Ekle)'!AX20</f>
        <v>0</v>
      </c>
      <c r="FM29" s="1727">
        <f>'GÜNDÜZ (Saat Ekle)'!AY20</f>
        <v>0</v>
      </c>
      <c r="FN29" s="1736">
        <f>'GÜNDÜZ (Saat Ekle)'!AZ20</f>
        <v>0</v>
      </c>
      <c r="FO29" s="1727">
        <f>'GÜNDÜZ (Saat Ekle)'!BA20</f>
        <v>0</v>
      </c>
      <c r="FP29" s="1736">
        <f>'GÜNDÜZ (Saat Ekle)'!BB20</f>
        <v>0</v>
      </c>
      <c r="FQ29" s="1727">
        <f>'GÜNDÜZ (Saat Ekle)'!BC20</f>
        <v>0</v>
      </c>
      <c r="FR29" s="1460">
        <f>'GÜNDÜZ (Saat Ekle)'!BD20</f>
        <v>0</v>
      </c>
      <c r="FS29" s="1728">
        <f>'GÜNDÜZ (Saat Ekle)'!BE20</f>
        <v>0</v>
      </c>
      <c r="FT29" s="1461">
        <f>'GÜNDÜZ (Saat Ekle)'!BF20</f>
        <v>0</v>
      </c>
      <c r="FU29" s="1728">
        <f>'GÜNDÜZ (Saat Ekle)'!BG20</f>
        <v>0</v>
      </c>
      <c r="FV29" s="1733">
        <f>'GÜNDÜZ (Saat Ekle)'!BH20</f>
        <v>0</v>
      </c>
      <c r="FW29" s="1727">
        <f>'GÜNDÜZ (Saat Ekle)'!BI20</f>
        <v>0</v>
      </c>
      <c r="FX29" s="1736">
        <f>'GÜNDÜZ (Saat Ekle)'!BJ20</f>
        <v>0</v>
      </c>
      <c r="FY29" s="1727">
        <f>'GÜNDÜZ (Saat Ekle)'!BK20</f>
        <v>0</v>
      </c>
      <c r="FZ29" s="1736">
        <f>'GÜNDÜZ (Saat Ekle)'!BL20</f>
        <v>0</v>
      </c>
      <c r="GA29" s="1727">
        <f>'GÜNDÜZ (Saat Ekle)'!BM20</f>
        <v>0</v>
      </c>
      <c r="GB29" s="1736">
        <f>'GÜNDÜZ (Saat Ekle)'!BN20</f>
        <v>0</v>
      </c>
      <c r="GC29" s="1727">
        <f>'GÜNDÜZ (Saat Ekle)'!BO20</f>
        <v>0</v>
      </c>
      <c r="GD29" s="1736">
        <f>'GÜNDÜZ (Saat Ekle)'!BP20</f>
        <v>0</v>
      </c>
      <c r="GE29" s="1727">
        <f>'GÜNDÜZ (Saat Ekle)'!BQ20</f>
        <v>0</v>
      </c>
      <c r="GF29" s="1460">
        <f>'GÜNDÜZ (Saat Ekle)'!BR20</f>
        <v>0</v>
      </c>
      <c r="GG29" s="1728">
        <f>'GÜNDÜZ (Saat Ekle)'!BS20</f>
        <v>0</v>
      </c>
      <c r="GH29" s="1461">
        <f>'GÜNDÜZ (Saat Ekle)'!BT20</f>
        <v>0</v>
      </c>
      <c r="GI29" s="1768">
        <f>'GÜNDÜZ (Saat Ekle)'!BU20</f>
        <v>0</v>
      </c>
      <c r="GL29" s="4109"/>
      <c r="GM29" s="1487" t="str">
        <f t="shared" si="140"/>
        <v/>
      </c>
      <c r="GN29" s="1515"/>
      <c r="GO29" s="1487" t="str">
        <f t="shared" si="51"/>
        <v/>
      </c>
      <c r="GP29" s="1515"/>
      <c r="GQ29" s="1487" t="str">
        <f t="shared" si="52"/>
        <v/>
      </c>
      <c r="GR29" s="1515"/>
      <c r="GS29" s="1487" t="str">
        <f t="shared" si="53"/>
        <v/>
      </c>
      <c r="GT29" s="1515"/>
      <c r="GU29" s="1487" t="str">
        <f t="shared" si="54"/>
        <v/>
      </c>
      <c r="GV29" s="1500"/>
      <c r="GW29" s="1497" t="str">
        <f t="shared" si="141"/>
        <v/>
      </c>
      <c r="GX29" s="1515"/>
      <c r="GY29" s="1487" t="str">
        <f t="shared" si="142"/>
        <v/>
      </c>
      <c r="GZ29" s="1517"/>
      <c r="HA29" s="1494" t="str">
        <f t="shared" si="143"/>
        <v/>
      </c>
      <c r="HB29" s="1515"/>
      <c r="HC29" s="1490" t="str">
        <f t="shared" si="55"/>
        <v/>
      </c>
      <c r="HD29" s="1515"/>
      <c r="HE29" s="1490" t="str">
        <f t="shared" si="56"/>
        <v/>
      </c>
      <c r="HF29" s="1515"/>
      <c r="HG29" s="1490" t="str">
        <f t="shared" si="57"/>
        <v/>
      </c>
      <c r="HH29" s="1515"/>
      <c r="HI29" s="1490" t="str">
        <f t="shared" si="58"/>
        <v/>
      </c>
      <c r="HJ29" s="1500"/>
      <c r="HK29" s="1506" t="str">
        <f t="shared" si="59"/>
        <v/>
      </c>
      <c r="HL29" s="1515"/>
      <c r="HM29" s="1490" t="str">
        <f t="shared" si="144"/>
        <v/>
      </c>
      <c r="HN29" s="1517"/>
      <c r="HO29" s="1503" t="str">
        <f t="shared" si="60"/>
        <v/>
      </c>
      <c r="HP29" s="1515"/>
      <c r="HQ29" s="1487" t="str">
        <f t="shared" si="61"/>
        <v/>
      </c>
      <c r="HR29" s="1515"/>
      <c r="HS29" s="1487" t="str">
        <f t="shared" si="62"/>
        <v/>
      </c>
      <c r="HT29" s="1515"/>
      <c r="HU29" s="1487" t="str">
        <f t="shared" si="63"/>
        <v/>
      </c>
      <c r="HV29" s="1515"/>
      <c r="HW29" s="1487" t="str">
        <f t="shared" si="64"/>
        <v/>
      </c>
      <c r="HX29" s="1500"/>
      <c r="HY29" s="1497" t="str">
        <f t="shared" si="65"/>
        <v/>
      </c>
      <c r="HZ29" s="1515"/>
      <c r="IA29" s="1487" t="str">
        <f t="shared" si="66"/>
        <v/>
      </c>
      <c r="IB29" s="1517"/>
      <c r="IC29" s="1494" t="str">
        <f t="shared" si="67"/>
        <v/>
      </c>
      <c r="ID29" s="1515"/>
      <c r="IE29" s="1490" t="str">
        <f t="shared" si="68"/>
        <v/>
      </c>
      <c r="IF29" s="1515"/>
      <c r="IG29" s="1490" t="str">
        <f t="shared" si="69"/>
        <v/>
      </c>
      <c r="IH29" s="1515"/>
      <c r="II29" s="1490" t="str">
        <f t="shared" si="70"/>
        <v/>
      </c>
      <c r="IJ29" s="1515"/>
      <c r="IK29" s="1490" t="str">
        <f t="shared" si="71"/>
        <v/>
      </c>
      <c r="IL29" s="1500"/>
      <c r="IM29" s="1506" t="str">
        <f t="shared" si="72"/>
        <v/>
      </c>
      <c r="IN29" s="1515"/>
      <c r="IO29" s="1490" t="str">
        <f t="shared" si="73"/>
        <v/>
      </c>
      <c r="IP29" s="1517"/>
      <c r="IQ29" s="1509" t="str">
        <f t="shared" si="74"/>
        <v/>
      </c>
      <c r="IR29" s="1515"/>
      <c r="IS29" s="1422" t="str">
        <f t="shared" si="75"/>
        <v/>
      </c>
      <c r="IT29" s="1515"/>
      <c r="IU29" s="1422" t="str">
        <f t="shared" si="76"/>
        <v/>
      </c>
      <c r="IV29" s="1515"/>
      <c r="IW29" s="1422" t="str">
        <f t="shared" si="77"/>
        <v/>
      </c>
      <c r="IX29" s="1515"/>
      <c r="IY29" s="1422" t="str">
        <f t="shared" si="78"/>
        <v/>
      </c>
      <c r="IZ29" s="1500"/>
      <c r="JA29" s="1512" t="str">
        <f t="shared" si="79"/>
        <v/>
      </c>
      <c r="JB29" s="1515"/>
      <c r="JC29" s="1422" t="str">
        <f t="shared" si="80"/>
        <v/>
      </c>
      <c r="JD29" s="1517"/>
      <c r="JE29" s="1553"/>
      <c r="JF29" s="1571">
        <f t="shared" si="145"/>
        <v>0</v>
      </c>
      <c r="JG29" s="1555">
        <f t="shared" si="146"/>
        <v>0</v>
      </c>
      <c r="JH29" s="1555">
        <f t="shared" si="147"/>
        <v>0</v>
      </c>
      <c r="JI29" s="1555">
        <f t="shared" si="148"/>
        <v>0</v>
      </c>
      <c r="JJ29" s="1555">
        <f t="shared" si="149"/>
        <v>0</v>
      </c>
      <c r="JK29" s="1566">
        <f t="shared" si="150"/>
        <v>0</v>
      </c>
      <c r="JL29" s="1522">
        <f t="shared" si="151"/>
        <v>0</v>
      </c>
      <c r="JM29" s="1523">
        <f t="shared" si="152"/>
        <v>0</v>
      </c>
      <c r="JN29" s="1523">
        <f t="shared" si="153"/>
        <v>0</v>
      </c>
      <c r="JO29" s="1560">
        <f t="shared" si="154"/>
        <v>0</v>
      </c>
      <c r="JP29" s="1563" t="str">
        <f t="shared" si="167"/>
        <v/>
      </c>
      <c r="JQ29" s="1563"/>
      <c r="JR29" s="1563" t="str">
        <f t="shared" si="81"/>
        <v/>
      </c>
      <c r="JS29" s="1563"/>
      <c r="JT29" s="1563" t="str">
        <f t="shared" si="82"/>
        <v/>
      </c>
      <c r="JU29" s="1563"/>
      <c r="JV29" s="1563" t="str">
        <f t="shared" si="83"/>
        <v/>
      </c>
      <c r="JW29" s="1563"/>
      <c r="JX29" s="1563" t="str">
        <f t="shared" si="84"/>
        <v/>
      </c>
      <c r="JY29" s="1563"/>
      <c r="JZ29" s="1563" t="str">
        <f t="shared" si="85"/>
        <v/>
      </c>
      <c r="KA29" s="1563"/>
      <c r="KB29" s="1563" t="str">
        <f t="shared" si="86"/>
        <v/>
      </c>
      <c r="KC29" s="1563"/>
      <c r="KD29" s="1563" t="str">
        <f t="shared" si="87"/>
        <v/>
      </c>
      <c r="KE29" s="1563"/>
      <c r="KF29" s="1563" t="str">
        <f t="shared" si="88"/>
        <v/>
      </c>
      <c r="KG29" s="1563"/>
      <c r="KH29" s="1563" t="str">
        <f t="shared" si="89"/>
        <v/>
      </c>
      <c r="KI29" s="1563"/>
      <c r="KJ29" s="1563" t="str">
        <f t="shared" si="90"/>
        <v/>
      </c>
      <c r="KK29" s="1563"/>
      <c r="KL29" s="1563" t="str">
        <f t="shared" si="91"/>
        <v/>
      </c>
      <c r="KM29" s="1563"/>
      <c r="KN29" s="1563" t="str">
        <f t="shared" si="92"/>
        <v/>
      </c>
      <c r="KO29" s="1563"/>
      <c r="KP29" s="1563" t="str">
        <f t="shared" si="93"/>
        <v/>
      </c>
      <c r="KQ29" s="1563"/>
      <c r="KR29" s="1563" t="str">
        <f t="shared" si="94"/>
        <v/>
      </c>
      <c r="KS29" s="1563"/>
      <c r="KT29" s="1563" t="str">
        <f t="shared" si="95"/>
        <v/>
      </c>
      <c r="KU29" s="1563"/>
      <c r="KV29" s="1563" t="str">
        <f t="shared" si="96"/>
        <v/>
      </c>
      <c r="KW29" s="1563"/>
      <c r="KX29" s="1563" t="str">
        <f t="shared" si="97"/>
        <v/>
      </c>
      <c r="KY29" s="1563"/>
      <c r="KZ29" s="1563" t="str">
        <f t="shared" si="98"/>
        <v/>
      </c>
      <c r="LA29" s="1563"/>
      <c r="LB29" s="1563" t="str">
        <f t="shared" si="99"/>
        <v/>
      </c>
      <c r="LC29" s="1563"/>
      <c r="LD29" s="1563" t="str">
        <f t="shared" si="100"/>
        <v/>
      </c>
      <c r="LE29" s="1563"/>
      <c r="LF29" s="1563" t="str">
        <f t="shared" si="101"/>
        <v/>
      </c>
      <c r="LG29" s="1563"/>
      <c r="LH29" s="1563" t="str">
        <f t="shared" si="102"/>
        <v/>
      </c>
      <c r="LI29" s="1563"/>
      <c r="LJ29" s="1563" t="str">
        <f t="shared" si="103"/>
        <v/>
      </c>
      <c r="LK29" s="1563"/>
      <c r="LL29" s="1563" t="str">
        <f t="shared" si="104"/>
        <v/>
      </c>
      <c r="LM29" s="1563"/>
      <c r="LN29" s="1563" t="str">
        <f t="shared" si="105"/>
        <v/>
      </c>
      <c r="LO29" s="1563"/>
      <c r="LP29" s="1563" t="str">
        <f t="shared" si="106"/>
        <v/>
      </c>
      <c r="LQ29" s="1563"/>
      <c r="LR29" s="1563" t="str">
        <f t="shared" si="107"/>
        <v/>
      </c>
      <c r="LS29" s="1563"/>
      <c r="LT29" s="1563" t="str">
        <f t="shared" si="108"/>
        <v/>
      </c>
      <c r="LU29" s="1563"/>
      <c r="LV29" s="1563" t="str">
        <f t="shared" si="109"/>
        <v/>
      </c>
      <c r="LW29" s="1563"/>
      <c r="LX29" s="1563" t="str">
        <f t="shared" si="110"/>
        <v/>
      </c>
      <c r="LY29" s="1563"/>
      <c r="LZ29" s="1563" t="str">
        <f t="shared" si="111"/>
        <v/>
      </c>
      <c r="MA29" s="1563"/>
      <c r="MB29" s="1563" t="str">
        <f t="shared" si="112"/>
        <v/>
      </c>
      <c r="MC29" s="1563"/>
      <c r="MD29" s="1563" t="str">
        <f t="shared" si="113"/>
        <v/>
      </c>
      <c r="ME29" s="1563"/>
      <c r="MF29" s="1563" t="str">
        <f t="shared" si="114"/>
        <v/>
      </c>
      <c r="MG29" s="1563"/>
      <c r="MH29" s="1572">
        <f t="shared" si="168"/>
        <v>0</v>
      </c>
      <c r="MI29" s="1553"/>
      <c r="MJ29" s="1571">
        <f t="shared" si="169"/>
        <v>0</v>
      </c>
      <c r="MK29" s="1555">
        <f t="shared" si="115"/>
        <v>0</v>
      </c>
      <c r="ML29" s="1555">
        <f t="shared" si="115"/>
        <v>0</v>
      </c>
      <c r="MM29" s="1555">
        <f t="shared" si="115"/>
        <v>0</v>
      </c>
      <c r="MN29" s="1555">
        <f t="shared" si="115"/>
        <v>0</v>
      </c>
      <c r="MO29" s="1555">
        <f t="shared" si="115"/>
        <v>0</v>
      </c>
      <c r="MP29" s="1579">
        <f t="shared" si="115"/>
        <v>0</v>
      </c>
      <c r="MQ29" s="1754">
        <f t="shared" si="155"/>
        <v>0</v>
      </c>
      <c r="MR29" s="1553"/>
      <c r="MS29" s="1557"/>
      <c r="MT29" s="1557"/>
      <c r="MU29" s="1557"/>
      <c r="MV29" s="1557"/>
      <c r="MW29" s="1557"/>
      <c r="MX29" s="1557"/>
      <c r="MY29" s="1557"/>
      <c r="MZ29" s="1752"/>
      <c r="NA29" s="1752"/>
      <c r="NB29" s="1553"/>
      <c r="NC29" s="1585">
        <f t="shared" si="170"/>
        <v>0</v>
      </c>
      <c r="ND29" s="1554">
        <f t="shared" si="156"/>
        <v>0</v>
      </c>
      <c r="NE29" s="1554">
        <f t="shared" si="157"/>
        <v>0</v>
      </c>
      <c r="NF29" s="1554">
        <f t="shared" si="158"/>
        <v>0</v>
      </c>
      <c r="NG29" s="1554">
        <f t="shared" si="159"/>
        <v>0</v>
      </c>
      <c r="NH29" s="1554">
        <f t="shared" si="160"/>
        <v>0</v>
      </c>
      <c r="NI29" s="1554">
        <f t="shared" si="161"/>
        <v>0</v>
      </c>
      <c r="NJ29" s="1586">
        <f t="shared" si="162"/>
        <v>0</v>
      </c>
      <c r="NL29" s="1"/>
      <c r="NM29" s="1766">
        <f t="shared" si="163"/>
        <v>0</v>
      </c>
      <c r="NN29" s="1"/>
      <c r="NO29" s="1"/>
      <c r="NP29" s="1"/>
      <c r="NQ29" s="1"/>
      <c r="NR29" s="1"/>
    </row>
    <row r="30" spans="3:382" s="1337" customFormat="1" ht="10.5" customHeight="1" thickBot="1">
      <c r="C30" s="2542" t="str">
        <f t="shared" si="116"/>
        <v>0T</v>
      </c>
      <c r="D30" s="2412">
        <f t="shared" si="117"/>
        <v>0</v>
      </c>
      <c r="E30" s="1539">
        <f t="shared" si="118"/>
        <v>0</v>
      </c>
      <c r="F30" s="1539">
        <f t="shared" si="119"/>
        <v>0</v>
      </c>
      <c r="G30" s="1539">
        <f t="shared" si="120"/>
        <v>0</v>
      </c>
      <c r="H30" s="2408">
        <f t="shared" si="121"/>
        <v>0</v>
      </c>
      <c r="I30" s="1553"/>
      <c r="J30" s="1340"/>
      <c r="L30" s="2426" t="str">
        <f t="shared" si="122"/>
        <v>0T</v>
      </c>
      <c r="M30" s="2423">
        <f t="shared" si="123"/>
        <v>0</v>
      </c>
      <c r="N30" s="1540">
        <f t="shared" si="124"/>
        <v>0</v>
      </c>
      <c r="O30" s="1540">
        <f t="shared" si="125"/>
        <v>0</v>
      </c>
      <c r="P30" s="1540">
        <f t="shared" si="126"/>
        <v>0</v>
      </c>
      <c r="Q30" s="2416">
        <f t="shared" si="127"/>
        <v>0</v>
      </c>
      <c r="R30" s="2403"/>
      <c r="S30" s="1752"/>
      <c r="T30" s="1412"/>
      <c r="U30" s="2420">
        <f t="shared" si="128"/>
        <v>0</v>
      </c>
      <c r="V30" s="2420" t="str">
        <f t="shared" si="129"/>
        <v>T</v>
      </c>
      <c r="W30" s="2423">
        <f t="shared" si="130"/>
        <v>0</v>
      </c>
      <c r="X30" s="1540">
        <f t="shared" si="131"/>
        <v>0</v>
      </c>
      <c r="Y30" s="1540">
        <f t="shared" si="132"/>
        <v>0</v>
      </c>
      <c r="Z30" s="1540">
        <f t="shared" si="133"/>
        <v>0</v>
      </c>
      <c r="AA30" s="2416">
        <f t="shared" si="134"/>
        <v>0</v>
      </c>
      <c r="AB30" s="1752"/>
      <c r="AC30" s="1752"/>
      <c r="AD30" s="1752"/>
      <c r="AE30" s="1752"/>
      <c r="AF30" s="1752"/>
      <c r="AG30" s="1752"/>
      <c r="AH30" s="1752"/>
      <c r="AI30" s="1752"/>
      <c r="AJ30" s="1752"/>
      <c r="AK30" s="1752"/>
      <c r="AL30" s="1752"/>
      <c r="AM30" s="1752"/>
      <c r="AN30" s="1752"/>
      <c r="AO30" s="1752"/>
      <c r="AP30" s="1752"/>
      <c r="AQ30" s="1752"/>
      <c r="AR30" s="1752"/>
      <c r="AS30" s="1752"/>
      <c r="AT30" s="1752"/>
      <c r="AU30" s="1752"/>
      <c r="AV30" s="1752"/>
      <c r="AW30" s="1752"/>
      <c r="AX30" s="1752"/>
      <c r="AY30" s="1752"/>
      <c r="AZ30" s="1752"/>
      <c r="BA30" s="1752"/>
      <c r="BB30" s="1752"/>
      <c r="BC30" s="1752"/>
      <c r="BD30" s="1752"/>
      <c r="BE30" s="1752"/>
      <c r="BF30" s="1752"/>
      <c r="BG30" s="1752"/>
      <c r="BH30" s="1752"/>
      <c r="BI30" s="1752"/>
      <c r="BJ30" s="1752"/>
      <c r="BK30" s="1752"/>
      <c r="BL30" s="1752"/>
      <c r="BM30" s="1752"/>
      <c r="BN30" s="1752"/>
      <c r="BO30" s="1752"/>
      <c r="BP30" s="1752"/>
      <c r="BQ30" s="1752"/>
      <c r="BR30" s="1752"/>
      <c r="BS30" s="1752"/>
      <c r="BT30" s="1752"/>
      <c r="BU30" s="1752"/>
      <c r="BV30" s="1752"/>
      <c r="BW30" s="1752"/>
      <c r="BX30" s="1752"/>
      <c r="BY30" s="1752"/>
      <c r="BZ30" s="1752"/>
      <c r="CA30" s="1752"/>
      <c r="CB30" s="1752"/>
      <c r="CC30" s="1752"/>
      <c r="CD30" s="1752"/>
      <c r="CE30" s="1752"/>
      <c r="CF30" s="1752"/>
      <c r="CG30" s="1752"/>
      <c r="CH30" s="1752"/>
      <c r="CI30" s="1752"/>
      <c r="CJ30" s="1752"/>
      <c r="CK30" s="1752"/>
      <c r="CL30" s="1752"/>
      <c r="CM30" s="1752"/>
      <c r="CN30" s="1752"/>
      <c r="CO30" s="2547" t="str">
        <f>IF(DP30="","",(DP30&amp;(COUNTIF($DP$16:DP31,DP30))))</f>
        <v>08</v>
      </c>
      <c r="CP30" s="2548">
        <f t="shared" ref="CP30" si="198">DP30</f>
        <v>0</v>
      </c>
      <c r="CQ30" s="2549" t="str">
        <f t="shared" ref="CQ30" si="199">DP30&amp;DQ30</f>
        <v>0T</v>
      </c>
      <c r="CR30" s="1540">
        <f t="shared" si="135"/>
        <v>0</v>
      </c>
      <c r="CS30" s="1540">
        <f t="shared" si="136"/>
        <v>0</v>
      </c>
      <c r="CT30" s="1540">
        <f t="shared" si="137"/>
        <v>0</v>
      </c>
      <c r="CU30" s="1540">
        <f t="shared" si="138"/>
        <v>0</v>
      </c>
      <c r="CV30" s="2416">
        <f t="shared" si="139"/>
        <v>0</v>
      </c>
      <c r="CX30" s="2432" t="str">
        <f>IFERROR((VLOOKUP(CO30,'BİLGİ GİR'!$V$107:$AA$119,6,0)),"")</f>
        <v/>
      </c>
      <c r="CY30" s="4110">
        <f>'BİLGİ GİR'!F114</f>
        <v>0</v>
      </c>
      <c r="CZ30" s="1542" t="s">
        <v>7</v>
      </c>
      <c r="DA30" s="2436">
        <f>'BİLGİ GİR'!CB114</f>
        <v>0</v>
      </c>
      <c r="DB30" s="2444"/>
      <c r="DC30" s="2436">
        <f>'BİLGİ GİR'!CD114</f>
        <v>0</v>
      </c>
      <c r="DD30" s="2446"/>
      <c r="DE30" s="2434">
        <f>'BİLGİ GİR'!CF114</f>
        <v>0</v>
      </c>
      <c r="DF30" s="2444"/>
      <c r="DG30" s="2436">
        <f>'BİLGİ GİR'!CH114</f>
        <v>0</v>
      </c>
      <c r="DH30" s="2446"/>
      <c r="DI30" s="2434">
        <f>'BİLGİ GİR'!CJ114</f>
        <v>0</v>
      </c>
      <c r="DJ30" s="2444"/>
      <c r="DK30" s="2436">
        <f>'BİLGİ GİR'!CL114</f>
        <v>0</v>
      </c>
      <c r="DL30" s="2446"/>
      <c r="DM30" s="2434">
        <f>'BİLGİ GİR'!CN114</f>
        <v>0</v>
      </c>
      <c r="DN30" s="2446"/>
      <c r="DO30" s="1749"/>
      <c r="DP30" s="4112">
        <f t="shared" ref="DP30" si="200">CY30</f>
        <v>0</v>
      </c>
      <c r="DQ30" s="1344" t="s">
        <v>7</v>
      </c>
      <c r="DR30" s="1732">
        <f>'GÜNDÜZ (Saat Ekle)'!D21</f>
        <v>0</v>
      </c>
      <c r="DS30" s="1729">
        <f>'GÜNDÜZ (Saat Ekle)'!E21</f>
        <v>0</v>
      </c>
      <c r="DT30" s="1735">
        <f>'GÜNDÜZ (Saat Ekle)'!F21</f>
        <v>0</v>
      </c>
      <c r="DU30" s="1729">
        <f>'GÜNDÜZ (Saat Ekle)'!G21</f>
        <v>0</v>
      </c>
      <c r="DV30" s="1735">
        <f>'GÜNDÜZ (Saat Ekle)'!H21</f>
        <v>0</v>
      </c>
      <c r="DW30" s="1729">
        <f>'GÜNDÜZ (Saat Ekle)'!I21</f>
        <v>0</v>
      </c>
      <c r="DX30" s="1735">
        <f>'GÜNDÜZ (Saat Ekle)'!J21</f>
        <v>0</v>
      </c>
      <c r="DY30" s="1729">
        <f>'GÜNDÜZ (Saat Ekle)'!K21</f>
        <v>0</v>
      </c>
      <c r="DZ30" s="1735">
        <f>'GÜNDÜZ (Saat Ekle)'!L21</f>
        <v>0</v>
      </c>
      <c r="EA30" s="1729">
        <f>'GÜNDÜZ (Saat Ekle)'!M21</f>
        <v>0</v>
      </c>
      <c r="EB30" s="1458">
        <f>'GÜNDÜZ (Saat Ekle)'!N21</f>
        <v>0</v>
      </c>
      <c r="EC30" s="1730">
        <f>'GÜNDÜZ (Saat Ekle)'!O21</f>
        <v>0</v>
      </c>
      <c r="ED30" s="1459">
        <f>'GÜNDÜZ (Saat Ekle)'!P21</f>
        <v>0</v>
      </c>
      <c r="EE30" s="1730">
        <f>'GÜNDÜZ (Saat Ekle)'!Q21</f>
        <v>0</v>
      </c>
      <c r="EF30" s="1732">
        <f>'GÜNDÜZ (Saat Ekle)'!R21</f>
        <v>0</v>
      </c>
      <c r="EG30" s="1729">
        <f>'GÜNDÜZ (Saat Ekle)'!S21</f>
        <v>0</v>
      </c>
      <c r="EH30" s="1735">
        <f>'GÜNDÜZ (Saat Ekle)'!T21</f>
        <v>0</v>
      </c>
      <c r="EI30" s="1729">
        <f>'GÜNDÜZ (Saat Ekle)'!U21</f>
        <v>0</v>
      </c>
      <c r="EJ30" s="1735">
        <f>'GÜNDÜZ (Saat Ekle)'!V21</f>
        <v>0</v>
      </c>
      <c r="EK30" s="1729">
        <f>'GÜNDÜZ (Saat Ekle)'!W21</f>
        <v>0</v>
      </c>
      <c r="EL30" s="1735">
        <f>'GÜNDÜZ (Saat Ekle)'!X21</f>
        <v>0</v>
      </c>
      <c r="EM30" s="1729">
        <f>'GÜNDÜZ (Saat Ekle)'!Y21</f>
        <v>0</v>
      </c>
      <c r="EN30" s="1735">
        <f>'GÜNDÜZ (Saat Ekle)'!Z21</f>
        <v>0</v>
      </c>
      <c r="EO30" s="1729">
        <f>'GÜNDÜZ (Saat Ekle)'!AA21</f>
        <v>0</v>
      </c>
      <c r="EP30" s="1458">
        <f>'GÜNDÜZ (Saat Ekle)'!AB21</f>
        <v>0</v>
      </c>
      <c r="EQ30" s="1730">
        <f>'GÜNDÜZ (Saat Ekle)'!AC21</f>
        <v>0</v>
      </c>
      <c r="ER30" s="1459">
        <f>'GÜNDÜZ (Saat Ekle)'!AD21</f>
        <v>0</v>
      </c>
      <c r="ES30" s="1730">
        <f>'GÜNDÜZ (Saat Ekle)'!AE21</f>
        <v>0</v>
      </c>
      <c r="ET30" s="1732">
        <f>'GÜNDÜZ (Saat Ekle)'!AF21</f>
        <v>0</v>
      </c>
      <c r="EU30" s="1729">
        <f>'GÜNDÜZ (Saat Ekle)'!AG21</f>
        <v>0</v>
      </c>
      <c r="EV30" s="1735">
        <f>'GÜNDÜZ (Saat Ekle)'!AH21</f>
        <v>0</v>
      </c>
      <c r="EW30" s="1729">
        <f>'GÜNDÜZ (Saat Ekle)'!AI21</f>
        <v>0</v>
      </c>
      <c r="EX30" s="1735">
        <f>'GÜNDÜZ (Saat Ekle)'!AJ21</f>
        <v>0</v>
      </c>
      <c r="EY30" s="1729">
        <f>'GÜNDÜZ (Saat Ekle)'!AK21</f>
        <v>0</v>
      </c>
      <c r="EZ30" s="1735">
        <f>'GÜNDÜZ (Saat Ekle)'!AL21</f>
        <v>0</v>
      </c>
      <c r="FA30" s="1729">
        <f>'GÜNDÜZ (Saat Ekle)'!AM21</f>
        <v>0</v>
      </c>
      <c r="FB30" s="1735">
        <f>'GÜNDÜZ (Saat Ekle)'!AN21</f>
        <v>0</v>
      </c>
      <c r="FC30" s="1729">
        <f>'GÜNDÜZ (Saat Ekle)'!AO21</f>
        <v>0</v>
      </c>
      <c r="FD30" s="1458">
        <f>'GÜNDÜZ (Saat Ekle)'!AP21</f>
        <v>0</v>
      </c>
      <c r="FE30" s="1730">
        <f>'GÜNDÜZ (Saat Ekle)'!AQ21</f>
        <v>0</v>
      </c>
      <c r="FF30" s="1459">
        <f>'GÜNDÜZ (Saat Ekle)'!AR21</f>
        <v>0</v>
      </c>
      <c r="FG30" s="1730">
        <f>'GÜNDÜZ (Saat Ekle)'!AS21</f>
        <v>0</v>
      </c>
      <c r="FH30" s="1732">
        <f>'GÜNDÜZ (Saat Ekle)'!AT21</f>
        <v>0</v>
      </c>
      <c r="FI30" s="1729">
        <f>'GÜNDÜZ (Saat Ekle)'!AU21</f>
        <v>0</v>
      </c>
      <c r="FJ30" s="1735">
        <f>'GÜNDÜZ (Saat Ekle)'!AV21</f>
        <v>0</v>
      </c>
      <c r="FK30" s="1729">
        <f>'GÜNDÜZ (Saat Ekle)'!AW21</f>
        <v>0</v>
      </c>
      <c r="FL30" s="1735">
        <f>'GÜNDÜZ (Saat Ekle)'!AX21</f>
        <v>0</v>
      </c>
      <c r="FM30" s="1729">
        <f>'GÜNDÜZ (Saat Ekle)'!AY21</f>
        <v>0</v>
      </c>
      <c r="FN30" s="1735">
        <f>'GÜNDÜZ (Saat Ekle)'!AZ21</f>
        <v>0</v>
      </c>
      <c r="FO30" s="1729">
        <f>'GÜNDÜZ (Saat Ekle)'!BA21</f>
        <v>0</v>
      </c>
      <c r="FP30" s="1735">
        <f>'GÜNDÜZ (Saat Ekle)'!BB21</f>
        <v>0</v>
      </c>
      <c r="FQ30" s="1729">
        <f>'GÜNDÜZ (Saat Ekle)'!BC21</f>
        <v>0</v>
      </c>
      <c r="FR30" s="1458">
        <f>'GÜNDÜZ (Saat Ekle)'!BD21</f>
        <v>0</v>
      </c>
      <c r="FS30" s="1730">
        <f>'GÜNDÜZ (Saat Ekle)'!BE21</f>
        <v>0</v>
      </c>
      <c r="FT30" s="1459">
        <f>'GÜNDÜZ (Saat Ekle)'!BF21</f>
        <v>0</v>
      </c>
      <c r="FU30" s="1730">
        <f>'GÜNDÜZ (Saat Ekle)'!BG21</f>
        <v>0</v>
      </c>
      <c r="FV30" s="1732">
        <f>'GÜNDÜZ (Saat Ekle)'!BH21</f>
        <v>0</v>
      </c>
      <c r="FW30" s="1729">
        <f>'GÜNDÜZ (Saat Ekle)'!BI21</f>
        <v>0</v>
      </c>
      <c r="FX30" s="1735">
        <f>'GÜNDÜZ (Saat Ekle)'!BJ21</f>
        <v>0</v>
      </c>
      <c r="FY30" s="1729">
        <f>'GÜNDÜZ (Saat Ekle)'!BK21</f>
        <v>0</v>
      </c>
      <c r="FZ30" s="1735">
        <f>'GÜNDÜZ (Saat Ekle)'!BL21</f>
        <v>0</v>
      </c>
      <c r="GA30" s="1729">
        <f>'GÜNDÜZ (Saat Ekle)'!BM21</f>
        <v>0</v>
      </c>
      <c r="GB30" s="1735">
        <f>'GÜNDÜZ (Saat Ekle)'!BN21</f>
        <v>0</v>
      </c>
      <c r="GC30" s="1729">
        <f>'GÜNDÜZ (Saat Ekle)'!BO21</f>
        <v>0</v>
      </c>
      <c r="GD30" s="1735">
        <f>'GÜNDÜZ (Saat Ekle)'!BP21</f>
        <v>0</v>
      </c>
      <c r="GE30" s="1729">
        <f>'GÜNDÜZ (Saat Ekle)'!BQ21</f>
        <v>0</v>
      </c>
      <c r="GF30" s="1458">
        <f>'GÜNDÜZ (Saat Ekle)'!BR21</f>
        <v>0</v>
      </c>
      <c r="GG30" s="1730">
        <f>'GÜNDÜZ (Saat Ekle)'!BS21</f>
        <v>0</v>
      </c>
      <c r="GH30" s="1459">
        <f>'GÜNDÜZ (Saat Ekle)'!BT21</f>
        <v>0</v>
      </c>
      <c r="GI30" s="1769">
        <f>'GÜNDÜZ (Saat Ekle)'!BU21</f>
        <v>0</v>
      </c>
      <c r="GL30" s="4108">
        <f t="shared" ref="GL30" si="201">DP30</f>
        <v>0</v>
      </c>
      <c r="GM30" s="1487" t="str">
        <f t="shared" si="140"/>
        <v/>
      </c>
      <c r="GN30" s="1515"/>
      <c r="GO30" s="1487" t="str">
        <f t="shared" si="51"/>
        <v/>
      </c>
      <c r="GP30" s="1515"/>
      <c r="GQ30" s="1487" t="str">
        <f t="shared" si="52"/>
        <v/>
      </c>
      <c r="GR30" s="1515"/>
      <c r="GS30" s="1487" t="str">
        <f t="shared" si="53"/>
        <v/>
      </c>
      <c r="GT30" s="1515"/>
      <c r="GU30" s="1487" t="str">
        <f t="shared" si="54"/>
        <v/>
      </c>
      <c r="GV30" s="1500"/>
      <c r="GW30" s="1497" t="str">
        <f t="shared" si="141"/>
        <v/>
      </c>
      <c r="GX30" s="1515"/>
      <c r="GY30" s="1487" t="str">
        <f t="shared" si="142"/>
        <v/>
      </c>
      <c r="GZ30" s="1517"/>
      <c r="HA30" s="1494" t="str">
        <f t="shared" si="143"/>
        <v/>
      </c>
      <c r="HB30" s="1515"/>
      <c r="HC30" s="1490" t="str">
        <f t="shared" si="55"/>
        <v/>
      </c>
      <c r="HD30" s="1515"/>
      <c r="HE30" s="1490" t="str">
        <f t="shared" si="56"/>
        <v/>
      </c>
      <c r="HF30" s="1515"/>
      <c r="HG30" s="1490" t="str">
        <f t="shared" si="57"/>
        <v/>
      </c>
      <c r="HH30" s="1515"/>
      <c r="HI30" s="1490" t="str">
        <f t="shared" si="58"/>
        <v/>
      </c>
      <c r="HJ30" s="1500"/>
      <c r="HK30" s="1506" t="str">
        <f t="shared" si="59"/>
        <v/>
      </c>
      <c r="HL30" s="1515"/>
      <c r="HM30" s="1490" t="str">
        <f t="shared" si="144"/>
        <v/>
      </c>
      <c r="HN30" s="1517"/>
      <c r="HO30" s="1503" t="str">
        <f t="shared" si="60"/>
        <v/>
      </c>
      <c r="HP30" s="1515"/>
      <c r="HQ30" s="1487" t="str">
        <f t="shared" si="61"/>
        <v/>
      </c>
      <c r="HR30" s="1515"/>
      <c r="HS30" s="1487" t="str">
        <f t="shared" si="62"/>
        <v/>
      </c>
      <c r="HT30" s="1515"/>
      <c r="HU30" s="1487" t="str">
        <f t="shared" si="63"/>
        <v/>
      </c>
      <c r="HV30" s="1515"/>
      <c r="HW30" s="1487" t="str">
        <f t="shared" si="64"/>
        <v/>
      </c>
      <c r="HX30" s="1500"/>
      <c r="HY30" s="1497" t="str">
        <f t="shared" si="65"/>
        <v/>
      </c>
      <c r="HZ30" s="1515"/>
      <c r="IA30" s="1487" t="str">
        <f t="shared" si="66"/>
        <v/>
      </c>
      <c r="IB30" s="1517"/>
      <c r="IC30" s="1494" t="str">
        <f t="shared" si="67"/>
        <v/>
      </c>
      <c r="ID30" s="1515"/>
      <c r="IE30" s="1490" t="str">
        <f t="shared" si="68"/>
        <v/>
      </c>
      <c r="IF30" s="1515"/>
      <c r="IG30" s="1490" t="str">
        <f t="shared" si="69"/>
        <v/>
      </c>
      <c r="IH30" s="1515"/>
      <c r="II30" s="1490" t="str">
        <f t="shared" si="70"/>
        <v/>
      </c>
      <c r="IJ30" s="1515"/>
      <c r="IK30" s="1490" t="str">
        <f t="shared" si="71"/>
        <v/>
      </c>
      <c r="IL30" s="1500"/>
      <c r="IM30" s="1506" t="str">
        <f t="shared" si="72"/>
        <v/>
      </c>
      <c r="IN30" s="1515"/>
      <c r="IO30" s="1490" t="str">
        <f t="shared" si="73"/>
        <v/>
      </c>
      <c r="IP30" s="1517"/>
      <c r="IQ30" s="1509" t="str">
        <f t="shared" si="74"/>
        <v/>
      </c>
      <c r="IR30" s="1515"/>
      <c r="IS30" s="1422" t="str">
        <f t="shared" si="75"/>
        <v/>
      </c>
      <c r="IT30" s="1515"/>
      <c r="IU30" s="1422" t="str">
        <f t="shared" si="76"/>
        <v/>
      </c>
      <c r="IV30" s="1515"/>
      <c r="IW30" s="1422" t="str">
        <f t="shared" si="77"/>
        <v/>
      </c>
      <c r="IX30" s="1515"/>
      <c r="IY30" s="1422" t="str">
        <f t="shared" si="78"/>
        <v/>
      </c>
      <c r="IZ30" s="1500"/>
      <c r="JA30" s="1512" t="str">
        <f t="shared" si="79"/>
        <v/>
      </c>
      <c r="JB30" s="1515"/>
      <c r="JC30" s="1422" t="str">
        <f t="shared" si="80"/>
        <v/>
      </c>
      <c r="JD30" s="1517"/>
      <c r="JE30" s="1553"/>
      <c r="JF30" s="1571">
        <f t="shared" si="145"/>
        <v>0</v>
      </c>
      <c r="JG30" s="1555">
        <f t="shared" si="146"/>
        <v>0</v>
      </c>
      <c r="JH30" s="1555">
        <f t="shared" si="147"/>
        <v>0</v>
      </c>
      <c r="JI30" s="1555">
        <f t="shared" si="148"/>
        <v>0</v>
      </c>
      <c r="JJ30" s="1555">
        <f t="shared" si="149"/>
        <v>0</v>
      </c>
      <c r="JK30" s="1566">
        <f t="shared" si="150"/>
        <v>0</v>
      </c>
      <c r="JL30" s="1522">
        <f t="shared" si="151"/>
        <v>0</v>
      </c>
      <c r="JM30" s="1523">
        <f t="shared" si="152"/>
        <v>0</v>
      </c>
      <c r="JN30" s="1523">
        <f t="shared" si="153"/>
        <v>0</v>
      </c>
      <c r="JO30" s="1560">
        <f t="shared" si="154"/>
        <v>0</v>
      </c>
      <c r="JP30" s="1563" t="str">
        <f t="shared" si="167"/>
        <v/>
      </c>
      <c r="JQ30" s="1563"/>
      <c r="JR30" s="1563" t="str">
        <f t="shared" si="81"/>
        <v/>
      </c>
      <c r="JS30" s="1563"/>
      <c r="JT30" s="1563" t="str">
        <f t="shared" si="82"/>
        <v/>
      </c>
      <c r="JU30" s="1563"/>
      <c r="JV30" s="1563" t="str">
        <f t="shared" si="83"/>
        <v/>
      </c>
      <c r="JW30" s="1563"/>
      <c r="JX30" s="1563" t="str">
        <f t="shared" si="84"/>
        <v/>
      </c>
      <c r="JY30" s="1563"/>
      <c r="JZ30" s="1563" t="str">
        <f t="shared" si="85"/>
        <v/>
      </c>
      <c r="KA30" s="1563"/>
      <c r="KB30" s="1563" t="str">
        <f t="shared" si="86"/>
        <v/>
      </c>
      <c r="KC30" s="1563"/>
      <c r="KD30" s="1563" t="str">
        <f t="shared" si="87"/>
        <v/>
      </c>
      <c r="KE30" s="1563"/>
      <c r="KF30" s="1563" t="str">
        <f t="shared" si="88"/>
        <v/>
      </c>
      <c r="KG30" s="1563"/>
      <c r="KH30" s="1563" t="str">
        <f t="shared" si="89"/>
        <v/>
      </c>
      <c r="KI30" s="1563"/>
      <c r="KJ30" s="1563" t="str">
        <f t="shared" si="90"/>
        <v/>
      </c>
      <c r="KK30" s="1563"/>
      <c r="KL30" s="1563" t="str">
        <f t="shared" si="91"/>
        <v/>
      </c>
      <c r="KM30" s="1563"/>
      <c r="KN30" s="1563" t="str">
        <f t="shared" si="92"/>
        <v/>
      </c>
      <c r="KO30" s="1563"/>
      <c r="KP30" s="1563" t="str">
        <f t="shared" si="93"/>
        <v/>
      </c>
      <c r="KQ30" s="1563"/>
      <c r="KR30" s="1563" t="str">
        <f t="shared" si="94"/>
        <v/>
      </c>
      <c r="KS30" s="1563"/>
      <c r="KT30" s="1563" t="str">
        <f t="shared" si="95"/>
        <v/>
      </c>
      <c r="KU30" s="1563"/>
      <c r="KV30" s="1563" t="str">
        <f t="shared" si="96"/>
        <v/>
      </c>
      <c r="KW30" s="1563"/>
      <c r="KX30" s="1563" t="str">
        <f t="shared" si="97"/>
        <v/>
      </c>
      <c r="KY30" s="1563"/>
      <c r="KZ30" s="1563" t="str">
        <f t="shared" si="98"/>
        <v/>
      </c>
      <c r="LA30" s="1563"/>
      <c r="LB30" s="1563" t="str">
        <f t="shared" si="99"/>
        <v/>
      </c>
      <c r="LC30" s="1563"/>
      <c r="LD30" s="1563" t="str">
        <f t="shared" si="100"/>
        <v/>
      </c>
      <c r="LE30" s="1563"/>
      <c r="LF30" s="1563" t="str">
        <f t="shared" si="101"/>
        <v/>
      </c>
      <c r="LG30" s="1563"/>
      <c r="LH30" s="1563" t="str">
        <f t="shared" si="102"/>
        <v/>
      </c>
      <c r="LI30" s="1563"/>
      <c r="LJ30" s="1563" t="str">
        <f t="shared" si="103"/>
        <v/>
      </c>
      <c r="LK30" s="1563"/>
      <c r="LL30" s="1563" t="str">
        <f t="shared" si="104"/>
        <v/>
      </c>
      <c r="LM30" s="1563"/>
      <c r="LN30" s="1563" t="str">
        <f t="shared" si="105"/>
        <v/>
      </c>
      <c r="LO30" s="1563"/>
      <c r="LP30" s="1563" t="str">
        <f t="shared" si="106"/>
        <v/>
      </c>
      <c r="LQ30" s="1563"/>
      <c r="LR30" s="1563" t="str">
        <f t="shared" si="107"/>
        <v/>
      </c>
      <c r="LS30" s="1563"/>
      <c r="LT30" s="1563" t="str">
        <f t="shared" si="108"/>
        <v/>
      </c>
      <c r="LU30" s="1563"/>
      <c r="LV30" s="1563" t="str">
        <f t="shared" si="109"/>
        <v/>
      </c>
      <c r="LW30" s="1563"/>
      <c r="LX30" s="1563" t="str">
        <f t="shared" si="110"/>
        <v/>
      </c>
      <c r="LY30" s="1563"/>
      <c r="LZ30" s="1563" t="str">
        <f t="shared" si="111"/>
        <v/>
      </c>
      <c r="MA30" s="1563"/>
      <c r="MB30" s="1563" t="str">
        <f t="shared" si="112"/>
        <v/>
      </c>
      <c r="MC30" s="1563"/>
      <c r="MD30" s="1563" t="str">
        <f t="shared" si="113"/>
        <v/>
      </c>
      <c r="ME30" s="1563"/>
      <c r="MF30" s="1563" t="str">
        <f t="shared" si="114"/>
        <v/>
      </c>
      <c r="MG30" s="1563"/>
      <c r="MH30" s="1572">
        <f t="shared" si="168"/>
        <v>0</v>
      </c>
      <c r="MI30" s="1553"/>
      <c r="MJ30" s="1571">
        <f t="shared" si="169"/>
        <v>0</v>
      </c>
      <c r="MK30" s="1555">
        <f t="shared" si="115"/>
        <v>0</v>
      </c>
      <c r="ML30" s="1555">
        <f t="shared" si="115"/>
        <v>0</v>
      </c>
      <c r="MM30" s="1555">
        <f t="shared" si="115"/>
        <v>0</v>
      </c>
      <c r="MN30" s="1555">
        <f t="shared" si="115"/>
        <v>0</v>
      </c>
      <c r="MO30" s="1555">
        <f t="shared" si="115"/>
        <v>0</v>
      </c>
      <c r="MP30" s="1579">
        <f t="shared" si="115"/>
        <v>0</v>
      </c>
      <c r="MQ30" s="1754">
        <f t="shared" si="155"/>
        <v>0</v>
      </c>
      <c r="MR30" s="1553"/>
      <c r="MS30" s="1557"/>
      <c r="MT30" s="1557"/>
      <c r="MU30" s="1557"/>
      <c r="MV30" s="1557"/>
      <c r="MW30" s="1557"/>
      <c r="MX30" s="1557"/>
      <c r="MY30" s="1557"/>
      <c r="MZ30" s="1752"/>
      <c r="NA30" s="1752"/>
      <c r="NB30" s="1553"/>
      <c r="NC30" s="1585">
        <f t="shared" si="170"/>
        <v>0</v>
      </c>
      <c r="ND30" s="1554">
        <f t="shared" si="156"/>
        <v>0</v>
      </c>
      <c r="NE30" s="1554">
        <f t="shared" si="157"/>
        <v>0</v>
      </c>
      <c r="NF30" s="1554">
        <f t="shared" si="158"/>
        <v>0</v>
      </c>
      <c r="NG30" s="1554">
        <f t="shared" si="159"/>
        <v>0</v>
      </c>
      <c r="NH30" s="1554">
        <f t="shared" si="160"/>
        <v>0</v>
      </c>
      <c r="NI30" s="1554">
        <f t="shared" si="161"/>
        <v>0</v>
      </c>
      <c r="NJ30" s="1588">
        <f t="shared" si="162"/>
        <v>0</v>
      </c>
      <c r="NL30" s="1"/>
      <c r="NM30" s="1766">
        <f t="shared" si="163"/>
        <v>0</v>
      </c>
      <c r="NN30" s="1"/>
      <c r="NO30" s="1"/>
      <c r="NP30" s="1"/>
      <c r="NQ30" s="1"/>
      <c r="NR30" s="1"/>
    </row>
    <row r="31" spans="3:382" s="1337" customFormat="1" ht="10.5" customHeight="1" thickBot="1">
      <c r="C31" s="2542" t="str">
        <f t="shared" si="116"/>
        <v>0D</v>
      </c>
      <c r="D31" s="2412">
        <f t="shared" si="117"/>
        <v>0</v>
      </c>
      <c r="E31" s="1539">
        <f t="shared" si="118"/>
        <v>0</v>
      </c>
      <c r="F31" s="1539">
        <f t="shared" si="119"/>
        <v>0</v>
      </c>
      <c r="G31" s="1539">
        <f t="shared" si="120"/>
        <v>0</v>
      </c>
      <c r="H31" s="2408">
        <f t="shared" si="121"/>
        <v>0</v>
      </c>
      <c r="I31" s="1553"/>
      <c r="J31" s="1340"/>
      <c r="L31" s="2426" t="str">
        <f t="shared" si="122"/>
        <v>0D</v>
      </c>
      <c r="M31" s="2423">
        <f t="shared" si="123"/>
        <v>0</v>
      </c>
      <c r="N31" s="1540">
        <f t="shared" si="124"/>
        <v>0</v>
      </c>
      <c r="O31" s="1540">
        <f t="shared" si="125"/>
        <v>0</v>
      </c>
      <c r="P31" s="1540">
        <f t="shared" si="126"/>
        <v>0</v>
      </c>
      <c r="Q31" s="2416">
        <f t="shared" si="127"/>
        <v>0</v>
      </c>
      <c r="R31" s="2403"/>
      <c r="S31" s="1752"/>
      <c r="T31" s="1412"/>
      <c r="U31" s="2420">
        <f t="shared" si="128"/>
        <v>0</v>
      </c>
      <c r="V31" s="2420" t="str">
        <f t="shared" si="129"/>
        <v>D</v>
      </c>
      <c r="W31" s="2423">
        <f t="shared" si="130"/>
        <v>0</v>
      </c>
      <c r="X31" s="1540">
        <f t="shared" si="131"/>
        <v>0</v>
      </c>
      <c r="Y31" s="1540">
        <f t="shared" si="132"/>
        <v>0</v>
      </c>
      <c r="Z31" s="1540">
        <f t="shared" si="133"/>
        <v>0</v>
      </c>
      <c r="AA31" s="2416">
        <f t="shared" si="134"/>
        <v>0</v>
      </c>
      <c r="AB31" s="1752"/>
      <c r="AC31" s="1752"/>
      <c r="AD31" s="1752"/>
      <c r="AE31" s="1752"/>
      <c r="AF31" s="1752"/>
      <c r="AG31" s="1752"/>
      <c r="AH31" s="1752"/>
      <c r="AI31" s="1752"/>
      <c r="AJ31" s="1752"/>
      <c r="AK31" s="1752"/>
      <c r="AL31" s="1752"/>
      <c r="AM31" s="1752"/>
      <c r="AN31" s="1752"/>
      <c r="AO31" s="1752"/>
      <c r="AP31" s="1752"/>
      <c r="AQ31" s="1752"/>
      <c r="AR31" s="1752"/>
      <c r="AS31" s="1752"/>
      <c r="AT31" s="1752"/>
      <c r="AU31" s="1752"/>
      <c r="AV31" s="1752"/>
      <c r="AW31" s="1752"/>
      <c r="AX31" s="1752"/>
      <c r="AY31" s="1752"/>
      <c r="AZ31" s="1752"/>
      <c r="BA31" s="1752"/>
      <c r="BB31" s="1752"/>
      <c r="BC31" s="1752"/>
      <c r="BD31" s="1752"/>
      <c r="BE31" s="1752"/>
      <c r="BF31" s="1752"/>
      <c r="BG31" s="1752"/>
      <c r="BH31" s="1752"/>
      <c r="BI31" s="1752"/>
      <c r="BJ31" s="1752"/>
      <c r="BK31" s="1752"/>
      <c r="BL31" s="1752"/>
      <c r="BM31" s="1752"/>
      <c r="BN31" s="1752"/>
      <c r="BO31" s="1752"/>
      <c r="BP31" s="1752"/>
      <c r="BQ31" s="1752"/>
      <c r="BR31" s="1752"/>
      <c r="BS31" s="1752"/>
      <c r="BT31" s="1752"/>
      <c r="BU31" s="1752"/>
      <c r="BV31" s="1752"/>
      <c r="BW31" s="1752"/>
      <c r="BX31" s="1752"/>
      <c r="BY31" s="1752"/>
      <c r="BZ31" s="1752"/>
      <c r="CA31" s="1752"/>
      <c r="CB31" s="1752"/>
      <c r="CC31" s="1752"/>
      <c r="CD31" s="1752"/>
      <c r="CE31" s="1752"/>
      <c r="CF31" s="1752"/>
      <c r="CG31" s="1752"/>
      <c r="CH31" s="1752"/>
      <c r="CI31" s="1752"/>
      <c r="CJ31" s="1752"/>
      <c r="CK31" s="1752"/>
      <c r="CL31" s="1752"/>
      <c r="CM31" s="1752"/>
      <c r="CN31" s="1752"/>
      <c r="CO31" s="2547" t="str">
        <f>IF(DP30="","",(DP30&amp;(COUNTIF($DP$16:DP31,DP30))))</f>
        <v>08</v>
      </c>
      <c r="CP31" s="2548">
        <f t="shared" ref="CP31" si="202">CP30</f>
        <v>0</v>
      </c>
      <c r="CQ31" s="2549" t="str">
        <f t="shared" ref="CQ31" si="203">DP30&amp;DQ31</f>
        <v>0D</v>
      </c>
      <c r="CR31" s="1540">
        <f t="shared" si="135"/>
        <v>0</v>
      </c>
      <c r="CS31" s="1540">
        <f t="shared" si="136"/>
        <v>0</v>
      </c>
      <c r="CT31" s="1540">
        <f t="shared" si="137"/>
        <v>0</v>
      </c>
      <c r="CU31" s="1540">
        <f t="shared" si="138"/>
        <v>0</v>
      </c>
      <c r="CV31" s="2416">
        <f t="shared" si="139"/>
        <v>0</v>
      </c>
      <c r="CX31" s="2432" t="str">
        <f>IFERROR((VLOOKUP(CO31,'BİLGİ GİR'!$V$107:$AA$119,6,0)),"")</f>
        <v/>
      </c>
      <c r="CY31" s="4111"/>
      <c r="CZ31" s="1545" t="s">
        <v>8</v>
      </c>
      <c r="DA31" s="2437">
        <f>'BİLGİ GİR'!CC114</f>
        <v>0</v>
      </c>
      <c r="DB31" s="2445"/>
      <c r="DC31" s="2437">
        <f>'BİLGİ GİR'!CE114</f>
        <v>0</v>
      </c>
      <c r="DD31" s="2447"/>
      <c r="DE31" s="2435">
        <f>'BİLGİ GİR'!CG114</f>
        <v>0</v>
      </c>
      <c r="DF31" s="2445"/>
      <c r="DG31" s="2437">
        <f>'BİLGİ GİR'!CI114</f>
        <v>0</v>
      </c>
      <c r="DH31" s="2447"/>
      <c r="DI31" s="2435">
        <f>'BİLGİ GİR'!CK114</f>
        <v>0</v>
      </c>
      <c r="DJ31" s="2445"/>
      <c r="DK31" s="2437">
        <f>'BİLGİ GİR'!CM114</f>
        <v>0</v>
      </c>
      <c r="DL31" s="2447"/>
      <c r="DM31" s="2435">
        <f>'BİLGİ GİR'!CO114</f>
        <v>0</v>
      </c>
      <c r="DN31" s="2447"/>
      <c r="DO31" s="1749"/>
      <c r="DP31" s="4113"/>
      <c r="DQ31" s="1343" t="s">
        <v>8</v>
      </c>
      <c r="DR31" s="1733">
        <f>'GÜNDÜZ (Saat Ekle)'!D22</f>
        <v>0</v>
      </c>
      <c r="DS31" s="1727">
        <f>'GÜNDÜZ (Saat Ekle)'!E22</f>
        <v>0</v>
      </c>
      <c r="DT31" s="1736">
        <f>'GÜNDÜZ (Saat Ekle)'!F22</f>
        <v>0</v>
      </c>
      <c r="DU31" s="1727">
        <f>'GÜNDÜZ (Saat Ekle)'!G22</f>
        <v>0</v>
      </c>
      <c r="DV31" s="1736">
        <f>'GÜNDÜZ (Saat Ekle)'!H22</f>
        <v>0</v>
      </c>
      <c r="DW31" s="1727">
        <f>'GÜNDÜZ (Saat Ekle)'!I22</f>
        <v>0</v>
      </c>
      <c r="DX31" s="1736">
        <f>'GÜNDÜZ (Saat Ekle)'!J22</f>
        <v>0</v>
      </c>
      <c r="DY31" s="1727">
        <f>'GÜNDÜZ (Saat Ekle)'!K22</f>
        <v>0</v>
      </c>
      <c r="DZ31" s="1736">
        <f>'GÜNDÜZ (Saat Ekle)'!L22</f>
        <v>0</v>
      </c>
      <c r="EA31" s="1727">
        <f>'GÜNDÜZ (Saat Ekle)'!M22</f>
        <v>0</v>
      </c>
      <c r="EB31" s="1460">
        <f>'GÜNDÜZ (Saat Ekle)'!N22</f>
        <v>0</v>
      </c>
      <c r="EC31" s="1728">
        <f>'GÜNDÜZ (Saat Ekle)'!O22</f>
        <v>0</v>
      </c>
      <c r="ED31" s="1461">
        <f>'GÜNDÜZ (Saat Ekle)'!P22</f>
        <v>0</v>
      </c>
      <c r="EE31" s="1728">
        <f>'GÜNDÜZ (Saat Ekle)'!Q22</f>
        <v>0</v>
      </c>
      <c r="EF31" s="1733">
        <f>'GÜNDÜZ (Saat Ekle)'!R22</f>
        <v>0</v>
      </c>
      <c r="EG31" s="1727">
        <f>'GÜNDÜZ (Saat Ekle)'!S22</f>
        <v>0</v>
      </c>
      <c r="EH31" s="1736">
        <f>'GÜNDÜZ (Saat Ekle)'!T22</f>
        <v>0</v>
      </c>
      <c r="EI31" s="1727">
        <f>'GÜNDÜZ (Saat Ekle)'!U22</f>
        <v>0</v>
      </c>
      <c r="EJ31" s="1736">
        <f>'GÜNDÜZ (Saat Ekle)'!V22</f>
        <v>0</v>
      </c>
      <c r="EK31" s="1727">
        <f>'GÜNDÜZ (Saat Ekle)'!W22</f>
        <v>0</v>
      </c>
      <c r="EL31" s="1736">
        <f>'GÜNDÜZ (Saat Ekle)'!X22</f>
        <v>0</v>
      </c>
      <c r="EM31" s="1727">
        <f>'GÜNDÜZ (Saat Ekle)'!Y22</f>
        <v>0</v>
      </c>
      <c r="EN31" s="1736">
        <f>'GÜNDÜZ (Saat Ekle)'!Z22</f>
        <v>0</v>
      </c>
      <c r="EO31" s="1727">
        <f>'GÜNDÜZ (Saat Ekle)'!AA22</f>
        <v>0</v>
      </c>
      <c r="EP31" s="1460">
        <f>'GÜNDÜZ (Saat Ekle)'!AB22</f>
        <v>0</v>
      </c>
      <c r="EQ31" s="1728">
        <f>'GÜNDÜZ (Saat Ekle)'!AC22</f>
        <v>0</v>
      </c>
      <c r="ER31" s="1461">
        <f>'GÜNDÜZ (Saat Ekle)'!AD22</f>
        <v>0</v>
      </c>
      <c r="ES31" s="1728">
        <f>'GÜNDÜZ (Saat Ekle)'!AE22</f>
        <v>0</v>
      </c>
      <c r="ET31" s="1733">
        <f>'GÜNDÜZ (Saat Ekle)'!AF22</f>
        <v>0</v>
      </c>
      <c r="EU31" s="1727">
        <f>'GÜNDÜZ (Saat Ekle)'!AG22</f>
        <v>0</v>
      </c>
      <c r="EV31" s="1736">
        <f>'GÜNDÜZ (Saat Ekle)'!AH22</f>
        <v>0</v>
      </c>
      <c r="EW31" s="1727">
        <f>'GÜNDÜZ (Saat Ekle)'!AI22</f>
        <v>0</v>
      </c>
      <c r="EX31" s="1736">
        <f>'GÜNDÜZ (Saat Ekle)'!AJ22</f>
        <v>0</v>
      </c>
      <c r="EY31" s="1727">
        <f>'GÜNDÜZ (Saat Ekle)'!AK22</f>
        <v>0</v>
      </c>
      <c r="EZ31" s="1736">
        <f>'GÜNDÜZ (Saat Ekle)'!AL22</f>
        <v>0</v>
      </c>
      <c r="FA31" s="1727">
        <f>'GÜNDÜZ (Saat Ekle)'!AM22</f>
        <v>0</v>
      </c>
      <c r="FB31" s="1736">
        <f>'GÜNDÜZ (Saat Ekle)'!AN22</f>
        <v>0</v>
      </c>
      <c r="FC31" s="1727">
        <f>'GÜNDÜZ (Saat Ekle)'!AO22</f>
        <v>0</v>
      </c>
      <c r="FD31" s="1460">
        <f>'GÜNDÜZ (Saat Ekle)'!AP22</f>
        <v>0</v>
      </c>
      <c r="FE31" s="1728">
        <f>'GÜNDÜZ (Saat Ekle)'!AQ22</f>
        <v>0</v>
      </c>
      <c r="FF31" s="1461">
        <f>'GÜNDÜZ (Saat Ekle)'!AR22</f>
        <v>0</v>
      </c>
      <c r="FG31" s="1728">
        <f>'GÜNDÜZ (Saat Ekle)'!AS22</f>
        <v>0</v>
      </c>
      <c r="FH31" s="1733">
        <f>'GÜNDÜZ (Saat Ekle)'!AT22</f>
        <v>0</v>
      </c>
      <c r="FI31" s="1727">
        <f>'GÜNDÜZ (Saat Ekle)'!AU22</f>
        <v>0</v>
      </c>
      <c r="FJ31" s="1736">
        <f>'GÜNDÜZ (Saat Ekle)'!AV22</f>
        <v>0</v>
      </c>
      <c r="FK31" s="1727">
        <f>'GÜNDÜZ (Saat Ekle)'!AW22</f>
        <v>0</v>
      </c>
      <c r="FL31" s="1736">
        <f>'GÜNDÜZ (Saat Ekle)'!AX22</f>
        <v>0</v>
      </c>
      <c r="FM31" s="1727">
        <f>'GÜNDÜZ (Saat Ekle)'!AY22</f>
        <v>0</v>
      </c>
      <c r="FN31" s="1736">
        <f>'GÜNDÜZ (Saat Ekle)'!AZ22</f>
        <v>0</v>
      </c>
      <c r="FO31" s="1727">
        <f>'GÜNDÜZ (Saat Ekle)'!BA22</f>
        <v>0</v>
      </c>
      <c r="FP31" s="1736">
        <f>'GÜNDÜZ (Saat Ekle)'!BB22</f>
        <v>0</v>
      </c>
      <c r="FQ31" s="1727">
        <f>'GÜNDÜZ (Saat Ekle)'!BC22</f>
        <v>0</v>
      </c>
      <c r="FR31" s="1460">
        <f>'GÜNDÜZ (Saat Ekle)'!BD22</f>
        <v>0</v>
      </c>
      <c r="FS31" s="1728">
        <f>'GÜNDÜZ (Saat Ekle)'!BE22</f>
        <v>0</v>
      </c>
      <c r="FT31" s="1461">
        <f>'GÜNDÜZ (Saat Ekle)'!BF22</f>
        <v>0</v>
      </c>
      <c r="FU31" s="1728">
        <f>'GÜNDÜZ (Saat Ekle)'!BG22</f>
        <v>0</v>
      </c>
      <c r="FV31" s="1733">
        <f>'GÜNDÜZ (Saat Ekle)'!BH22</f>
        <v>0</v>
      </c>
      <c r="FW31" s="1727">
        <f>'GÜNDÜZ (Saat Ekle)'!BI22</f>
        <v>0</v>
      </c>
      <c r="FX31" s="1736">
        <f>'GÜNDÜZ (Saat Ekle)'!BJ22</f>
        <v>0</v>
      </c>
      <c r="FY31" s="1727">
        <f>'GÜNDÜZ (Saat Ekle)'!BK22</f>
        <v>0</v>
      </c>
      <c r="FZ31" s="1736">
        <f>'GÜNDÜZ (Saat Ekle)'!BL22</f>
        <v>0</v>
      </c>
      <c r="GA31" s="1727">
        <f>'GÜNDÜZ (Saat Ekle)'!BM22</f>
        <v>0</v>
      </c>
      <c r="GB31" s="1736">
        <f>'GÜNDÜZ (Saat Ekle)'!BN22</f>
        <v>0</v>
      </c>
      <c r="GC31" s="1727">
        <f>'GÜNDÜZ (Saat Ekle)'!BO22</f>
        <v>0</v>
      </c>
      <c r="GD31" s="1736">
        <f>'GÜNDÜZ (Saat Ekle)'!BP22</f>
        <v>0</v>
      </c>
      <c r="GE31" s="1727">
        <f>'GÜNDÜZ (Saat Ekle)'!BQ22</f>
        <v>0</v>
      </c>
      <c r="GF31" s="1460">
        <f>'GÜNDÜZ (Saat Ekle)'!BR22</f>
        <v>0</v>
      </c>
      <c r="GG31" s="1728">
        <f>'GÜNDÜZ (Saat Ekle)'!BS22</f>
        <v>0</v>
      </c>
      <c r="GH31" s="1461">
        <f>'GÜNDÜZ (Saat Ekle)'!BT22</f>
        <v>0</v>
      </c>
      <c r="GI31" s="1768">
        <f>'GÜNDÜZ (Saat Ekle)'!BU22</f>
        <v>0</v>
      </c>
      <c r="GL31" s="4109"/>
      <c r="GM31" s="1487" t="str">
        <f t="shared" si="140"/>
        <v/>
      </c>
      <c r="GN31" s="1515"/>
      <c r="GO31" s="1487" t="str">
        <f t="shared" si="51"/>
        <v/>
      </c>
      <c r="GP31" s="1515"/>
      <c r="GQ31" s="1487" t="str">
        <f t="shared" si="52"/>
        <v/>
      </c>
      <c r="GR31" s="1515"/>
      <c r="GS31" s="1487" t="str">
        <f t="shared" si="53"/>
        <v/>
      </c>
      <c r="GT31" s="1515"/>
      <c r="GU31" s="1487" t="str">
        <f t="shared" si="54"/>
        <v/>
      </c>
      <c r="GV31" s="1500"/>
      <c r="GW31" s="1497" t="str">
        <f t="shared" si="141"/>
        <v/>
      </c>
      <c r="GX31" s="1515"/>
      <c r="GY31" s="1487" t="str">
        <f t="shared" si="142"/>
        <v/>
      </c>
      <c r="GZ31" s="1517"/>
      <c r="HA31" s="1494" t="str">
        <f t="shared" si="143"/>
        <v/>
      </c>
      <c r="HB31" s="1515"/>
      <c r="HC31" s="1490" t="str">
        <f t="shared" si="55"/>
        <v/>
      </c>
      <c r="HD31" s="1515"/>
      <c r="HE31" s="1490" t="str">
        <f t="shared" si="56"/>
        <v/>
      </c>
      <c r="HF31" s="1515"/>
      <c r="HG31" s="1490" t="str">
        <f t="shared" si="57"/>
        <v/>
      </c>
      <c r="HH31" s="1515"/>
      <c r="HI31" s="1490" t="str">
        <f t="shared" si="58"/>
        <v/>
      </c>
      <c r="HJ31" s="1500"/>
      <c r="HK31" s="1506" t="str">
        <f t="shared" si="59"/>
        <v/>
      </c>
      <c r="HL31" s="1515"/>
      <c r="HM31" s="1490" t="str">
        <f t="shared" si="144"/>
        <v/>
      </c>
      <c r="HN31" s="1517"/>
      <c r="HO31" s="1503" t="str">
        <f t="shared" si="60"/>
        <v/>
      </c>
      <c r="HP31" s="1515"/>
      <c r="HQ31" s="1487" t="str">
        <f t="shared" si="61"/>
        <v/>
      </c>
      <c r="HR31" s="1515"/>
      <c r="HS31" s="1487" t="str">
        <f t="shared" si="62"/>
        <v/>
      </c>
      <c r="HT31" s="1515"/>
      <c r="HU31" s="1487" t="str">
        <f t="shared" si="63"/>
        <v/>
      </c>
      <c r="HV31" s="1515"/>
      <c r="HW31" s="1487" t="str">
        <f t="shared" si="64"/>
        <v/>
      </c>
      <c r="HX31" s="1500"/>
      <c r="HY31" s="1497" t="str">
        <f t="shared" si="65"/>
        <v/>
      </c>
      <c r="HZ31" s="1515"/>
      <c r="IA31" s="1487" t="str">
        <f t="shared" si="66"/>
        <v/>
      </c>
      <c r="IB31" s="1517"/>
      <c r="IC31" s="1494" t="str">
        <f t="shared" si="67"/>
        <v/>
      </c>
      <c r="ID31" s="1515"/>
      <c r="IE31" s="1490" t="str">
        <f t="shared" si="68"/>
        <v/>
      </c>
      <c r="IF31" s="1515"/>
      <c r="IG31" s="1490" t="str">
        <f t="shared" si="69"/>
        <v/>
      </c>
      <c r="IH31" s="1515"/>
      <c r="II31" s="1490" t="str">
        <f t="shared" si="70"/>
        <v/>
      </c>
      <c r="IJ31" s="1515"/>
      <c r="IK31" s="1490" t="str">
        <f t="shared" si="71"/>
        <v/>
      </c>
      <c r="IL31" s="1500"/>
      <c r="IM31" s="1506" t="str">
        <f t="shared" si="72"/>
        <v/>
      </c>
      <c r="IN31" s="1515"/>
      <c r="IO31" s="1490" t="str">
        <f t="shared" si="73"/>
        <v/>
      </c>
      <c r="IP31" s="1517"/>
      <c r="IQ31" s="1509" t="str">
        <f t="shared" si="74"/>
        <v/>
      </c>
      <c r="IR31" s="1515"/>
      <c r="IS31" s="1422" t="str">
        <f t="shared" si="75"/>
        <v/>
      </c>
      <c r="IT31" s="1515"/>
      <c r="IU31" s="1422" t="str">
        <f t="shared" si="76"/>
        <v/>
      </c>
      <c r="IV31" s="1515"/>
      <c r="IW31" s="1422" t="str">
        <f t="shared" si="77"/>
        <v/>
      </c>
      <c r="IX31" s="1515"/>
      <c r="IY31" s="1422" t="str">
        <f t="shared" si="78"/>
        <v/>
      </c>
      <c r="IZ31" s="1500"/>
      <c r="JA31" s="1512" t="str">
        <f t="shared" si="79"/>
        <v/>
      </c>
      <c r="JB31" s="1515"/>
      <c r="JC31" s="1422" t="str">
        <f t="shared" si="80"/>
        <v/>
      </c>
      <c r="JD31" s="1517"/>
      <c r="JE31" s="1553"/>
      <c r="JF31" s="1571">
        <f t="shared" si="145"/>
        <v>0</v>
      </c>
      <c r="JG31" s="1555">
        <f t="shared" si="146"/>
        <v>0</v>
      </c>
      <c r="JH31" s="1555">
        <f t="shared" si="147"/>
        <v>0</v>
      </c>
      <c r="JI31" s="1555">
        <f t="shared" si="148"/>
        <v>0</v>
      </c>
      <c r="JJ31" s="1555">
        <f t="shared" si="149"/>
        <v>0</v>
      </c>
      <c r="JK31" s="1566">
        <f t="shared" si="150"/>
        <v>0</v>
      </c>
      <c r="JL31" s="1522">
        <f t="shared" si="151"/>
        <v>0</v>
      </c>
      <c r="JM31" s="1523">
        <f t="shared" si="152"/>
        <v>0</v>
      </c>
      <c r="JN31" s="1523">
        <f t="shared" si="153"/>
        <v>0</v>
      </c>
      <c r="JO31" s="1560">
        <f t="shared" si="154"/>
        <v>0</v>
      </c>
      <c r="JP31" s="1563" t="str">
        <f t="shared" si="167"/>
        <v/>
      </c>
      <c r="JQ31" s="1563"/>
      <c r="JR31" s="1563" t="str">
        <f t="shared" si="81"/>
        <v/>
      </c>
      <c r="JS31" s="1563"/>
      <c r="JT31" s="1563" t="str">
        <f t="shared" si="82"/>
        <v/>
      </c>
      <c r="JU31" s="1563"/>
      <c r="JV31" s="1563" t="str">
        <f t="shared" si="83"/>
        <v/>
      </c>
      <c r="JW31" s="1563"/>
      <c r="JX31" s="1563" t="str">
        <f t="shared" si="84"/>
        <v/>
      </c>
      <c r="JY31" s="1563"/>
      <c r="JZ31" s="1563" t="str">
        <f t="shared" si="85"/>
        <v/>
      </c>
      <c r="KA31" s="1563"/>
      <c r="KB31" s="1563" t="str">
        <f t="shared" si="86"/>
        <v/>
      </c>
      <c r="KC31" s="1563"/>
      <c r="KD31" s="1563" t="str">
        <f t="shared" si="87"/>
        <v/>
      </c>
      <c r="KE31" s="1563"/>
      <c r="KF31" s="1563" t="str">
        <f t="shared" si="88"/>
        <v/>
      </c>
      <c r="KG31" s="1563"/>
      <c r="KH31" s="1563" t="str">
        <f t="shared" si="89"/>
        <v/>
      </c>
      <c r="KI31" s="1563"/>
      <c r="KJ31" s="1563" t="str">
        <f t="shared" si="90"/>
        <v/>
      </c>
      <c r="KK31" s="1563"/>
      <c r="KL31" s="1563" t="str">
        <f t="shared" si="91"/>
        <v/>
      </c>
      <c r="KM31" s="1563"/>
      <c r="KN31" s="1563" t="str">
        <f t="shared" si="92"/>
        <v/>
      </c>
      <c r="KO31" s="1563"/>
      <c r="KP31" s="1563" t="str">
        <f t="shared" si="93"/>
        <v/>
      </c>
      <c r="KQ31" s="1563"/>
      <c r="KR31" s="1563" t="str">
        <f t="shared" si="94"/>
        <v/>
      </c>
      <c r="KS31" s="1563"/>
      <c r="KT31" s="1563" t="str">
        <f t="shared" si="95"/>
        <v/>
      </c>
      <c r="KU31" s="1563"/>
      <c r="KV31" s="1563" t="str">
        <f t="shared" si="96"/>
        <v/>
      </c>
      <c r="KW31" s="1563"/>
      <c r="KX31" s="1563" t="str">
        <f t="shared" si="97"/>
        <v/>
      </c>
      <c r="KY31" s="1563"/>
      <c r="KZ31" s="1563" t="str">
        <f t="shared" si="98"/>
        <v/>
      </c>
      <c r="LA31" s="1563"/>
      <c r="LB31" s="1563" t="str">
        <f t="shared" si="99"/>
        <v/>
      </c>
      <c r="LC31" s="1563"/>
      <c r="LD31" s="1563" t="str">
        <f t="shared" si="100"/>
        <v/>
      </c>
      <c r="LE31" s="1563"/>
      <c r="LF31" s="1563" t="str">
        <f t="shared" si="101"/>
        <v/>
      </c>
      <c r="LG31" s="1563"/>
      <c r="LH31" s="1563" t="str">
        <f t="shared" si="102"/>
        <v/>
      </c>
      <c r="LI31" s="1563"/>
      <c r="LJ31" s="1563" t="str">
        <f t="shared" si="103"/>
        <v/>
      </c>
      <c r="LK31" s="1563"/>
      <c r="LL31" s="1563" t="str">
        <f t="shared" si="104"/>
        <v/>
      </c>
      <c r="LM31" s="1563"/>
      <c r="LN31" s="1563" t="str">
        <f t="shared" si="105"/>
        <v/>
      </c>
      <c r="LO31" s="1563"/>
      <c r="LP31" s="1563" t="str">
        <f t="shared" si="106"/>
        <v/>
      </c>
      <c r="LQ31" s="1563"/>
      <c r="LR31" s="1563" t="str">
        <f t="shared" si="107"/>
        <v/>
      </c>
      <c r="LS31" s="1563"/>
      <c r="LT31" s="1563" t="str">
        <f t="shared" si="108"/>
        <v/>
      </c>
      <c r="LU31" s="1563"/>
      <c r="LV31" s="1563" t="str">
        <f t="shared" si="109"/>
        <v/>
      </c>
      <c r="LW31" s="1563"/>
      <c r="LX31" s="1563" t="str">
        <f t="shared" si="110"/>
        <v/>
      </c>
      <c r="LY31" s="1563"/>
      <c r="LZ31" s="1563" t="str">
        <f t="shared" si="111"/>
        <v/>
      </c>
      <c r="MA31" s="1563"/>
      <c r="MB31" s="1563" t="str">
        <f t="shared" si="112"/>
        <v/>
      </c>
      <c r="MC31" s="1563"/>
      <c r="MD31" s="1563" t="str">
        <f t="shared" si="113"/>
        <v/>
      </c>
      <c r="ME31" s="1563"/>
      <c r="MF31" s="1563" t="str">
        <f t="shared" si="114"/>
        <v/>
      </c>
      <c r="MG31" s="1563"/>
      <c r="MH31" s="1572">
        <f t="shared" si="168"/>
        <v>0</v>
      </c>
      <c r="MI31" s="1553"/>
      <c r="MJ31" s="1571">
        <f t="shared" si="169"/>
        <v>0</v>
      </c>
      <c r="MK31" s="1555">
        <f t="shared" si="115"/>
        <v>0</v>
      </c>
      <c r="ML31" s="1555">
        <f t="shared" si="115"/>
        <v>0</v>
      </c>
      <c r="MM31" s="1555">
        <f t="shared" si="115"/>
        <v>0</v>
      </c>
      <c r="MN31" s="1555">
        <f t="shared" si="115"/>
        <v>0</v>
      </c>
      <c r="MO31" s="1555">
        <f t="shared" si="115"/>
        <v>0</v>
      </c>
      <c r="MP31" s="1579">
        <f t="shared" si="115"/>
        <v>0</v>
      </c>
      <c r="MQ31" s="1754">
        <f t="shared" si="155"/>
        <v>0</v>
      </c>
      <c r="MR31" s="1553"/>
      <c r="MS31" s="1557"/>
      <c r="MT31" s="1557"/>
      <c r="MU31" s="1557"/>
      <c r="MV31" s="1557"/>
      <c r="MW31" s="1557"/>
      <c r="MX31" s="1557"/>
      <c r="MY31" s="1557"/>
      <c r="MZ31" s="1752"/>
      <c r="NA31" s="1752"/>
      <c r="NB31" s="1553"/>
      <c r="NC31" s="1585">
        <f t="shared" si="170"/>
        <v>0</v>
      </c>
      <c r="ND31" s="1554">
        <f t="shared" si="156"/>
        <v>0</v>
      </c>
      <c r="NE31" s="1554">
        <f t="shared" si="157"/>
        <v>0</v>
      </c>
      <c r="NF31" s="1554">
        <f t="shared" si="158"/>
        <v>0</v>
      </c>
      <c r="NG31" s="1554">
        <f t="shared" si="159"/>
        <v>0</v>
      </c>
      <c r="NH31" s="1554">
        <f t="shared" si="160"/>
        <v>0</v>
      </c>
      <c r="NI31" s="1554">
        <f t="shared" si="161"/>
        <v>0</v>
      </c>
      <c r="NJ31" s="1588">
        <f t="shared" si="162"/>
        <v>0</v>
      </c>
      <c r="NL31" s="1"/>
      <c r="NM31" s="1766">
        <f t="shared" si="163"/>
        <v>0</v>
      </c>
      <c r="NN31" s="1"/>
      <c r="NO31" s="1"/>
      <c r="NP31" s="1"/>
      <c r="NQ31" s="1"/>
      <c r="NR31" s="1"/>
    </row>
    <row r="32" spans="3:382" s="1337" customFormat="1" ht="10.5" customHeight="1" thickBot="1">
      <c r="C32" s="2542" t="str">
        <f t="shared" si="116"/>
        <v>0T</v>
      </c>
      <c r="D32" s="2412">
        <f t="shared" si="117"/>
        <v>0</v>
      </c>
      <c r="E32" s="1539">
        <f t="shared" si="118"/>
        <v>0</v>
      </c>
      <c r="F32" s="1539">
        <f t="shared" si="119"/>
        <v>0</v>
      </c>
      <c r="G32" s="1539">
        <f t="shared" si="120"/>
        <v>0</v>
      </c>
      <c r="H32" s="2408">
        <f t="shared" si="121"/>
        <v>0</v>
      </c>
      <c r="I32" s="1553"/>
      <c r="J32" s="1340"/>
      <c r="L32" s="2426" t="str">
        <f t="shared" si="122"/>
        <v>0T</v>
      </c>
      <c r="M32" s="2423">
        <f t="shared" si="123"/>
        <v>0</v>
      </c>
      <c r="N32" s="1540">
        <f t="shared" si="124"/>
        <v>0</v>
      </c>
      <c r="O32" s="1540">
        <f t="shared" si="125"/>
        <v>0</v>
      </c>
      <c r="P32" s="1540">
        <f t="shared" si="126"/>
        <v>0</v>
      </c>
      <c r="Q32" s="2416">
        <f t="shared" si="127"/>
        <v>0</v>
      </c>
      <c r="R32" s="2403"/>
      <c r="S32" s="1752"/>
      <c r="T32" s="1412"/>
      <c r="U32" s="2420">
        <f t="shared" si="128"/>
        <v>0</v>
      </c>
      <c r="V32" s="2420" t="str">
        <f t="shared" si="129"/>
        <v>T</v>
      </c>
      <c r="W32" s="2423">
        <f t="shared" si="130"/>
        <v>0</v>
      </c>
      <c r="X32" s="1540">
        <f t="shared" si="131"/>
        <v>0</v>
      </c>
      <c r="Y32" s="1540">
        <f t="shared" si="132"/>
        <v>0</v>
      </c>
      <c r="Z32" s="1540">
        <f t="shared" si="133"/>
        <v>0</v>
      </c>
      <c r="AA32" s="2416">
        <f t="shared" si="134"/>
        <v>0</v>
      </c>
      <c r="AB32" s="1752"/>
      <c r="AC32" s="1752"/>
      <c r="AD32" s="1752"/>
      <c r="AE32" s="1752"/>
      <c r="AF32" s="1752"/>
      <c r="AG32" s="1752"/>
      <c r="AH32" s="1752"/>
      <c r="AI32" s="1752"/>
      <c r="AJ32" s="1752"/>
      <c r="AK32" s="1752"/>
      <c r="AL32" s="1752"/>
      <c r="AM32" s="1752"/>
      <c r="AN32" s="1752"/>
      <c r="AO32" s="1752"/>
      <c r="AP32" s="1752"/>
      <c r="AQ32" s="1752"/>
      <c r="AR32" s="1752"/>
      <c r="AS32" s="1752"/>
      <c r="AT32" s="1752"/>
      <c r="AU32" s="1752"/>
      <c r="AV32" s="1752"/>
      <c r="AW32" s="1752"/>
      <c r="AX32" s="1752"/>
      <c r="AY32" s="1752"/>
      <c r="AZ32" s="1752"/>
      <c r="BA32" s="1752"/>
      <c r="BB32" s="1752"/>
      <c r="BC32" s="1752"/>
      <c r="BD32" s="1752"/>
      <c r="BE32" s="1752"/>
      <c r="BF32" s="1752"/>
      <c r="BG32" s="1752"/>
      <c r="BH32" s="1752"/>
      <c r="BI32" s="1752"/>
      <c r="BJ32" s="1752"/>
      <c r="BK32" s="1752"/>
      <c r="BL32" s="1752"/>
      <c r="BM32" s="1752"/>
      <c r="BN32" s="1752"/>
      <c r="BO32" s="1752"/>
      <c r="BP32" s="1752"/>
      <c r="BQ32" s="1752"/>
      <c r="BR32" s="1752"/>
      <c r="BS32" s="1752"/>
      <c r="BT32" s="1752"/>
      <c r="BU32" s="1752"/>
      <c r="BV32" s="1752"/>
      <c r="BW32" s="1752"/>
      <c r="BX32" s="1752"/>
      <c r="BY32" s="1752"/>
      <c r="BZ32" s="1752"/>
      <c r="CA32" s="1752"/>
      <c r="CB32" s="1752"/>
      <c r="CC32" s="1752"/>
      <c r="CD32" s="1752"/>
      <c r="CE32" s="1752"/>
      <c r="CF32" s="1752"/>
      <c r="CG32" s="1752"/>
      <c r="CH32" s="1752"/>
      <c r="CI32" s="1752"/>
      <c r="CJ32" s="1752"/>
      <c r="CK32" s="1752"/>
      <c r="CL32" s="1752"/>
      <c r="CM32" s="1752"/>
      <c r="CN32" s="1752"/>
      <c r="CO32" s="2547" t="str">
        <f>IF(DP32="","",(DP32&amp;(COUNTIF($DP$16:DP33,DP32))))</f>
        <v>09</v>
      </c>
      <c r="CP32" s="2548">
        <f t="shared" ref="CP32" si="204">DP32</f>
        <v>0</v>
      </c>
      <c r="CQ32" s="2549" t="str">
        <f t="shared" ref="CQ32" si="205">DP32&amp;DQ32</f>
        <v>0T</v>
      </c>
      <c r="CR32" s="1540">
        <f t="shared" si="135"/>
        <v>0</v>
      </c>
      <c r="CS32" s="1540">
        <f t="shared" si="136"/>
        <v>0</v>
      </c>
      <c r="CT32" s="1540">
        <f t="shared" si="137"/>
        <v>0</v>
      </c>
      <c r="CU32" s="1540">
        <f t="shared" si="138"/>
        <v>0</v>
      </c>
      <c r="CV32" s="2416">
        <f t="shared" si="139"/>
        <v>0</v>
      </c>
      <c r="CX32" s="2432" t="str">
        <f>IFERROR((VLOOKUP(CO32,'BİLGİ GİR'!$V$107:$AA$119,6,0)),"")</f>
        <v/>
      </c>
      <c r="CY32" s="4110">
        <f>'BİLGİ GİR'!F115</f>
        <v>0</v>
      </c>
      <c r="CZ32" s="1542" t="s">
        <v>7</v>
      </c>
      <c r="DA32" s="2436">
        <f>'BİLGİ GİR'!CB115</f>
        <v>0</v>
      </c>
      <c r="DB32" s="2444"/>
      <c r="DC32" s="2436">
        <f>'BİLGİ GİR'!CD115</f>
        <v>0</v>
      </c>
      <c r="DD32" s="2446"/>
      <c r="DE32" s="2434">
        <f>'BİLGİ GİR'!CF115</f>
        <v>0</v>
      </c>
      <c r="DF32" s="2444"/>
      <c r="DG32" s="2436">
        <f>'BİLGİ GİR'!CH115</f>
        <v>0</v>
      </c>
      <c r="DH32" s="2446"/>
      <c r="DI32" s="2434">
        <f>'BİLGİ GİR'!CJ115</f>
        <v>0</v>
      </c>
      <c r="DJ32" s="2444"/>
      <c r="DK32" s="2436">
        <f>'BİLGİ GİR'!CL115</f>
        <v>0</v>
      </c>
      <c r="DL32" s="2446"/>
      <c r="DM32" s="2434">
        <f>'BİLGİ GİR'!CN115</f>
        <v>0</v>
      </c>
      <c r="DN32" s="2446"/>
      <c r="DO32" s="1749"/>
      <c r="DP32" s="4112">
        <f t="shared" ref="DP32" si="206">CY32</f>
        <v>0</v>
      </c>
      <c r="DQ32" s="1344" t="s">
        <v>7</v>
      </c>
      <c r="DR32" s="1732">
        <f>'GÜNDÜZ (Saat Ekle)'!D23</f>
        <v>0</v>
      </c>
      <c r="DS32" s="1729">
        <f>'GÜNDÜZ (Saat Ekle)'!E23</f>
        <v>0</v>
      </c>
      <c r="DT32" s="1735">
        <f>'GÜNDÜZ (Saat Ekle)'!F23</f>
        <v>0</v>
      </c>
      <c r="DU32" s="1729">
        <f>'GÜNDÜZ (Saat Ekle)'!G23</f>
        <v>0</v>
      </c>
      <c r="DV32" s="1735">
        <f>'GÜNDÜZ (Saat Ekle)'!H23</f>
        <v>0</v>
      </c>
      <c r="DW32" s="1729">
        <f>'GÜNDÜZ (Saat Ekle)'!I23</f>
        <v>0</v>
      </c>
      <c r="DX32" s="1735">
        <f>'GÜNDÜZ (Saat Ekle)'!J23</f>
        <v>0</v>
      </c>
      <c r="DY32" s="1729">
        <f>'GÜNDÜZ (Saat Ekle)'!K23</f>
        <v>0</v>
      </c>
      <c r="DZ32" s="1735">
        <f>'GÜNDÜZ (Saat Ekle)'!L23</f>
        <v>0</v>
      </c>
      <c r="EA32" s="1729">
        <f>'GÜNDÜZ (Saat Ekle)'!M23</f>
        <v>0</v>
      </c>
      <c r="EB32" s="1458">
        <f>'GÜNDÜZ (Saat Ekle)'!N23</f>
        <v>0</v>
      </c>
      <c r="EC32" s="1730">
        <f>'GÜNDÜZ (Saat Ekle)'!O23</f>
        <v>0</v>
      </c>
      <c r="ED32" s="1459">
        <f>'GÜNDÜZ (Saat Ekle)'!P23</f>
        <v>0</v>
      </c>
      <c r="EE32" s="1730">
        <f>'GÜNDÜZ (Saat Ekle)'!Q23</f>
        <v>0</v>
      </c>
      <c r="EF32" s="1732">
        <f>'GÜNDÜZ (Saat Ekle)'!R23</f>
        <v>0</v>
      </c>
      <c r="EG32" s="1729">
        <f>'GÜNDÜZ (Saat Ekle)'!S23</f>
        <v>0</v>
      </c>
      <c r="EH32" s="1735">
        <f>'GÜNDÜZ (Saat Ekle)'!T23</f>
        <v>0</v>
      </c>
      <c r="EI32" s="1729">
        <f>'GÜNDÜZ (Saat Ekle)'!U23</f>
        <v>0</v>
      </c>
      <c r="EJ32" s="1735">
        <f>'GÜNDÜZ (Saat Ekle)'!V23</f>
        <v>0</v>
      </c>
      <c r="EK32" s="1729">
        <f>'GÜNDÜZ (Saat Ekle)'!W23</f>
        <v>0</v>
      </c>
      <c r="EL32" s="1735">
        <f>'GÜNDÜZ (Saat Ekle)'!X23</f>
        <v>0</v>
      </c>
      <c r="EM32" s="1729">
        <f>'GÜNDÜZ (Saat Ekle)'!Y23</f>
        <v>0</v>
      </c>
      <c r="EN32" s="1735">
        <f>'GÜNDÜZ (Saat Ekle)'!Z23</f>
        <v>0</v>
      </c>
      <c r="EO32" s="1729">
        <f>'GÜNDÜZ (Saat Ekle)'!AA23</f>
        <v>0</v>
      </c>
      <c r="EP32" s="1458">
        <f>'GÜNDÜZ (Saat Ekle)'!AB23</f>
        <v>0</v>
      </c>
      <c r="EQ32" s="1730">
        <f>'GÜNDÜZ (Saat Ekle)'!AC23</f>
        <v>0</v>
      </c>
      <c r="ER32" s="1459">
        <f>'GÜNDÜZ (Saat Ekle)'!AD23</f>
        <v>0</v>
      </c>
      <c r="ES32" s="1730">
        <f>'GÜNDÜZ (Saat Ekle)'!AE23</f>
        <v>0</v>
      </c>
      <c r="ET32" s="1732">
        <f>'GÜNDÜZ (Saat Ekle)'!AF23</f>
        <v>0</v>
      </c>
      <c r="EU32" s="1729">
        <f>'GÜNDÜZ (Saat Ekle)'!AG23</f>
        <v>0</v>
      </c>
      <c r="EV32" s="1735">
        <f>'GÜNDÜZ (Saat Ekle)'!AH23</f>
        <v>0</v>
      </c>
      <c r="EW32" s="1729">
        <f>'GÜNDÜZ (Saat Ekle)'!AI23</f>
        <v>0</v>
      </c>
      <c r="EX32" s="1735">
        <f>'GÜNDÜZ (Saat Ekle)'!AJ23</f>
        <v>0</v>
      </c>
      <c r="EY32" s="1729">
        <f>'GÜNDÜZ (Saat Ekle)'!AK23</f>
        <v>0</v>
      </c>
      <c r="EZ32" s="1735">
        <f>'GÜNDÜZ (Saat Ekle)'!AL23</f>
        <v>0</v>
      </c>
      <c r="FA32" s="1729">
        <f>'GÜNDÜZ (Saat Ekle)'!AM23</f>
        <v>0</v>
      </c>
      <c r="FB32" s="1735">
        <f>'GÜNDÜZ (Saat Ekle)'!AN23</f>
        <v>0</v>
      </c>
      <c r="FC32" s="1729">
        <f>'GÜNDÜZ (Saat Ekle)'!AO23</f>
        <v>0</v>
      </c>
      <c r="FD32" s="1458">
        <f>'GÜNDÜZ (Saat Ekle)'!AP23</f>
        <v>0</v>
      </c>
      <c r="FE32" s="1730">
        <f>'GÜNDÜZ (Saat Ekle)'!AQ23</f>
        <v>0</v>
      </c>
      <c r="FF32" s="1459">
        <f>'GÜNDÜZ (Saat Ekle)'!AR23</f>
        <v>0</v>
      </c>
      <c r="FG32" s="1730">
        <f>'GÜNDÜZ (Saat Ekle)'!AS23</f>
        <v>0</v>
      </c>
      <c r="FH32" s="1732">
        <f>'GÜNDÜZ (Saat Ekle)'!AT23</f>
        <v>0</v>
      </c>
      <c r="FI32" s="1729">
        <f>'GÜNDÜZ (Saat Ekle)'!AU23</f>
        <v>0</v>
      </c>
      <c r="FJ32" s="1735">
        <f>'GÜNDÜZ (Saat Ekle)'!AV23</f>
        <v>0</v>
      </c>
      <c r="FK32" s="1729">
        <f>'GÜNDÜZ (Saat Ekle)'!AW23</f>
        <v>0</v>
      </c>
      <c r="FL32" s="1735">
        <f>'GÜNDÜZ (Saat Ekle)'!AX23</f>
        <v>0</v>
      </c>
      <c r="FM32" s="1729">
        <f>'GÜNDÜZ (Saat Ekle)'!AY23</f>
        <v>0</v>
      </c>
      <c r="FN32" s="1735">
        <f>'GÜNDÜZ (Saat Ekle)'!AZ23</f>
        <v>0</v>
      </c>
      <c r="FO32" s="1729">
        <f>'GÜNDÜZ (Saat Ekle)'!BA23</f>
        <v>0</v>
      </c>
      <c r="FP32" s="1735">
        <f>'GÜNDÜZ (Saat Ekle)'!BB23</f>
        <v>0</v>
      </c>
      <c r="FQ32" s="1729">
        <f>'GÜNDÜZ (Saat Ekle)'!BC23</f>
        <v>0</v>
      </c>
      <c r="FR32" s="1458">
        <f>'GÜNDÜZ (Saat Ekle)'!BD23</f>
        <v>0</v>
      </c>
      <c r="FS32" s="1730">
        <f>'GÜNDÜZ (Saat Ekle)'!BE23</f>
        <v>0</v>
      </c>
      <c r="FT32" s="1459">
        <f>'GÜNDÜZ (Saat Ekle)'!BF23</f>
        <v>0</v>
      </c>
      <c r="FU32" s="1730">
        <f>'GÜNDÜZ (Saat Ekle)'!BG23</f>
        <v>0</v>
      </c>
      <c r="FV32" s="1732">
        <f>'GÜNDÜZ (Saat Ekle)'!BH23</f>
        <v>0</v>
      </c>
      <c r="FW32" s="1729">
        <f>'GÜNDÜZ (Saat Ekle)'!BI23</f>
        <v>0</v>
      </c>
      <c r="FX32" s="1735">
        <f>'GÜNDÜZ (Saat Ekle)'!BJ23</f>
        <v>0</v>
      </c>
      <c r="FY32" s="1729">
        <f>'GÜNDÜZ (Saat Ekle)'!BK23</f>
        <v>0</v>
      </c>
      <c r="FZ32" s="1735">
        <f>'GÜNDÜZ (Saat Ekle)'!BL23</f>
        <v>0</v>
      </c>
      <c r="GA32" s="1729">
        <f>'GÜNDÜZ (Saat Ekle)'!BM23</f>
        <v>0</v>
      </c>
      <c r="GB32" s="1735">
        <f>'GÜNDÜZ (Saat Ekle)'!BN23</f>
        <v>0</v>
      </c>
      <c r="GC32" s="1729">
        <f>'GÜNDÜZ (Saat Ekle)'!BO23</f>
        <v>0</v>
      </c>
      <c r="GD32" s="1735">
        <f>'GÜNDÜZ (Saat Ekle)'!BP23</f>
        <v>0</v>
      </c>
      <c r="GE32" s="1729">
        <f>'GÜNDÜZ (Saat Ekle)'!BQ23</f>
        <v>0</v>
      </c>
      <c r="GF32" s="1458">
        <f>'GÜNDÜZ (Saat Ekle)'!BR23</f>
        <v>0</v>
      </c>
      <c r="GG32" s="1730">
        <f>'GÜNDÜZ (Saat Ekle)'!BS23</f>
        <v>0</v>
      </c>
      <c r="GH32" s="1459">
        <f>'GÜNDÜZ (Saat Ekle)'!BT23</f>
        <v>0</v>
      </c>
      <c r="GI32" s="1769">
        <f>'GÜNDÜZ (Saat Ekle)'!BU23</f>
        <v>0</v>
      </c>
      <c r="GL32" s="4108">
        <f t="shared" ref="GL32" si="207">DP32</f>
        <v>0</v>
      </c>
      <c r="GM32" s="1487" t="str">
        <f t="shared" si="140"/>
        <v/>
      </c>
      <c r="GN32" s="1515"/>
      <c r="GO32" s="1487" t="str">
        <f t="shared" si="51"/>
        <v/>
      </c>
      <c r="GP32" s="1515"/>
      <c r="GQ32" s="1487" t="str">
        <f t="shared" si="52"/>
        <v/>
      </c>
      <c r="GR32" s="1515"/>
      <c r="GS32" s="1487" t="str">
        <f t="shared" si="53"/>
        <v/>
      </c>
      <c r="GT32" s="1515"/>
      <c r="GU32" s="1487" t="str">
        <f t="shared" si="54"/>
        <v/>
      </c>
      <c r="GV32" s="1500"/>
      <c r="GW32" s="1497" t="str">
        <f t="shared" si="141"/>
        <v/>
      </c>
      <c r="GX32" s="1515"/>
      <c r="GY32" s="1487" t="str">
        <f t="shared" si="142"/>
        <v/>
      </c>
      <c r="GZ32" s="1517"/>
      <c r="HA32" s="1494" t="str">
        <f t="shared" si="143"/>
        <v/>
      </c>
      <c r="HB32" s="1515"/>
      <c r="HC32" s="1490" t="str">
        <f t="shared" si="55"/>
        <v/>
      </c>
      <c r="HD32" s="1515"/>
      <c r="HE32" s="1490" t="str">
        <f t="shared" si="56"/>
        <v/>
      </c>
      <c r="HF32" s="1515"/>
      <c r="HG32" s="1490" t="str">
        <f t="shared" si="57"/>
        <v/>
      </c>
      <c r="HH32" s="1515"/>
      <c r="HI32" s="1490" t="str">
        <f t="shared" si="58"/>
        <v/>
      </c>
      <c r="HJ32" s="1500"/>
      <c r="HK32" s="1506" t="str">
        <f t="shared" si="59"/>
        <v/>
      </c>
      <c r="HL32" s="1515"/>
      <c r="HM32" s="1490" t="str">
        <f t="shared" si="144"/>
        <v/>
      </c>
      <c r="HN32" s="1517"/>
      <c r="HO32" s="1503" t="str">
        <f t="shared" si="60"/>
        <v/>
      </c>
      <c r="HP32" s="1515"/>
      <c r="HQ32" s="1487" t="str">
        <f t="shared" si="61"/>
        <v/>
      </c>
      <c r="HR32" s="1515"/>
      <c r="HS32" s="1487" t="str">
        <f t="shared" si="62"/>
        <v/>
      </c>
      <c r="HT32" s="1515"/>
      <c r="HU32" s="1487" t="str">
        <f t="shared" si="63"/>
        <v/>
      </c>
      <c r="HV32" s="1515"/>
      <c r="HW32" s="1487" t="str">
        <f t="shared" si="64"/>
        <v/>
      </c>
      <c r="HX32" s="1500"/>
      <c r="HY32" s="1497" t="str">
        <f t="shared" si="65"/>
        <v/>
      </c>
      <c r="HZ32" s="1515"/>
      <c r="IA32" s="1487" t="str">
        <f t="shared" si="66"/>
        <v/>
      </c>
      <c r="IB32" s="1517"/>
      <c r="IC32" s="1494" t="str">
        <f t="shared" si="67"/>
        <v/>
      </c>
      <c r="ID32" s="1515"/>
      <c r="IE32" s="1490" t="str">
        <f t="shared" si="68"/>
        <v/>
      </c>
      <c r="IF32" s="1515"/>
      <c r="IG32" s="1490" t="str">
        <f t="shared" si="69"/>
        <v/>
      </c>
      <c r="IH32" s="1515"/>
      <c r="II32" s="1490" t="str">
        <f t="shared" si="70"/>
        <v/>
      </c>
      <c r="IJ32" s="1515"/>
      <c r="IK32" s="1490" t="str">
        <f t="shared" si="71"/>
        <v/>
      </c>
      <c r="IL32" s="1500"/>
      <c r="IM32" s="1506" t="str">
        <f t="shared" si="72"/>
        <v/>
      </c>
      <c r="IN32" s="1515"/>
      <c r="IO32" s="1490" t="str">
        <f t="shared" si="73"/>
        <v/>
      </c>
      <c r="IP32" s="1517"/>
      <c r="IQ32" s="1509" t="str">
        <f t="shared" si="74"/>
        <v/>
      </c>
      <c r="IR32" s="1515"/>
      <c r="IS32" s="1422" t="str">
        <f t="shared" si="75"/>
        <v/>
      </c>
      <c r="IT32" s="1515"/>
      <c r="IU32" s="1422" t="str">
        <f t="shared" si="76"/>
        <v/>
      </c>
      <c r="IV32" s="1515"/>
      <c r="IW32" s="1422" t="str">
        <f t="shared" si="77"/>
        <v/>
      </c>
      <c r="IX32" s="1515"/>
      <c r="IY32" s="1422" t="str">
        <f t="shared" si="78"/>
        <v/>
      </c>
      <c r="IZ32" s="1500"/>
      <c r="JA32" s="1512" t="str">
        <f t="shared" si="79"/>
        <v/>
      </c>
      <c r="JB32" s="1515"/>
      <c r="JC32" s="1422" t="str">
        <f t="shared" si="80"/>
        <v/>
      </c>
      <c r="JD32" s="1517"/>
      <c r="JE32" s="1553"/>
      <c r="JF32" s="1571">
        <f t="shared" si="145"/>
        <v>0</v>
      </c>
      <c r="JG32" s="1555">
        <f t="shared" si="146"/>
        <v>0</v>
      </c>
      <c r="JH32" s="1555">
        <f t="shared" si="147"/>
        <v>0</v>
      </c>
      <c r="JI32" s="1555">
        <f t="shared" si="148"/>
        <v>0</v>
      </c>
      <c r="JJ32" s="1555">
        <f t="shared" si="149"/>
        <v>0</v>
      </c>
      <c r="JK32" s="1566">
        <f t="shared" si="150"/>
        <v>0</v>
      </c>
      <c r="JL32" s="1522">
        <f t="shared" si="151"/>
        <v>0</v>
      </c>
      <c r="JM32" s="1523">
        <f t="shared" si="152"/>
        <v>0</v>
      </c>
      <c r="JN32" s="1523">
        <f t="shared" si="153"/>
        <v>0</v>
      </c>
      <c r="JO32" s="1560">
        <f t="shared" si="154"/>
        <v>0</v>
      </c>
      <c r="JP32" s="1563" t="str">
        <f t="shared" si="167"/>
        <v/>
      </c>
      <c r="JQ32" s="1563"/>
      <c r="JR32" s="1563" t="str">
        <f t="shared" si="81"/>
        <v/>
      </c>
      <c r="JS32" s="1563"/>
      <c r="JT32" s="1563" t="str">
        <f t="shared" si="82"/>
        <v/>
      </c>
      <c r="JU32" s="1563"/>
      <c r="JV32" s="1563" t="str">
        <f t="shared" si="83"/>
        <v/>
      </c>
      <c r="JW32" s="1563"/>
      <c r="JX32" s="1563" t="str">
        <f t="shared" si="84"/>
        <v/>
      </c>
      <c r="JY32" s="1563"/>
      <c r="JZ32" s="1563" t="str">
        <f t="shared" si="85"/>
        <v/>
      </c>
      <c r="KA32" s="1563"/>
      <c r="KB32" s="1563" t="str">
        <f t="shared" si="86"/>
        <v/>
      </c>
      <c r="KC32" s="1563"/>
      <c r="KD32" s="1563" t="str">
        <f t="shared" si="87"/>
        <v/>
      </c>
      <c r="KE32" s="1563"/>
      <c r="KF32" s="1563" t="str">
        <f t="shared" si="88"/>
        <v/>
      </c>
      <c r="KG32" s="1563"/>
      <c r="KH32" s="1563" t="str">
        <f t="shared" si="89"/>
        <v/>
      </c>
      <c r="KI32" s="1563"/>
      <c r="KJ32" s="1563" t="str">
        <f t="shared" si="90"/>
        <v/>
      </c>
      <c r="KK32" s="1563"/>
      <c r="KL32" s="1563" t="str">
        <f t="shared" si="91"/>
        <v/>
      </c>
      <c r="KM32" s="1563"/>
      <c r="KN32" s="1563" t="str">
        <f t="shared" si="92"/>
        <v/>
      </c>
      <c r="KO32" s="1563"/>
      <c r="KP32" s="1563" t="str">
        <f t="shared" si="93"/>
        <v/>
      </c>
      <c r="KQ32" s="1563"/>
      <c r="KR32" s="1563" t="str">
        <f t="shared" si="94"/>
        <v/>
      </c>
      <c r="KS32" s="1563"/>
      <c r="KT32" s="1563" t="str">
        <f t="shared" si="95"/>
        <v/>
      </c>
      <c r="KU32" s="1563"/>
      <c r="KV32" s="1563" t="str">
        <f t="shared" si="96"/>
        <v/>
      </c>
      <c r="KW32" s="1563"/>
      <c r="KX32" s="1563" t="str">
        <f t="shared" si="97"/>
        <v/>
      </c>
      <c r="KY32" s="1563"/>
      <c r="KZ32" s="1563" t="str">
        <f t="shared" si="98"/>
        <v/>
      </c>
      <c r="LA32" s="1563"/>
      <c r="LB32" s="1563" t="str">
        <f t="shared" si="99"/>
        <v/>
      </c>
      <c r="LC32" s="1563"/>
      <c r="LD32" s="1563" t="str">
        <f t="shared" si="100"/>
        <v/>
      </c>
      <c r="LE32" s="1563"/>
      <c r="LF32" s="1563" t="str">
        <f t="shared" si="101"/>
        <v/>
      </c>
      <c r="LG32" s="1563"/>
      <c r="LH32" s="1563" t="str">
        <f t="shared" si="102"/>
        <v/>
      </c>
      <c r="LI32" s="1563"/>
      <c r="LJ32" s="1563" t="str">
        <f t="shared" si="103"/>
        <v/>
      </c>
      <c r="LK32" s="1563"/>
      <c r="LL32" s="1563" t="str">
        <f t="shared" si="104"/>
        <v/>
      </c>
      <c r="LM32" s="1563"/>
      <c r="LN32" s="1563" t="str">
        <f t="shared" si="105"/>
        <v/>
      </c>
      <c r="LO32" s="1563"/>
      <c r="LP32" s="1563" t="str">
        <f t="shared" si="106"/>
        <v/>
      </c>
      <c r="LQ32" s="1563"/>
      <c r="LR32" s="1563" t="str">
        <f t="shared" si="107"/>
        <v/>
      </c>
      <c r="LS32" s="1563"/>
      <c r="LT32" s="1563" t="str">
        <f t="shared" si="108"/>
        <v/>
      </c>
      <c r="LU32" s="1563"/>
      <c r="LV32" s="1563" t="str">
        <f t="shared" si="109"/>
        <v/>
      </c>
      <c r="LW32" s="1563"/>
      <c r="LX32" s="1563" t="str">
        <f t="shared" si="110"/>
        <v/>
      </c>
      <c r="LY32" s="1563"/>
      <c r="LZ32" s="1563" t="str">
        <f t="shared" si="111"/>
        <v/>
      </c>
      <c r="MA32" s="1563"/>
      <c r="MB32" s="1563" t="str">
        <f t="shared" si="112"/>
        <v/>
      </c>
      <c r="MC32" s="1563"/>
      <c r="MD32" s="1563" t="str">
        <f t="shared" si="113"/>
        <v/>
      </c>
      <c r="ME32" s="1563"/>
      <c r="MF32" s="1563" t="str">
        <f t="shared" si="114"/>
        <v/>
      </c>
      <c r="MG32" s="1563"/>
      <c r="MH32" s="1572">
        <f t="shared" si="168"/>
        <v>0</v>
      </c>
      <c r="MI32" s="1553"/>
      <c r="MJ32" s="1571">
        <f t="shared" si="169"/>
        <v>0</v>
      </c>
      <c r="MK32" s="1555">
        <f t="shared" si="169"/>
        <v>0</v>
      </c>
      <c r="ML32" s="1555">
        <f t="shared" si="169"/>
        <v>0</v>
      </c>
      <c r="MM32" s="1555">
        <f t="shared" si="169"/>
        <v>0</v>
      </c>
      <c r="MN32" s="1555">
        <f t="shared" si="169"/>
        <v>0</v>
      </c>
      <c r="MO32" s="1555">
        <f t="shared" si="169"/>
        <v>0</v>
      </c>
      <c r="MP32" s="1579">
        <f t="shared" si="169"/>
        <v>0</v>
      </c>
      <c r="MQ32" s="1754">
        <f t="shared" si="155"/>
        <v>0</v>
      </c>
      <c r="MR32" s="1553"/>
      <c r="MS32" s="1557"/>
      <c r="MT32" s="1557"/>
      <c r="MU32" s="1557"/>
      <c r="MV32" s="1557"/>
      <c r="MW32" s="1557"/>
      <c r="MX32" s="1557"/>
      <c r="MY32" s="1557"/>
      <c r="MZ32" s="1752"/>
      <c r="NA32" s="1752"/>
      <c r="NB32" s="1553"/>
      <c r="NC32" s="1585">
        <f t="shared" si="170"/>
        <v>0</v>
      </c>
      <c r="ND32" s="1554">
        <f t="shared" si="156"/>
        <v>0</v>
      </c>
      <c r="NE32" s="1554">
        <f t="shared" si="157"/>
        <v>0</v>
      </c>
      <c r="NF32" s="1554">
        <f t="shared" si="158"/>
        <v>0</v>
      </c>
      <c r="NG32" s="1554">
        <f t="shared" si="159"/>
        <v>0</v>
      </c>
      <c r="NH32" s="1554">
        <f t="shared" si="160"/>
        <v>0</v>
      </c>
      <c r="NI32" s="1554">
        <f t="shared" si="161"/>
        <v>0</v>
      </c>
      <c r="NJ32" s="1586">
        <f t="shared" si="162"/>
        <v>0</v>
      </c>
      <c r="NL32" s="1"/>
      <c r="NM32" s="1766">
        <f t="shared" si="163"/>
        <v>0</v>
      </c>
      <c r="NN32" s="1"/>
      <c r="NO32" s="1"/>
      <c r="NP32" s="1"/>
      <c r="NQ32" s="1"/>
      <c r="NR32" s="1"/>
    </row>
    <row r="33" spans="3:382" s="1337" customFormat="1" ht="10.5" customHeight="1" thickBot="1">
      <c r="C33" s="2542" t="str">
        <f t="shared" si="116"/>
        <v>0D</v>
      </c>
      <c r="D33" s="2412">
        <f t="shared" si="117"/>
        <v>0</v>
      </c>
      <c r="E33" s="1539">
        <f t="shared" si="118"/>
        <v>0</v>
      </c>
      <c r="F33" s="1539">
        <f t="shared" si="119"/>
        <v>0</v>
      </c>
      <c r="G33" s="1539">
        <f t="shared" si="120"/>
        <v>0</v>
      </c>
      <c r="H33" s="2408">
        <f t="shared" si="121"/>
        <v>0</v>
      </c>
      <c r="I33" s="1553"/>
      <c r="J33" s="1340"/>
      <c r="L33" s="2426" t="str">
        <f t="shared" si="122"/>
        <v>0D</v>
      </c>
      <c r="M33" s="2423">
        <f t="shared" si="123"/>
        <v>0</v>
      </c>
      <c r="N33" s="1540">
        <f t="shared" si="124"/>
        <v>0</v>
      </c>
      <c r="O33" s="1540">
        <f t="shared" si="125"/>
        <v>0</v>
      </c>
      <c r="P33" s="1540">
        <f t="shared" si="126"/>
        <v>0</v>
      </c>
      <c r="Q33" s="2416">
        <f t="shared" si="127"/>
        <v>0</v>
      </c>
      <c r="R33" s="2403"/>
      <c r="S33" s="1752"/>
      <c r="T33" s="1412"/>
      <c r="U33" s="2420">
        <f t="shared" si="128"/>
        <v>0</v>
      </c>
      <c r="V33" s="2420" t="str">
        <f t="shared" si="129"/>
        <v>D</v>
      </c>
      <c r="W33" s="2423">
        <f t="shared" si="130"/>
        <v>0</v>
      </c>
      <c r="X33" s="1540">
        <f t="shared" si="131"/>
        <v>0</v>
      </c>
      <c r="Y33" s="1540">
        <f t="shared" si="132"/>
        <v>0</v>
      </c>
      <c r="Z33" s="1540">
        <f t="shared" si="133"/>
        <v>0</v>
      </c>
      <c r="AA33" s="2416">
        <f t="shared" si="134"/>
        <v>0</v>
      </c>
      <c r="AB33" s="1752"/>
      <c r="AC33" s="1752"/>
      <c r="AD33" s="1752"/>
      <c r="AE33" s="1752"/>
      <c r="AF33" s="1752"/>
      <c r="AG33" s="1752"/>
      <c r="AH33" s="1752"/>
      <c r="AI33" s="1752"/>
      <c r="AJ33" s="1752"/>
      <c r="AK33" s="1752"/>
      <c r="AL33" s="1752"/>
      <c r="AM33" s="1752"/>
      <c r="AN33" s="1752"/>
      <c r="AO33" s="1752"/>
      <c r="AP33" s="1752"/>
      <c r="AQ33" s="1752"/>
      <c r="AR33" s="1752"/>
      <c r="AS33" s="1752"/>
      <c r="AT33" s="1752"/>
      <c r="AU33" s="1752"/>
      <c r="AV33" s="1752"/>
      <c r="AW33" s="1752"/>
      <c r="AX33" s="1752"/>
      <c r="AY33" s="1752"/>
      <c r="AZ33" s="1752"/>
      <c r="BA33" s="1752"/>
      <c r="BB33" s="1752"/>
      <c r="BC33" s="1752"/>
      <c r="BD33" s="1752"/>
      <c r="BE33" s="1752"/>
      <c r="BF33" s="1752"/>
      <c r="BG33" s="1752"/>
      <c r="BH33" s="1752"/>
      <c r="BI33" s="1752"/>
      <c r="BJ33" s="1752"/>
      <c r="BK33" s="1752"/>
      <c r="BL33" s="1752"/>
      <c r="BM33" s="1752"/>
      <c r="BN33" s="1752"/>
      <c r="BO33" s="1752"/>
      <c r="BP33" s="1752"/>
      <c r="BQ33" s="1752"/>
      <c r="BR33" s="1752"/>
      <c r="BS33" s="1752"/>
      <c r="BT33" s="1752"/>
      <c r="BU33" s="1752"/>
      <c r="BV33" s="1752"/>
      <c r="BW33" s="1752"/>
      <c r="BX33" s="1752"/>
      <c r="BY33" s="1752"/>
      <c r="BZ33" s="1752"/>
      <c r="CA33" s="1752"/>
      <c r="CB33" s="1752"/>
      <c r="CC33" s="1752"/>
      <c r="CD33" s="1752"/>
      <c r="CE33" s="1752"/>
      <c r="CF33" s="1752"/>
      <c r="CG33" s="1752"/>
      <c r="CH33" s="1752"/>
      <c r="CI33" s="1752"/>
      <c r="CJ33" s="1752"/>
      <c r="CK33" s="1752"/>
      <c r="CL33" s="1752"/>
      <c r="CM33" s="1752"/>
      <c r="CN33" s="1752"/>
      <c r="CO33" s="2547" t="str">
        <f>IF(DP32="","",(DP32&amp;(COUNTIF($DP$16:DP33,DP32))))</f>
        <v>09</v>
      </c>
      <c r="CP33" s="2548">
        <f t="shared" ref="CP33" si="208">CP32</f>
        <v>0</v>
      </c>
      <c r="CQ33" s="2549" t="str">
        <f t="shared" ref="CQ33" si="209">DP32&amp;DQ33</f>
        <v>0D</v>
      </c>
      <c r="CR33" s="1540">
        <f t="shared" si="135"/>
        <v>0</v>
      </c>
      <c r="CS33" s="1540">
        <f t="shared" si="136"/>
        <v>0</v>
      </c>
      <c r="CT33" s="1540">
        <f t="shared" si="137"/>
        <v>0</v>
      </c>
      <c r="CU33" s="1540">
        <f t="shared" si="138"/>
        <v>0</v>
      </c>
      <c r="CV33" s="2416">
        <f t="shared" si="139"/>
        <v>0</v>
      </c>
      <c r="CX33" s="2432" t="str">
        <f>IFERROR((VLOOKUP(CO33,'BİLGİ GİR'!$V$107:$AA$119,6,0)),"")</f>
        <v/>
      </c>
      <c r="CY33" s="4111"/>
      <c r="CZ33" s="1545" t="s">
        <v>8</v>
      </c>
      <c r="DA33" s="2437">
        <f>'BİLGİ GİR'!CC115</f>
        <v>0</v>
      </c>
      <c r="DB33" s="2445"/>
      <c r="DC33" s="2437">
        <f>'BİLGİ GİR'!CE115</f>
        <v>0</v>
      </c>
      <c r="DD33" s="2447"/>
      <c r="DE33" s="2435">
        <f>'BİLGİ GİR'!CG115</f>
        <v>0</v>
      </c>
      <c r="DF33" s="2445"/>
      <c r="DG33" s="2437">
        <f>'BİLGİ GİR'!CI115</f>
        <v>0</v>
      </c>
      <c r="DH33" s="2447"/>
      <c r="DI33" s="2435">
        <f>'BİLGİ GİR'!CK115</f>
        <v>0</v>
      </c>
      <c r="DJ33" s="2445"/>
      <c r="DK33" s="2437">
        <f>'BİLGİ GİR'!CM115</f>
        <v>0</v>
      </c>
      <c r="DL33" s="2447"/>
      <c r="DM33" s="2435">
        <f>'BİLGİ GİR'!CO115</f>
        <v>0</v>
      </c>
      <c r="DN33" s="2447"/>
      <c r="DO33" s="1749"/>
      <c r="DP33" s="4113"/>
      <c r="DQ33" s="1343" t="s">
        <v>8</v>
      </c>
      <c r="DR33" s="1733">
        <f>'GÜNDÜZ (Saat Ekle)'!D24</f>
        <v>0</v>
      </c>
      <c r="DS33" s="1727">
        <f>'GÜNDÜZ (Saat Ekle)'!E24</f>
        <v>0</v>
      </c>
      <c r="DT33" s="1736">
        <f>'GÜNDÜZ (Saat Ekle)'!F24</f>
        <v>0</v>
      </c>
      <c r="DU33" s="1727">
        <f>'GÜNDÜZ (Saat Ekle)'!G24</f>
        <v>0</v>
      </c>
      <c r="DV33" s="1736">
        <f>'GÜNDÜZ (Saat Ekle)'!H24</f>
        <v>0</v>
      </c>
      <c r="DW33" s="1727">
        <f>'GÜNDÜZ (Saat Ekle)'!I24</f>
        <v>0</v>
      </c>
      <c r="DX33" s="1736">
        <f>'GÜNDÜZ (Saat Ekle)'!J24</f>
        <v>0</v>
      </c>
      <c r="DY33" s="1727">
        <f>'GÜNDÜZ (Saat Ekle)'!K24</f>
        <v>0</v>
      </c>
      <c r="DZ33" s="1736">
        <f>'GÜNDÜZ (Saat Ekle)'!L24</f>
        <v>0</v>
      </c>
      <c r="EA33" s="1727">
        <f>'GÜNDÜZ (Saat Ekle)'!M24</f>
        <v>0</v>
      </c>
      <c r="EB33" s="1460">
        <f>'GÜNDÜZ (Saat Ekle)'!N24</f>
        <v>0</v>
      </c>
      <c r="EC33" s="1728">
        <f>'GÜNDÜZ (Saat Ekle)'!O24</f>
        <v>0</v>
      </c>
      <c r="ED33" s="1461">
        <f>'GÜNDÜZ (Saat Ekle)'!P24</f>
        <v>0</v>
      </c>
      <c r="EE33" s="1728">
        <f>'GÜNDÜZ (Saat Ekle)'!Q24</f>
        <v>0</v>
      </c>
      <c r="EF33" s="1733">
        <f>'GÜNDÜZ (Saat Ekle)'!R24</f>
        <v>0</v>
      </c>
      <c r="EG33" s="1727">
        <f>'GÜNDÜZ (Saat Ekle)'!S24</f>
        <v>0</v>
      </c>
      <c r="EH33" s="1736">
        <f>'GÜNDÜZ (Saat Ekle)'!T24</f>
        <v>0</v>
      </c>
      <c r="EI33" s="1727">
        <f>'GÜNDÜZ (Saat Ekle)'!U24</f>
        <v>0</v>
      </c>
      <c r="EJ33" s="1736">
        <f>'GÜNDÜZ (Saat Ekle)'!V24</f>
        <v>0</v>
      </c>
      <c r="EK33" s="1727">
        <f>'GÜNDÜZ (Saat Ekle)'!W24</f>
        <v>0</v>
      </c>
      <c r="EL33" s="1736">
        <f>'GÜNDÜZ (Saat Ekle)'!X24</f>
        <v>0</v>
      </c>
      <c r="EM33" s="1727">
        <f>'GÜNDÜZ (Saat Ekle)'!Y24</f>
        <v>0</v>
      </c>
      <c r="EN33" s="1736">
        <f>'GÜNDÜZ (Saat Ekle)'!Z24</f>
        <v>0</v>
      </c>
      <c r="EO33" s="1727">
        <f>'GÜNDÜZ (Saat Ekle)'!AA24</f>
        <v>0</v>
      </c>
      <c r="EP33" s="1460">
        <f>'GÜNDÜZ (Saat Ekle)'!AB24</f>
        <v>0</v>
      </c>
      <c r="EQ33" s="1728">
        <f>'GÜNDÜZ (Saat Ekle)'!AC24</f>
        <v>0</v>
      </c>
      <c r="ER33" s="1461">
        <f>'GÜNDÜZ (Saat Ekle)'!AD24</f>
        <v>0</v>
      </c>
      <c r="ES33" s="1728">
        <f>'GÜNDÜZ (Saat Ekle)'!AE24</f>
        <v>0</v>
      </c>
      <c r="ET33" s="1733">
        <f>'GÜNDÜZ (Saat Ekle)'!AF24</f>
        <v>0</v>
      </c>
      <c r="EU33" s="1727">
        <f>'GÜNDÜZ (Saat Ekle)'!AG24</f>
        <v>0</v>
      </c>
      <c r="EV33" s="1736">
        <f>'GÜNDÜZ (Saat Ekle)'!AH24</f>
        <v>0</v>
      </c>
      <c r="EW33" s="1727">
        <f>'GÜNDÜZ (Saat Ekle)'!AI24</f>
        <v>0</v>
      </c>
      <c r="EX33" s="1736">
        <f>'GÜNDÜZ (Saat Ekle)'!AJ24</f>
        <v>0</v>
      </c>
      <c r="EY33" s="1727">
        <f>'GÜNDÜZ (Saat Ekle)'!AK24</f>
        <v>0</v>
      </c>
      <c r="EZ33" s="1736">
        <f>'GÜNDÜZ (Saat Ekle)'!AL24</f>
        <v>0</v>
      </c>
      <c r="FA33" s="1727">
        <f>'GÜNDÜZ (Saat Ekle)'!AM24</f>
        <v>0</v>
      </c>
      <c r="FB33" s="1736">
        <f>'GÜNDÜZ (Saat Ekle)'!AN24</f>
        <v>0</v>
      </c>
      <c r="FC33" s="1727">
        <f>'GÜNDÜZ (Saat Ekle)'!AO24</f>
        <v>0</v>
      </c>
      <c r="FD33" s="1460">
        <f>'GÜNDÜZ (Saat Ekle)'!AP24</f>
        <v>0</v>
      </c>
      <c r="FE33" s="1728">
        <f>'GÜNDÜZ (Saat Ekle)'!AQ24</f>
        <v>0</v>
      </c>
      <c r="FF33" s="1461">
        <f>'GÜNDÜZ (Saat Ekle)'!AR24</f>
        <v>0</v>
      </c>
      <c r="FG33" s="1728">
        <f>'GÜNDÜZ (Saat Ekle)'!AS24</f>
        <v>0</v>
      </c>
      <c r="FH33" s="1733">
        <f>'GÜNDÜZ (Saat Ekle)'!AT24</f>
        <v>0</v>
      </c>
      <c r="FI33" s="1727">
        <f>'GÜNDÜZ (Saat Ekle)'!AU24</f>
        <v>0</v>
      </c>
      <c r="FJ33" s="1736">
        <f>'GÜNDÜZ (Saat Ekle)'!AV24</f>
        <v>0</v>
      </c>
      <c r="FK33" s="1727">
        <f>'GÜNDÜZ (Saat Ekle)'!AW24</f>
        <v>0</v>
      </c>
      <c r="FL33" s="1736">
        <f>'GÜNDÜZ (Saat Ekle)'!AX24</f>
        <v>0</v>
      </c>
      <c r="FM33" s="1727">
        <f>'GÜNDÜZ (Saat Ekle)'!AY24</f>
        <v>0</v>
      </c>
      <c r="FN33" s="1736">
        <f>'GÜNDÜZ (Saat Ekle)'!AZ24</f>
        <v>0</v>
      </c>
      <c r="FO33" s="1727">
        <f>'GÜNDÜZ (Saat Ekle)'!BA24</f>
        <v>0</v>
      </c>
      <c r="FP33" s="1736">
        <f>'GÜNDÜZ (Saat Ekle)'!BB24</f>
        <v>0</v>
      </c>
      <c r="FQ33" s="1727">
        <f>'GÜNDÜZ (Saat Ekle)'!BC24</f>
        <v>0</v>
      </c>
      <c r="FR33" s="1460">
        <f>'GÜNDÜZ (Saat Ekle)'!BD24</f>
        <v>0</v>
      </c>
      <c r="FS33" s="1728">
        <f>'GÜNDÜZ (Saat Ekle)'!BE24</f>
        <v>0</v>
      </c>
      <c r="FT33" s="1461">
        <f>'GÜNDÜZ (Saat Ekle)'!BF24</f>
        <v>0</v>
      </c>
      <c r="FU33" s="1728">
        <f>'GÜNDÜZ (Saat Ekle)'!BG24</f>
        <v>0</v>
      </c>
      <c r="FV33" s="1733">
        <f>'GÜNDÜZ (Saat Ekle)'!BH24</f>
        <v>0</v>
      </c>
      <c r="FW33" s="1727">
        <f>'GÜNDÜZ (Saat Ekle)'!BI24</f>
        <v>0</v>
      </c>
      <c r="FX33" s="1736">
        <f>'GÜNDÜZ (Saat Ekle)'!BJ24</f>
        <v>0</v>
      </c>
      <c r="FY33" s="1727">
        <f>'GÜNDÜZ (Saat Ekle)'!BK24</f>
        <v>0</v>
      </c>
      <c r="FZ33" s="1736">
        <f>'GÜNDÜZ (Saat Ekle)'!BL24</f>
        <v>0</v>
      </c>
      <c r="GA33" s="1727">
        <f>'GÜNDÜZ (Saat Ekle)'!BM24</f>
        <v>0</v>
      </c>
      <c r="GB33" s="1736">
        <f>'GÜNDÜZ (Saat Ekle)'!BN24</f>
        <v>0</v>
      </c>
      <c r="GC33" s="1727">
        <f>'GÜNDÜZ (Saat Ekle)'!BO24</f>
        <v>0</v>
      </c>
      <c r="GD33" s="1736">
        <f>'GÜNDÜZ (Saat Ekle)'!BP24</f>
        <v>0</v>
      </c>
      <c r="GE33" s="1727">
        <f>'GÜNDÜZ (Saat Ekle)'!BQ24</f>
        <v>0</v>
      </c>
      <c r="GF33" s="1460">
        <f>'GÜNDÜZ (Saat Ekle)'!BR24</f>
        <v>0</v>
      </c>
      <c r="GG33" s="1728">
        <f>'GÜNDÜZ (Saat Ekle)'!BS24</f>
        <v>0</v>
      </c>
      <c r="GH33" s="1461">
        <f>'GÜNDÜZ (Saat Ekle)'!BT24</f>
        <v>0</v>
      </c>
      <c r="GI33" s="1768">
        <f>'GÜNDÜZ (Saat Ekle)'!BU24</f>
        <v>0</v>
      </c>
      <c r="GL33" s="4109"/>
      <c r="GM33" s="1487" t="str">
        <f t="shared" si="140"/>
        <v/>
      </c>
      <c r="GN33" s="1515"/>
      <c r="GO33" s="1487" t="str">
        <f t="shared" si="51"/>
        <v/>
      </c>
      <c r="GP33" s="1515"/>
      <c r="GQ33" s="1487" t="str">
        <f t="shared" si="52"/>
        <v/>
      </c>
      <c r="GR33" s="1515"/>
      <c r="GS33" s="1487" t="str">
        <f t="shared" si="53"/>
        <v/>
      </c>
      <c r="GT33" s="1515"/>
      <c r="GU33" s="1487" t="str">
        <f t="shared" si="54"/>
        <v/>
      </c>
      <c r="GV33" s="1500"/>
      <c r="GW33" s="1497" t="str">
        <f t="shared" si="141"/>
        <v/>
      </c>
      <c r="GX33" s="1515"/>
      <c r="GY33" s="1487" t="str">
        <f t="shared" si="142"/>
        <v/>
      </c>
      <c r="GZ33" s="1517"/>
      <c r="HA33" s="1494" t="str">
        <f t="shared" si="143"/>
        <v/>
      </c>
      <c r="HB33" s="1515"/>
      <c r="HC33" s="1490" t="str">
        <f t="shared" si="55"/>
        <v/>
      </c>
      <c r="HD33" s="1515"/>
      <c r="HE33" s="1490" t="str">
        <f t="shared" si="56"/>
        <v/>
      </c>
      <c r="HF33" s="1515"/>
      <c r="HG33" s="1490" t="str">
        <f t="shared" si="57"/>
        <v/>
      </c>
      <c r="HH33" s="1515"/>
      <c r="HI33" s="1490" t="str">
        <f t="shared" si="58"/>
        <v/>
      </c>
      <c r="HJ33" s="1500"/>
      <c r="HK33" s="1506" t="str">
        <f t="shared" si="59"/>
        <v/>
      </c>
      <c r="HL33" s="1515"/>
      <c r="HM33" s="1490" t="str">
        <f t="shared" si="144"/>
        <v/>
      </c>
      <c r="HN33" s="1517"/>
      <c r="HO33" s="1503" t="str">
        <f t="shared" si="60"/>
        <v/>
      </c>
      <c r="HP33" s="1515"/>
      <c r="HQ33" s="1487" t="str">
        <f t="shared" si="61"/>
        <v/>
      </c>
      <c r="HR33" s="1515"/>
      <c r="HS33" s="1487" t="str">
        <f t="shared" si="62"/>
        <v/>
      </c>
      <c r="HT33" s="1515"/>
      <c r="HU33" s="1487" t="str">
        <f t="shared" si="63"/>
        <v/>
      </c>
      <c r="HV33" s="1515"/>
      <c r="HW33" s="1487" t="str">
        <f t="shared" si="64"/>
        <v/>
      </c>
      <c r="HX33" s="1500"/>
      <c r="HY33" s="1497" t="str">
        <f t="shared" si="65"/>
        <v/>
      </c>
      <c r="HZ33" s="1515"/>
      <c r="IA33" s="1487" t="str">
        <f t="shared" si="66"/>
        <v/>
      </c>
      <c r="IB33" s="1517"/>
      <c r="IC33" s="1494" t="str">
        <f t="shared" si="67"/>
        <v/>
      </c>
      <c r="ID33" s="1515"/>
      <c r="IE33" s="1490" t="str">
        <f t="shared" si="68"/>
        <v/>
      </c>
      <c r="IF33" s="1515"/>
      <c r="IG33" s="1490" t="str">
        <f t="shared" si="69"/>
        <v/>
      </c>
      <c r="IH33" s="1515"/>
      <c r="II33" s="1490" t="str">
        <f t="shared" si="70"/>
        <v/>
      </c>
      <c r="IJ33" s="1515"/>
      <c r="IK33" s="1490" t="str">
        <f t="shared" si="71"/>
        <v/>
      </c>
      <c r="IL33" s="1500"/>
      <c r="IM33" s="1506" t="str">
        <f t="shared" si="72"/>
        <v/>
      </c>
      <c r="IN33" s="1515"/>
      <c r="IO33" s="1490" t="str">
        <f t="shared" si="73"/>
        <v/>
      </c>
      <c r="IP33" s="1517"/>
      <c r="IQ33" s="1509" t="str">
        <f t="shared" si="74"/>
        <v/>
      </c>
      <c r="IR33" s="1515"/>
      <c r="IS33" s="1422" t="str">
        <f t="shared" si="75"/>
        <v/>
      </c>
      <c r="IT33" s="1515"/>
      <c r="IU33" s="1422" t="str">
        <f t="shared" si="76"/>
        <v/>
      </c>
      <c r="IV33" s="1515"/>
      <c r="IW33" s="1422" t="str">
        <f t="shared" si="77"/>
        <v/>
      </c>
      <c r="IX33" s="1515"/>
      <c r="IY33" s="1422" t="str">
        <f t="shared" si="78"/>
        <v/>
      </c>
      <c r="IZ33" s="1500"/>
      <c r="JA33" s="1512" t="str">
        <f t="shared" si="79"/>
        <v/>
      </c>
      <c r="JB33" s="1515"/>
      <c r="JC33" s="1422" t="str">
        <f t="shared" si="80"/>
        <v/>
      </c>
      <c r="JD33" s="1517"/>
      <c r="JE33" s="1553"/>
      <c r="JF33" s="1571">
        <f t="shared" si="145"/>
        <v>0</v>
      </c>
      <c r="JG33" s="1555">
        <f t="shared" si="146"/>
        <v>0</v>
      </c>
      <c r="JH33" s="1555">
        <f t="shared" si="147"/>
        <v>0</v>
      </c>
      <c r="JI33" s="1555">
        <f t="shared" si="148"/>
        <v>0</v>
      </c>
      <c r="JJ33" s="1555">
        <f t="shared" si="149"/>
        <v>0</v>
      </c>
      <c r="JK33" s="1566">
        <f t="shared" si="150"/>
        <v>0</v>
      </c>
      <c r="JL33" s="1522">
        <f t="shared" si="151"/>
        <v>0</v>
      </c>
      <c r="JM33" s="1523">
        <f t="shared" si="152"/>
        <v>0</v>
      </c>
      <c r="JN33" s="1523">
        <f t="shared" si="153"/>
        <v>0</v>
      </c>
      <c r="JO33" s="1560">
        <f t="shared" si="154"/>
        <v>0</v>
      </c>
      <c r="JP33" s="1563" t="str">
        <f t="shared" si="167"/>
        <v/>
      </c>
      <c r="JQ33" s="1563"/>
      <c r="JR33" s="1563" t="str">
        <f t="shared" si="81"/>
        <v/>
      </c>
      <c r="JS33" s="1563"/>
      <c r="JT33" s="1563" t="str">
        <f t="shared" si="82"/>
        <v/>
      </c>
      <c r="JU33" s="1563"/>
      <c r="JV33" s="1563" t="str">
        <f t="shared" si="83"/>
        <v/>
      </c>
      <c r="JW33" s="1563"/>
      <c r="JX33" s="1563" t="str">
        <f t="shared" si="84"/>
        <v/>
      </c>
      <c r="JY33" s="1563"/>
      <c r="JZ33" s="1563" t="str">
        <f t="shared" si="85"/>
        <v/>
      </c>
      <c r="KA33" s="1563"/>
      <c r="KB33" s="1563" t="str">
        <f t="shared" si="86"/>
        <v/>
      </c>
      <c r="KC33" s="1563"/>
      <c r="KD33" s="1563" t="str">
        <f t="shared" si="87"/>
        <v/>
      </c>
      <c r="KE33" s="1563"/>
      <c r="KF33" s="1563" t="str">
        <f t="shared" si="88"/>
        <v/>
      </c>
      <c r="KG33" s="1563"/>
      <c r="KH33" s="1563" t="str">
        <f t="shared" si="89"/>
        <v/>
      </c>
      <c r="KI33" s="1563"/>
      <c r="KJ33" s="1563" t="str">
        <f t="shared" si="90"/>
        <v/>
      </c>
      <c r="KK33" s="1563"/>
      <c r="KL33" s="1563" t="str">
        <f t="shared" si="91"/>
        <v/>
      </c>
      <c r="KM33" s="1563"/>
      <c r="KN33" s="1563" t="str">
        <f t="shared" si="92"/>
        <v/>
      </c>
      <c r="KO33" s="1563"/>
      <c r="KP33" s="1563" t="str">
        <f t="shared" si="93"/>
        <v/>
      </c>
      <c r="KQ33" s="1563"/>
      <c r="KR33" s="1563" t="str">
        <f t="shared" si="94"/>
        <v/>
      </c>
      <c r="KS33" s="1563"/>
      <c r="KT33" s="1563" t="str">
        <f t="shared" si="95"/>
        <v/>
      </c>
      <c r="KU33" s="1563"/>
      <c r="KV33" s="1563" t="str">
        <f t="shared" si="96"/>
        <v/>
      </c>
      <c r="KW33" s="1563"/>
      <c r="KX33" s="1563" t="str">
        <f t="shared" si="97"/>
        <v/>
      </c>
      <c r="KY33" s="1563"/>
      <c r="KZ33" s="1563" t="str">
        <f t="shared" si="98"/>
        <v/>
      </c>
      <c r="LA33" s="1563"/>
      <c r="LB33" s="1563" t="str">
        <f t="shared" si="99"/>
        <v/>
      </c>
      <c r="LC33" s="1563"/>
      <c r="LD33" s="1563" t="str">
        <f t="shared" si="100"/>
        <v/>
      </c>
      <c r="LE33" s="1563"/>
      <c r="LF33" s="1563" t="str">
        <f t="shared" si="101"/>
        <v/>
      </c>
      <c r="LG33" s="1563"/>
      <c r="LH33" s="1563" t="str">
        <f t="shared" si="102"/>
        <v/>
      </c>
      <c r="LI33" s="1563"/>
      <c r="LJ33" s="1563" t="str">
        <f t="shared" si="103"/>
        <v/>
      </c>
      <c r="LK33" s="1563"/>
      <c r="LL33" s="1563" t="str">
        <f t="shared" si="104"/>
        <v/>
      </c>
      <c r="LM33" s="1563"/>
      <c r="LN33" s="1563" t="str">
        <f t="shared" si="105"/>
        <v/>
      </c>
      <c r="LO33" s="1563"/>
      <c r="LP33" s="1563" t="str">
        <f t="shared" si="106"/>
        <v/>
      </c>
      <c r="LQ33" s="1563"/>
      <c r="LR33" s="1563" t="str">
        <f t="shared" si="107"/>
        <v/>
      </c>
      <c r="LS33" s="1563"/>
      <c r="LT33" s="1563" t="str">
        <f t="shared" si="108"/>
        <v/>
      </c>
      <c r="LU33" s="1563"/>
      <c r="LV33" s="1563" t="str">
        <f t="shared" si="109"/>
        <v/>
      </c>
      <c r="LW33" s="1563"/>
      <c r="LX33" s="1563" t="str">
        <f t="shared" si="110"/>
        <v/>
      </c>
      <c r="LY33" s="1563"/>
      <c r="LZ33" s="1563" t="str">
        <f t="shared" si="111"/>
        <v/>
      </c>
      <c r="MA33" s="1563"/>
      <c r="MB33" s="1563" t="str">
        <f t="shared" si="112"/>
        <v/>
      </c>
      <c r="MC33" s="1563"/>
      <c r="MD33" s="1563" t="str">
        <f t="shared" si="113"/>
        <v/>
      </c>
      <c r="ME33" s="1563"/>
      <c r="MF33" s="1563" t="str">
        <f t="shared" si="114"/>
        <v/>
      </c>
      <c r="MG33" s="1563"/>
      <c r="MH33" s="1572">
        <f t="shared" si="168"/>
        <v>0</v>
      </c>
      <c r="MI33" s="1553"/>
      <c r="MJ33" s="1571">
        <f t="shared" si="169"/>
        <v>0</v>
      </c>
      <c r="MK33" s="1555">
        <f t="shared" si="169"/>
        <v>0</v>
      </c>
      <c r="ML33" s="1555">
        <f t="shared" si="169"/>
        <v>0</v>
      </c>
      <c r="MM33" s="1555">
        <f t="shared" si="169"/>
        <v>0</v>
      </c>
      <c r="MN33" s="1555">
        <f t="shared" si="169"/>
        <v>0</v>
      </c>
      <c r="MO33" s="1555">
        <f t="shared" si="169"/>
        <v>0</v>
      </c>
      <c r="MP33" s="1579">
        <f t="shared" si="169"/>
        <v>0</v>
      </c>
      <c r="MQ33" s="1754">
        <f t="shared" si="155"/>
        <v>0</v>
      </c>
      <c r="MR33" s="1553"/>
      <c r="MS33" s="1557"/>
      <c r="MT33" s="1557"/>
      <c r="MU33" s="1557"/>
      <c r="MV33" s="1557"/>
      <c r="MW33" s="1557"/>
      <c r="MX33" s="1557"/>
      <c r="MY33" s="1557"/>
      <c r="MZ33" s="1752"/>
      <c r="NA33" s="1752"/>
      <c r="NB33" s="1553"/>
      <c r="NC33" s="1585">
        <f t="shared" si="170"/>
        <v>0</v>
      </c>
      <c r="ND33" s="1554">
        <f t="shared" si="156"/>
        <v>0</v>
      </c>
      <c r="NE33" s="1554">
        <f t="shared" si="157"/>
        <v>0</v>
      </c>
      <c r="NF33" s="1554">
        <f t="shared" si="158"/>
        <v>0</v>
      </c>
      <c r="NG33" s="1554">
        <f t="shared" si="159"/>
        <v>0</v>
      </c>
      <c r="NH33" s="1554">
        <f t="shared" si="160"/>
        <v>0</v>
      </c>
      <c r="NI33" s="1554">
        <f t="shared" si="161"/>
        <v>0</v>
      </c>
      <c r="NJ33" s="1586">
        <f t="shared" si="162"/>
        <v>0</v>
      </c>
      <c r="NL33" s="1"/>
      <c r="NM33" s="1766">
        <f t="shared" si="163"/>
        <v>0</v>
      </c>
      <c r="NN33" s="1"/>
      <c r="NO33" s="1"/>
      <c r="NP33" s="1"/>
      <c r="NQ33" s="1"/>
      <c r="NR33" s="1"/>
    </row>
    <row r="34" spans="3:382" s="1337" customFormat="1" ht="10.5" customHeight="1" thickBot="1">
      <c r="C34" s="2542" t="str">
        <f t="shared" si="116"/>
        <v>0T</v>
      </c>
      <c r="D34" s="2412">
        <f t="shared" si="117"/>
        <v>0</v>
      </c>
      <c r="E34" s="1539">
        <f t="shared" si="118"/>
        <v>0</v>
      </c>
      <c r="F34" s="1539">
        <f t="shared" si="119"/>
        <v>0</v>
      </c>
      <c r="G34" s="1539">
        <f t="shared" si="120"/>
        <v>0</v>
      </c>
      <c r="H34" s="2408">
        <f t="shared" si="121"/>
        <v>0</v>
      </c>
      <c r="I34" s="1553"/>
      <c r="J34" s="1340"/>
      <c r="L34" s="2426" t="str">
        <f t="shared" si="122"/>
        <v>0T</v>
      </c>
      <c r="M34" s="2423">
        <f t="shared" si="123"/>
        <v>0</v>
      </c>
      <c r="N34" s="1540">
        <f t="shared" si="124"/>
        <v>0</v>
      </c>
      <c r="O34" s="1540">
        <f t="shared" si="125"/>
        <v>0</v>
      </c>
      <c r="P34" s="1540">
        <f t="shared" si="126"/>
        <v>0</v>
      </c>
      <c r="Q34" s="2416">
        <f t="shared" si="127"/>
        <v>0</v>
      </c>
      <c r="R34" s="2403"/>
      <c r="S34" s="1752"/>
      <c r="T34" s="1412"/>
      <c r="U34" s="2420">
        <f t="shared" si="128"/>
        <v>0</v>
      </c>
      <c r="V34" s="2420" t="str">
        <f t="shared" si="129"/>
        <v>T</v>
      </c>
      <c r="W34" s="2423">
        <f t="shared" si="130"/>
        <v>0</v>
      </c>
      <c r="X34" s="1540">
        <f t="shared" si="131"/>
        <v>0</v>
      </c>
      <c r="Y34" s="1540">
        <f t="shared" si="132"/>
        <v>0</v>
      </c>
      <c r="Z34" s="1540">
        <f t="shared" si="133"/>
        <v>0</v>
      </c>
      <c r="AA34" s="2416">
        <f t="shared" si="134"/>
        <v>0</v>
      </c>
      <c r="AB34" s="1752"/>
      <c r="AC34" s="1752"/>
      <c r="AD34" s="1752"/>
      <c r="AE34" s="1752"/>
      <c r="AF34" s="1752"/>
      <c r="AG34" s="1752"/>
      <c r="AH34" s="1752"/>
      <c r="AI34" s="1752"/>
      <c r="AJ34" s="1752"/>
      <c r="AK34" s="1752"/>
      <c r="AL34" s="1752"/>
      <c r="AM34" s="1752"/>
      <c r="AN34" s="1752"/>
      <c r="AO34" s="1752"/>
      <c r="AP34" s="1752"/>
      <c r="AQ34" s="1752"/>
      <c r="AR34" s="1752"/>
      <c r="AS34" s="1752"/>
      <c r="AT34" s="1752"/>
      <c r="AU34" s="1752"/>
      <c r="AV34" s="1752"/>
      <c r="AW34" s="1752"/>
      <c r="AX34" s="1752"/>
      <c r="AY34" s="1752"/>
      <c r="AZ34" s="1752"/>
      <c r="BA34" s="1752"/>
      <c r="BB34" s="1752"/>
      <c r="BC34" s="1752"/>
      <c r="BD34" s="1752"/>
      <c r="BE34" s="1752"/>
      <c r="BF34" s="1752"/>
      <c r="BG34" s="1752"/>
      <c r="BH34" s="1752"/>
      <c r="BI34" s="1752"/>
      <c r="BJ34" s="1752"/>
      <c r="BK34" s="1752"/>
      <c r="BL34" s="1752"/>
      <c r="BM34" s="1752"/>
      <c r="BN34" s="1752"/>
      <c r="BO34" s="1752"/>
      <c r="BP34" s="1752"/>
      <c r="BQ34" s="1752"/>
      <c r="BR34" s="1752"/>
      <c r="BS34" s="1752"/>
      <c r="BT34" s="1752"/>
      <c r="BU34" s="1752"/>
      <c r="BV34" s="1752"/>
      <c r="BW34" s="1752"/>
      <c r="BX34" s="1752"/>
      <c r="BY34" s="1752"/>
      <c r="BZ34" s="1752"/>
      <c r="CA34" s="1752"/>
      <c r="CB34" s="1752"/>
      <c r="CC34" s="1752"/>
      <c r="CD34" s="1752"/>
      <c r="CE34" s="1752"/>
      <c r="CF34" s="1752"/>
      <c r="CG34" s="1752"/>
      <c r="CH34" s="1752"/>
      <c r="CI34" s="1752"/>
      <c r="CJ34" s="1752"/>
      <c r="CK34" s="1752"/>
      <c r="CL34" s="1752"/>
      <c r="CM34" s="1752"/>
      <c r="CN34" s="1752"/>
      <c r="CO34" s="2547" t="str">
        <f>IF(DP34="","",(DP34&amp;(COUNTIF($DP$16:DP35,DP34))))</f>
        <v>010</v>
      </c>
      <c r="CP34" s="2548">
        <f t="shared" ref="CP34" si="210">DP34</f>
        <v>0</v>
      </c>
      <c r="CQ34" s="2549" t="str">
        <f t="shared" ref="CQ34" si="211">DP34&amp;DQ34</f>
        <v>0T</v>
      </c>
      <c r="CR34" s="1540">
        <f t="shared" si="135"/>
        <v>0</v>
      </c>
      <c r="CS34" s="1540">
        <f t="shared" si="136"/>
        <v>0</v>
      </c>
      <c r="CT34" s="1540">
        <f t="shared" si="137"/>
        <v>0</v>
      </c>
      <c r="CU34" s="1540">
        <f t="shared" si="138"/>
        <v>0</v>
      </c>
      <c r="CV34" s="2416">
        <f t="shared" si="139"/>
        <v>0</v>
      </c>
      <c r="CX34" s="2432" t="str">
        <f>IFERROR((VLOOKUP(CO34,'BİLGİ GİR'!$V$107:$AA$119,6,0)),"")</f>
        <v/>
      </c>
      <c r="CY34" s="4110">
        <f>'BİLGİ GİR'!F116</f>
        <v>0</v>
      </c>
      <c r="CZ34" s="1542" t="s">
        <v>7</v>
      </c>
      <c r="DA34" s="2436">
        <f>'BİLGİ GİR'!CB116</f>
        <v>0</v>
      </c>
      <c r="DB34" s="2444"/>
      <c r="DC34" s="2436">
        <f>'BİLGİ GİR'!CD116</f>
        <v>0</v>
      </c>
      <c r="DD34" s="2446"/>
      <c r="DE34" s="2434">
        <f>'BİLGİ GİR'!CF116</f>
        <v>0</v>
      </c>
      <c r="DF34" s="2444"/>
      <c r="DG34" s="2436">
        <f>'BİLGİ GİR'!CH116</f>
        <v>0</v>
      </c>
      <c r="DH34" s="2446"/>
      <c r="DI34" s="2434">
        <f>'BİLGİ GİR'!CJ116</f>
        <v>0</v>
      </c>
      <c r="DJ34" s="2444"/>
      <c r="DK34" s="2436">
        <f>'BİLGİ GİR'!CL116</f>
        <v>0</v>
      </c>
      <c r="DL34" s="2446"/>
      <c r="DM34" s="2434">
        <f>'BİLGİ GİR'!CN116</f>
        <v>0</v>
      </c>
      <c r="DN34" s="2446"/>
      <c r="DO34" s="1749"/>
      <c r="DP34" s="4112">
        <f t="shared" ref="DP34" si="212">CY34</f>
        <v>0</v>
      </c>
      <c r="DQ34" s="1344" t="s">
        <v>7</v>
      </c>
      <c r="DR34" s="1732">
        <f>'GÜNDÜZ (Saat Ekle)'!D25</f>
        <v>0</v>
      </c>
      <c r="DS34" s="1729">
        <f>'GÜNDÜZ (Saat Ekle)'!E25</f>
        <v>0</v>
      </c>
      <c r="DT34" s="1735">
        <f>'GÜNDÜZ (Saat Ekle)'!F25</f>
        <v>0</v>
      </c>
      <c r="DU34" s="1729">
        <f>'GÜNDÜZ (Saat Ekle)'!G25</f>
        <v>0</v>
      </c>
      <c r="DV34" s="1735">
        <f>'GÜNDÜZ (Saat Ekle)'!H25</f>
        <v>0</v>
      </c>
      <c r="DW34" s="1729">
        <f>'GÜNDÜZ (Saat Ekle)'!I25</f>
        <v>0</v>
      </c>
      <c r="DX34" s="1735">
        <f>'GÜNDÜZ (Saat Ekle)'!J25</f>
        <v>0</v>
      </c>
      <c r="DY34" s="1729">
        <f>'GÜNDÜZ (Saat Ekle)'!K25</f>
        <v>0</v>
      </c>
      <c r="DZ34" s="1735">
        <f>'GÜNDÜZ (Saat Ekle)'!L25</f>
        <v>0</v>
      </c>
      <c r="EA34" s="1729">
        <f>'GÜNDÜZ (Saat Ekle)'!M25</f>
        <v>0</v>
      </c>
      <c r="EB34" s="1458">
        <f>'GÜNDÜZ (Saat Ekle)'!N25</f>
        <v>0</v>
      </c>
      <c r="EC34" s="1730">
        <f>'GÜNDÜZ (Saat Ekle)'!O25</f>
        <v>0</v>
      </c>
      <c r="ED34" s="1459">
        <f>'GÜNDÜZ (Saat Ekle)'!P25</f>
        <v>0</v>
      </c>
      <c r="EE34" s="1730">
        <f>'GÜNDÜZ (Saat Ekle)'!Q25</f>
        <v>0</v>
      </c>
      <c r="EF34" s="1732">
        <f>'GÜNDÜZ (Saat Ekle)'!R25</f>
        <v>0</v>
      </c>
      <c r="EG34" s="1729">
        <f>'GÜNDÜZ (Saat Ekle)'!S25</f>
        <v>0</v>
      </c>
      <c r="EH34" s="1735">
        <f>'GÜNDÜZ (Saat Ekle)'!T25</f>
        <v>0</v>
      </c>
      <c r="EI34" s="1729">
        <f>'GÜNDÜZ (Saat Ekle)'!U25</f>
        <v>0</v>
      </c>
      <c r="EJ34" s="1735">
        <f>'GÜNDÜZ (Saat Ekle)'!V25</f>
        <v>0</v>
      </c>
      <c r="EK34" s="1729">
        <f>'GÜNDÜZ (Saat Ekle)'!W25</f>
        <v>0</v>
      </c>
      <c r="EL34" s="1735">
        <f>'GÜNDÜZ (Saat Ekle)'!X25</f>
        <v>0</v>
      </c>
      <c r="EM34" s="1729">
        <f>'GÜNDÜZ (Saat Ekle)'!Y25</f>
        <v>0</v>
      </c>
      <c r="EN34" s="1735">
        <f>'GÜNDÜZ (Saat Ekle)'!Z25</f>
        <v>0</v>
      </c>
      <c r="EO34" s="1729">
        <f>'GÜNDÜZ (Saat Ekle)'!AA25</f>
        <v>0</v>
      </c>
      <c r="EP34" s="1458">
        <f>'GÜNDÜZ (Saat Ekle)'!AB25</f>
        <v>0</v>
      </c>
      <c r="EQ34" s="1730">
        <f>'GÜNDÜZ (Saat Ekle)'!AC25</f>
        <v>0</v>
      </c>
      <c r="ER34" s="1459">
        <f>'GÜNDÜZ (Saat Ekle)'!AD25</f>
        <v>0</v>
      </c>
      <c r="ES34" s="1730">
        <f>'GÜNDÜZ (Saat Ekle)'!AE25</f>
        <v>0</v>
      </c>
      <c r="ET34" s="1732">
        <f>'GÜNDÜZ (Saat Ekle)'!AF25</f>
        <v>0</v>
      </c>
      <c r="EU34" s="1729">
        <f>'GÜNDÜZ (Saat Ekle)'!AG25</f>
        <v>0</v>
      </c>
      <c r="EV34" s="1735">
        <f>'GÜNDÜZ (Saat Ekle)'!AH25</f>
        <v>0</v>
      </c>
      <c r="EW34" s="1729">
        <f>'GÜNDÜZ (Saat Ekle)'!AI25</f>
        <v>0</v>
      </c>
      <c r="EX34" s="1735">
        <f>'GÜNDÜZ (Saat Ekle)'!AJ25</f>
        <v>0</v>
      </c>
      <c r="EY34" s="1729">
        <f>'GÜNDÜZ (Saat Ekle)'!AK25</f>
        <v>0</v>
      </c>
      <c r="EZ34" s="1735">
        <f>'GÜNDÜZ (Saat Ekle)'!AL25</f>
        <v>0</v>
      </c>
      <c r="FA34" s="1729">
        <f>'GÜNDÜZ (Saat Ekle)'!AM25</f>
        <v>0</v>
      </c>
      <c r="FB34" s="1735">
        <f>'GÜNDÜZ (Saat Ekle)'!AN25</f>
        <v>0</v>
      </c>
      <c r="FC34" s="1729">
        <f>'GÜNDÜZ (Saat Ekle)'!AO25</f>
        <v>0</v>
      </c>
      <c r="FD34" s="1458">
        <f>'GÜNDÜZ (Saat Ekle)'!AP25</f>
        <v>0</v>
      </c>
      <c r="FE34" s="1730">
        <f>'GÜNDÜZ (Saat Ekle)'!AQ25</f>
        <v>0</v>
      </c>
      <c r="FF34" s="1459">
        <f>'GÜNDÜZ (Saat Ekle)'!AR25</f>
        <v>0</v>
      </c>
      <c r="FG34" s="1730">
        <f>'GÜNDÜZ (Saat Ekle)'!AS25</f>
        <v>0</v>
      </c>
      <c r="FH34" s="1732">
        <f>'GÜNDÜZ (Saat Ekle)'!AT25</f>
        <v>0</v>
      </c>
      <c r="FI34" s="1729">
        <f>'GÜNDÜZ (Saat Ekle)'!AU25</f>
        <v>0</v>
      </c>
      <c r="FJ34" s="1735">
        <f>'GÜNDÜZ (Saat Ekle)'!AV25</f>
        <v>0</v>
      </c>
      <c r="FK34" s="1729">
        <f>'GÜNDÜZ (Saat Ekle)'!AW25</f>
        <v>0</v>
      </c>
      <c r="FL34" s="1735">
        <f>'GÜNDÜZ (Saat Ekle)'!AX25</f>
        <v>0</v>
      </c>
      <c r="FM34" s="1729">
        <f>'GÜNDÜZ (Saat Ekle)'!AY25</f>
        <v>0</v>
      </c>
      <c r="FN34" s="1735">
        <f>'GÜNDÜZ (Saat Ekle)'!AZ25</f>
        <v>0</v>
      </c>
      <c r="FO34" s="1729">
        <f>'GÜNDÜZ (Saat Ekle)'!BA25</f>
        <v>0</v>
      </c>
      <c r="FP34" s="1735">
        <f>'GÜNDÜZ (Saat Ekle)'!BB25</f>
        <v>0</v>
      </c>
      <c r="FQ34" s="1729">
        <f>'GÜNDÜZ (Saat Ekle)'!BC25</f>
        <v>0</v>
      </c>
      <c r="FR34" s="1458">
        <f>'GÜNDÜZ (Saat Ekle)'!BD25</f>
        <v>0</v>
      </c>
      <c r="FS34" s="1730">
        <f>'GÜNDÜZ (Saat Ekle)'!BE25</f>
        <v>0</v>
      </c>
      <c r="FT34" s="1459">
        <f>'GÜNDÜZ (Saat Ekle)'!BF25</f>
        <v>0</v>
      </c>
      <c r="FU34" s="1730">
        <f>'GÜNDÜZ (Saat Ekle)'!BG25</f>
        <v>0</v>
      </c>
      <c r="FV34" s="1732">
        <f>'GÜNDÜZ (Saat Ekle)'!BH25</f>
        <v>0</v>
      </c>
      <c r="FW34" s="1729">
        <f>'GÜNDÜZ (Saat Ekle)'!BI25</f>
        <v>0</v>
      </c>
      <c r="FX34" s="1735">
        <f>'GÜNDÜZ (Saat Ekle)'!BJ25</f>
        <v>0</v>
      </c>
      <c r="FY34" s="1729">
        <f>'GÜNDÜZ (Saat Ekle)'!BK25</f>
        <v>0</v>
      </c>
      <c r="FZ34" s="1735">
        <f>'GÜNDÜZ (Saat Ekle)'!BL25</f>
        <v>0</v>
      </c>
      <c r="GA34" s="1729">
        <f>'GÜNDÜZ (Saat Ekle)'!BM25</f>
        <v>0</v>
      </c>
      <c r="GB34" s="1735">
        <f>'GÜNDÜZ (Saat Ekle)'!BN25</f>
        <v>0</v>
      </c>
      <c r="GC34" s="1729">
        <f>'GÜNDÜZ (Saat Ekle)'!BO25</f>
        <v>0</v>
      </c>
      <c r="GD34" s="1735">
        <f>'GÜNDÜZ (Saat Ekle)'!BP25</f>
        <v>0</v>
      </c>
      <c r="GE34" s="1729">
        <f>'GÜNDÜZ (Saat Ekle)'!BQ25</f>
        <v>0</v>
      </c>
      <c r="GF34" s="1458">
        <f>'GÜNDÜZ (Saat Ekle)'!BR25</f>
        <v>0</v>
      </c>
      <c r="GG34" s="1730">
        <f>'GÜNDÜZ (Saat Ekle)'!BS25</f>
        <v>0</v>
      </c>
      <c r="GH34" s="1459">
        <f>'GÜNDÜZ (Saat Ekle)'!BT25</f>
        <v>0</v>
      </c>
      <c r="GI34" s="1769">
        <f>'GÜNDÜZ (Saat Ekle)'!BU25</f>
        <v>0</v>
      </c>
      <c r="GL34" s="4108">
        <f t="shared" ref="GL34" si="213">DP34</f>
        <v>0</v>
      </c>
      <c r="GM34" s="1487" t="str">
        <f t="shared" si="140"/>
        <v/>
      </c>
      <c r="GN34" s="1515"/>
      <c r="GO34" s="1487" t="str">
        <f t="shared" si="51"/>
        <v/>
      </c>
      <c r="GP34" s="1515"/>
      <c r="GQ34" s="1487" t="str">
        <f t="shared" si="52"/>
        <v/>
      </c>
      <c r="GR34" s="1515"/>
      <c r="GS34" s="1487" t="str">
        <f t="shared" si="53"/>
        <v/>
      </c>
      <c r="GT34" s="1515"/>
      <c r="GU34" s="1487" t="str">
        <f t="shared" si="54"/>
        <v/>
      </c>
      <c r="GV34" s="1500"/>
      <c r="GW34" s="1497" t="str">
        <f t="shared" si="141"/>
        <v/>
      </c>
      <c r="GX34" s="1515"/>
      <c r="GY34" s="1487" t="str">
        <f t="shared" si="142"/>
        <v/>
      </c>
      <c r="GZ34" s="1517"/>
      <c r="HA34" s="1494" t="str">
        <f t="shared" si="143"/>
        <v/>
      </c>
      <c r="HB34" s="1515"/>
      <c r="HC34" s="1490" t="str">
        <f t="shared" si="55"/>
        <v/>
      </c>
      <c r="HD34" s="1515"/>
      <c r="HE34" s="1490" t="str">
        <f t="shared" si="56"/>
        <v/>
      </c>
      <c r="HF34" s="1515"/>
      <c r="HG34" s="1490" t="str">
        <f t="shared" si="57"/>
        <v/>
      </c>
      <c r="HH34" s="1515"/>
      <c r="HI34" s="1490" t="str">
        <f t="shared" si="58"/>
        <v/>
      </c>
      <c r="HJ34" s="1500"/>
      <c r="HK34" s="1506" t="str">
        <f t="shared" si="59"/>
        <v/>
      </c>
      <c r="HL34" s="1515"/>
      <c r="HM34" s="1490" t="str">
        <f t="shared" si="144"/>
        <v/>
      </c>
      <c r="HN34" s="1517"/>
      <c r="HO34" s="1503" t="str">
        <f t="shared" si="60"/>
        <v/>
      </c>
      <c r="HP34" s="1515"/>
      <c r="HQ34" s="1487" t="str">
        <f t="shared" si="61"/>
        <v/>
      </c>
      <c r="HR34" s="1515"/>
      <c r="HS34" s="1487" t="str">
        <f t="shared" si="62"/>
        <v/>
      </c>
      <c r="HT34" s="1515"/>
      <c r="HU34" s="1487" t="str">
        <f t="shared" si="63"/>
        <v/>
      </c>
      <c r="HV34" s="1515"/>
      <c r="HW34" s="1487" t="str">
        <f t="shared" si="64"/>
        <v/>
      </c>
      <c r="HX34" s="1500"/>
      <c r="HY34" s="1497" t="str">
        <f t="shared" si="65"/>
        <v/>
      </c>
      <c r="HZ34" s="1515"/>
      <c r="IA34" s="1487" t="str">
        <f t="shared" si="66"/>
        <v/>
      </c>
      <c r="IB34" s="1517"/>
      <c r="IC34" s="1494" t="str">
        <f t="shared" si="67"/>
        <v/>
      </c>
      <c r="ID34" s="1515"/>
      <c r="IE34" s="1490" t="str">
        <f t="shared" si="68"/>
        <v/>
      </c>
      <c r="IF34" s="1515"/>
      <c r="IG34" s="1490" t="str">
        <f t="shared" si="69"/>
        <v/>
      </c>
      <c r="IH34" s="1515"/>
      <c r="II34" s="1490" t="str">
        <f t="shared" si="70"/>
        <v/>
      </c>
      <c r="IJ34" s="1515"/>
      <c r="IK34" s="1490" t="str">
        <f t="shared" si="71"/>
        <v/>
      </c>
      <c r="IL34" s="1500"/>
      <c r="IM34" s="1506" t="str">
        <f t="shared" si="72"/>
        <v/>
      </c>
      <c r="IN34" s="1515"/>
      <c r="IO34" s="1490" t="str">
        <f t="shared" si="73"/>
        <v/>
      </c>
      <c r="IP34" s="1517"/>
      <c r="IQ34" s="1509" t="str">
        <f t="shared" si="74"/>
        <v/>
      </c>
      <c r="IR34" s="1515"/>
      <c r="IS34" s="1422" t="str">
        <f t="shared" si="75"/>
        <v/>
      </c>
      <c r="IT34" s="1515"/>
      <c r="IU34" s="1422" t="str">
        <f t="shared" si="76"/>
        <v/>
      </c>
      <c r="IV34" s="1515"/>
      <c r="IW34" s="1422" t="str">
        <f t="shared" si="77"/>
        <v/>
      </c>
      <c r="IX34" s="1515"/>
      <c r="IY34" s="1422" t="str">
        <f t="shared" si="78"/>
        <v/>
      </c>
      <c r="IZ34" s="1500"/>
      <c r="JA34" s="1512" t="str">
        <f t="shared" si="79"/>
        <v/>
      </c>
      <c r="JB34" s="1515"/>
      <c r="JC34" s="1422" t="str">
        <f t="shared" si="80"/>
        <v/>
      </c>
      <c r="JD34" s="1517"/>
      <c r="JE34" s="1553"/>
      <c r="JF34" s="1571">
        <f t="shared" si="145"/>
        <v>0</v>
      </c>
      <c r="JG34" s="1555">
        <f t="shared" si="146"/>
        <v>0</v>
      </c>
      <c r="JH34" s="1555">
        <f t="shared" si="147"/>
        <v>0</v>
      </c>
      <c r="JI34" s="1555">
        <f t="shared" si="148"/>
        <v>0</v>
      </c>
      <c r="JJ34" s="1555">
        <f t="shared" si="149"/>
        <v>0</v>
      </c>
      <c r="JK34" s="1566">
        <f t="shared" si="150"/>
        <v>0</v>
      </c>
      <c r="JL34" s="1522">
        <f t="shared" si="151"/>
        <v>0</v>
      </c>
      <c r="JM34" s="1523">
        <f t="shared" si="152"/>
        <v>0</v>
      </c>
      <c r="JN34" s="1523">
        <f t="shared" si="153"/>
        <v>0</v>
      </c>
      <c r="JO34" s="1560">
        <f t="shared" si="154"/>
        <v>0</v>
      </c>
      <c r="JP34" s="1563" t="str">
        <f t="shared" si="167"/>
        <v/>
      </c>
      <c r="JQ34" s="1563"/>
      <c r="JR34" s="1563" t="str">
        <f t="shared" si="81"/>
        <v/>
      </c>
      <c r="JS34" s="1563"/>
      <c r="JT34" s="1563" t="str">
        <f t="shared" si="82"/>
        <v/>
      </c>
      <c r="JU34" s="1563"/>
      <c r="JV34" s="1563" t="str">
        <f t="shared" si="83"/>
        <v/>
      </c>
      <c r="JW34" s="1563"/>
      <c r="JX34" s="1563" t="str">
        <f t="shared" si="84"/>
        <v/>
      </c>
      <c r="JY34" s="1563"/>
      <c r="JZ34" s="1563" t="str">
        <f t="shared" si="85"/>
        <v/>
      </c>
      <c r="KA34" s="1563"/>
      <c r="KB34" s="1563" t="str">
        <f t="shared" si="86"/>
        <v/>
      </c>
      <c r="KC34" s="1563"/>
      <c r="KD34" s="1563" t="str">
        <f t="shared" si="87"/>
        <v/>
      </c>
      <c r="KE34" s="1563"/>
      <c r="KF34" s="1563" t="str">
        <f t="shared" si="88"/>
        <v/>
      </c>
      <c r="KG34" s="1563"/>
      <c r="KH34" s="1563" t="str">
        <f t="shared" si="89"/>
        <v/>
      </c>
      <c r="KI34" s="1563"/>
      <c r="KJ34" s="1563" t="str">
        <f t="shared" si="90"/>
        <v/>
      </c>
      <c r="KK34" s="1563"/>
      <c r="KL34" s="1563" t="str">
        <f t="shared" si="91"/>
        <v/>
      </c>
      <c r="KM34" s="1563"/>
      <c r="KN34" s="1563" t="str">
        <f t="shared" si="92"/>
        <v/>
      </c>
      <c r="KO34" s="1563"/>
      <c r="KP34" s="1563" t="str">
        <f t="shared" si="93"/>
        <v/>
      </c>
      <c r="KQ34" s="1563"/>
      <c r="KR34" s="1563" t="str">
        <f t="shared" si="94"/>
        <v/>
      </c>
      <c r="KS34" s="1563"/>
      <c r="KT34" s="1563" t="str">
        <f t="shared" si="95"/>
        <v/>
      </c>
      <c r="KU34" s="1563"/>
      <c r="KV34" s="1563" t="str">
        <f t="shared" si="96"/>
        <v/>
      </c>
      <c r="KW34" s="1563"/>
      <c r="KX34" s="1563" t="str">
        <f t="shared" si="97"/>
        <v/>
      </c>
      <c r="KY34" s="1563"/>
      <c r="KZ34" s="1563" t="str">
        <f t="shared" si="98"/>
        <v/>
      </c>
      <c r="LA34" s="1563"/>
      <c r="LB34" s="1563" t="str">
        <f t="shared" si="99"/>
        <v/>
      </c>
      <c r="LC34" s="1563"/>
      <c r="LD34" s="1563" t="str">
        <f t="shared" si="100"/>
        <v/>
      </c>
      <c r="LE34" s="1563"/>
      <c r="LF34" s="1563" t="str">
        <f t="shared" si="101"/>
        <v/>
      </c>
      <c r="LG34" s="1563"/>
      <c r="LH34" s="1563" t="str">
        <f t="shared" si="102"/>
        <v/>
      </c>
      <c r="LI34" s="1563"/>
      <c r="LJ34" s="1563" t="str">
        <f t="shared" si="103"/>
        <v/>
      </c>
      <c r="LK34" s="1563"/>
      <c r="LL34" s="1563" t="str">
        <f t="shared" si="104"/>
        <v/>
      </c>
      <c r="LM34" s="1563"/>
      <c r="LN34" s="1563" t="str">
        <f t="shared" si="105"/>
        <v/>
      </c>
      <c r="LO34" s="1563"/>
      <c r="LP34" s="1563" t="str">
        <f t="shared" si="106"/>
        <v/>
      </c>
      <c r="LQ34" s="1563"/>
      <c r="LR34" s="1563" t="str">
        <f t="shared" si="107"/>
        <v/>
      </c>
      <c r="LS34" s="1563"/>
      <c r="LT34" s="1563" t="str">
        <f t="shared" si="108"/>
        <v/>
      </c>
      <c r="LU34" s="1563"/>
      <c r="LV34" s="1563" t="str">
        <f t="shared" si="109"/>
        <v/>
      </c>
      <c r="LW34" s="1563"/>
      <c r="LX34" s="1563" t="str">
        <f t="shared" si="110"/>
        <v/>
      </c>
      <c r="LY34" s="1563"/>
      <c r="LZ34" s="1563" t="str">
        <f t="shared" si="111"/>
        <v/>
      </c>
      <c r="MA34" s="1563"/>
      <c r="MB34" s="1563" t="str">
        <f t="shared" si="112"/>
        <v/>
      </c>
      <c r="MC34" s="1563"/>
      <c r="MD34" s="1563" t="str">
        <f t="shared" si="113"/>
        <v/>
      </c>
      <c r="ME34" s="1563"/>
      <c r="MF34" s="1563" t="str">
        <f t="shared" si="114"/>
        <v/>
      </c>
      <c r="MG34" s="1563"/>
      <c r="MH34" s="1572">
        <f t="shared" si="168"/>
        <v>0</v>
      </c>
      <c r="MI34" s="1553"/>
      <c r="MJ34" s="1571">
        <f t="shared" si="169"/>
        <v>0</v>
      </c>
      <c r="MK34" s="1555">
        <f t="shared" si="169"/>
        <v>0</v>
      </c>
      <c r="ML34" s="1555">
        <f t="shared" si="169"/>
        <v>0</v>
      </c>
      <c r="MM34" s="1555">
        <f t="shared" si="169"/>
        <v>0</v>
      </c>
      <c r="MN34" s="1555">
        <f t="shared" si="169"/>
        <v>0</v>
      </c>
      <c r="MO34" s="1555">
        <f t="shared" si="169"/>
        <v>0</v>
      </c>
      <c r="MP34" s="1579">
        <f t="shared" si="169"/>
        <v>0</v>
      </c>
      <c r="MQ34" s="1754">
        <f t="shared" si="155"/>
        <v>0</v>
      </c>
      <c r="MR34" s="1553"/>
      <c r="MS34" s="1557"/>
      <c r="MT34" s="1557"/>
      <c r="MU34" s="1557"/>
      <c r="MV34" s="1557"/>
      <c r="MW34" s="1557"/>
      <c r="MX34" s="1557"/>
      <c r="MY34" s="1557"/>
      <c r="MZ34" s="1752"/>
      <c r="NA34" s="1752"/>
      <c r="NB34" s="1553"/>
      <c r="NC34" s="1585">
        <f t="shared" si="170"/>
        <v>0</v>
      </c>
      <c r="ND34" s="1554">
        <f t="shared" si="156"/>
        <v>0</v>
      </c>
      <c r="NE34" s="1554">
        <f t="shared" si="157"/>
        <v>0</v>
      </c>
      <c r="NF34" s="1554">
        <f t="shared" si="158"/>
        <v>0</v>
      </c>
      <c r="NG34" s="1554">
        <f t="shared" si="159"/>
        <v>0</v>
      </c>
      <c r="NH34" s="1554">
        <f t="shared" si="160"/>
        <v>0</v>
      </c>
      <c r="NI34" s="1554">
        <f t="shared" si="161"/>
        <v>0</v>
      </c>
      <c r="NJ34" s="1589">
        <f t="shared" si="162"/>
        <v>0</v>
      </c>
      <c r="NL34" s="1"/>
      <c r="NM34" s="1766">
        <f t="shared" si="163"/>
        <v>0</v>
      </c>
      <c r="NN34" s="1"/>
      <c r="NO34" s="1"/>
      <c r="NP34" s="1"/>
      <c r="NQ34" s="1"/>
      <c r="NR34" s="1"/>
    </row>
    <row r="35" spans="3:382" s="1337" customFormat="1" ht="10.5" customHeight="1" thickBot="1">
      <c r="C35" s="2542" t="str">
        <f t="shared" si="116"/>
        <v>0D</v>
      </c>
      <c r="D35" s="2412">
        <f t="shared" si="117"/>
        <v>0</v>
      </c>
      <c r="E35" s="1539">
        <f t="shared" si="118"/>
        <v>0</v>
      </c>
      <c r="F35" s="1539">
        <f t="shared" si="119"/>
        <v>0</v>
      </c>
      <c r="G35" s="1539">
        <f t="shared" si="120"/>
        <v>0</v>
      </c>
      <c r="H35" s="2408">
        <f t="shared" si="121"/>
        <v>0</v>
      </c>
      <c r="I35" s="1553"/>
      <c r="J35" s="1340"/>
      <c r="L35" s="2426" t="str">
        <f t="shared" si="122"/>
        <v>0D</v>
      </c>
      <c r="M35" s="2423">
        <f t="shared" si="123"/>
        <v>0</v>
      </c>
      <c r="N35" s="1540">
        <f t="shared" si="124"/>
        <v>0</v>
      </c>
      <c r="O35" s="1540">
        <f t="shared" si="125"/>
        <v>0</v>
      </c>
      <c r="P35" s="1540">
        <f t="shared" si="126"/>
        <v>0</v>
      </c>
      <c r="Q35" s="2416">
        <f t="shared" si="127"/>
        <v>0</v>
      </c>
      <c r="R35" s="2403"/>
      <c r="S35" s="1752"/>
      <c r="T35" s="1412"/>
      <c r="U35" s="2420">
        <f t="shared" si="128"/>
        <v>0</v>
      </c>
      <c r="V35" s="2420" t="str">
        <f t="shared" si="129"/>
        <v>D</v>
      </c>
      <c r="W35" s="2423">
        <f t="shared" si="130"/>
        <v>0</v>
      </c>
      <c r="X35" s="1540">
        <f t="shared" si="131"/>
        <v>0</v>
      </c>
      <c r="Y35" s="1540">
        <f t="shared" si="132"/>
        <v>0</v>
      </c>
      <c r="Z35" s="1540">
        <f t="shared" si="133"/>
        <v>0</v>
      </c>
      <c r="AA35" s="2416">
        <f t="shared" si="134"/>
        <v>0</v>
      </c>
      <c r="AB35" s="1752"/>
      <c r="AC35" s="1752"/>
      <c r="AD35" s="1752"/>
      <c r="AE35" s="1752"/>
      <c r="AF35" s="1752"/>
      <c r="AG35" s="1752"/>
      <c r="AH35" s="1752"/>
      <c r="AI35" s="1752"/>
      <c r="AJ35" s="1752"/>
      <c r="AK35" s="1752"/>
      <c r="AL35" s="1752"/>
      <c r="AM35" s="1752"/>
      <c r="AN35" s="1752"/>
      <c r="AO35" s="1752"/>
      <c r="AP35" s="1752"/>
      <c r="AQ35" s="1752"/>
      <c r="AR35" s="1752"/>
      <c r="AS35" s="1752"/>
      <c r="AT35" s="1752"/>
      <c r="AU35" s="1752"/>
      <c r="AV35" s="1752"/>
      <c r="AW35" s="1752"/>
      <c r="AX35" s="1752"/>
      <c r="AY35" s="1752"/>
      <c r="AZ35" s="1752"/>
      <c r="BA35" s="1752"/>
      <c r="BB35" s="1752"/>
      <c r="BC35" s="1752"/>
      <c r="BD35" s="1752"/>
      <c r="BE35" s="1752"/>
      <c r="BF35" s="1752"/>
      <c r="BG35" s="1752"/>
      <c r="BH35" s="1752"/>
      <c r="BI35" s="1752"/>
      <c r="BJ35" s="1752"/>
      <c r="BK35" s="1752"/>
      <c r="BL35" s="1752"/>
      <c r="BM35" s="1752"/>
      <c r="BN35" s="1752"/>
      <c r="BO35" s="1752"/>
      <c r="BP35" s="1752"/>
      <c r="BQ35" s="1752"/>
      <c r="BR35" s="1752"/>
      <c r="BS35" s="1752"/>
      <c r="BT35" s="1752"/>
      <c r="BU35" s="1752"/>
      <c r="BV35" s="1752"/>
      <c r="BW35" s="1752"/>
      <c r="BX35" s="1752"/>
      <c r="BY35" s="1752"/>
      <c r="BZ35" s="1752"/>
      <c r="CA35" s="1752"/>
      <c r="CB35" s="1752"/>
      <c r="CC35" s="1752"/>
      <c r="CD35" s="1752"/>
      <c r="CE35" s="1752"/>
      <c r="CF35" s="1752"/>
      <c r="CG35" s="1752"/>
      <c r="CH35" s="1752"/>
      <c r="CI35" s="1752"/>
      <c r="CJ35" s="1752"/>
      <c r="CK35" s="1752"/>
      <c r="CL35" s="1752"/>
      <c r="CM35" s="1752"/>
      <c r="CN35" s="1752"/>
      <c r="CO35" s="2547" t="str">
        <f>IF(DP34="","",(DP34&amp;(COUNTIF($DP$16:DP35,DP34))))</f>
        <v>010</v>
      </c>
      <c r="CP35" s="2548">
        <f t="shared" ref="CP35" si="214">CP34</f>
        <v>0</v>
      </c>
      <c r="CQ35" s="2549" t="str">
        <f t="shared" ref="CQ35" si="215">DP34&amp;DQ35</f>
        <v>0D</v>
      </c>
      <c r="CR35" s="1540">
        <f t="shared" si="135"/>
        <v>0</v>
      </c>
      <c r="CS35" s="1540">
        <f t="shared" si="136"/>
        <v>0</v>
      </c>
      <c r="CT35" s="1540">
        <f t="shared" si="137"/>
        <v>0</v>
      </c>
      <c r="CU35" s="1540">
        <f t="shared" si="138"/>
        <v>0</v>
      </c>
      <c r="CV35" s="2416">
        <f t="shared" si="139"/>
        <v>0</v>
      </c>
      <c r="CX35" s="2432" t="str">
        <f>IFERROR((VLOOKUP(CO35,'BİLGİ GİR'!$V$107:$AA$119,6,0)),"")</f>
        <v/>
      </c>
      <c r="CY35" s="4111"/>
      <c r="CZ35" s="1545" t="s">
        <v>8</v>
      </c>
      <c r="DA35" s="2437">
        <f>'BİLGİ GİR'!CC116</f>
        <v>0</v>
      </c>
      <c r="DB35" s="2445"/>
      <c r="DC35" s="2437">
        <f>'BİLGİ GİR'!CE116</f>
        <v>0</v>
      </c>
      <c r="DD35" s="2447"/>
      <c r="DE35" s="2435">
        <f>'BİLGİ GİR'!CG116</f>
        <v>0</v>
      </c>
      <c r="DF35" s="2445"/>
      <c r="DG35" s="2437">
        <f>'BİLGİ GİR'!CI116</f>
        <v>0</v>
      </c>
      <c r="DH35" s="2447"/>
      <c r="DI35" s="2435">
        <f>'BİLGİ GİR'!CK116</f>
        <v>0</v>
      </c>
      <c r="DJ35" s="2445"/>
      <c r="DK35" s="2437">
        <f>'BİLGİ GİR'!CM116</f>
        <v>0</v>
      </c>
      <c r="DL35" s="2447"/>
      <c r="DM35" s="2435">
        <f>'BİLGİ GİR'!CO116</f>
        <v>0</v>
      </c>
      <c r="DN35" s="2447"/>
      <c r="DO35" s="1749"/>
      <c r="DP35" s="4113"/>
      <c r="DQ35" s="1343" t="s">
        <v>8</v>
      </c>
      <c r="DR35" s="1733">
        <f>'GÜNDÜZ (Saat Ekle)'!D26</f>
        <v>0</v>
      </c>
      <c r="DS35" s="1727">
        <f>'GÜNDÜZ (Saat Ekle)'!E26</f>
        <v>0</v>
      </c>
      <c r="DT35" s="1736">
        <f>'GÜNDÜZ (Saat Ekle)'!F26</f>
        <v>0</v>
      </c>
      <c r="DU35" s="1727">
        <f>'GÜNDÜZ (Saat Ekle)'!G26</f>
        <v>0</v>
      </c>
      <c r="DV35" s="1736">
        <f>'GÜNDÜZ (Saat Ekle)'!H26</f>
        <v>0</v>
      </c>
      <c r="DW35" s="1727">
        <f>'GÜNDÜZ (Saat Ekle)'!I26</f>
        <v>0</v>
      </c>
      <c r="DX35" s="1736">
        <f>'GÜNDÜZ (Saat Ekle)'!J26</f>
        <v>0</v>
      </c>
      <c r="DY35" s="1727">
        <f>'GÜNDÜZ (Saat Ekle)'!K26</f>
        <v>0</v>
      </c>
      <c r="DZ35" s="1736">
        <f>'GÜNDÜZ (Saat Ekle)'!L26</f>
        <v>0</v>
      </c>
      <c r="EA35" s="1727">
        <f>'GÜNDÜZ (Saat Ekle)'!M26</f>
        <v>0</v>
      </c>
      <c r="EB35" s="1460">
        <f>'GÜNDÜZ (Saat Ekle)'!N26</f>
        <v>0</v>
      </c>
      <c r="EC35" s="1728">
        <f>'GÜNDÜZ (Saat Ekle)'!O26</f>
        <v>0</v>
      </c>
      <c r="ED35" s="1461">
        <f>'GÜNDÜZ (Saat Ekle)'!P26</f>
        <v>0</v>
      </c>
      <c r="EE35" s="1728">
        <f>'GÜNDÜZ (Saat Ekle)'!Q26</f>
        <v>0</v>
      </c>
      <c r="EF35" s="1733">
        <f>'GÜNDÜZ (Saat Ekle)'!R26</f>
        <v>0</v>
      </c>
      <c r="EG35" s="1727">
        <f>'GÜNDÜZ (Saat Ekle)'!S26</f>
        <v>0</v>
      </c>
      <c r="EH35" s="1736">
        <f>'GÜNDÜZ (Saat Ekle)'!T26</f>
        <v>0</v>
      </c>
      <c r="EI35" s="1727">
        <f>'GÜNDÜZ (Saat Ekle)'!U26</f>
        <v>0</v>
      </c>
      <c r="EJ35" s="1736">
        <f>'GÜNDÜZ (Saat Ekle)'!V26</f>
        <v>0</v>
      </c>
      <c r="EK35" s="1727">
        <f>'GÜNDÜZ (Saat Ekle)'!W26</f>
        <v>0</v>
      </c>
      <c r="EL35" s="1736">
        <f>'GÜNDÜZ (Saat Ekle)'!X26</f>
        <v>0</v>
      </c>
      <c r="EM35" s="1727">
        <f>'GÜNDÜZ (Saat Ekle)'!Y26</f>
        <v>0</v>
      </c>
      <c r="EN35" s="1736">
        <f>'GÜNDÜZ (Saat Ekle)'!Z26</f>
        <v>0</v>
      </c>
      <c r="EO35" s="1727">
        <f>'GÜNDÜZ (Saat Ekle)'!AA26</f>
        <v>0</v>
      </c>
      <c r="EP35" s="1460">
        <f>'GÜNDÜZ (Saat Ekle)'!AB26</f>
        <v>0</v>
      </c>
      <c r="EQ35" s="1728">
        <f>'GÜNDÜZ (Saat Ekle)'!AC26</f>
        <v>0</v>
      </c>
      <c r="ER35" s="1461">
        <f>'GÜNDÜZ (Saat Ekle)'!AD26</f>
        <v>0</v>
      </c>
      <c r="ES35" s="1728">
        <f>'GÜNDÜZ (Saat Ekle)'!AE26</f>
        <v>0</v>
      </c>
      <c r="ET35" s="1733">
        <f>'GÜNDÜZ (Saat Ekle)'!AF26</f>
        <v>0</v>
      </c>
      <c r="EU35" s="1727">
        <f>'GÜNDÜZ (Saat Ekle)'!AG26</f>
        <v>0</v>
      </c>
      <c r="EV35" s="1736">
        <f>'GÜNDÜZ (Saat Ekle)'!AH26</f>
        <v>0</v>
      </c>
      <c r="EW35" s="1727">
        <f>'GÜNDÜZ (Saat Ekle)'!AI26</f>
        <v>0</v>
      </c>
      <c r="EX35" s="1736">
        <f>'GÜNDÜZ (Saat Ekle)'!AJ26</f>
        <v>0</v>
      </c>
      <c r="EY35" s="1727">
        <f>'GÜNDÜZ (Saat Ekle)'!AK26</f>
        <v>0</v>
      </c>
      <c r="EZ35" s="1736">
        <f>'GÜNDÜZ (Saat Ekle)'!AL26</f>
        <v>0</v>
      </c>
      <c r="FA35" s="1727">
        <f>'GÜNDÜZ (Saat Ekle)'!AM26</f>
        <v>0</v>
      </c>
      <c r="FB35" s="1736">
        <f>'GÜNDÜZ (Saat Ekle)'!AN26</f>
        <v>0</v>
      </c>
      <c r="FC35" s="1727">
        <f>'GÜNDÜZ (Saat Ekle)'!AO26</f>
        <v>0</v>
      </c>
      <c r="FD35" s="1460">
        <f>'GÜNDÜZ (Saat Ekle)'!AP26</f>
        <v>0</v>
      </c>
      <c r="FE35" s="1728">
        <f>'GÜNDÜZ (Saat Ekle)'!AQ26</f>
        <v>0</v>
      </c>
      <c r="FF35" s="1461">
        <f>'GÜNDÜZ (Saat Ekle)'!AR26</f>
        <v>0</v>
      </c>
      <c r="FG35" s="1728">
        <f>'GÜNDÜZ (Saat Ekle)'!AS26</f>
        <v>0</v>
      </c>
      <c r="FH35" s="1733">
        <f>'GÜNDÜZ (Saat Ekle)'!AT26</f>
        <v>0</v>
      </c>
      <c r="FI35" s="1727">
        <f>'GÜNDÜZ (Saat Ekle)'!AU26</f>
        <v>0</v>
      </c>
      <c r="FJ35" s="1736">
        <f>'GÜNDÜZ (Saat Ekle)'!AV26</f>
        <v>0</v>
      </c>
      <c r="FK35" s="1727">
        <f>'GÜNDÜZ (Saat Ekle)'!AW26</f>
        <v>0</v>
      </c>
      <c r="FL35" s="1736">
        <f>'GÜNDÜZ (Saat Ekle)'!AX26</f>
        <v>0</v>
      </c>
      <c r="FM35" s="1727">
        <f>'GÜNDÜZ (Saat Ekle)'!AY26</f>
        <v>0</v>
      </c>
      <c r="FN35" s="1736">
        <f>'GÜNDÜZ (Saat Ekle)'!AZ26</f>
        <v>0</v>
      </c>
      <c r="FO35" s="1727">
        <f>'GÜNDÜZ (Saat Ekle)'!BA26</f>
        <v>0</v>
      </c>
      <c r="FP35" s="1736">
        <f>'GÜNDÜZ (Saat Ekle)'!BB26</f>
        <v>0</v>
      </c>
      <c r="FQ35" s="1727">
        <f>'GÜNDÜZ (Saat Ekle)'!BC26</f>
        <v>0</v>
      </c>
      <c r="FR35" s="1460">
        <f>'GÜNDÜZ (Saat Ekle)'!BD26</f>
        <v>0</v>
      </c>
      <c r="FS35" s="1728">
        <f>'GÜNDÜZ (Saat Ekle)'!BE26</f>
        <v>0</v>
      </c>
      <c r="FT35" s="1461">
        <f>'GÜNDÜZ (Saat Ekle)'!BF26</f>
        <v>0</v>
      </c>
      <c r="FU35" s="1728">
        <f>'GÜNDÜZ (Saat Ekle)'!BG26</f>
        <v>0</v>
      </c>
      <c r="FV35" s="1733">
        <f>'GÜNDÜZ (Saat Ekle)'!BH26</f>
        <v>0</v>
      </c>
      <c r="FW35" s="1727">
        <f>'GÜNDÜZ (Saat Ekle)'!BI26</f>
        <v>0</v>
      </c>
      <c r="FX35" s="1736">
        <f>'GÜNDÜZ (Saat Ekle)'!BJ26</f>
        <v>0</v>
      </c>
      <c r="FY35" s="1727">
        <f>'GÜNDÜZ (Saat Ekle)'!BK26</f>
        <v>0</v>
      </c>
      <c r="FZ35" s="1736">
        <f>'GÜNDÜZ (Saat Ekle)'!BL26</f>
        <v>0</v>
      </c>
      <c r="GA35" s="1727">
        <f>'GÜNDÜZ (Saat Ekle)'!BM26</f>
        <v>0</v>
      </c>
      <c r="GB35" s="1736">
        <f>'GÜNDÜZ (Saat Ekle)'!BN26</f>
        <v>0</v>
      </c>
      <c r="GC35" s="1727">
        <f>'GÜNDÜZ (Saat Ekle)'!BO26</f>
        <v>0</v>
      </c>
      <c r="GD35" s="1736">
        <f>'GÜNDÜZ (Saat Ekle)'!BP26</f>
        <v>0</v>
      </c>
      <c r="GE35" s="1727">
        <f>'GÜNDÜZ (Saat Ekle)'!BQ26</f>
        <v>0</v>
      </c>
      <c r="GF35" s="1460">
        <f>'GÜNDÜZ (Saat Ekle)'!BR26</f>
        <v>0</v>
      </c>
      <c r="GG35" s="1728">
        <f>'GÜNDÜZ (Saat Ekle)'!BS26</f>
        <v>0</v>
      </c>
      <c r="GH35" s="1461">
        <f>'GÜNDÜZ (Saat Ekle)'!BT26</f>
        <v>0</v>
      </c>
      <c r="GI35" s="1768">
        <f>'GÜNDÜZ (Saat Ekle)'!BU26</f>
        <v>0</v>
      </c>
      <c r="GL35" s="4109"/>
      <c r="GM35" s="1487" t="str">
        <f t="shared" si="140"/>
        <v/>
      </c>
      <c r="GN35" s="1515"/>
      <c r="GO35" s="1487" t="str">
        <f t="shared" si="51"/>
        <v/>
      </c>
      <c r="GP35" s="1515"/>
      <c r="GQ35" s="1487" t="str">
        <f t="shared" si="52"/>
        <v/>
      </c>
      <c r="GR35" s="1515"/>
      <c r="GS35" s="1487" t="str">
        <f t="shared" si="53"/>
        <v/>
      </c>
      <c r="GT35" s="1515"/>
      <c r="GU35" s="1487" t="str">
        <f t="shared" si="54"/>
        <v/>
      </c>
      <c r="GV35" s="1500"/>
      <c r="GW35" s="1497" t="str">
        <f t="shared" si="141"/>
        <v/>
      </c>
      <c r="GX35" s="1515"/>
      <c r="GY35" s="1487" t="str">
        <f t="shared" si="142"/>
        <v/>
      </c>
      <c r="GZ35" s="1517"/>
      <c r="HA35" s="1494" t="str">
        <f t="shared" si="143"/>
        <v/>
      </c>
      <c r="HB35" s="1515"/>
      <c r="HC35" s="1490" t="str">
        <f t="shared" si="55"/>
        <v/>
      </c>
      <c r="HD35" s="1515"/>
      <c r="HE35" s="1490" t="str">
        <f t="shared" si="56"/>
        <v/>
      </c>
      <c r="HF35" s="1515"/>
      <c r="HG35" s="1490" t="str">
        <f t="shared" si="57"/>
        <v/>
      </c>
      <c r="HH35" s="1515"/>
      <c r="HI35" s="1490" t="str">
        <f t="shared" si="58"/>
        <v/>
      </c>
      <c r="HJ35" s="1500"/>
      <c r="HK35" s="1506" t="str">
        <f t="shared" si="59"/>
        <v/>
      </c>
      <c r="HL35" s="1515"/>
      <c r="HM35" s="1490" t="str">
        <f t="shared" si="144"/>
        <v/>
      </c>
      <c r="HN35" s="1517"/>
      <c r="HO35" s="1503" t="str">
        <f t="shared" si="60"/>
        <v/>
      </c>
      <c r="HP35" s="1515"/>
      <c r="HQ35" s="1487" t="str">
        <f t="shared" si="61"/>
        <v/>
      </c>
      <c r="HR35" s="1515"/>
      <c r="HS35" s="1487" t="str">
        <f t="shared" si="62"/>
        <v/>
      </c>
      <c r="HT35" s="1515"/>
      <c r="HU35" s="1487" t="str">
        <f t="shared" si="63"/>
        <v/>
      </c>
      <c r="HV35" s="1515"/>
      <c r="HW35" s="1487" t="str">
        <f t="shared" si="64"/>
        <v/>
      </c>
      <c r="HX35" s="1500"/>
      <c r="HY35" s="1497" t="str">
        <f t="shared" si="65"/>
        <v/>
      </c>
      <c r="HZ35" s="1515"/>
      <c r="IA35" s="1487" t="str">
        <f t="shared" si="66"/>
        <v/>
      </c>
      <c r="IB35" s="1517"/>
      <c r="IC35" s="1494" t="str">
        <f t="shared" si="67"/>
        <v/>
      </c>
      <c r="ID35" s="1515"/>
      <c r="IE35" s="1490" t="str">
        <f t="shared" si="68"/>
        <v/>
      </c>
      <c r="IF35" s="1515"/>
      <c r="IG35" s="1490" t="str">
        <f t="shared" si="69"/>
        <v/>
      </c>
      <c r="IH35" s="1515"/>
      <c r="II35" s="1490" t="str">
        <f t="shared" si="70"/>
        <v/>
      </c>
      <c r="IJ35" s="1515"/>
      <c r="IK35" s="1490" t="str">
        <f t="shared" si="71"/>
        <v/>
      </c>
      <c r="IL35" s="1500"/>
      <c r="IM35" s="1506" t="str">
        <f t="shared" si="72"/>
        <v/>
      </c>
      <c r="IN35" s="1515"/>
      <c r="IO35" s="1490" t="str">
        <f t="shared" si="73"/>
        <v/>
      </c>
      <c r="IP35" s="1517"/>
      <c r="IQ35" s="1509" t="str">
        <f t="shared" si="74"/>
        <v/>
      </c>
      <c r="IR35" s="1515"/>
      <c r="IS35" s="1422" t="str">
        <f t="shared" si="75"/>
        <v/>
      </c>
      <c r="IT35" s="1515"/>
      <c r="IU35" s="1422" t="str">
        <f t="shared" si="76"/>
        <v/>
      </c>
      <c r="IV35" s="1515"/>
      <c r="IW35" s="1422" t="str">
        <f t="shared" si="77"/>
        <v/>
      </c>
      <c r="IX35" s="1515"/>
      <c r="IY35" s="1422" t="str">
        <f t="shared" si="78"/>
        <v/>
      </c>
      <c r="IZ35" s="1500"/>
      <c r="JA35" s="1512" t="str">
        <f t="shared" si="79"/>
        <v/>
      </c>
      <c r="JB35" s="1515"/>
      <c r="JC35" s="1422" t="str">
        <f t="shared" si="80"/>
        <v/>
      </c>
      <c r="JD35" s="1517"/>
      <c r="JE35" s="1553"/>
      <c r="JF35" s="1571">
        <f t="shared" si="145"/>
        <v>0</v>
      </c>
      <c r="JG35" s="1555">
        <f t="shared" si="146"/>
        <v>0</v>
      </c>
      <c r="JH35" s="1555">
        <f t="shared" si="147"/>
        <v>0</v>
      </c>
      <c r="JI35" s="1555">
        <f t="shared" si="148"/>
        <v>0</v>
      </c>
      <c r="JJ35" s="1555">
        <f t="shared" si="149"/>
        <v>0</v>
      </c>
      <c r="JK35" s="1566">
        <f t="shared" si="150"/>
        <v>0</v>
      </c>
      <c r="JL35" s="1522">
        <f t="shared" si="151"/>
        <v>0</v>
      </c>
      <c r="JM35" s="1523">
        <f t="shared" si="152"/>
        <v>0</v>
      </c>
      <c r="JN35" s="1523">
        <f t="shared" si="153"/>
        <v>0</v>
      </c>
      <c r="JO35" s="1560">
        <f t="shared" si="154"/>
        <v>0</v>
      </c>
      <c r="JP35" s="1563" t="str">
        <f t="shared" si="167"/>
        <v/>
      </c>
      <c r="JQ35" s="1563"/>
      <c r="JR35" s="1563" t="str">
        <f t="shared" si="81"/>
        <v/>
      </c>
      <c r="JS35" s="1563"/>
      <c r="JT35" s="1563" t="str">
        <f t="shared" si="82"/>
        <v/>
      </c>
      <c r="JU35" s="1563"/>
      <c r="JV35" s="1563" t="str">
        <f t="shared" si="83"/>
        <v/>
      </c>
      <c r="JW35" s="1563"/>
      <c r="JX35" s="1563" t="str">
        <f t="shared" si="84"/>
        <v/>
      </c>
      <c r="JY35" s="1563"/>
      <c r="JZ35" s="1563" t="str">
        <f t="shared" si="85"/>
        <v/>
      </c>
      <c r="KA35" s="1563"/>
      <c r="KB35" s="1563" t="str">
        <f t="shared" si="86"/>
        <v/>
      </c>
      <c r="KC35" s="1563"/>
      <c r="KD35" s="1563" t="str">
        <f t="shared" si="87"/>
        <v/>
      </c>
      <c r="KE35" s="1563"/>
      <c r="KF35" s="1563" t="str">
        <f t="shared" si="88"/>
        <v/>
      </c>
      <c r="KG35" s="1563"/>
      <c r="KH35" s="1563" t="str">
        <f t="shared" si="89"/>
        <v/>
      </c>
      <c r="KI35" s="1563"/>
      <c r="KJ35" s="1563" t="str">
        <f t="shared" si="90"/>
        <v/>
      </c>
      <c r="KK35" s="1563"/>
      <c r="KL35" s="1563" t="str">
        <f t="shared" si="91"/>
        <v/>
      </c>
      <c r="KM35" s="1563"/>
      <c r="KN35" s="1563" t="str">
        <f t="shared" si="92"/>
        <v/>
      </c>
      <c r="KO35" s="1563"/>
      <c r="KP35" s="1563" t="str">
        <f t="shared" si="93"/>
        <v/>
      </c>
      <c r="KQ35" s="1563"/>
      <c r="KR35" s="1563" t="str">
        <f t="shared" si="94"/>
        <v/>
      </c>
      <c r="KS35" s="1563"/>
      <c r="KT35" s="1563" t="str">
        <f t="shared" si="95"/>
        <v/>
      </c>
      <c r="KU35" s="1563"/>
      <c r="KV35" s="1563" t="str">
        <f t="shared" si="96"/>
        <v/>
      </c>
      <c r="KW35" s="1563"/>
      <c r="KX35" s="1563" t="str">
        <f t="shared" si="97"/>
        <v/>
      </c>
      <c r="KY35" s="1563"/>
      <c r="KZ35" s="1563" t="str">
        <f t="shared" si="98"/>
        <v/>
      </c>
      <c r="LA35" s="1563"/>
      <c r="LB35" s="1563" t="str">
        <f t="shared" si="99"/>
        <v/>
      </c>
      <c r="LC35" s="1563"/>
      <c r="LD35" s="1563" t="str">
        <f t="shared" si="100"/>
        <v/>
      </c>
      <c r="LE35" s="1563"/>
      <c r="LF35" s="1563" t="str">
        <f t="shared" si="101"/>
        <v/>
      </c>
      <c r="LG35" s="1563"/>
      <c r="LH35" s="1563" t="str">
        <f t="shared" si="102"/>
        <v/>
      </c>
      <c r="LI35" s="1563"/>
      <c r="LJ35" s="1563" t="str">
        <f t="shared" si="103"/>
        <v/>
      </c>
      <c r="LK35" s="1563"/>
      <c r="LL35" s="1563" t="str">
        <f t="shared" si="104"/>
        <v/>
      </c>
      <c r="LM35" s="1563"/>
      <c r="LN35" s="1563" t="str">
        <f t="shared" si="105"/>
        <v/>
      </c>
      <c r="LO35" s="1563"/>
      <c r="LP35" s="1563" t="str">
        <f t="shared" si="106"/>
        <v/>
      </c>
      <c r="LQ35" s="1563"/>
      <c r="LR35" s="1563" t="str">
        <f t="shared" si="107"/>
        <v/>
      </c>
      <c r="LS35" s="1563"/>
      <c r="LT35" s="1563" t="str">
        <f t="shared" si="108"/>
        <v/>
      </c>
      <c r="LU35" s="1563"/>
      <c r="LV35" s="1563" t="str">
        <f t="shared" si="109"/>
        <v/>
      </c>
      <c r="LW35" s="1563"/>
      <c r="LX35" s="1563" t="str">
        <f t="shared" si="110"/>
        <v/>
      </c>
      <c r="LY35" s="1563"/>
      <c r="LZ35" s="1563" t="str">
        <f t="shared" si="111"/>
        <v/>
      </c>
      <c r="MA35" s="1563"/>
      <c r="MB35" s="1563" t="str">
        <f t="shared" si="112"/>
        <v/>
      </c>
      <c r="MC35" s="1563"/>
      <c r="MD35" s="1563" t="str">
        <f t="shared" si="113"/>
        <v/>
      </c>
      <c r="ME35" s="1563"/>
      <c r="MF35" s="1563" t="str">
        <f t="shared" si="114"/>
        <v/>
      </c>
      <c r="MG35" s="1563"/>
      <c r="MH35" s="1572">
        <f t="shared" si="168"/>
        <v>0</v>
      </c>
      <c r="MI35" s="1553"/>
      <c r="MJ35" s="1571">
        <f t="shared" si="169"/>
        <v>0</v>
      </c>
      <c r="MK35" s="1555">
        <f t="shared" si="169"/>
        <v>0</v>
      </c>
      <c r="ML35" s="1555">
        <f t="shared" si="169"/>
        <v>0</v>
      </c>
      <c r="MM35" s="1555">
        <f t="shared" si="169"/>
        <v>0</v>
      </c>
      <c r="MN35" s="1555">
        <f t="shared" si="169"/>
        <v>0</v>
      </c>
      <c r="MO35" s="1555">
        <f t="shared" si="169"/>
        <v>0</v>
      </c>
      <c r="MP35" s="1579">
        <f t="shared" si="169"/>
        <v>0</v>
      </c>
      <c r="MQ35" s="1754">
        <f t="shared" si="155"/>
        <v>0</v>
      </c>
      <c r="MR35" s="1553"/>
      <c r="MS35" s="1557"/>
      <c r="MT35" s="1557"/>
      <c r="MU35" s="1557"/>
      <c r="MV35" s="1557"/>
      <c r="MW35" s="1557"/>
      <c r="MX35" s="1557"/>
      <c r="MY35" s="1557"/>
      <c r="MZ35" s="1752"/>
      <c r="NA35" s="1752"/>
      <c r="NB35" s="1553"/>
      <c r="NC35" s="1585">
        <f t="shared" si="170"/>
        <v>0</v>
      </c>
      <c r="ND35" s="1554">
        <f t="shared" si="156"/>
        <v>0</v>
      </c>
      <c r="NE35" s="1554">
        <f t="shared" si="157"/>
        <v>0</v>
      </c>
      <c r="NF35" s="1554">
        <f t="shared" si="158"/>
        <v>0</v>
      </c>
      <c r="NG35" s="1554">
        <f t="shared" si="159"/>
        <v>0</v>
      </c>
      <c r="NH35" s="1554">
        <f t="shared" si="160"/>
        <v>0</v>
      </c>
      <c r="NI35" s="1554">
        <f t="shared" si="161"/>
        <v>0</v>
      </c>
      <c r="NJ35" s="1589">
        <f t="shared" si="162"/>
        <v>0</v>
      </c>
      <c r="NL35" s="1"/>
      <c r="NM35" s="1766">
        <f t="shared" si="163"/>
        <v>0</v>
      </c>
      <c r="NN35" s="1"/>
      <c r="NO35" s="1"/>
      <c r="NP35" s="1"/>
      <c r="NQ35" s="1"/>
      <c r="NR35" s="1"/>
    </row>
    <row r="36" spans="3:382" s="1337" customFormat="1" ht="10.5" customHeight="1" thickBot="1">
      <c r="C36" s="2542" t="str">
        <f t="shared" si="116"/>
        <v>0T</v>
      </c>
      <c r="D36" s="2412">
        <f t="shared" si="117"/>
        <v>0</v>
      </c>
      <c r="E36" s="1539">
        <f t="shared" si="118"/>
        <v>0</v>
      </c>
      <c r="F36" s="1539">
        <f t="shared" si="119"/>
        <v>0</v>
      </c>
      <c r="G36" s="1539">
        <f t="shared" si="120"/>
        <v>0</v>
      </c>
      <c r="H36" s="2408">
        <f t="shared" si="121"/>
        <v>0</v>
      </c>
      <c r="I36" s="1553"/>
      <c r="J36" s="1340"/>
      <c r="L36" s="2426" t="str">
        <f t="shared" si="122"/>
        <v>0T</v>
      </c>
      <c r="M36" s="2423">
        <f t="shared" si="123"/>
        <v>0</v>
      </c>
      <c r="N36" s="1540">
        <f t="shared" si="124"/>
        <v>0</v>
      </c>
      <c r="O36" s="1540">
        <f t="shared" si="125"/>
        <v>0</v>
      </c>
      <c r="P36" s="1540">
        <f t="shared" si="126"/>
        <v>0</v>
      </c>
      <c r="Q36" s="2416">
        <f t="shared" si="127"/>
        <v>0</v>
      </c>
      <c r="R36" s="2403"/>
      <c r="S36" s="1752"/>
      <c r="T36" s="1412"/>
      <c r="U36" s="2420">
        <f t="shared" si="128"/>
        <v>0</v>
      </c>
      <c r="V36" s="2420" t="str">
        <f t="shared" si="129"/>
        <v>T</v>
      </c>
      <c r="W36" s="2423">
        <f t="shared" si="130"/>
        <v>0</v>
      </c>
      <c r="X36" s="1540">
        <f t="shared" si="131"/>
        <v>0</v>
      </c>
      <c r="Y36" s="1540">
        <f t="shared" si="132"/>
        <v>0</v>
      </c>
      <c r="Z36" s="1540">
        <f t="shared" si="133"/>
        <v>0</v>
      </c>
      <c r="AA36" s="2416">
        <f t="shared" si="134"/>
        <v>0</v>
      </c>
      <c r="AB36" s="1752"/>
      <c r="AC36" s="1752"/>
      <c r="AD36" s="1752"/>
      <c r="AE36" s="1752"/>
      <c r="AF36" s="1752"/>
      <c r="AG36" s="1752"/>
      <c r="AH36" s="1752"/>
      <c r="AI36" s="1752"/>
      <c r="AJ36" s="1752"/>
      <c r="AK36" s="1752"/>
      <c r="AL36" s="1752"/>
      <c r="AM36" s="1752"/>
      <c r="AN36" s="1752"/>
      <c r="AO36" s="1752"/>
      <c r="AP36" s="1752"/>
      <c r="AQ36" s="1752"/>
      <c r="AR36" s="1752"/>
      <c r="AS36" s="1752"/>
      <c r="AT36" s="1752"/>
      <c r="AU36" s="1752"/>
      <c r="AV36" s="1752"/>
      <c r="AW36" s="1752"/>
      <c r="AX36" s="1752"/>
      <c r="AY36" s="1752"/>
      <c r="AZ36" s="1752"/>
      <c r="BA36" s="1752"/>
      <c r="BB36" s="1752"/>
      <c r="BC36" s="1752"/>
      <c r="BD36" s="1752"/>
      <c r="BE36" s="1752"/>
      <c r="BF36" s="1752"/>
      <c r="BG36" s="1752"/>
      <c r="BH36" s="1752"/>
      <c r="BI36" s="1752"/>
      <c r="BJ36" s="1752"/>
      <c r="BK36" s="1752"/>
      <c r="BL36" s="1752"/>
      <c r="BM36" s="1752"/>
      <c r="BN36" s="1752"/>
      <c r="BO36" s="1752"/>
      <c r="BP36" s="1752"/>
      <c r="BQ36" s="1752"/>
      <c r="BR36" s="1752"/>
      <c r="BS36" s="1752"/>
      <c r="BT36" s="1752"/>
      <c r="BU36" s="1752"/>
      <c r="BV36" s="1752"/>
      <c r="BW36" s="1752"/>
      <c r="BX36" s="1752"/>
      <c r="BY36" s="1752"/>
      <c r="BZ36" s="1752"/>
      <c r="CA36" s="1752"/>
      <c r="CB36" s="1752"/>
      <c r="CC36" s="1752"/>
      <c r="CD36" s="1752"/>
      <c r="CE36" s="1752"/>
      <c r="CF36" s="1752"/>
      <c r="CG36" s="1752"/>
      <c r="CH36" s="1752"/>
      <c r="CI36" s="1752"/>
      <c r="CJ36" s="1752"/>
      <c r="CK36" s="1752"/>
      <c r="CL36" s="1752"/>
      <c r="CM36" s="1752"/>
      <c r="CN36" s="1752"/>
      <c r="CO36" s="2547" t="str">
        <f>IF(DP36="","",(DP36&amp;(COUNTIF($DP$16:DP37,DP36))))</f>
        <v>011</v>
      </c>
      <c r="CP36" s="2548">
        <f t="shared" ref="CP36" si="216">DP36</f>
        <v>0</v>
      </c>
      <c r="CQ36" s="2549" t="str">
        <f t="shared" ref="CQ36" si="217">DP36&amp;DQ36</f>
        <v>0T</v>
      </c>
      <c r="CR36" s="1540">
        <f t="shared" si="135"/>
        <v>0</v>
      </c>
      <c r="CS36" s="1540">
        <f t="shared" si="136"/>
        <v>0</v>
      </c>
      <c r="CT36" s="1540">
        <f t="shared" si="137"/>
        <v>0</v>
      </c>
      <c r="CU36" s="1540">
        <f t="shared" si="138"/>
        <v>0</v>
      </c>
      <c r="CV36" s="2416">
        <f t="shared" si="139"/>
        <v>0</v>
      </c>
      <c r="CX36" s="2432" t="str">
        <f>IFERROR((VLOOKUP(CO36,'BİLGİ GİR'!$V$107:$AA$119,6,0)),"")</f>
        <v/>
      </c>
      <c r="CY36" s="4110">
        <f>'BİLGİ GİR'!F117</f>
        <v>0</v>
      </c>
      <c r="CZ36" s="1542" t="s">
        <v>7</v>
      </c>
      <c r="DA36" s="2436">
        <f>'BİLGİ GİR'!CB117</f>
        <v>0</v>
      </c>
      <c r="DB36" s="2444"/>
      <c r="DC36" s="2436">
        <f>'BİLGİ GİR'!CD117</f>
        <v>0</v>
      </c>
      <c r="DD36" s="2446"/>
      <c r="DE36" s="2434">
        <f>'BİLGİ GİR'!CF117</f>
        <v>0</v>
      </c>
      <c r="DF36" s="2444"/>
      <c r="DG36" s="2436">
        <f>'BİLGİ GİR'!CH117</f>
        <v>0</v>
      </c>
      <c r="DH36" s="2446"/>
      <c r="DI36" s="2434">
        <f>'BİLGİ GİR'!CJ117</f>
        <v>0</v>
      </c>
      <c r="DJ36" s="2444"/>
      <c r="DK36" s="2436">
        <f>'BİLGİ GİR'!CL117</f>
        <v>0</v>
      </c>
      <c r="DL36" s="2446"/>
      <c r="DM36" s="2434">
        <f>'BİLGİ GİR'!CN117</f>
        <v>0</v>
      </c>
      <c r="DN36" s="2446"/>
      <c r="DO36" s="1749"/>
      <c r="DP36" s="4112">
        <f t="shared" ref="DP36" si="218">CY36</f>
        <v>0</v>
      </c>
      <c r="DQ36" s="1344" t="s">
        <v>7</v>
      </c>
      <c r="DR36" s="1732">
        <f>'GÜNDÜZ (Saat Ekle)'!D27</f>
        <v>0</v>
      </c>
      <c r="DS36" s="1729">
        <f>'GÜNDÜZ (Saat Ekle)'!E27</f>
        <v>0</v>
      </c>
      <c r="DT36" s="1735">
        <f>'GÜNDÜZ (Saat Ekle)'!F27</f>
        <v>0</v>
      </c>
      <c r="DU36" s="1729">
        <f>'GÜNDÜZ (Saat Ekle)'!G27</f>
        <v>0</v>
      </c>
      <c r="DV36" s="1735">
        <f>'GÜNDÜZ (Saat Ekle)'!H27</f>
        <v>0</v>
      </c>
      <c r="DW36" s="1729">
        <f>'GÜNDÜZ (Saat Ekle)'!I27</f>
        <v>0</v>
      </c>
      <c r="DX36" s="1735">
        <f>'GÜNDÜZ (Saat Ekle)'!J27</f>
        <v>0</v>
      </c>
      <c r="DY36" s="1729">
        <f>'GÜNDÜZ (Saat Ekle)'!K27</f>
        <v>0</v>
      </c>
      <c r="DZ36" s="1735">
        <f>'GÜNDÜZ (Saat Ekle)'!L27</f>
        <v>0</v>
      </c>
      <c r="EA36" s="1729">
        <f>'GÜNDÜZ (Saat Ekle)'!M27</f>
        <v>0</v>
      </c>
      <c r="EB36" s="1458">
        <f>'GÜNDÜZ (Saat Ekle)'!N27</f>
        <v>0</v>
      </c>
      <c r="EC36" s="1730">
        <f>'GÜNDÜZ (Saat Ekle)'!O27</f>
        <v>0</v>
      </c>
      <c r="ED36" s="1459">
        <f>'GÜNDÜZ (Saat Ekle)'!P27</f>
        <v>0</v>
      </c>
      <c r="EE36" s="1730">
        <f>'GÜNDÜZ (Saat Ekle)'!Q27</f>
        <v>0</v>
      </c>
      <c r="EF36" s="1732">
        <f>'GÜNDÜZ (Saat Ekle)'!R27</f>
        <v>0</v>
      </c>
      <c r="EG36" s="1729">
        <f>'GÜNDÜZ (Saat Ekle)'!S27</f>
        <v>0</v>
      </c>
      <c r="EH36" s="1735">
        <f>'GÜNDÜZ (Saat Ekle)'!T27</f>
        <v>0</v>
      </c>
      <c r="EI36" s="1729">
        <f>'GÜNDÜZ (Saat Ekle)'!U27</f>
        <v>0</v>
      </c>
      <c r="EJ36" s="1735">
        <f>'GÜNDÜZ (Saat Ekle)'!V27</f>
        <v>0</v>
      </c>
      <c r="EK36" s="1729">
        <f>'GÜNDÜZ (Saat Ekle)'!W27</f>
        <v>0</v>
      </c>
      <c r="EL36" s="1735">
        <f>'GÜNDÜZ (Saat Ekle)'!X27</f>
        <v>0</v>
      </c>
      <c r="EM36" s="1729">
        <f>'GÜNDÜZ (Saat Ekle)'!Y27</f>
        <v>0</v>
      </c>
      <c r="EN36" s="1735">
        <f>'GÜNDÜZ (Saat Ekle)'!Z27</f>
        <v>0</v>
      </c>
      <c r="EO36" s="1729">
        <f>'GÜNDÜZ (Saat Ekle)'!AA27</f>
        <v>0</v>
      </c>
      <c r="EP36" s="1458">
        <f>'GÜNDÜZ (Saat Ekle)'!AB27</f>
        <v>0</v>
      </c>
      <c r="EQ36" s="1730">
        <f>'GÜNDÜZ (Saat Ekle)'!AC27</f>
        <v>0</v>
      </c>
      <c r="ER36" s="1459">
        <f>'GÜNDÜZ (Saat Ekle)'!AD27</f>
        <v>0</v>
      </c>
      <c r="ES36" s="1730">
        <f>'GÜNDÜZ (Saat Ekle)'!AE27</f>
        <v>0</v>
      </c>
      <c r="ET36" s="1732">
        <f>'GÜNDÜZ (Saat Ekle)'!AF27</f>
        <v>0</v>
      </c>
      <c r="EU36" s="1729">
        <f>'GÜNDÜZ (Saat Ekle)'!AG27</f>
        <v>0</v>
      </c>
      <c r="EV36" s="1735">
        <f>'GÜNDÜZ (Saat Ekle)'!AH27</f>
        <v>0</v>
      </c>
      <c r="EW36" s="1729">
        <f>'GÜNDÜZ (Saat Ekle)'!AI27</f>
        <v>0</v>
      </c>
      <c r="EX36" s="1735">
        <f>'GÜNDÜZ (Saat Ekle)'!AJ27</f>
        <v>0</v>
      </c>
      <c r="EY36" s="1729">
        <f>'GÜNDÜZ (Saat Ekle)'!AK27</f>
        <v>0</v>
      </c>
      <c r="EZ36" s="1735">
        <f>'GÜNDÜZ (Saat Ekle)'!AL27</f>
        <v>0</v>
      </c>
      <c r="FA36" s="1729">
        <f>'GÜNDÜZ (Saat Ekle)'!AM27</f>
        <v>0</v>
      </c>
      <c r="FB36" s="1735">
        <f>'GÜNDÜZ (Saat Ekle)'!AN27</f>
        <v>0</v>
      </c>
      <c r="FC36" s="1729">
        <f>'GÜNDÜZ (Saat Ekle)'!AO27</f>
        <v>0</v>
      </c>
      <c r="FD36" s="1458">
        <f>'GÜNDÜZ (Saat Ekle)'!AP27</f>
        <v>0</v>
      </c>
      <c r="FE36" s="1730">
        <f>'GÜNDÜZ (Saat Ekle)'!AQ27</f>
        <v>0</v>
      </c>
      <c r="FF36" s="1459">
        <f>'GÜNDÜZ (Saat Ekle)'!AR27</f>
        <v>0</v>
      </c>
      <c r="FG36" s="1730">
        <f>'GÜNDÜZ (Saat Ekle)'!AS27</f>
        <v>0</v>
      </c>
      <c r="FH36" s="1732">
        <f>'GÜNDÜZ (Saat Ekle)'!AT27</f>
        <v>0</v>
      </c>
      <c r="FI36" s="1729">
        <f>'GÜNDÜZ (Saat Ekle)'!AU27</f>
        <v>0</v>
      </c>
      <c r="FJ36" s="1735">
        <f>'GÜNDÜZ (Saat Ekle)'!AV27</f>
        <v>0</v>
      </c>
      <c r="FK36" s="1729">
        <f>'GÜNDÜZ (Saat Ekle)'!AW27</f>
        <v>0</v>
      </c>
      <c r="FL36" s="1735">
        <f>'GÜNDÜZ (Saat Ekle)'!AX27</f>
        <v>0</v>
      </c>
      <c r="FM36" s="1729">
        <f>'GÜNDÜZ (Saat Ekle)'!AY27</f>
        <v>0</v>
      </c>
      <c r="FN36" s="1735">
        <f>'GÜNDÜZ (Saat Ekle)'!AZ27</f>
        <v>0</v>
      </c>
      <c r="FO36" s="1729">
        <f>'GÜNDÜZ (Saat Ekle)'!BA27</f>
        <v>0</v>
      </c>
      <c r="FP36" s="1735">
        <f>'GÜNDÜZ (Saat Ekle)'!BB27</f>
        <v>0</v>
      </c>
      <c r="FQ36" s="1729">
        <f>'GÜNDÜZ (Saat Ekle)'!BC27</f>
        <v>0</v>
      </c>
      <c r="FR36" s="1458">
        <f>'GÜNDÜZ (Saat Ekle)'!BD27</f>
        <v>0</v>
      </c>
      <c r="FS36" s="1730">
        <f>'GÜNDÜZ (Saat Ekle)'!BE27</f>
        <v>0</v>
      </c>
      <c r="FT36" s="1459">
        <f>'GÜNDÜZ (Saat Ekle)'!BF27</f>
        <v>0</v>
      </c>
      <c r="FU36" s="1730">
        <f>'GÜNDÜZ (Saat Ekle)'!BG27</f>
        <v>0</v>
      </c>
      <c r="FV36" s="1732">
        <f>'GÜNDÜZ (Saat Ekle)'!BH27</f>
        <v>0</v>
      </c>
      <c r="FW36" s="1729">
        <f>'GÜNDÜZ (Saat Ekle)'!BI27</f>
        <v>0</v>
      </c>
      <c r="FX36" s="1735">
        <f>'GÜNDÜZ (Saat Ekle)'!BJ27</f>
        <v>0</v>
      </c>
      <c r="FY36" s="1729">
        <f>'GÜNDÜZ (Saat Ekle)'!BK27</f>
        <v>0</v>
      </c>
      <c r="FZ36" s="1735">
        <f>'GÜNDÜZ (Saat Ekle)'!BL27</f>
        <v>0</v>
      </c>
      <c r="GA36" s="1729">
        <f>'GÜNDÜZ (Saat Ekle)'!BM27</f>
        <v>0</v>
      </c>
      <c r="GB36" s="1735">
        <f>'GÜNDÜZ (Saat Ekle)'!BN27</f>
        <v>0</v>
      </c>
      <c r="GC36" s="1729">
        <f>'GÜNDÜZ (Saat Ekle)'!BO27</f>
        <v>0</v>
      </c>
      <c r="GD36" s="1735">
        <f>'GÜNDÜZ (Saat Ekle)'!BP27</f>
        <v>0</v>
      </c>
      <c r="GE36" s="1729">
        <f>'GÜNDÜZ (Saat Ekle)'!BQ27</f>
        <v>0</v>
      </c>
      <c r="GF36" s="1458">
        <f>'GÜNDÜZ (Saat Ekle)'!BR27</f>
        <v>0</v>
      </c>
      <c r="GG36" s="1730">
        <f>'GÜNDÜZ (Saat Ekle)'!BS27</f>
        <v>0</v>
      </c>
      <c r="GH36" s="1459">
        <f>'GÜNDÜZ (Saat Ekle)'!BT27</f>
        <v>0</v>
      </c>
      <c r="GI36" s="1769">
        <f>'GÜNDÜZ (Saat Ekle)'!BU27</f>
        <v>0</v>
      </c>
      <c r="GL36" s="4108">
        <f t="shared" ref="GL36" si="219">DP36</f>
        <v>0</v>
      </c>
      <c r="GM36" s="1487" t="str">
        <f t="shared" si="140"/>
        <v/>
      </c>
      <c r="GN36" s="1515"/>
      <c r="GO36" s="1487" t="str">
        <f t="shared" si="51"/>
        <v/>
      </c>
      <c r="GP36" s="1515"/>
      <c r="GQ36" s="1487" t="str">
        <f t="shared" si="52"/>
        <v/>
      </c>
      <c r="GR36" s="1515"/>
      <c r="GS36" s="1487" t="str">
        <f t="shared" si="53"/>
        <v/>
      </c>
      <c r="GT36" s="1515"/>
      <c r="GU36" s="1487" t="str">
        <f t="shared" si="54"/>
        <v/>
      </c>
      <c r="GV36" s="1500"/>
      <c r="GW36" s="1497" t="str">
        <f t="shared" si="141"/>
        <v/>
      </c>
      <c r="GX36" s="1515"/>
      <c r="GY36" s="1487" t="str">
        <f t="shared" si="142"/>
        <v/>
      </c>
      <c r="GZ36" s="1517"/>
      <c r="HA36" s="1494" t="str">
        <f t="shared" si="143"/>
        <v/>
      </c>
      <c r="HB36" s="1515"/>
      <c r="HC36" s="1490" t="str">
        <f t="shared" si="55"/>
        <v/>
      </c>
      <c r="HD36" s="1515"/>
      <c r="HE36" s="1490" t="str">
        <f t="shared" si="56"/>
        <v/>
      </c>
      <c r="HF36" s="1515"/>
      <c r="HG36" s="1490" t="str">
        <f t="shared" si="57"/>
        <v/>
      </c>
      <c r="HH36" s="1515"/>
      <c r="HI36" s="1490" t="str">
        <f t="shared" si="58"/>
        <v/>
      </c>
      <c r="HJ36" s="1500"/>
      <c r="HK36" s="1506" t="str">
        <f t="shared" si="59"/>
        <v/>
      </c>
      <c r="HL36" s="1515"/>
      <c r="HM36" s="1490" t="str">
        <f t="shared" si="144"/>
        <v/>
      </c>
      <c r="HN36" s="1517"/>
      <c r="HO36" s="1503" t="str">
        <f t="shared" si="60"/>
        <v/>
      </c>
      <c r="HP36" s="1515"/>
      <c r="HQ36" s="1487" t="str">
        <f t="shared" si="61"/>
        <v/>
      </c>
      <c r="HR36" s="1515"/>
      <c r="HS36" s="1487" t="str">
        <f t="shared" si="62"/>
        <v/>
      </c>
      <c r="HT36" s="1515"/>
      <c r="HU36" s="1487" t="str">
        <f t="shared" si="63"/>
        <v/>
      </c>
      <c r="HV36" s="1515"/>
      <c r="HW36" s="1487" t="str">
        <f t="shared" si="64"/>
        <v/>
      </c>
      <c r="HX36" s="1500"/>
      <c r="HY36" s="1497" t="str">
        <f t="shared" si="65"/>
        <v/>
      </c>
      <c r="HZ36" s="1515"/>
      <c r="IA36" s="1487" t="str">
        <f t="shared" si="66"/>
        <v/>
      </c>
      <c r="IB36" s="1517"/>
      <c r="IC36" s="1494" t="str">
        <f t="shared" si="67"/>
        <v/>
      </c>
      <c r="ID36" s="1515"/>
      <c r="IE36" s="1490" t="str">
        <f t="shared" si="68"/>
        <v/>
      </c>
      <c r="IF36" s="1515"/>
      <c r="IG36" s="1490" t="str">
        <f t="shared" si="69"/>
        <v/>
      </c>
      <c r="IH36" s="1515"/>
      <c r="II36" s="1490" t="str">
        <f t="shared" si="70"/>
        <v/>
      </c>
      <c r="IJ36" s="1515"/>
      <c r="IK36" s="1490" t="str">
        <f t="shared" si="71"/>
        <v/>
      </c>
      <c r="IL36" s="1500"/>
      <c r="IM36" s="1506" t="str">
        <f t="shared" si="72"/>
        <v/>
      </c>
      <c r="IN36" s="1515"/>
      <c r="IO36" s="1490" t="str">
        <f t="shared" si="73"/>
        <v/>
      </c>
      <c r="IP36" s="1517"/>
      <c r="IQ36" s="1509" t="str">
        <f t="shared" si="74"/>
        <v/>
      </c>
      <c r="IR36" s="1515"/>
      <c r="IS36" s="1422" t="str">
        <f t="shared" si="75"/>
        <v/>
      </c>
      <c r="IT36" s="1515"/>
      <c r="IU36" s="1422" t="str">
        <f t="shared" si="76"/>
        <v/>
      </c>
      <c r="IV36" s="1515"/>
      <c r="IW36" s="1422" t="str">
        <f t="shared" si="77"/>
        <v/>
      </c>
      <c r="IX36" s="1515"/>
      <c r="IY36" s="1422" t="str">
        <f t="shared" si="78"/>
        <v/>
      </c>
      <c r="IZ36" s="1500"/>
      <c r="JA36" s="1512" t="str">
        <f t="shared" si="79"/>
        <v/>
      </c>
      <c r="JB36" s="1515"/>
      <c r="JC36" s="1422" t="str">
        <f t="shared" si="80"/>
        <v/>
      </c>
      <c r="JD36" s="1517"/>
      <c r="JE36" s="1553"/>
      <c r="JF36" s="1571">
        <f t="shared" si="145"/>
        <v>0</v>
      </c>
      <c r="JG36" s="1555">
        <f t="shared" si="146"/>
        <v>0</v>
      </c>
      <c r="JH36" s="1555">
        <f t="shared" si="147"/>
        <v>0</v>
      </c>
      <c r="JI36" s="1555">
        <f t="shared" si="148"/>
        <v>0</v>
      </c>
      <c r="JJ36" s="1555">
        <f t="shared" si="149"/>
        <v>0</v>
      </c>
      <c r="JK36" s="1566">
        <f t="shared" si="150"/>
        <v>0</v>
      </c>
      <c r="JL36" s="1522">
        <f t="shared" si="151"/>
        <v>0</v>
      </c>
      <c r="JM36" s="1523">
        <f t="shared" si="152"/>
        <v>0</v>
      </c>
      <c r="JN36" s="1523">
        <f t="shared" si="153"/>
        <v>0</v>
      </c>
      <c r="JO36" s="1560">
        <f t="shared" si="154"/>
        <v>0</v>
      </c>
      <c r="JP36" s="1563" t="str">
        <f t="shared" si="167"/>
        <v/>
      </c>
      <c r="JQ36" s="1563"/>
      <c r="JR36" s="1563" t="str">
        <f t="shared" si="81"/>
        <v/>
      </c>
      <c r="JS36" s="1563"/>
      <c r="JT36" s="1563" t="str">
        <f t="shared" si="82"/>
        <v/>
      </c>
      <c r="JU36" s="1563"/>
      <c r="JV36" s="1563" t="str">
        <f t="shared" si="83"/>
        <v/>
      </c>
      <c r="JW36" s="1563"/>
      <c r="JX36" s="1563" t="str">
        <f t="shared" si="84"/>
        <v/>
      </c>
      <c r="JY36" s="1563"/>
      <c r="JZ36" s="1563" t="str">
        <f t="shared" si="85"/>
        <v/>
      </c>
      <c r="KA36" s="1563"/>
      <c r="KB36" s="1563" t="str">
        <f t="shared" si="86"/>
        <v/>
      </c>
      <c r="KC36" s="1563"/>
      <c r="KD36" s="1563" t="str">
        <f t="shared" si="87"/>
        <v/>
      </c>
      <c r="KE36" s="1563"/>
      <c r="KF36" s="1563" t="str">
        <f t="shared" si="88"/>
        <v/>
      </c>
      <c r="KG36" s="1563"/>
      <c r="KH36" s="1563" t="str">
        <f t="shared" si="89"/>
        <v/>
      </c>
      <c r="KI36" s="1563"/>
      <c r="KJ36" s="1563" t="str">
        <f t="shared" si="90"/>
        <v/>
      </c>
      <c r="KK36" s="1563"/>
      <c r="KL36" s="1563" t="str">
        <f t="shared" si="91"/>
        <v/>
      </c>
      <c r="KM36" s="1563"/>
      <c r="KN36" s="1563" t="str">
        <f t="shared" si="92"/>
        <v/>
      </c>
      <c r="KO36" s="1563"/>
      <c r="KP36" s="1563" t="str">
        <f t="shared" si="93"/>
        <v/>
      </c>
      <c r="KQ36" s="1563"/>
      <c r="KR36" s="1563" t="str">
        <f t="shared" si="94"/>
        <v/>
      </c>
      <c r="KS36" s="1563"/>
      <c r="KT36" s="1563" t="str">
        <f t="shared" si="95"/>
        <v/>
      </c>
      <c r="KU36" s="1563"/>
      <c r="KV36" s="1563" t="str">
        <f t="shared" si="96"/>
        <v/>
      </c>
      <c r="KW36" s="1563"/>
      <c r="KX36" s="1563" t="str">
        <f t="shared" si="97"/>
        <v/>
      </c>
      <c r="KY36" s="1563"/>
      <c r="KZ36" s="1563" t="str">
        <f t="shared" si="98"/>
        <v/>
      </c>
      <c r="LA36" s="1563"/>
      <c r="LB36" s="1563" t="str">
        <f t="shared" si="99"/>
        <v/>
      </c>
      <c r="LC36" s="1563"/>
      <c r="LD36" s="1563" t="str">
        <f t="shared" si="100"/>
        <v/>
      </c>
      <c r="LE36" s="1563"/>
      <c r="LF36" s="1563" t="str">
        <f t="shared" si="101"/>
        <v/>
      </c>
      <c r="LG36" s="1563"/>
      <c r="LH36" s="1563" t="str">
        <f t="shared" si="102"/>
        <v/>
      </c>
      <c r="LI36" s="1563"/>
      <c r="LJ36" s="1563" t="str">
        <f t="shared" si="103"/>
        <v/>
      </c>
      <c r="LK36" s="1563"/>
      <c r="LL36" s="1563" t="str">
        <f t="shared" si="104"/>
        <v/>
      </c>
      <c r="LM36" s="1563"/>
      <c r="LN36" s="1563" t="str">
        <f t="shared" si="105"/>
        <v/>
      </c>
      <c r="LO36" s="1563"/>
      <c r="LP36" s="1563" t="str">
        <f t="shared" si="106"/>
        <v/>
      </c>
      <c r="LQ36" s="1563"/>
      <c r="LR36" s="1563" t="str">
        <f t="shared" si="107"/>
        <v/>
      </c>
      <c r="LS36" s="1563"/>
      <c r="LT36" s="1563" t="str">
        <f t="shared" si="108"/>
        <v/>
      </c>
      <c r="LU36" s="1563"/>
      <c r="LV36" s="1563" t="str">
        <f t="shared" si="109"/>
        <v/>
      </c>
      <c r="LW36" s="1563"/>
      <c r="LX36" s="1563" t="str">
        <f t="shared" si="110"/>
        <v/>
      </c>
      <c r="LY36" s="1563"/>
      <c r="LZ36" s="1563" t="str">
        <f t="shared" si="111"/>
        <v/>
      </c>
      <c r="MA36" s="1563"/>
      <c r="MB36" s="1563" t="str">
        <f t="shared" si="112"/>
        <v/>
      </c>
      <c r="MC36" s="1563"/>
      <c r="MD36" s="1563" t="str">
        <f t="shared" si="113"/>
        <v/>
      </c>
      <c r="ME36" s="1563"/>
      <c r="MF36" s="1563" t="str">
        <f t="shared" si="114"/>
        <v/>
      </c>
      <c r="MG36" s="1563"/>
      <c r="MH36" s="1572">
        <f t="shared" si="168"/>
        <v>0</v>
      </c>
      <c r="MI36" s="1553"/>
      <c r="MJ36" s="1571">
        <f t="shared" si="169"/>
        <v>0</v>
      </c>
      <c r="MK36" s="1555">
        <f t="shared" si="169"/>
        <v>0</v>
      </c>
      <c r="ML36" s="1555">
        <f t="shared" si="169"/>
        <v>0</v>
      </c>
      <c r="MM36" s="1555">
        <f t="shared" si="169"/>
        <v>0</v>
      </c>
      <c r="MN36" s="1555">
        <f t="shared" si="169"/>
        <v>0</v>
      </c>
      <c r="MO36" s="1555">
        <f t="shared" si="169"/>
        <v>0</v>
      </c>
      <c r="MP36" s="1579">
        <f t="shared" si="169"/>
        <v>0</v>
      </c>
      <c r="MQ36" s="1754">
        <f t="shared" si="155"/>
        <v>0</v>
      </c>
      <c r="MR36" s="1553"/>
      <c r="MS36" s="1557"/>
      <c r="MT36" s="1557"/>
      <c r="MU36" s="1557"/>
      <c r="MV36" s="1557"/>
      <c r="MW36" s="1557"/>
      <c r="MX36" s="1557"/>
      <c r="MY36" s="1557"/>
      <c r="MZ36" s="1752"/>
      <c r="NA36" s="1752"/>
      <c r="NB36" s="1553"/>
      <c r="NC36" s="1585">
        <f t="shared" si="170"/>
        <v>0</v>
      </c>
      <c r="ND36" s="1554">
        <f t="shared" si="156"/>
        <v>0</v>
      </c>
      <c r="NE36" s="1554">
        <f t="shared" si="157"/>
        <v>0</v>
      </c>
      <c r="NF36" s="1554">
        <f t="shared" si="158"/>
        <v>0</v>
      </c>
      <c r="NG36" s="1554">
        <f t="shared" si="159"/>
        <v>0</v>
      </c>
      <c r="NH36" s="1554">
        <f t="shared" si="160"/>
        <v>0</v>
      </c>
      <c r="NI36" s="1554">
        <f t="shared" si="161"/>
        <v>0</v>
      </c>
      <c r="NJ36" s="1586">
        <f t="shared" si="162"/>
        <v>0</v>
      </c>
      <c r="NL36" s="1"/>
      <c r="NM36" s="1766">
        <f t="shared" si="163"/>
        <v>0</v>
      </c>
      <c r="NN36" s="1"/>
      <c r="NO36" s="1"/>
      <c r="NP36" s="1"/>
      <c r="NQ36" s="1"/>
      <c r="NR36" s="1"/>
    </row>
    <row r="37" spans="3:382" s="1337" customFormat="1" ht="10.5" customHeight="1" thickBot="1">
      <c r="C37" s="2542" t="str">
        <f t="shared" si="116"/>
        <v>0D</v>
      </c>
      <c r="D37" s="2412">
        <f t="shared" si="117"/>
        <v>0</v>
      </c>
      <c r="E37" s="1539">
        <f t="shared" si="118"/>
        <v>0</v>
      </c>
      <c r="F37" s="1539">
        <f t="shared" si="119"/>
        <v>0</v>
      </c>
      <c r="G37" s="1539">
        <f t="shared" si="120"/>
        <v>0</v>
      </c>
      <c r="H37" s="2408">
        <f t="shared" si="121"/>
        <v>0</v>
      </c>
      <c r="I37" s="1553"/>
      <c r="J37" s="1340"/>
      <c r="L37" s="2426" t="str">
        <f t="shared" si="122"/>
        <v>0D</v>
      </c>
      <c r="M37" s="2423">
        <f t="shared" si="123"/>
        <v>0</v>
      </c>
      <c r="N37" s="1540">
        <f t="shared" si="124"/>
        <v>0</v>
      </c>
      <c r="O37" s="1540">
        <f t="shared" si="125"/>
        <v>0</v>
      </c>
      <c r="P37" s="1540">
        <f t="shared" si="126"/>
        <v>0</v>
      </c>
      <c r="Q37" s="2416">
        <f t="shared" si="127"/>
        <v>0</v>
      </c>
      <c r="R37" s="2403"/>
      <c r="S37" s="1752"/>
      <c r="T37" s="1412"/>
      <c r="U37" s="2420">
        <f t="shared" si="128"/>
        <v>0</v>
      </c>
      <c r="V37" s="2420" t="str">
        <f t="shared" si="129"/>
        <v>D</v>
      </c>
      <c r="W37" s="2423">
        <f t="shared" si="130"/>
        <v>0</v>
      </c>
      <c r="X37" s="1540">
        <f t="shared" si="131"/>
        <v>0</v>
      </c>
      <c r="Y37" s="1540">
        <f t="shared" si="132"/>
        <v>0</v>
      </c>
      <c r="Z37" s="1540">
        <f t="shared" si="133"/>
        <v>0</v>
      </c>
      <c r="AA37" s="2416">
        <f t="shared" si="134"/>
        <v>0</v>
      </c>
      <c r="AB37" s="1752"/>
      <c r="AC37" s="1752"/>
      <c r="AD37" s="1752"/>
      <c r="AE37" s="1752"/>
      <c r="AF37" s="1752"/>
      <c r="AG37" s="1752"/>
      <c r="AH37" s="1752"/>
      <c r="AI37" s="1752"/>
      <c r="AJ37" s="1752"/>
      <c r="AK37" s="1752"/>
      <c r="AL37" s="1752"/>
      <c r="AM37" s="1752"/>
      <c r="AN37" s="1752"/>
      <c r="AO37" s="1752"/>
      <c r="AP37" s="1752"/>
      <c r="AQ37" s="1752"/>
      <c r="AR37" s="1752"/>
      <c r="AS37" s="1752"/>
      <c r="AT37" s="1752"/>
      <c r="AU37" s="1752"/>
      <c r="AV37" s="1752"/>
      <c r="AW37" s="1752"/>
      <c r="AX37" s="1752"/>
      <c r="AY37" s="1752"/>
      <c r="AZ37" s="1752"/>
      <c r="BA37" s="1752"/>
      <c r="BB37" s="1752"/>
      <c r="BC37" s="1752"/>
      <c r="BD37" s="1752"/>
      <c r="BE37" s="1752"/>
      <c r="BF37" s="1752"/>
      <c r="BG37" s="1752"/>
      <c r="BH37" s="1752"/>
      <c r="BI37" s="1752"/>
      <c r="BJ37" s="1752"/>
      <c r="BK37" s="1752"/>
      <c r="BL37" s="1752"/>
      <c r="BM37" s="1752"/>
      <c r="BN37" s="1752"/>
      <c r="BO37" s="1752"/>
      <c r="BP37" s="1752"/>
      <c r="BQ37" s="1752"/>
      <c r="BR37" s="1752"/>
      <c r="BS37" s="1752"/>
      <c r="BT37" s="1752"/>
      <c r="BU37" s="1752"/>
      <c r="BV37" s="1752"/>
      <c r="BW37" s="1752"/>
      <c r="BX37" s="1752"/>
      <c r="BY37" s="1752"/>
      <c r="BZ37" s="1752"/>
      <c r="CA37" s="1752"/>
      <c r="CB37" s="1752"/>
      <c r="CC37" s="1752"/>
      <c r="CD37" s="1752"/>
      <c r="CE37" s="1752"/>
      <c r="CF37" s="1752"/>
      <c r="CG37" s="1752"/>
      <c r="CH37" s="1752"/>
      <c r="CI37" s="1752"/>
      <c r="CJ37" s="1752"/>
      <c r="CK37" s="1752"/>
      <c r="CL37" s="1752"/>
      <c r="CM37" s="1752"/>
      <c r="CN37" s="1752"/>
      <c r="CO37" s="2547" t="str">
        <f>IF(DP36="","",(DP36&amp;(COUNTIF($DP$16:DP37,DP36))))</f>
        <v>011</v>
      </c>
      <c r="CP37" s="2548">
        <f t="shared" ref="CP37" si="220">CP36</f>
        <v>0</v>
      </c>
      <c r="CQ37" s="2549" t="str">
        <f t="shared" ref="CQ37" si="221">DP36&amp;DQ37</f>
        <v>0D</v>
      </c>
      <c r="CR37" s="1540">
        <f t="shared" si="135"/>
        <v>0</v>
      </c>
      <c r="CS37" s="1540">
        <f t="shared" si="136"/>
        <v>0</v>
      </c>
      <c r="CT37" s="1540">
        <f t="shared" si="137"/>
        <v>0</v>
      </c>
      <c r="CU37" s="1540">
        <f t="shared" si="138"/>
        <v>0</v>
      </c>
      <c r="CV37" s="2416">
        <f t="shared" si="139"/>
        <v>0</v>
      </c>
      <c r="CX37" s="2432" t="str">
        <f>IFERROR((VLOOKUP(CO37,'BİLGİ GİR'!$V$107:$AA$119,6,0)),"")</f>
        <v/>
      </c>
      <c r="CY37" s="4111"/>
      <c r="CZ37" s="1545" t="s">
        <v>8</v>
      </c>
      <c r="DA37" s="2437">
        <f>'BİLGİ GİR'!CC117</f>
        <v>0</v>
      </c>
      <c r="DB37" s="2445"/>
      <c r="DC37" s="2437">
        <f>'BİLGİ GİR'!CE117</f>
        <v>0</v>
      </c>
      <c r="DD37" s="2447"/>
      <c r="DE37" s="2435">
        <f>'BİLGİ GİR'!CG117</f>
        <v>0</v>
      </c>
      <c r="DF37" s="2445"/>
      <c r="DG37" s="2437">
        <f>'BİLGİ GİR'!CI117</f>
        <v>0</v>
      </c>
      <c r="DH37" s="2447"/>
      <c r="DI37" s="2435">
        <f>'BİLGİ GİR'!CK117</f>
        <v>0</v>
      </c>
      <c r="DJ37" s="2445"/>
      <c r="DK37" s="2437">
        <f>'BİLGİ GİR'!CM117</f>
        <v>0</v>
      </c>
      <c r="DL37" s="2447"/>
      <c r="DM37" s="2435">
        <f>'BİLGİ GİR'!CO117</f>
        <v>0</v>
      </c>
      <c r="DN37" s="2447"/>
      <c r="DO37" s="1749"/>
      <c r="DP37" s="4113"/>
      <c r="DQ37" s="1343" t="s">
        <v>8</v>
      </c>
      <c r="DR37" s="1733">
        <f>'GÜNDÜZ (Saat Ekle)'!D28</f>
        <v>0</v>
      </c>
      <c r="DS37" s="1727">
        <f>'GÜNDÜZ (Saat Ekle)'!E28</f>
        <v>0</v>
      </c>
      <c r="DT37" s="1736">
        <f>'GÜNDÜZ (Saat Ekle)'!F28</f>
        <v>0</v>
      </c>
      <c r="DU37" s="1727">
        <f>'GÜNDÜZ (Saat Ekle)'!G28</f>
        <v>0</v>
      </c>
      <c r="DV37" s="1736">
        <f>'GÜNDÜZ (Saat Ekle)'!H28</f>
        <v>0</v>
      </c>
      <c r="DW37" s="1727">
        <f>'GÜNDÜZ (Saat Ekle)'!I28</f>
        <v>0</v>
      </c>
      <c r="DX37" s="1736">
        <f>'GÜNDÜZ (Saat Ekle)'!J28</f>
        <v>0</v>
      </c>
      <c r="DY37" s="1727">
        <f>'GÜNDÜZ (Saat Ekle)'!K28</f>
        <v>0</v>
      </c>
      <c r="DZ37" s="1736">
        <f>'GÜNDÜZ (Saat Ekle)'!L28</f>
        <v>0</v>
      </c>
      <c r="EA37" s="1727">
        <f>'GÜNDÜZ (Saat Ekle)'!M28</f>
        <v>0</v>
      </c>
      <c r="EB37" s="1460">
        <f>'GÜNDÜZ (Saat Ekle)'!N28</f>
        <v>0</v>
      </c>
      <c r="EC37" s="1728">
        <f>'GÜNDÜZ (Saat Ekle)'!O28</f>
        <v>0</v>
      </c>
      <c r="ED37" s="1461">
        <f>'GÜNDÜZ (Saat Ekle)'!P28</f>
        <v>0</v>
      </c>
      <c r="EE37" s="1728">
        <f>'GÜNDÜZ (Saat Ekle)'!Q28</f>
        <v>0</v>
      </c>
      <c r="EF37" s="1733">
        <f>'GÜNDÜZ (Saat Ekle)'!R28</f>
        <v>0</v>
      </c>
      <c r="EG37" s="1727">
        <f>'GÜNDÜZ (Saat Ekle)'!S28</f>
        <v>0</v>
      </c>
      <c r="EH37" s="1736">
        <f>'GÜNDÜZ (Saat Ekle)'!T28</f>
        <v>0</v>
      </c>
      <c r="EI37" s="1727">
        <f>'GÜNDÜZ (Saat Ekle)'!U28</f>
        <v>0</v>
      </c>
      <c r="EJ37" s="1736">
        <f>'GÜNDÜZ (Saat Ekle)'!V28</f>
        <v>0</v>
      </c>
      <c r="EK37" s="1727">
        <f>'GÜNDÜZ (Saat Ekle)'!W28</f>
        <v>0</v>
      </c>
      <c r="EL37" s="1736">
        <f>'GÜNDÜZ (Saat Ekle)'!X28</f>
        <v>0</v>
      </c>
      <c r="EM37" s="1727">
        <f>'GÜNDÜZ (Saat Ekle)'!Y28</f>
        <v>0</v>
      </c>
      <c r="EN37" s="1736">
        <f>'GÜNDÜZ (Saat Ekle)'!Z28</f>
        <v>0</v>
      </c>
      <c r="EO37" s="1727">
        <f>'GÜNDÜZ (Saat Ekle)'!AA28</f>
        <v>0</v>
      </c>
      <c r="EP37" s="1460">
        <f>'GÜNDÜZ (Saat Ekle)'!AB28</f>
        <v>0</v>
      </c>
      <c r="EQ37" s="1728">
        <f>'GÜNDÜZ (Saat Ekle)'!AC28</f>
        <v>0</v>
      </c>
      <c r="ER37" s="1461">
        <f>'GÜNDÜZ (Saat Ekle)'!AD28</f>
        <v>0</v>
      </c>
      <c r="ES37" s="1728">
        <f>'GÜNDÜZ (Saat Ekle)'!AE28</f>
        <v>0</v>
      </c>
      <c r="ET37" s="1733">
        <f>'GÜNDÜZ (Saat Ekle)'!AF28</f>
        <v>0</v>
      </c>
      <c r="EU37" s="1727">
        <f>'GÜNDÜZ (Saat Ekle)'!AG28</f>
        <v>0</v>
      </c>
      <c r="EV37" s="1736">
        <f>'GÜNDÜZ (Saat Ekle)'!AH28</f>
        <v>0</v>
      </c>
      <c r="EW37" s="1727">
        <f>'GÜNDÜZ (Saat Ekle)'!AI28</f>
        <v>0</v>
      </c>
      <c r="EX37" s="1736">
        <f>'GÜNDÜZ (Saat Ekle)'!AJ28</f>
        <v>0</v>
      </c>
      <c r="EY37" s="1727">
        <f>'GÜNDÜZ (Saat Ekle)'!AK28</f>
        <v>0</v>
      </c>
      <c r="EZ37" s="1736">
        <f>'GÜNDÜZ (Saat Ekle)'!AL28</f>
        <v>0</v>
      </c>
      <c r="FA37" s="1727">
        <f>'GÜNDÜZ (Saat Ekle)'!AM28</f>
        <v>0</v>
      </c>
      <c r="FB37" s="1736">
        <f>'GÜNDÜZ (Saat Ekle)'!AN28</f>
        <v>0</v>
      </c>
      <c r="FC37" s="1727">
        <f>'GÜNDÜZ (Saat Ekle)'!AO28</f>
        <v>0</v>
      </c>
      <c r="FD37" s="1460">
        <f>'GÜNDÜZ (Saat Ekle)'!AP28</f>
        <v>0</v>
      </c>
      <c r="FE37" s="1728">
        <f>'GÜNDÜZ (Saat Ekle)'!AQ28</f>
        <v>0</v>
      </c>
      <c r="FF37" s="1461">
        <f>'GÜNDÜZ (Saat Ekle)'!AR28</f>
        <v>0</v>
      </c>
      <c r="FG37" s="1728">
        <f>'GÜNDÜZ (Saat Ekle)'!AS28</f>
        <v>0</v>
      </c>
      <c r="FH37" s="1733">
        <f>'GÜNDÜZ (Saat Ekle)'!AT28</f>
        <v>0</v>
      </c>
      <c r="FI37" s="1727">
        <f>'GÜNDÜZ (Saat Ekle)'!AU28</f>
        <v>0</v>
      </c>
      <c r="FJ37" s="1736">
        <f>'GÜNDÜZ (Saat Ekle)'!AV28</f>
        <v>0</v>
      </c>
      <c r="FK37" s="1727">
        <f>'GÜNDÜZ (Saat Ekle)'!AW28</f>
        <v>0</v>
      </c>
      <c r="FL37" s="1736">
        <f>'GÜNDÜZ (Saat Ekle)'!AX28</f>
        <v>0</v>
      </c>
      <c r="FM37" s="1727">
        <f>'GÜNDÜZ (Saat Ekle)'!AY28</f>
        <v>0</v>
      </c>
      <c r="FN37" s="1736">
        <f>'GÜNDÜZ (Saat Ekle)'!AZ28</f>
        <v>0</v>
      </c>
      <c r="FO37" s="1727">
        <f>'GÜNDÜZ (Saat Ekle)'!BA28</f>
        <v>0</v>
      </c>
      <c r="FP37" s="1736">
        <f>'GÜNDÜZ (Saat Ekle)'!BB28</f>
        <v>0</v>
      </c>
      <c r="FQ37" s="1727">
        <f>'GÜNDÜZ (Saat Ekle)'!BC28</f>
        <v>0</v>
      </c>
      <c r="FR37" s="1460">
        <f>'GÜNDÜZ (Saat Ekle)'!BD28</f>
        <v>0</v>
      </c>
      <c r="FS37" s="1728">
        <f>'GÜNDÜZ (Saat Ekle)'!BE28</f>
        <v>0</v>
      </c>
      <c r="FT37" s="1461">
        <f>'GÜNDÜZ (Saat Ekle)'!BF28</f>
        <v>0</v>
      </c>
      <c r="FU37" s="1728">
        <f>'GÜNDÜZ (Saat Ekle)'!BG28</f>
        <v>0</v>
      </c>
      <c r="FV37" s="1733">
        <f>'GÜNDÜZ (Saat Ekle)'!BH28</f>
        <v>0</v>
      </c>
      <c r="FW37" s="1727">
        <f>'GÜNDÜZ (Saat Ekle)'!BI28</f>
        <v>0</v>
      </c>
      <c r="FX37" s="1736">
        <f>'GÜNDÜZ (Saat Ekle)'!BJ28</f>
        <v>0</v>
      </c>
      <c r="FY37" s="1727">
        <f>'GÜNDÜZ (Saat Ekle)'!BK28</f>
        <v>0</v>
      </c>
      <c r="FZ37" s="1736">
        <f>'GÜNDÜZ (Saat Ekle)'!BL28</f>
        <v>0</v>
      </c>
      <c r="GA37" s="1727">
        <f>'GÜNDÜZ (Saat Ekle)'!BM28</f>
        <v>0</v>
      </c>
      <c r="GB37" s="1736">
        <f>'GÜNDÜZ (Saat Ekle)'!BN28</f>
        <v>0</v>
      </c>
      <c r="GC37" s="1727">
        <f>'GÜNDÜZ (Saat Ekle)'!BO28</f>
        <v>0</v>
      </c>
      <c r="GD37" s="1736">
        <f>'GÜNDÜZ (Saat Ekle)'!BP28</f>
        <v>0</v>
      </c>
      <c r="GE37" s="1727">
        <f>'GÜNDÜZ (Saat Ekle)'!BQ28</f>
        <v>0</v>
      </c>
      <c r="GF37" s="1460">
        <f>'GÜNDÜZ (Saat Ekle)'!BR28</f>
        <v>0</v>
      </c>
      <c r="GG37" s="1728">
        <f>'GÜNDÜZ (Saat Ekle)'!BS28</f>
        <v>0</v>
      </c>
      <c r="GH37" s="1461">
        <f>'GÜNDÜZ (Saat Ekle)'!BT28</f>
        <v>0</v>
      </c>
      <c r="GI37" s="1768">
        <f>'GÜNDÜZ (Saat Ekle)'!BU28</f>
        <v>0</v>
      </c>
      <c r="GL37" s="4109"/>
      <c r="GM37" s="1487" t="str">
        <f t="shared" si="140"/>
        <v/>
      </c>
      <c r="GN37" s="1515"/>
      <c r="GO37" s="1487" t="str">
        <f t="shared" si="51"/>
        <v/>
      </c>
      <c r="GP37" s="1515"/>
      <c r="GQ37" s="1487" t="str">
        <f t="shared" si="52"/>
        <v/>
      </c>
      <c r="GR37" s="1515"/>
      <c r="GS37" s="1487" t="str">
        <f t="shared" si="53"/>
        <v/>
      </c>
      <c r="GT37" s="1515"/>
      <c r="GU37" s="1487" t="str">
        <f t="shared" si="54"/>
        <v/>
      </c>
      <c r="GV37" s="1500"/>
      <c r="GW37" s="1497" t="str">
        <f t="shared" si="141"/>
        <v/>
      </c>
      <c r="GX37" s="1515"/>
      <c r="GY37" s="1487" t="str">
        <f t="shared" si="142"/>
        <v/>
      </c>
      <c r="GZ37" s="1517"/>
      <c r="HA37" s="1494" t="str">
        <f t="shared" si="143"/>
        <v/>
      </c>
      <c r="HB37" s="1515"/>
      <c r="HC37" s="1490" t="str">
        <f t="shared" si="55"/>
        <v/>
      </c>
      <c r="HD37" s="1515"/>
      <c r="HE37" s="1490" t="str">
        <f t="shared" si="56"/>
        <v/>
      </c>
      <c r="HF37" s="1515"/>
      <c r="HG37" s="1490" t="str">
        <f t="shared" si="57"/>
        <v/>
      </c>
      <c r="HH37" s="1515"/>
      <c r="HI37" s="1490" t="str">
        <f t="shared" si="58"/>
        <v/>
      </c>
      <c r="HJ37" s="1500"/>
      <c r="HK37" s="1506" t="str">
        <f t="shared" si="59"/>
        <v/>
      </c>
      <c r="HL37" s="1515"/>
      <c r="HM37" s="1490" t="str">
        <f t="shared" si="144"/>
        <v/>
      </c>
      <c r="HN37" s="1517"/>
      <c r="HO37" s="1503" t="str">
        <f t="shared" si="60"/>
        <v/>
      </c>
      <c r="HP37" s="1515"/>
      <c r="HQ37" s="1487" t="str">
        <f t="shared" si="61"/>
        <v/>
      </c>
      <c r="HR37" s="1515"/>
      <c r="HS37" s="1487" t="str">
        <f t="shared" si="62"/>
        <v/>
      </c>
      <c r="HT37" s="1515"/>
      <c r="HU37" s="1487" t="str">
        <f t="shared" si="63"/>
        <v/>
      </c>
      <c r="HV37" s="1515"/>
      <c r="HW37" s="1487" t="str">
        <f t="shared" si="64"/>
        <v/>
      </c>
      <c r="HX37" s="1500"/>
      <c r="HY37" s="1497" t="str">
        <f t="shared" si="65"/>
        <v/>
      </c>
      <c r="HZ37" s="1515"/>
      <c r="IA37" s="1487" t="str">
        <f t="shared" si="66"/>
        <v/>
      </c>
      <c r="IB37" s="1517"/>
      <c r="IC37" s="1494" t="str">
        <f t="shared" si="67"/>
        <v/>
      </c>
      <c r="ID37" s="1515"/>
      <c r="IE37" s="1490" t="str">
        <f t="shared" si="68"/>
        <v/>
      </c>
      <c r="IF37" s="1515"/>
      <c r="IG37" s="1490" t="str">
        <f t="shared" si="69"/>
        <v/>
      </c>
      <c r="IH37" s="1515"/>
      <c r="II37" s="1490" t="str">
        <f t="shared" si="70"/>
        <v/>
      </c>
      <c r="IJ37" s="1515"/>
      <c r="IK37" s="1490" t="str">
        <f t="shared" si="71"/>
        <v/>
      </c>
      <c r="IL37" s="1500"/>
      <c r="IM37" s="1506" t="str">
        <f t="shared" si="72"/>
        <v/>
      </c>
      <c r="IN37" s="1515"/>
      <c r="IO37" s="1490" t="str">
        <f t="shared" si="73"/>
        <v/>
      </c>
      <c r="IP37" s="1517"/>
      <c r="IQ37" s="1509" t="str">
        <f t="shared" si="74"/>
        <v/>
      </c>
      <c r="IR37" s="1515"/>
      <c r="IS37" s="1422" t="str">
        <f t="shared" si="75"/>
        <v/>
      </c>
      <c r="IT37" s="1515"/>
      <c r="IU37" s="1422" t="str">
        <f t="shared" si="76"/>
        <v/>
      </c>
      <c r="IV37" s="1515"/>
      <c r="IW37" s="1422" t="str">
        <f t="shared" si="77"/>
        <v/>
      </c>
      <c r="IX37" s="1515"/>
      <c r="IY37" s="1422" t="str">
        <f t="shared" si="78"/>
        <v/>
      </c>
      <c r="IZ37" s="1500"/>
      <c r="JA37" s="1512" t="str">
        <f t="shared" si="79"/>
        <v/>
      </c>
      <c r="JB37" s="1515"/>
      <c r="JC37" s="1422" t="str">
        <f t="shared" si="80"/>
        <v/>
      </c>
      <c r="JD37" s="1517"/>
      <c r="JE37" s="1553"/>
      <c r="JF37" s="1571">
        <f t="shared" si="145"/>
        <v>0</v>
      </c>
      <c r="JG37" s="1555">
        <f t="shared" si="146"/>
        <v>0</v>
      </c>
      <c r="JH37" s="1555">
        <f t="shared" si="147"/>
        <v>0</v>
      </c>
      <c r="JI37" s="1555">
        <f t="shared" si="148"/>
        <v>0</v>
      </c>
      <c r="JJ37" s="1555">
        <f t="shared" si="149"/>
        <v>0</v>
      </c>
      <c r="JK37" s="1566">
        <f t="shared" si="150"/>
        <v>0</v>
      </c>
      <c r="JL37" s="1522">
        <f t="shared" si="151"/>
        <v>0</v>
      </c>
      <c r="JM37" s="1523">
        <f t="shared" si="152"/>
        <v>0</v>
      </c>
      <c r="JN37" s="1523">
        <f t="shared" si="153"/>
        <v>0</v>
      </c>
      <c r="JO37" s="1560">
        <f t="shared" si="154"/>
        <v>0</v>
      </c>
      <c r="JP37" s="1563" t="str">
        <f t="shared" si="167"/>
        <v/>
      </c>
      <c r="JQ37" s="1563"/>
      <c r="JR37" s="1563" t="str">
        <f t="shared" si="81"/>
        <v/>
      </c>
      <c r="JS37" s="1563"/>
      <c r="JT37" s="1563" t="str">
        <f t="shared" si="82"/>
        <v/>
      </c>
      <c r="JU37" s="1563"/>
      <c r="JV37" s="1563" t="str">
        <f t="shared" si="83"/>
        <v/>
      </c>
      <c r="JW37" s="1563"/>
      <c r="JX37" s="1563" t="str">
        <f t="shared" si="84"/>
        <v/>
      </c>
      <c r="JY37" s="1563"/>
      <c r="JZ37" s="1563" t="str">
        <f t="shared" si="85"/>
        <v/>
      </c>
      <c r="KA37" s="1563"/>
      <c r="KB37" s="1563" t="str">
        <f t="shared" si="86"/>
        <v/>
      </c>
      <c r="KC37" s="1563"/>
      <c r="KD37" s="1563" t="str">
        <f t="shared" si="87"/>
        <v/>
      </c>
      <c r="KE37" s="1563"/>
      <c r="KF37" s="1563" t="str">
        <f t="shared" si="88"/>
        <v/>
      </c>
      <c r="KG37" s="1563"/>
      <c r="KH37" s="1563" t="str">
        <f t="shared" si="89"/>
        <v/>
      </c>
      <c r="KI37" s="1563"/>
      <c r="KJ37" s="1563" t="str">
        <f t="shared" si="90"/>
        <v/>
      </c>
      <c r="KK37" s="1563"/>
      <c r="KL37" s="1563" t="str">
        <f t="shared" si="91"/>
        <v/>
      </c>
      <c r="KM37" s="1563"/>
      <c r="KN37" s="1563" t="str">
        <f t="shared" si="92"/>
        <v/>
      </c>
      <c r="KO37" s="1563"/>
      <c r="KP37" s="1563" t="str">
        <f t="shared" si="93"/>
        <v/>
      </c>
      <c r="KQ37" s="1563"/>
      <c r="KR37" s="1563" t="str">
        <f t="shared" si="94"/>
        <v/>
      </c>
      <c r="KS37" s="1563"/>
      <c r="KT37" s="1563" t="str">
        <f t="shared" si="95"/>
        <v/>
      </c>
      <c r="KU37" s="1563"/>
      <c r="KV37" s="1563" t="str">
        <f t="shared" si="96"/>
        <v/>
      </c>
      <c r="KW37" s="1563"/>
      <c r="KX37" s="1563" t="str">
        <f t="shared" si="97"/>
        <v/>
      </c>
      <c r="KY37" s="1563"/>
      <c r="KZ37" s="1563" t="str">
        <f t="shared" si="98"/>
        <v/>
      </c>
      <c r="LA37" s="1563"/>
      <c r="LB37" s="1563" t="str">
        <f t="shared" si="99"/>
        <v/>
      </c>
      <c r="LC37" s="1563"/>
      <c r="LD37" s="1563" t="str">
        <f t="shared" si="100"/>
        <v/>
      </c>
      <c r="LE37" s="1563"/>
      <c r="LF37" s="1563" t="str">
        <f t="shared" si="101"/>
        <v/>
      </c>
      <c r="LG37" s="1563"/>
      <c r="LH37" s="1563" t="str">
        <f t="shared" si="102"/>
        <v/>
      </c>
      <c r="LI37" s="1563"/>
      <c r="LJ37" s="1563" t="str">
        <f t="shared" si="103"/>
        <v/>
      </c>
      <c r="LK37" s="1563"/>
      <c r="LL37" s="1563" t="str">
        <f t="shared" si="104"/>
        <v/>
      </c>
      <c r="LM37" s="1563"/>
      <c r="LN37" s="1563" t="str">
        <f t="shared" si="105"/>
        <v/>
      </c>
      <c r="LO37" s="1563"/>
      <c r="LP37" s="1563" t="str">
        <f t="shared" si="106"/>
        <v/>
      </c>
      <c r="LQ37" s="1563"/>
      <c r="LR37" s="1563" t="str">
        <f t="shared" si="107"/>
        <v/>
      </c>
      <c r="LS37" s="1563"/>
      <c r="LT37" s="1563" t="str">
        <f t="shared" si="108"/>
        <v/>
      </c>
      <c r="LU37" s="1563"/>
      <c r="LV37" s="1563" t="str">
        <f t="shared" si="109"/>
        <v/>
      </c>
      <c r="LW37" s="1563"/>
      <c r="LX37" s="1563" t="str">
        <f t="shared" si="110"/>
        <v/>
      </c>
      <c r="LY37" s="1563"/>
      <c r="LZ37" s="1563" t="str">
        <f t="shared" si="111"/>
        <v/>
      </c>
      <c r="MA37" s="1563"/>
      <c r="MB37" s="1563" t="str">
        <f t="shared" si="112"/>
        <v/>
      </c>
      <c r="MC37" s="1563"/>
      <c r="MD37" s="1563" t="str">
        <f t="shared" si="113"/>
        <v/>
      </c>
      <c r="ME37" s="1563"/>
      <c r="MF37" s="1563" t="str">
        <f t="shared" si="114"/>
        <v/>
      </c>
      <c r="MG37" s="1563"/>
      <c r="MH37" s="1572">
        <f t="shared" si="168"/>
        <v>0</v>
      </c>
      <c r="MI37" s="1553"/>
      <c r="MJ37" s="1571">
        <f t="shared" si="169"/>
        <v>0</v>
      </c>
      <c r="MK37" s="1555">
        <f t="shared" si="169"/>
        <v>0</v>
      </c>
      <c r="ML37" s="1555">
        <f t="shared" si="169"/>
        <v>0</v>
      </c>
      <c r="MM37" s="1555">
        <f t="shared" si="169"/>
        <v>0</v>
      </c>
      <c r="MN37" s="1555">
        <f t="shared" si="169"/>
        <v>0</v>
      </c>
      <c r="MO37" s="1555">
        <f t="shared" si="169"/>
        <v>0</v>
      </c>
      <c r="MP37" s="1579">
        <f t="shared" si="169"/>
        <v>0</v>
      </c>
      <c r="MQ37" s="1754">
        <f t="shared" si="155"/>
        <v>0</v>
      </c>
      <c r="MR37" s="1553"/>
      <c r="MS37" s="1557"/>
      <c r="MT37" s="1557"/>
      <c r="MU37" s="1557"/>
      <c r="MV37" s="1557"/>
      <c r="MW37" s="1557"/>
      <c r="MX37" s="1557"/>
      <c r="MY37" s="1557"/>
      <c r="MZ37" s="1752"/>
      <c r="NA37" s="1752"/>
      <c r="NB37" s="1553"/>
      <c r="NC37" s="1585">
        <f t="shared" si="170"/>
        <v>0</v>
      </c>
      <c r="ND37" s="1554">
        <f t="shared" si="156"/>
        <v>0</v>
      </c>
      <c r="NE37" s="1554">
        <f t="shared" si="157"/>
        <v>0</v>
      </c>
      <c r="NF37" s="1554">
        <f t="shared" si="158"/>
        <v>0</v>
      </c>
      <c r="NG37" s="1554">
        <f t="shared" si="159"/>
        <v>0</v>
      </c>
      <c r="NH37" s="1554">
        <f t="shared" si="160"/>
        <v>0</v>
      </c>
      <c r="NI37" s="1554">
        <f t="shared" si="161"/>
        <v>0</v>
      </c>
      <c r="NJ37" s="1586">
        <f t="shared" si="162"/>
        <v>0</v>
      </c>
      <c r="NL37" s="1"/>
      <c r="NM37" s="1766">
        <f t="shared" si="163"/>
        <v>0</v>
      </c>
      <c r="NN37" s="1"/>
      <c r="NO37" s="1"/>
      <c r="NP37" s="1"/>
      <c r="NQ37" s="1"/>
      <c r="NR37" s="1"/>
    </row>
    <row r="38" spans="3:382" s="1337" customFormat="1" ht="10.5" customHeight="1" thickBot="1">
      <c r="C38" s="2542" t="str">
        <f t="shared" si="116"/>
        <v>0T</v>
      </c>
      <c r="D38" s="2412">
        <f t="shared" si="117"/>
        <v>0</v>
      </c>
      <c r="E38" s="1539">
        <f t="shared" si="118"/>
        <v>0</v>
      </c>
      <c r="F38" s="1539">
        <f t="shared" si="119"/>
        <v>0</v>
      </c>
      <c r="G38" s="1539">
        <f t="shared" si="120"/>
        <v>0</v>
      </c>
      <c r="H38" s="2408">
        <f t="shared" si="121"/>
        <v>0</v>
      </c>
      <c r="I38" s="1553"/>
      <c r="J38" s="1340"/>
      <c r="L38" s="2426" t="str">
        <f t="shared" si="122"/>
        <v>0T</v>
      </c>
      <c r="M38" s="2423">
        <f t="shared" si="123"/>
        <v>0</v>
      </c>
      <c r="N38" s="1540">
        <f t="shared" si="124"/>
        <v>0</v>
      </c>
      <c r="O38" s="1540">
        <f t="shared" si="125"/>
        <v>0</v>
      </c>
      <c r="P38" s="1540">
        <f t="shared" si="126"/>
        <v>0</v>
      </c>
      <c r="Q38" s="2416">
        <f t="shared" si="127"/>
        <v>0</v>
      </c>
      <c r="R38" s="2403"/>
      <c r="S38" s="1752"/>
      <c r="T38" s="1412"/>
      <c r="U38" s="2420">
        <f t="shared" si="128"/>
        <v>0</v>
      </c>
      <c r="V38" s="2420" t="str">
        <f t="shared" si="129"/>
        <v>T</v>
      </c>
      <c r="W38" s="2423">
        <f t="shared" si="130"/>
        <v>0</v>
      </c>
      <c r="X38" s="1540">
        <f t="shared" si="131"/>
        <v>0</v>
      </c>
      <c r="Y38" s="1540">
        <f t="shared" si="132"/>
        <v>0</v>
      </c>
      <c r="Z38" s="1540">
        <f t="shared" si="133"/>
        <v>0</v>
      </c>
      <c r="AA38" s="2416">
        <f t="shared" si="134"/>
        <v>0</v>
      </c>
      <c r="AB38" s="1752"/>
      <c r="AC38" s="1752"/>
      <c r="AD38" s="1752"/>
      <c r="AE38" s="1752"/>
      <c r="AF38" s="1752"/>
      <c r="AG38" s="1752"/>
      <c r="AH38" s="1752"/>
      <c r="AI38" s="1752"/>
      <c r="AJ38" s="1752"/>
      <c r="AK38" s="1752"/>
      <c r="AL38" s="1752"/>
      <c r="AM38" s="1752"/>
      <c r="AN38" s="1752"/>
      <c r="AO38" s="1752"/>
      <c r="AP38" s="1752"/>
      <c r="AQ38" s="1752"/>
      <c r="AR38" s="1752"/>
      <c r="AS38" s="1752"/>
      <c r="AT38" s="1752"/>
      <c r="AU38" s="1752"/>
      <c r="AV38" s="1752"/>
      <c r="AW38" s="1752"/>
      <c r="AX38" s="1752"/>
      <c r="AY38" s="1752"/>
      <c r="AZ38" s="1752"/>
      <c r="BA38" s="1752"/>
      <c r="BB38" s="1752"/>
      <c r="BC38" s="1752"/>
      <c r="BD38" s="1752"/>
      <c r="BE38" s="1752"/>
      <c r="BF38" s="1752"/>
      <c r="BG38" s="1752"/>
      <c r="BH38" s="1752"/>
      <c r="BI38" s="1752"/>
      <c r="BJ38" s="1752"/>
      <c r="BK38" s="1752"/>
      <c r="BL38" s="1752"/>
      <c r="BM38" s="1752"/>
      <c r="BN38" s="1752"/>
      <c r="BO38" s="1752"/>
      <c r="BP38" s="1752"/>
      <c r="BQ38" s="1752"/>
      <c r="BR38" s="1752"/>
      <c r="BS38" s="1752"/>
      <c r="BT38" s="1752"/>
      <c r="BU38" s="1752"/>
      <c r="BV38" s="1752"/>
      <c r="BW38" s="1752"/>
      <c r="BX38" s="1752"/>
      <c r="BY38" s="1752"/>
      <c r="BZ38" s="1752"/>
      <c r="CA38" s="1752"/>
      <c r="CB38" s="1752"/>
      <c r="CC38" s="1752"/>
      <c r="CD38" s="1752"/>
      <c r="CE38" s="1752"/>
      <c r="CF38" s="1752"/>
      <c r="CG38" s="1752"/>
      <c r="CH38" s="1752"/>
      <c r="CI38" s="1752"/>
      <c r="CJ38" s="1752"/>
      <c r="CK38" s="1752"/>
      <c r="CL38" s="1752"/>
      <c r="CM38" s="1752"/>
      <c r="CN38" s="1752"/>
      <c r="CO38" s="2547" t="str">
        <f>IF(DP38="","",(DP38&amp;(COUNTIF($DP$16:DP39,DP38))))</f>
        <v>012</v>
      </c>
      <c r="CP38" s="2548">
        <f t="shared" ref="CP38" si="222">DP38</f>
        <v>0</v>
      </c>
      <c r="CQ38" s="2549" t="str">
        <f t="shared" ref="CQ38" si="223">DP38&amp;DQ38</f>
        <v>0T</v>
      </c>
      <c r="CR38" s="1540">
        <f t="shared" si="135"/>
        <v>0</v>
      </c>
      <c r="CS38" s="1540">
        <f t="shared" si="136"/>
        <v>0</v>
      </c>
      <c r="CT38" s="1540">
        <f t="shared" si="137"/>
        <v>0</v>
      </c>
      <c r="CU38" s="1540">
        <f t="shared" si="138"/>
        <v>0</v>
      </c>
      <c r="CV38" s="2416">
        <f t="shared" si="139"/>
        <v>0</v>
      </c>
      <c r="CX38" s="2432" t="str">
        <f>IFERROR((VLOOKUP(CO38,'BİLGİ GİR'!$V$107:$AA$119,6,0)),"")</f>
        <v/>
      </c>
      <c r="CY38" s="4110">
        <f>'BİLGİ GİR'!F118</f>
        <v>0</v>
      </c>
      <c r="CZ38" s="1542" t="s">
        <v>7</v>
      </c>
      <c r="DA38" s="2436">
        <f>'BİLGİ GİR'!CB118</f>
        <v>0</v>
      </c>
      <c r="DB38" s="2444"/>
      <c r="DC38" s="2436">
        <f>'BİLGİ GİR'!CD118</f>
        <v>0</v>
      </c>
      <c r="DD38" s="2446"/>
      <c r="DE38" s="2434">
        <f>'BİLGİ GİR'!CF118</f>
        <v>0</v>
      </c>
      <c r="DF38" s="2444"/>
      <c r="DG38" s="2436">
        <f>'BİLGİ GİR'!CH118</f>
        <v>0</v>
      </c>
      <c r="DH38" s="2446"/>
      <c r="DI38" s="2434">
        <f>'BİLGİ GİR'!CJ118</f>
        <v>0</v>
      </c>
      <c r="DJ38" s="2444"/>
      <c r="DK38" s="2436">
        <f>'BİLGİ GİR'!CL118</f>
        <v>0</v>
      </c>
      <c r="DL38" s="2446"/>
      <c r="DM38" s="2434">
        <f>'BİLGİ GİR'!CN118</f>
        <v>0</v>
      </c>
      <c r="DN38" s="2446"/>
      <c r="DO38" s="1749"/>
      <c r="DP38" s="4112">
        <f t="shared" ref="DP38" si="224">CY38</f>
        <v>0</v>
      </c>
      <c r="DQ38" s="1344" t="s">
        <v>7</v>
      </c>
      <c r="DR38" s="1732">
        <f>'GÜNDÜZ (Saat Ekle)'!D29</f>
        <v>0</v>
      </c>
      <c r="DS38" s="1729">
        <f>'GÜNDÜZ (Saat Ekle)'!E29</f>
        <v>0</v>
      </c>
      <c r="DT38" s="1735">
        <f>'GÜNDÜZ (Saat Ekle)'!F29</f>
        <v>0</v>
      </c>
      <c r="DU38" s="1729">
        <f>'GÜNDÜZ (Saat Ekle)'!G29</f>
        <v>0</v>
      </c>
      <c r="DV38" s="1735">
        <f>'GÜNDÜZ (Saat Ekle)'!H29</f>
        <v>0</v>
      </c>
      <c r="DW38" s="1729">
        <f>'GÜNDÜZ (Saat Ekle)'!I29</f>
        <v>0</v>
      </c>
      <c r="DX38" s="1735">
        <f>'GÜNDÜZ (Saat Ekle)'!J29</f>
        <v>0</v>
      </c>
      <c r="DY38" s="1729">
        <f>'GÜNDÜZ (Saat Ekle)'!K29</f>
        <v>0</v>
      </c>
      <c r="DZ38" s="1735">
        <f>'GÜNDÜZ (Saat Ekle)'!L29</f>
        <v>0</v>
      </c>
      <c r="EA38" s="1729">
        <f>'GÜNDÜZ (Saat Ekle)'!M29</f>
        <v>0</v>
      </c>
      <c r="EB38" s="1458">
        <f>'GÜNDÜZ (Saat Ekle)'!N29</f>
        <v>0</v>
      </c>
      <c r="EC38" s="1730">
        <f>'GÜNDÜZ (Saat Ekle)'!O29</f>
        <v>0</v>
      </c>
      <c r="ED38" s="1459">
        <f>'GÜNDÜZ (Saat Ekle)'!P29</f>
        <v>0</v>
      </c>
      <c r="EE38" s="1730">
        <f>'GÜNDÜZ (Saat Ekle)'!Q29</f>
        <v>0</v>
      </c>
      <c r="EF38" s="1732">
        <f>'GÜNDÜZ (Saat Ekle)'!R29</f>
        <v>0</v>
      </c>
      <c r="EG38" s="1729">
        <f>'GÜNDÜZ (Saat Ekle)'!S29</f>
        <v>0</v>
      </c>
      <c r="EH38" s="1735">
        <f>'GÜNDÜZ (Saat Ekle)'!T29</f>
        <v>0</v>
      </c>
      <c r="EI38" s="1729">
        <f>'GÜNDÜZ (Saat Ekle)'!U29</f>
        <v>0</v>
      </c>
      <c r="EJ38" s="1735">
        <f>'GÜNDÜZ (Saat Ekle)'!V29</f>
        <v>0</v>
      </c>
      <c r="EK38" s="1729">
        <f>'GÜNDÜZ (Saat Ekle)'!W29</f>
        <v>0</v>
      </c>
      <c r="EL38" s="1735">
        <f>'GÜNDÜZ (Saat Ekle)'!X29</f>
        <v>0</v>
      </c>
      <c r="EM38" s="1729">
        <f>'GÜNDÜZ (Saat Ekle)'!Y29</f>
        <v>0</v>
      </c>
      <c r="EN38" s="1735">
        <f>'GÜNDÜZ (Saat Ekle)'!Z29</f>
        <v>0</v>
      </c>
      <c r="EO38" s="1729">
        <f>'GÜNDÜZ (Saat Ekle)'!AA29</f>
        <v>0</v>
      </c>
      <c r="EP38" s="1458">
        <f>'GÜNDÜZ (Saat Ekle)'!AB29</f>
        <v>0</v>
      </c>
      <c r="EQ38" s="1730">
        <f>'GÜNDÜZ (Saat Ekle)'!AC29</f>
        <v>0</v>
      </c>
      <c r="ER38" s="1459">
        <f>'GÜNDÜZ (Saat Ekle)'!AD29</f>
        <v>0</v>
      </c>
      <c r="ES38" s="1730">
        <f>'GÜNDÜZ (Saat Ekle)'!AE29</f>
        <v>0</v>
      </c>
      <c r="ET38" s="1732">
        <f>'GÜNDÜZ (Saat Ekle)'!AF29</f>
        <v>0</v>
      </c>
      <c r="EU38" s="1729">
        <f>'GÜNDÜZ (Saat Ekle)'!AG29</f>
        <v>0</v>
      </c>
      <c r="EV38" s="1735">
        <f>'GÜNDÜZ (Saat Ekle)'!AH29</f>
        <v>0</v>
      </c>
      <c r="EW38" s="1729">
        <f>'GÜNDÜZ (Saat Ekle)'!AI29</f>
        <v>0</v>
      </c>
      <c r="EX38" s="1735">
        <f>'GÜNDÜZ (Saat Ekle)'!AJ29</f>
        <v>0</v>
      </c>
      <c r="EY38" s="1729">
        <f>'GÜNDÜZ (Saat Ekle)'!AK29</f>
        <v>0</v>
      </c>
      <c r="EZ38" s="1735">
        <f>'GÜNDÜZ (Saat Ekle)'!AL29</f>
        <v>0</v>
      </c>
      <c r="FA38" s="1729">
        <f>'GÜNDÜZ (Saat Ekle)'!AM29</f>
        <v>0</v>
      </c>
      <c r="FB38" s="1735">
        <f>'GÜNDÜZ (Saat Ekle)'!AN29</f>
        <v>0</v>
      </c>
      <c r="FC38" s="1729">
        <f>'GÜNDÜZ (Saat Ekle)'!AO29</f>
        <v>0</v>
      </c>
      <c r="FD38" s="1458">
        <f>'GÜNDÜZ (Saat Ekle)'!AP29</f>
        <v>0</v>
      </c>
      <c r="FE38" s="1730">
        <f>'GÜNDÜZ (Saat Ekle)'!AQ29</f>
        <v>0</v>
      </c>
      <c r="FF38" s="1459">
        <f>'GÜNDÜZ (Saat Ekle)'!AR29</f>
        <v>0</v>
      </c>
      <c r="FG38" s="1730">
        <f>'GÜNDÜZ (Saat Ekle)'!AS29</f>
        <v>0</v>
      </c>
      <c r="FH38" s="1732">
        <f>'GÜNDÜZ (Saat Ekle)'!AT29</f>
        <v>0</v>
      </c>
      <c r="FI38" s="1729">
        <f>'GÜNDÜZ (Saat Ekle)'!AU29</f>
        <v>0</v>
      </c>
      <c r="FJ38" s="1735">
        <f>'GÜNDÜZ (Saat Ekle)'!AV29</f>
        <v>0</v>
      </c>
      <c r="FK38" s="1729">
        <f>'GÜNDÜZ (Saat Ekle)'!AW29</f>
        <v>0</v>
      </c>
      <c r="FL38" s="1735">
        <f>'GÜNDÜZ (Saat Ekle)'!AX29</f>
        <v>0</v>
      </c>
      <c r="FM38" s="1729">
        <f>'GÜNDÜZ (Saat Ekle)'!AY29</f>
        <v>0</v>
      </c>
      <c r="FN38" s="1735">
        <f>'GÜNDÜZ (Saat Ekle)'!AZ29</f>
        <v>0</v>
      </c>
      <c r="FO38" s="1729">
        <f>'GÜNDÜZ (Saat Ekle)'!BA29</f>
        <v>0</v>
      </c>
      <c r="FP38" s="1735">
        <f>'GÜNDÜZ (Saat Ekle)'!BB29</f>
        <v>0</v>
      </c>
      <c r="FQ38" s="1729">
        <f>'GÜNDÜZ (Saat Ekle)'!BC29</f>
        <v>0</v>
      </c>
      <c r="FR38" s="1458">
        <f>'GÜNDÜZ (Saat Ekle)'!BD29</f>
        <v>0</v>
      </c>
      <c r="FS38" s="1730">
        <f>'GÜNDÜZ (Saat Ekle)'!BE29</f>
        <v>0</v>
      </c>
      <c r="FT38" s="1459">
        <f>'GÜNDÜZ (Saat Ekle)'!BF29</f>
        <v>0</v>
      </c>
      <c r="FU38" s="1730">
        <f>'GÜNDÜZ (Saat Ekle)'!BG29</f>
        <v>0</v>
      </c>
      <c r="FV38" s="1732">
        <f>'GÜNDÜZ (Saat Ekle)'!BH29</f>
        <v>0</v>
      </c>
      <c r="FW38" s="1729">
        <f>'GÜNDÜZ (Saat Ekle)'!BI29</f>
        <v>0</v>
      </c>
      <c r="FX38" s="1735">
        <f>'GÜNDÜZ (Saat Ekle)'!BJ29</f>
        <v>0</v>
      </c>
      <c r="FY38" s="1729">
        <f>'GÜNDÜZ (Saat Ekle)'!BK29</f>
        <v>0</v>
      </c>
      <c r="FZ38" s="1735">
        <f>'GÜNDÜZ (Saat Ekle)'!BL29</f>
        <v>0</v>
      </c>
      <c r="GA38" s="1729">
        <f>'GÜNDÜZ (Saat Ekle)'!BM29</f>
        <v>0</v>
      </c>
      <c r="GB38" s="1735">
        <f>'GÜNDÜZ (Saat Ekle)'!BN29</f>
        <v>0</v>
      </c>
      <c r="GC38" s="1729">
        <f>'GÜNDÜZ (Saat Ekle)'!BO29</f>
        <v>0</v>
      </c>
      <c r="GD38" s="1735">
        <f>'GÜNDÜZ (Saat Ekle)'!BP29</f>
        <v>0</v>
      </c>
      <c r="GE38" s="1729">
        <f>'GÜNDÜZ (Saat Ekle)'!BQ29</f>
        <v>0</v>
      </c>
      <c r="GF38" s="1458">
        <f>'GÜNDÜZ (Saat Ekle)'!BR29</f>
        <v>0</v>
      </c>
      <c r="GG38" s="1730">
        <f>'GÜNDÜZ (Saat Ekle)'!BS29</f>
        <v>0</v>
      </c>
      <c r="GH38" s="1459">
        <f>'GÜNDÜZ (Saat Ekle)'!BT29</f>
        <v>0</v>
      </c>
      <c r="GI38" s="1769">
        <f>'GÜNDÜZ (Saat Ekle)'!BU29</f>
        <v>0</v>
      </c>
      <c r="GL38" s="4108">
        <f t="shared" ref="GL38" si="225">DP38</f>
        <v>0</v>
      </c>
      <c r="GM38" s="1487" t="str">
        <f t="shared" si="140"/>
        <v/>
      </c>
      <c r="GN38" s="1515"/>
      <c r="GO38" s="1487" t="str">
        <f t="shared" si="51"/>
        <v/>
      </c>
      <c r="GP38" s="1515"/>
      <c r="GQ38" s="1487" t="str">
        <f t="shared" si="52"/>
        <v/>
      </c>
      <c r="GR38" s="1515"/>
      <c r="GS38" s="1487" t="str">
        <f t="shared" si="53"/>
        <v/>
      </c>
      <c r="GT38" s="1515"/>
      <c r="GU38" s="1487" t="str">
        <f t="shared" si="54"/>
        <v/>
      </c>
      <c r="GV38" s="1500"/>
      <c r="GW38" s="1497" t="str">
        <f t="shared" si="141"/>
        <v/>
      </c>
      <c r="GX38" s="1515"/>
      <c r="GY38" s="1487" t="str">
        <f t="shared" si="142"/>
        <v/>
      </c>
      <c r="GZ38" s="1517"/>
      <c r="HA38" s="1494" t="str">
        <f t="shared" si="143"/>
        <v/>
      </c>
      <c r="HB38" s="1515"/>
      <c r="HC38" s="1490" t="str">
        <f t="shared" si="55"/>
        <v/>
      </c>
      <c r="HD38" s="1515"/>
      <c r="HE38" s="1490" t="str">
        <f t="shared" si="56"/>
        <v/>
      </c>
      <c r="HF38" s="1515"/>
      <c r="HG38" s="1490" t="str">
        <f t="shared" si="57"/>
        <v/>
      </c>
      <c r="HH38" s="1515"/>
      <c r="HI38" s="1490" t="str">
        <f t="shared" si="58"/>
        <v/>
      </c>
      <c r="HJ38" s="1500"/>
      <c r="HK38" s="1506" t="str">
        <f t="shared" si="59"/>
        <v/>
      </c>
      <c r="HL38" s="1515"/>
      <c r="HM38" s="1490" t="str">
        <f t="shared" si="144"/>
        <v/>
      </c>
      <c r="HN38" s="1517"/>
      <c r="HO38" s="1503" t="str">
        <f t="shared" si="60"/>
        <v/>
      </c>
      <c r="HP38" s="1515"/>
      <c r="HQ38" s="1487" t="str">
        <f t="shared" si="61"/>
        <v/>
      </c>
      <c r="HR38" s="1515"/>
      <c r="HS38" s="1487" t="str">
        <f t="shared" si="62"/>
        <v/>
      </c>
      <c r="HT38" s="1515"/>
      <c r="HU38" s="1487" t="str">
        <f t="shared" si="63"/>
        <v/>
      </c>
      <c r="HV38" s="1515"/>
      <c r="HW38" s="1487" t="str">
        <f t="shared" si="64"/>
        <v/>
      </c>
      <c r="HX38" s="1500"/>
      <c r="HY38" s="1497" t="str">
        <f t="shared" si="65"/>
        <v/>
      </c>
      <c r="HZ38" s="1515"/>
      <c r="IA38" s="1487" t="str">
        <f t="shared" si="66"/>
        <v/>
      </c>
      <c r="IB38" s="1517"/>
      <c r="IC38" s="1494" t="str">
        <f t="shared" si="67"/>
        <v/>
      </c>
      <c r="ID38" s="1515"/>
      <c r="IE38" s="1490" t="str">
        <f t="shared" si="68"/>
        <v/>
      </c>
      <c r="IF38" s="1515"/>
      <c r="IG38" s="1490" t="str">
        <f t="shared" si="69"/>
        <v/>
      </c>
      <c r="IH38" s="1515"/>
      <c r="II38" s="1490" t="str">
        <f t="shared" si="70"/>
        <v/>
      </c>
      <c r="IJ38" s="1515"/>
      <c r="IK38" s="1490" t="str">
        <f t="shared" si="71"/>
        <v/>
      </c>
      <c r="IL38" s="1500"/>
      <c r="IM38" s="1506" t="str">
        <f t="shared" si="72"/>
        <v/>
      </c>
      <c r="IN38" s="1515"/>
      <c r="IO38" s="1490" t="str">
        <f t="shared" si="73"/>
        <v/>
      </c>
      <c r="IP38" s="1517"/>
      <c r="IQ38" s="1509" t="str">
        <f t="shared" si="74"/>
        <v/>
      </c>
      <c r="IR38" s="1515"/>
      <c r="IS38" s="1422" t="str">
        <f t="shared" si="75"/>
        <v/>
      </c>
      <c r="IT38" s="1515"/>
      <c r="IU38" s="1422" t="str">
        <f t="shared" si="76"/>
        <v/>
      </c>
      <c r="IV38" s="1515"/>
      <c r="IW38" s="1422" t="str">
        <f t="shared" si="77"/>
        <v/>
      </c>
      <c r="IX38" s="1515"/>
      <c r="IY38" s="1422" t="str">
        <f t="shared" si="78"/>
        <v/>
      </c>
      <c r="IZ38" s="1500"/>
      <c r="JA38" s="1512" t="str">
        <f t="shared" si="79"/>
        <v/>
      </c>
      <c r="JB38" s="1515"/>
      <c r="JC38" s="1422" t="str">
        <f t="shared" si="80"/>
        <v/>
      </c>
      <c r="JD38" s="1517"/>
      <c r="JE38" s="1553"/>
      <c r="JF38" s="1571">
        <f t="shared" si="145"/>
        <v>0</v>
      </c>
      <c r="JG38" s="1555">
        <f t="shared" si="146"/>
        <v>0</v>
      </c>
      <c r="JH38" s="1555">
        <f t="shared" si="147"/>
        <v>0</v>
      </c>
      <c r="JI38" s="1555">
        <f t="shared" si="148"/>
        <v>0</v>
      </c>
      <c r="JJ38" s="1555">
        <f t="shared" si="149"/>
        <v>0</v>
      </c>
      <c r="JK38" s="1566">
        <f t="shared" si="150"/>
        <v>0</v>
      </c>
      <c r="JL38" s="1522">
        <f t="shared" si="151"/>
        <v>0</v>
      </c>
      <c r="JM38" s="1523">
        <f t="shared" si="152"/>
        <v>0</v>
      </c>
      <c r="JN38" s="1523">
        <f t="shared" si="153"/>
        <v>0</v>
      </c>
      <c r="JO38" s="1560">
        <f t="shared" si="154"/>
        <v>0</v>
      </c>
      <c r="JP38" s="1563" t="str">
        <f t="shared" si="167"/>
        <v/>
      </c>
      <c r="JQ38" s="1563"/>
      <c r="JR38" s="1563" t="str">
        <f t="shared" si="81"/>
        <v/>
      </c>
      <c r="JS38" s="1563"/>
      <c r="JT38" s="1563" t="str">
        <f t="shared" si="82"/>
        <v/>
      </c>
      <c r="JU38" s="1563"/>
      <c r="JV38" s="1563" t="str">
        <f t="shared" si="83"/>
        <v/>
      </c>
      <c r="JW38" s="1563"/>
      <c r="JX38" s="1563" t="str">
        <f t="shared" si="84"/>
        <v/>
      </c>
      <c r="JY38" s="1563"/>
      <c r="JZ38" s="1563" t="str">
        <f t="shared" si="85"/>
        <v/>
      </c>
      <c r="KA38" s="1563"/>
      <c r="KB38" s="1563" t="str">
        <f t="shared" si="86"/>
        <v/>
      </c>
      <c r="KC38" s="1563"/>
      <c r="KD38" s="1563" t="str">
        <f t="shared" si="87"/>
        <v/>
      </c>
      <c r="KE38" s="1563"/>
      <c r="KF38" s="1563" t="str">
        <f t="shared" si="88"/>
        <v/>
      </c>
      <c r="KG38" s="1563"/>
      <c r="KH38" s="1563" t="str">
        <f t="shared" si="89"/>
        <v/>
      </c>
      <c r="KI38" s="1563"/>
      <c r="KJ38" s="1563" t="str">
        <f t="shared" si="90"/>
        <v/>
      </c>
      <c r="KK38" s="1563"/>
      <c r="KL38" s="1563" t="str">
        <f t="shared" si="91"/>
        <v/>
      </c>
      <c r="KM38" s="1563"/>
      <c r="KN38" s="1563" t="str">
        <f t="shared" si="92"/>
        <v/>
      </c>
      <c r="KO38" s="1563"/>
      <c r="KP38" s="1563" t="str">
        <f t="shared" si="93"/>
        <v/>
      </c>
      <c r="KQ38" s="1563"/>
      <c r="KR38" s="1563" t="str">
        <f t="shared" si="94"/>
        <v/>
      </c>
      <c r="KS38" s="1563"/>
      <c r="KT38" s="1563" t="str">
        <f t="shared" si="95"/>
        <v/>
      </c>
      <c r="KU38" s="1563"/>
      <c r="KV38" s="1563" t="str">
        <f t="shared" si="96"/>
        <v/>
      </c>
      <c r="KW38" s="1563"/>
      <c r="KX38" s="1563" t="str">
        <f t="shared" si="97"/>
        <v/>
      </c>
      <c r="KY38" s="1563"/>
      <c r="KZ38" s="1563" t="str">
        <f t="shared" si="98"/>
        <v/>
      </c>
      <c r="LA38" s="1563"/>
      <c r="LB38" s="1563" t="str">
        <f t="shared" si="99"/>
        <v/>
      </c>
      <c r="LC38" s="1563"/>
      <c r="LD38" s="1563" t="str">
        <f t="shared" si="100"/>
        <v/>
      </c>
      <c r="LE38" s="1563"/>
      <c r="LF38" s="1563" t="str">
        <f t="shared" si="101"/>
        <v/>
      </c>
      <c r="LG38" s="1563"/>
      <c r="LH38" s="1563" t="str">
        <f t="shared" si="102"/>
        <v/>
      </c>
      <c r="LI38" s="1563"/>
      <c r="LJ38" s="1563" t="str">
        <f t="shared" si="103"/>
        <v/>
      </c>
      <c r="LK38" s="1563"/>
      <c r="LL38" s="1563" t="str">
        <f t="shared" si="104"/>
        <v/>
      </c>
      <c r="LM38" s="1563"/>
      <c r="LN38" s="1563" t="str">
        <f t="shared" si="105"/>
        <v/>
      </c>
      <c r="LO38" s="1563"/>
      <c r="LP38" s="1563" t="str">
        <f t="shared" si="106"/>
        <v/>
      </c>
      <c r="LQ38" s="1563"/>
      <c r="LR38" s="1563" t="str">
        <f t="shared" si="107"/>
        <v/>
      </c>
      <c r="LS38" s="1563"/>
      <c r="LT38" s="1563" t="str">
        <f t="shared" si="108"/>
        <v/>
      </c>
      <c r="LU38" s="1563"/>
      <c r="LV38" s="1563" t="str">
        <f t="shared" si="109"/>
        <v/>
      </c>
      <c r="LW38" s="1563"/>
      <c r="LX38" s="1563" t="str">
        <f t="shared" si="110"/>
        <v/>
      </c>
      <c r="LY38" s="1563"/>
      <c r="LZ38" s="1563" t="str">
        <f t="shared" si="111"/>
        <v/>
      </c>
      <c r="MA38" s="1563"/>
      <c r="MB38" s="1563" t="str">
        <f t="shared" si="112"/>
        <v/>
      </c>
      <c r="MC38" s="1563"/>
      <c r="MD38" s="1563" t="str">
        <f t="shared" si="113"/>
        <v/>
      </c>
      <c r="ME38" s="1563"/>
      <c r="MF38" s="1563" t="str">
        <f t="shared" si="114"/>
        <v/>
      </c>
      <c r="MG38" s="1563"/>
      <c r="MH38" s="1572">
        <f t="shared" si="168"/>
        <v>0</v>
      </c>
      <c r="MI38" s="1553"/>
      <c r="MJ38" s="1571">
        <f t="shared" si="169"/>
        <v>0</v>
      </c>
      <c r="MK38" s="1555">
        <f t="shared" si="169"/>
        <v>0</v>
      </c>
      <c r="ML38" s="1555">
        <f t="shared" si="169"/>
        <v>0</v>
      </c>
      <c r="MM38" s="1555">
        <f t="shared" si="169"/>
        <v>0</v>
      </c>
      <c r="MN38" s="1555">
        <f t="shared" si="169"/>
        <v>0</v>
      </c>
      <c r="MO38" s="1555">
        <f t="shared" si="169"/>
        <v>0</v>
      </c>
      <c r="MP38" s="1579">
        <f t="shared" si="169"/>
        <v>0</v>
      </c>
      <c r="MQ38" s="1754">
        <f t="shared" si="155"/>
        <v>0</v>
      </c>
      <c r="MR38" s="1553"/>
      <c r="MS38" s="1557"/>
      <c r="MT38" s="1557"/>
      <c r="MU38" s="1557"/>
      <c r="MV38" s="1557"/>
      <c r="MW38" s="1557"/>
      <c r="MX38" s="1557"/>
      <c r="MY38" s="1557"/>
      <c r="MZ38" s="1752"/>
      <c r="NA38" s="1752"/>
      <c r="NB38" s="1553"/>
      <c r="NC38" s="1585">
        <f t="shared" si="170"/>
        <v>0</v>
      </c>
      <c r="ND38" s="1554">
        <f t="shared" si="156"/>
        <v>0</v>
      </c>
      <c r="NE38" s="1554">
        <f t="shared" si="157"/>
        <v>0</v>
      </c>
      <c r="NF38" s="1554">
        <f t="shared" si="158"/>
        <v>0</v>
      </c>
      <c r="NG38" s="1554">
        <f t="shared" si="159"/>
        <v>0</v>
      </c>
      <c r="NH38" s="1554">
        <f t="shared" si="160"/>
        <v>0</v>
      </c>
      <c r="NI38" s="1554">
        <f t="shared" si="161"/>
        <v>0</v>
      </c>
      <c r="NJ38" s="1590">
        <f t="shared" si="162"/>
        <v>0</v>
      </c>
      <c r="NL38" s="1"/>
      <c r="NM38" s="1766">
        <f t="shared" si="163"/>
        <v>0</v>
      </c>
      <c r="NN38" s="1"/>
      <c r="NO38" s="1"/>
      <c r="NP38" s="1"/>
      <c r="NQ38" s="1"/>
      <c r="NR38" s="1"/>
    </row>
    <row r="39" spans="3:382" s="1337" customFormat="1" ht="10.5" customHeight="1" thickBot="1">
      <c r="C39" s="2542" t="str">
        <f t="shared" si="116"/>
        <v>0D</v>
      </c>
      <c r="D39" s="2412">
        <f t="shared" si="117"/>
        <v>0</v>
      </c>
      <c r="E39" s="1539">
        <f t="shared" si="118"/>
        <v>0</v>
      </c>
      <c r="F39" s="1539">
        <f t="shared" si="119"/>
        <v>0</v>
      </c>
      <c r="G39" s="1539">
        <f t="shared" si="120"/>
        <v>0</v>
      </c>
      <c r="H39" s="2408">
        <f t="shared" si="121"/>
        <v>0</v>
      </c>
      <c r="I39" s="1553"/>
      <c r="J39" s="1340"/>
      <c r="L39" s="2426" t="str">
        <f t="shared" si="122"/>
        <v>0D</v>
      </c>
      <c r="M39" s="2423">
        <f t="shared" si="123"/>
        <v>0</v>
      </c>
      <c r="N39" s="1540">
        <f t="shared" si="124"/>
        <v>0</v>
      </c>
      <c r="O39" s="1540">
        <f t="shared" si="125"/>
        <v>0</v>
      </c>
      <c r="P39" s="1540">
        <f t="shared" si="126"/>
        <v>0</v>
      </c>
      <c r="Q39" s="2416">
        <f t="shared" si="127"/>
        <v>0</v>
      </c>
      <c r="R39" s="2403"/>
      <c r="S39" s="1752"/>
      <c r="T39" s="1412"/>
      <c r="U39" s="2420">
        <f t="shared" si="128"/>
        <v>0</v>
      </c>
      <c r="V39" s="2420" t="str">
        <f t="shared" si="129"/>
        <v>D</v>
      </c>
      <c r="W39" s="2423">
        <f t="shared" si="130"/>
        <v>0</v>
      </c>
      <c r="X39" s="1540">
        <f t="shared" si="131"/>
        <v>0</v>
      </c>
      <c r="Y39" s="1540">
        <f t="shared" si="132"/>
        <v>0</v>
      </c>
      <c r="Z39" s="1540">
        <f t="shared" si="133"/>
        <v>0</v>
      </c>
      <c r="AA39" s="2416">
        <f t="shared" si="134"/>
        <v>0</v>
      </c>
      <c r="AB39" s="1752"/>
      <c r="AC39" s="1752"/>
      <c r="AD39" s="1752"/>
      <c r="AE39" s="1752"/>
      <c r="AF39" s="1752"/>
      <c r="AG39" s="1752"/>
      <c r="AH39" s="1752"/>
      <c r="AI39" s="1752"/>
      <c r="AJ39" s="1752"/>
      <c r="AK39" s="1752"/>
      <c r="AL39" s="1752"/>
      <c r="AM39" s="1752"/>
      <c r="AN39" s="1752"/>
      <c r="AO39" s="1752"/>
      <c r="AP39" s="1752"/>
      <c r="AQ39" s="1752"/>
      <c r="AR39" s="1752"/>
      <c r="AS39" s="1752"/>
      <c r="AT39" s="1752"/>
      <c r="AU39" s="1752"/>
      <c r="AV39" s="1752"/>
      <c r="AW39" s="1752"/>
      <c r="AX39" s="1752"/>
      <c r="AY39" s="1752"/>
      <c r="AZ39" s="1752"/>
      <c r="BA39" s="1752"/>
      <c r="BB39" s="1752"/>
      <c r="BC39" s="1752"/>
      <c r="BD39" s="1752"/>
      <c r="BE39" s="1752"/>
      <c r="BF39" s="1752"/>
      <c r="BG39" s="1752"/>
      <c r="BH39" s="1752"/>
      <c r="BI39" s="1752"/>
      <c r="BJ39" s="1752"/>
      <c r="BK39" s="1752"/>
      <c r="BL39" s="1752"/>
      <c r="BM39" s="1752"/>
      <c r="BN39" s="1752"/>
      <c r="BO39" s="1752"/>
      <c r="BP39" s="1752"/>
      <c r="BQ39" s="1752"/>
      <c r="BR39" s="1752"/>
      <c r="BS39" s="1752"/>
      <c r="BT39" s="1752"/>
      <c r="BU39" s="1752"/>
      <c r="BV39" s="1752"/>
      <c r="BW39" s="1752"/>
      <c r="BX39" s="1752"/>
      <c r="BY39" s="1752"/>
      <c r="BZ39" s="1752"/>
      <c r="CA39" s="1752"/>
      <c r="CB39" s="1752"/>
      <c r="CC39" s="1752"/>
      <c r="CD39" s="1752"/>
      <c r="CE39" s="1752"/>
      <c r="CF39" s="1752"/>
      <c r="CG39" s="1752"/>
      <c r="CH39" s="1752"/>
      <c r="CI39" s="1752"/>
      <c r="CJ39" s="1752"/>
      <c r="CK39" s="1752"/>
      <c r="CL39" s="1752"/>
      <c r="CM39" s="1752"/>
      <c r="CN39" s="1752"/>
      <c r="CO39" s="2547" t="str">
        <f>IF(DP38="","",(DP38&amp;(COUNTIF($DP$16:DP39,DP38))))</f>
        <v>012</v>
      </c>
      <c r="CP39" s="2548">
        <f t="shared" ref="CP39" si="226">CP38</f>
        <v>0</v>
      </c>
      <c r="CQ39" s="2549" t="str">
        <f t="shared" ref="CQ39" si="227">DP38&amp;DQ39</f>
        <v>0D</v>
      </c>
      <c r="CR39" s="1540">
        <f t="shared" si="135"/>
        <v>0</v>
      </c>
      <c r="CS39" s="1540">
        <f t="shared" si="136"/>
        <v>0</v>
      </c>
      <c r="CT39" s="1540">
        <f t="shared" si="137"/>
        <v>0</v>
      </c>
      <c r="CU39" s="1540">
        <f t="shared" si="138"/>
        <v>0</v>
      </c>
      <c r="CV39" s="2416">
        <f t="shared" si="139"/>
        <v>0</v>
      </c>
      <c r="CX39" s="2432" t="str">
        <f>IFERROR((VLOOKUP(CO39,'BİLGİ GİR'!$V$107:$AA$119,6,0)),"")</f>
        <v/>
      </c>
      <c r="CY39" s="4111"/>
      <c r="CZ39" s="1545" t="s">
        <v>8</v>
      </c>
      <c r="DA39" s="2437">
        <f>'BİLGİ GİR'!CC118</f>
        <v>0</v>
      </c>
      <c r="DB39" s="2445"/>
      <c r="DC39" s="2437">
        <f>'BİLGİ GİR'!CE118</f>
        <v>0</v>
      </c>
      <c r="DD39" s="2447"/>
      <c r="DE39" s="2435">
        <f>'BİLGİ GİR'!CG118</f>
        <v>0</v>
      </c>
      <c r="DF39" s="2445"/>
      <c r="DG39" s="2437">
        <f>'BİLGİ GİR'!CI118</f>
        <v>0</v>
      </c>
      <c r="DH39" s="2447"/>
      <c r="DI39" s="2435">
        <f>'BİLGİ GİR'!CK118</f>
        <v>0</v>
      </c>
      <c r="DJ39" s="2445"/>
      <c r="DK39" s="2437">
        <f>'BİLGİ GİR'!CM118</f>
        <v>0</v>
      </c>
      <c r="DL39" s="2447"/>
      <c r="DM39" s="2435">
        <f>'BİLGİ GİR'!CO118</f>
        <v>0</v>
      </c>
      <c r="DN39" s="2447"/>
      <c r="DO39" s="1749"/>
      <c r="DP39" s="4113"/>
      <c r="DQ39" s="1345" t="s">
        <v>8</v>
      </c>
      <c r="DR39" s="1740">
        <f>'GÜNDÜZ (Saat Ekle)'!D30</f>
        <v>0</v>
      </c>
      <c r="DS39" s="1727">
        <f>'GÜNDÜZ (Saat Ekle)'!E30</f>
        <v>0</v>
      </c>
      <c r="DT39" s="1741">
        <f>'GÜNDÜZ (Saat Ekle)'!F30</f>
        <v>0</v>
      </c>
      <c r="DU39" s="1727">
        <f>'GÜNDÜZ (Saat Ekle)'!G30</f>
        <v>0</v>
      </c>
      <c r="DV39" s="1741">
        <f>'GÜNDÜZ (Saat Ekle)'!H30</f>
        <v>0</v>
      </c>
      <c r="DW39" s="1727">
        <f>'GÜNDÜZ (Saat Ekle)'!I30</f>
        <v>0</v>
      </c>
      <c r="DX39" s="1741">
        <f>'GÜNDÜZ (Saat Ekle)'!J30</f>
        <v>0</v>
      </c>
      <c r="DY39" s="1727">
        <f>'GÜNDÜZ (Saat Ekle)'!K30</f>
        <v>0</v>
      </c>
      <c r="DZ39" s="1741">
        <f>'GÜNDÜZ (Saat Ekle)'!L30</f>
        <v>0</v>
      </c>
      <c r="EA39" s="1727">
        <f>'GÜNDÜZ (Saat Ekle)'!M30</f>
        <v>0</v>
      </c>
      <c r="EB39" s="1462">
        <f>'GÜNDÜZ (Saat Ekle)'!N30</f>
        <v>0</v>
      </c>
      <c r="EC39" s="1728">
        <f>'GÜNDÜZ (Saat Ekle)'!O30</f>
        <v>0</v>
      </c>
      <c r="ED39" s="1463">
        <f>'GÜNDÜZ (Saat Ekle)'!P30</f>
        <v>0</v>
      </c>
      <c r="EE39" s="1728">
        <f>'GÜNDÜZ (Saat Ekle)'!Q30</f>
        <v>0</v>
      </c>
      <c r="EF39" s="1740">
        <f>'GÜNDÜZ (Saat Ekle)'!R30</f>
        <v>0</v>
      </c>
      <c r="EG39" s="1770">
        <f>'GÜNDÜZ (Saat Ekle)'!S30</f>
        <v>0</v>
      </c>
      <c r="EH39" s="1741">
        <f>'GÜNDÜZ (Saat Ekle)'!T30</f>
        <v>0</v>
      </c>
      <c r="EI39" s="1770">
        <f>'GÜNDÜZ (Saat Ekle)'!U30</f>
        <v>0</v>
      </c>
      <c r="EJ39" s="1741">
        <f>'GÜNDÜZ (Saat Ekle)'!V30</f>
        <v>0</v>
      </c>
      <c r="EK39" s="1770">
        <f>'GÜNDÜZ (Saat Ekle)'!W30</f>
        <v>0</v>
      </c>
      <c r="EL39" s="1741">
        <f>'GÜNDÜZ (Saat Ekle)'!X30</f>
        <v>0</v>
      </c>
      <c r="EM39" s="1770">
        <f>'GÜNDÜZ (Saat Ekle)'!Y30</f>
        <v>0</v>
      </c>
      <c r="EN39" s="1741">
        <f>'GÜNDÜZ (Saat Ekle)'!Z30</f>
        <v>0</v>
      </c>
      <c r="EO39" s="1770">
        <f>'GÜNDÜZ (Saat Ekle)'!AA30</f>
        <v>0</v>
      </c>
      <c r="EP39" s="1462">
        <f>'GÜNDÜZ (Saat Ekle)'!AB30</f>
        <v>0</v>
      </c>
      <c r="EQ39" s="1771">
        <f>'GÜNDÜZ (Saat Ekle)'!AC30</f>
        <v>0</v>
      </c>
      <c r="ER39" s="1463">
        <f>'GÜNDÜZ (Saat Ekle)'!AD30</f>
        <v>0</v>
      </c>
      <c r="ES39" s="1771">
        <f>'GÜNDÜZ (Saat Ekle)'!AE30</f>
        <v>0</v>
      </c>
      <c r="ET39" s="1740">
        <f>'GÜNDÜZ (Saat Ekle)'!AF30</f>
        <v>0</v>
      </c>
      <c r="EU39" s="1770">
        <f>'GÜNDÜZ (Saat Ekle)'!AG30</f>
        <v>0</v>
      </c>
      <c r="EV39" s="1741">
        <f>'GÜNDÜZ (Saat Ekle)'!AH30</f>
        <v>0</v>
      </c>
      <c r="EW39" s="1770">
        <f>'GÜNDÜZ (Saat Ekle)'!AI30</f>
        <v>0</v>
      </c>
      <c r="EX39" s="1741">
        <f>'GÜNDÜZ (Saat Ekle)'!AJ30</f>
        <v>0</v>
      </c>
      <c r="EY39" s="1770">
        <f>'GÜNDÜZ (Saat Ekle)'!AK30</f>
        <v>0</v>
      </c>
      <c r="EZ39" s="1741">
        <f>'GÜNDÜZ (Saat Ekle)'!AL30</f>
        <v>0</v>
      </c>
      <c r="FA39" s="1770">
        <f>'GÜNDÜZ (Saat Ekle)'!AM30</f>
        <v>0</v>
      </c>
      <c r="FB39" s="1741">
        <f>'GÜNDÜZ (Saat Ekle)'!AN30</f>
        <v>0</v>
      </c>
      <c r="FC39" s="1770">
        <f>'GÜNDÜZ (Saat Ekle)'!AO30</f>
        <v>0</v>
      </c>
      <c r="FD39" s="1462">
        <f>'GÜNDÜZ (Saat Ekle)'!AP30</f>
        <v>0</v>
      </c>
      <c r="FE39" s="1771">
        <f>'GÜNDÜZ (Saat Ekle)'!AQ30</f>
        <v>0</v>
      </c>
      <c r="FF39" s="1463">
        <f>'GÜNDÜZ (Saat Ekle)'!AR30</f>
        <v>0</v>
      </c>
      <c r="FG39" s="1771">
        <f>'GÜNDÜZ (Saat Ekle)'!AS30</f>
        <v>0</v>
      </c>
      <c r="FH39" s="1740">
        <f>'GÜNDÜZ (Saat Ekle)'!AT30</f>
        <v>0</v>
      </c>
      <c r="FI39" s="1770">
        <f>'GÜNDÜZ (Saat Ekle)'!AU30</f>
        <v>0</v>
      </c>
      <c r="FJ39" s="1741">
        <f>'GÜNDÜZ (Saat Ekle)'!AV30</f>
        <v>0</v>
      </c>
      <c r="FK39" s="1770">
        <f>'GÜNDÜZ (Saat Ekle)'!AW30</f>
        <v>0</v>
      </c>
      <c r="FL39" s="1741">
        <f>'GÜNDÜZ (Saat Ekle)'!AX30</f>
        <v>0</v>
      </c>
      <c r="FM39" s="1770">
        <f>'GÜNDÜZ (Saat Ekle)'!AY30</f>
        <v>0</v>
      </c>
      <c r="FN39" s="1741">
        <f>'GÜNDÜZ (Saat Ekle)'!AZ30</f>
        <v>0</v>
      </c>
      <c r="FO39" s="1770">
        <f>'GÜNDÜZ (Saat Ekle)'!BA30</f>
        <v>0</v>
      </c>
      <c r="FP39" s="1741">
        <f>'GÜNDÜZ (Saat Ekle)'!BB30</f>
        <v>0</v>
      </c>
      <c r="FQ39" s="1770">
        <f>'GÜNDÜZ (Saat Ekle)'!BC30</f>
        <v>0</v>
      </c>
      <c r="FR39" s="1462">
        <f>'GÜNDÜZ (Saat Ekle)'!BD30</f>
        <v>0</v>
      </c>
      <c r="FS39" s="1771">
        <f>'GÜNDÜZ (Saat Ekle)'!BE30</f>
        <v>0</v>
      </c>
      <c r="FT39" s="1463">
        <f>'GÜNDÜZ (Saat Ekle)'!BF30</f>
        <v>0</v>
      </c>
      <c r="FU39" s="1771">
        <f>'GÜNDÜZ (Saat Ekle)'!BG30</f>
        <v>0</v>
      </c>
      <c r="FV39" s="1740">
        <f>'GÜNDÜZ (Saat Ekle)'!BH30</f>
        <v>0</v>
      </c>
      <c r="FW39" s="1770">
        <f>'GÜNDÜZ (Saat Ekle)'!BI30</f>
        <v>0</v>
      </c>
      <c r="FX39" s="1741">
        <f>'GÜNDÜZ (Saat Ekle)'!BJ30</f>
        <v>0</v>
      </c>
      <c r="FY39" s="1770">
        <f>'GÜNDÜZ (Saat Ekle)'!BK30</f>
        <v>0</v>
      </c>
      <c r="FZ39" s="1741">
        <f>'GÜNDÜZ (Saat Ekle)'!BL30</f>
        <v>0</v>
      </c>
      <c r="GA39" s="1770">
        <f>'GÜNDÜZ (Saat Ekle)'!BM30</f>
        <v>0</v>
      </c>
      <c r="GB39" s="1741">
        <f>'GÜNDÜZ (Saat Ekle)'!BN30</f>
        <v>0</v>
      </c>
      <c r="GC39" s="1770">
        <f>'GÜNDÜZ (Saat Ekle)'!BO30</f>
        <v>0</v>
      </c>
      <c r="GD39" s="1741">
        <f>'GÜNDÜZ (Saat Ekle)'!BP30</f>
        <v>0</v>
      </c>
      <c r="GE39" s="1770">
        <f>'GÜNDÜZ (Saat Ekle)'!BQ30</f>
        <v>0</v>
      </c>
      <c r="GF39" s="1462">
        <f>'GÜNDÜZ (Saat Ekle)'!BR30</f>
        <v>0</v>
      </c>
      <c r="GG39" s="1771">
        <f>'GÜNDÜZ (Saat Ekle)'!BS30</f>
        <v>0</v>
      </c>
      <c r="GH39" s="1463">
        <f>'GÜNDÜZ (Saat Ekle)'!BT30</f>
        <v>0</v>
      </c>
      <c r="GI39" s="1772">
        <f>'GÜNDÜZ (Saat Ekle)'!BU30</f>
        <v>0</v>
      </c>
      <c r="GL39" s="4109"/>
      <c r="GM39" s="1487" t="str">
        <f t="shared" si="140"/>
        <v/>
      </c>
      <c r="GN39" s="1515"/>
      <c r="GO39" s="1487" t="str">
        <f t="shared" si="51"/>
        <v/>
      </c>
      <c r="GP39" s="1515"/>
      <c r="GQ39" s="1487" t="str">
        <f t="shared" si="52"/>
        <v/>
      </c>
      <c r="GR39" s="1515"/>
      <c r="GS39" s="1487" t="str">
        <f t="shared" si="53"/>
        <v/>
      </c>
      <c r="GT39" s="1515"/>
      <c r="GU39" s="1487" t="str">
        <f t="shared" si="54"/>
        <v/>
      </c>
      <c r="GV39" s="1500"/>
      <c r="GW39" s="1497" t="str">
        <f t="shared" si="141"/>
        <v/>
      </c>
      <c r="GX39" s="1515"/>
      <c r="GY39" s="1487" t="str">
        <f t="shared" si="142"/>
        <v/>
      </c>
      <c r="GZ39" s="1517"/>
      <c r="HA39" s="1494" t="str">
        <f t="shared" si="143"/>
        <v/>
      </c>
      <c r="HB39" s="1515"/>
      <c r="HC39" s="1490" t="str">
        <f t="shared" si="55"/>
        <v/>
      </c>
      <c r="HD39" s="1515"/>
      <c r="HE39" s="1490" t="str">
        <f t="shared" si="56"/>
        <v/>
      </c>
      <c r="HF39" s="1515"/>
      <c r="HG39" s="1490" t="str">
        <f t="shared" si="57"/>
        <v/>
      </c>
      <c r="HH39" s="1515"/>
      <c r="HI39" s="1490" t="str">
        <f t="shared" si="58"/>
        <v/>
      </c>
      <c r="HJ39" s="1500"/>
      <c r="HK39" s="1506" t="str">
        <f t="shared" si="59"/>
        <v/>
      </c>
      <c r="HL39" s="1515"/>
      <c r="HM39" s="1490" t="str">
        <f t="shared" si="144"/>
        <v/>
      </c>
      <c r="HN39" s="1517"/>
      <c r="HO39" s="1503" t="str">
        <f t="shared" si="60"/>
        <v/>
      </c>
      <c r="HP39" s="1515"/>
      <c r="HQ39" s="1487" t="str">
        <f t="shared" si="61"/>
        <v/>
      </c>
      <c r="HR39" s="1515"/>
      <c r="HS39" s="1487" t="str">
        <f t="shared" si="62"/>
        <v/>
      </c>
      <c r="HT39" s="1515"/>
      <c r="HU39" s="1487" t="str">
        <f t="shared" si="63"/>
        <v/>
      </c>
      <c r="HV39" s="1515"/>
      <c r="HW39" s="1487" t="str">
        <f t="shared" si="64"/>
        <v/>
      </c>
      <c r="HX39" s="1500"/>
      <c r="HY39" s="1497" t="str">
        <f t="shared" si="65"/>
        <v/>
      </c>
      <c r="HZ39" s="1515"/>
      <c r="IA39" s="1487" t="str">
        <f t="shared" si="66"/>
        <v/>
      </c>
      <c r="IB39" s="1517"/>
      <c r="IC39" s="1494" t="str">
        <f t="shared" si="67"/>
        <v/>
      </c>
      <c r="ID39" s="1515"/>
      <c r="IE39" s="1490" t="str">
        <f t="shared" si="68"/>
        <v/>
      </c>
      <c r="IF39" s="1515"/>
      <c r="IG39" s="1490" t="str">
        <f t="shared" si="69"/>
        <v/>
      </c>
      <c r="IH39" s="1515"/>
      <c r="II39" s="1490" t="str">
        <f t="shared" si="70"/>
        <v/>
      </c>
      <c r="IJ39" s="1515"/>
      <c r="IK39" s="1490" t="str">
        <f t="shared" si="71"/>
        <v/>
      </c>
      <c r="IL39" s="1500"/>
      <c r="IM39" s="1506" t="str">
        <f t="shared" si="72"/>
        <v/>
      </c>
      <c r="IN39" s="1515"/>
      <c r="IO39" s="1490" t="str">
        <f t="shared" si="73"/>
        <v/>
      </c>
      <c r="IP39" s="1517"/>
      <c r="IQ39" s="1509" t="str">
        <f t="shared" si="74"/>
        <v/>
      </c>
      <c r="IR39" s="1515"/>
      <c r="IS39" s="1422" t="str">
        <f t="shared" si="75"/>
        <v/>
      </c>
      <c r="IT39" s="1515"/>
      <c r="IU39" s="1422" t="str">
        <f t="shared" si="76"/>
        <v/>
      </c>
      <c r="IV39" s="1515"/>
      <c r="IW39" s="1422" t="str">
        <f t="shared" si="77"/>
        <v/>
      </c>
      <c r="IX39" s="1515"/>
      <c r="IY39" s="1422" t="str">
        <f t="shared" si="78"/>
        <v/>
      </c>
      <c r="IZ39" s="1500"/>
      <c r="JA39" s="1512" t="str">
        <f t="shared" si="79"/>
        <v/>
      </c>
      <c r="JB39" s="1515"/>
      <c r="JC39" s="1422" t="str">
        <f t="shared" si="80"/>
        <v/>
      </c>
      <c r="JD39" s="1517"/>
      <c r="JE39" s="1553"/>
      <c r="JF39" s="1571">
        <f t="shared" si="145"/>
        <v>0</v>
      </c>
      <c r="JG39" s="1555">
        <f t="shared" si="146"/>
        <v>0</v>
      </c>
      <c r="JH39" s="1555">
        <f t="shared" si="147"/>
        <v>0</v>
      </c>
      <c r="JI39" s="1555">
        <f t="shared" si="148"/>
        <v>0</v>
      </c>
      <c r="JJ39" s="1555">
        <f t="shared" si="149"/>
        <v>0</v>
      </c>
      <c r="JK39" s="1566">
        <f t="shared" si="150"/>
        <v>0</v>
      </c>
      <c r="JL39" s="1522">
        <f t="shared" si="151"/>
        <v>0</v>
      </c>
      <c r="JM39" s="1523">
        <f t="shared" si="152"/>
        <v>0</v>
      </c>
      <c r="JN39" s="1523">
        <f t="shared" si="153"/>
        <v>0</v>
      </c>
      <c r="JO39" s="1560">
        <f t="shared" si="154"/>
        <v>0</v>
      </c>
      <c r="JP39" s="1563" t="str">
        <f t="shared" si="167"/>
        <v/>
      </c>
      <c r="JQ39" s="1563"/>
      <c r="JR39" s="1563" t="str">
        <f t="shared" si="81"/>
        <v/>
      </c>
      <c r="JS39" s="1563"/>
      <c r="JT39" s="1563" t="str">
        <f t="shared" si="82"/>
        <v/>
      </c>
      <c r="JU39" s="1563"/>
      <c r="JV39" s="1563" t="str">
        <f t="shared" si="83"/>
        <v/>
      </c>
      <c r="JW39" s="1563"/>
      <c r="JX39" s="1563" t="str">
        <f t="shared" si="84"/>
        <v/>
      </c>
      <c r="JY39" s="1563"/>
      <c r="JZ39" s="1563" t="str">
        <f t="shared" si="85"/>
        <v/>
      </c>
      <c r="KA39" s="1563"/>
      <c r="KB39" s="1563" t="str">
        <f t="shared" si="86"/>
        <v/>
      </c>
      <c r="KC39" s="1563"/>
      <c r="KD39" s="1563" t="str">
        <f t="shared" si="87"/>
        <v/>
      </c>
      <c r="KE39" s="1563"/>
      <c r="KF39" s="1563" t="str">
        <f t="shared" si="88"/>
        <v/>
      </c>
      <c r="KG39" s="1563"/>
      <c r="KH39" s="1563" t="str">
        <f t="shared" si="89"/>
        <v/>
      </c>
      <c r="KI39" s="1563"/>
      <c r="KJ39" s="1563" t="str">
        <f t="shared" si="90"/>
        <v/>
      </c>
      <c r="KK39" s="1563"/>
      <c r="KL39" s="1563" t="str">
        <f t="shared" si="91"/>
        <v/>
      </c>
      <c r="KM39" s="1563"/>
      <c r="KN39" s="1563" t="str">
        <f t="shared" si="92"/>
        <v/>
      </c>
      <c r="KO39" s="1563"/>
      <c r="KP39" s="1563" t="str">
        <f t="shared" si="93"/>
        <v/>
      </c>
      <c r="KQ39" s="1563"/>
      <c r="KR39" s="1563" t="str">
        <f t="shared" si="94"/>
        <v/>
      </c>
      <c r="KS39" s="1563"/>
      <c r="KT39" s="1563" t="str">
        <f t="shared" si="95"/>
        <v/>
      </c>
      <c r="KU39" s="1563"/>
      <c r="KV39" s="1563" t="str">
        <f t="shared" si="96"/>
        <v/>
      </c>
      <c r="KW39" s="1563"/>
      <c r="KX39" s="1563" t="str">
        <f t="shared" si="97"/>
        <v/>
      </c>
      <c r="KY39" s="1563"/>
      <c r="KZ39" s="1563" t="str">
        <f t="shared" si="98"/>
        <v/>
      </c>
      <c r="LA39" s="1563"/>
      <c r="LB39" s="1563" t="str">
        <f t="shared" si="99"/>
        <v/>
      </c>
      <c r="LC39" s="1563"/>
      <c r="LD39" s="1563" t="str">
        <f t="shared" si="100"/>
        <v/>
      </c>
      <c r="LE39" s="1563"/>
      <c r="LF39" s="1563" t="str">
        <f t="shared" si="101"/>
        <v/>
      </c>
      <c r="LG39" s="1563"/>
      <c r="LH39" s="1563" t="str">
        <f t="shared" si="102"/>
        <v/>
      </c>
      <c r="LI39" s="1563"/>
      <c r="LJ39" s="1563" t="str">
        <f t="shared" si="103"/>
        <v/>
      </c>
      <c r="LK39" s="1563"/>
      <c r="LL39" s="1563" t="str">
        <f t="shared" si="104"/>
        <v/>
      </c>
      <c r="LM39" s="1563"/>
      <c r="LN39" s="1563" t="str">
        <f t="shared" si="105"/>
        <v/>
      </c>
      <c r="LO39" s="1563"/>
      <c r="LP39" s="1563" t="str">
        <f t="shared" si="106"/>
        <v/>
      </c>
      <c r="LQ39" s="1563"/>
      <c r="LR39" s="1563" t="str">
        <f t="shared" si="107"/>
        <v/>
      </c>
      <c r="LS39" s="1563"/>
      <c r="LT39" s="1563" t="str">
        <f t="shared" si="108"/>
        <v/>
      </c>
      <c r="LU39" s="1563"/>
      <c r="LV39" s="1563" t="str">
        <f t="shared" si="109"/>
        <v/>
      </c>
      <c r="LW39" s="1563"/>
      <c r="LX39" s="1563" t="str">
        <f t="shared" si="110"/>
        <v/>
      </c>
      <c r="LY39" s="1563"/>
      <c r="LZ39" s="1563" t="str">
        <f t="shared" si="111"/>
        <v/>
      </c>
      <c r="MA39" s="1563"/>
      <c r="MB39" s="1563" t="str">
        <f t="shared" si="112"/>
        <v/>
      </c>
      <c r="MC39" s="1563"/>
      <c r="MD39" s="1563" t="str">
        <f t="shared" si="113"/>
        <v/>
      </c>
      <c r="ME39" s="1563"/>
      <c r="MF39" s="1563" t="str">
        <f t="shared" si="114"/>
        <v/>
      </c>
      <c r="MG39" s="1563"/>
      <c r="MH39" s="1572">
        <f t="shared" si="168"/>
        <v>0</v>
      </c>
      <c r="MI39" s="1553"/>
      <c r="MJ39" s="1571">
        <f t="shared" si="169"/>
        <v>0</v>
      </c>
      <c r="MK39" s="1555">
        <f t="shared" si="169"/>
        <v>0</v>
      </c>
      <c r="ML39" s="1555">
        <f t="shared" si="169"/>
        <v>0</v>
      </c>
      <c r="MM39" s="1555">
        <f t="shared" si="169"/>
        <v>0</v>
      </c>
      <c r="MN39" s="1555">
        <f t="shared" si="169"/>
        <v>0</v>
      </c>
      <c r="MO39" s="1555">
        <f t="shared" si="169"/>
        <v>0</v>
      </c>
      <c r="MP39" s="1579">
        <f t="shared" si="169"/>
        <v>0</v>
      </c>
      <c r="MQ39" s="1754">
        <f t="shared" si="155"/>
        <v>0</v>
      </c>
      <c r="MR39" s="1553"/>
      <c r="MS39" s="1557"/>
      <c r="MT39" s="1557"/>
      <c r="MU39" s="1557"/>
      <c r="MV39" s="1557"/>
      <c r="MW39" s="1557"/>
      <c r="MX39" s="1557"/>
      <c r="MY39" s="1557"/>
      <c r="MZ39" s="1752"/>
      <c r="NA39" s="1752"/>
      <c r="NB39" s="1553"/>
      <c r="NC39" s="1585">
        <f t="shared" si="170"/>
        <v>0</v>
      </c>
      <c r="ND39" s="1554">
        <f t="shared" si="156"/>
        <v>0</v>
      </c>
      <c r="NE39" s="1554">
        <f t="shared" si="157"/>
        <v>0</v>
      </c>
      <c r="NF39" s="1554">
        <f t="shared" si="158"/>
        <v>0</v>
      </c>
      <c r="NG39" s="1554">
        <f t="shared" si="159"/>
        <v>0</v>
      </c>
      <c r="NH39" s="1554">
        <f t="shared" si="160"/>
        <v>0</v>
      </c>
      <c r="NI39" s="1554">
        <f t="shared" si="161"/>
        <v>0</v>
      </c>
      <c r="NJ39" s="1590">
        <f t="shared" si="162"/>
        <v>0</v>
      </c>
      <c r="NL39" s="1"/>
      <c r="NM39" s="1766">
        <f t="shared" si="163"/>
        <v>0</v>
      </c>
      <c r="NN39" s="1"/>
      <c r="NO39" s="1"/>
      <c r="NP39" s="1"/>
      <c r="NQ39" s="1"/>
      <c r="NR39" s="1"/>
    </row>
    <row r="40" spans="3:382" s="1337" customFormat="1" ht="10.5" customHeight="1" thickBot="1">
      <c r="C40" s="2542" t="str">
        <f t="shared" si="116"/>
        <v>0T</v>
      </c>
      <c r="D40" s="2412">
        <f t="shared" si="117"/>
        <v>0</v>
      </c>
      <c r="E40" s="1539">
        <f t="shared" si="118"/>
        <v>0</v>
      </c>
      <c r="F40" s="1539">
        <f t="shared" si="119"/>
        <v>0</v>
      </c>
      <c r="G40" s="1539">
        <f t="shared" si="120"/>
        <v>0</v>
      </c>
      <c r="H40" s="2408">
        <f>IF($CX40=0,(SUM($GF40:$GI40)-JO40),0)</f>
        <v>0</v>
      </c>
      <c r="I40" s="1553"/>
      <c r="J40" s="1340"/>
      <c r="L40" s="2426" t="str">
        <f t="shared" si="122"/>
        <v>0T</v>
      </c>
      <c r="M40" s="2423">
        <f t="shared" si="123"/>
        <v>0</v>
      </c>
      <c r="N40" s="1540">
        <f t="shared" si="124"/>
        <v>0</v>
      </c>
      <c r="O40" s="1540">
        <f t="shared" si="125"/>
        <v>0</v>
      </c>
      <c r="P40" s="1540">
        <f t="shared" si="126"/>
        <v>0</v>
      </c>
      <c r="Q40" s="2416">
        <f t="shared" si="127"/>
        <v>0</v>
      </c>
      <c r="R40" s="2403"/>
      <c r="S40" s="1752"/>
      <c r="T40" s="1412"/>
      <c r="U40" s="2420">
        <f t="shared" si="128"/>
        <v>0</v>
      </c>
      <c r="V40" s="2420" t="str">
        <f t="shared" si="129"/>
        <v>T</v>
      </c>
      <c r="W40" s="2423">
        <f t="shared" si="130"/>
        <v>0</v>
      </c>
      <c r="X40" s="1540">
        <f t="shared" si="131"/>
        <v>0</v>
      </c>
      <c r="Y40" s="1540">
        <f t="shared" si="132"/>
        <v>0</v>
      </c>
      <c r="Z40" s="1540">
        <f t="shared" si="133"/>
        <v>0</v>
      </c>
      <c r="AA40" s="2416">
        <f t="shared" si="134"/>
        <v>0</v>
      </c>
      <c r="AB40" s="1752"/>
      <c r="AC40" s="1752"/>
      <c r="AD40" s="1752"/>
      <c r="AE40" s="1752"/>
      <c r="AF40" s="1752"/>
      <c r="AG40" s="1752"/>
      <c r="AH40" s="1752"/>
      <c r="AI40" s="1752"/>
      <c r="AJ40" s="1752"/>
      <c r="AK40" s="1752"/>
      <c r="AL40" s="1752"/>
      <c r="AM40" s="1752"/>
      <c r="AN40" s="1752"/>
      <c r="AO40" s="1752"/>
      <c r="AP40" s="1752"/>
      <c r="AQ40" s="1752"/>
      <c r="AR40" s="1752"/>
      <c r="AS40" s="1752"/>
      <c r="AT40" s="1752"/>
      <c r="AU40" s="1752"/>
      <c r="AV40" s="1752"/>
      <c r="AW40" s="1752"/>
      <c r="AX40" s="1752"/>
      <c r="AY40" s="1752"/>
      <c r="AZ40" s="1752"/>
      <c r="BA40" s="1752"/>
      <c r="BB40" s="1752"/>
      <c r="BC40" s="1752"/>
      <c r="BD40" s="1752"/>
      <c r="BE40" s="1752"/>
      <c r="BF40" s="1752"/>
      <c r="BG40" s="1752"/>
      <c r="BH40" s="1752"/>
      <c r="BI40" s="1752"/>
      <c r="BJ40" s="1752"/>
      <c r="BK40" s="1752"/>
      <c r="BL40" s="1752"/>
      <c r="BM40" s="1752"/>
      <c r="BN40" s="1752"/>
      <c r="BO40" s="1752"/>
      <c r="BP40" s="1752"/>
      <c r="BQ40" s="1752"/>
      <c r="BR40" s="1752"/>
      <c r="BS40" s="1752"/>
      <c r="BT40" s="1752"/>
      <c r="BU40" s="1752"/>
      <c r="BV40" s="1752"/>
      <c r="BW40" s="1752"/>
      <c r="BX40" s="1752"/>
      <c r="BY40" s="1752"/>
      <c r="BZ40" s="1752"/>
      <c r="CA40" s="1752"/>
      <c r="CB40" s="1752"/>
      <c r="CC40" s="1752"/>
      <c r="CD40" s="1752"/>
      <c r="CE40" s="1752"/>
      <c r="CF40" s="1752"/>
      <c r="CG40" s="1752"/>
      <c r="CH40" s="1752"/>
      <c r="CI40" s="1752"/>
      <c r="CJ40" s="1752"/>
      <c r="CK40" s="1752"/>
      <c r="CL40" s="1752"/>
      <c r="CM40" s="1752"/>
      <c r="CN40" s="1752"/>
      <c r="CO40" s="2547" t="str">
        <f>IF(DP40="","",(DP40&amp;(COUNTIF($DP$16:DP41,DP40))))</f>
        <v>013</v>
      </c>
      <c r="CP40" s="2548">
        <f t="shared" ref="CP40" si="228">DP40</f>
        <v>0</v>
      </c>
      <c r="CQ40" s="2549" t="str">
        <f t="shared" ref="CQ40" si="229">DP40&amp;DQ40</f>
        <v>0T</v>
      </c>
      <c r="CR40" s="1540">
        <f t="shared" si="135"/>
        <v>0</v>
      </c>
      <c r="CS40" s="1540">
        <f t="shared" si="136"/>
        <v>0</v>
      </c>
      <c r="CT40" s="1540">
        <f t="shared" si="137"/>
        <v>0</v>
      </c>
      <c r="CU40" s="1540">
        <f t="shared" si="138"/>
        <v>0</v>
      </c>
      <c r="CV40" s="2416">
        <f t="shared" si="139"/>
        <v>0</v>
      </c>
      <c r="CX40" s="2432" t="str">
        <f>IFERROR((VLOOKUP(CO40,'BİLGİ GİR'!$V$107:$AA$119,6,0)),"")</f>
        <v/>
      </c>
      <c r="CY40" s="4110">
        <f>'BİLGİ GİR'!F119</f>
        <v>0</v>
      </c>
      <c r="CZ40" s="1542" t="s">
        <v>7</v>
      </c>
      <c r="DA40" s="2436">
        <f>'BİLGİ GİR'!CB119</f>
        <v>0</v>
      </c>
      <c r="DB40" s="2444"/>
      <c r="DC40" s="2436">
        <f>'BİLGİ GİR'!CD119</f>
        <v>0</v>
      </c>
      <c r="DD40" s="2446"/>
      <c r="DE40" s="2434">
        <f>'BİLGİ GİR'!CF119</f>
        <v>0</v>
      </c>
      <c r="DF40" s="2444"/>
      <c r="DG40" s="2436">
        <f>'BİLGİ GİR'!CH119</f>
        <v>0</v>
      </c>
      <c r="DH40" s="2446"/>
      <c r="DI40" s="2434">
        <f>'BİLGİ GİR'!CJ119</f>
        <v>0</v>
      </c>
      <c r="DJ40" s="2444"/>
      <c r="DK40" s="2436">
        <f>'BİLGİ GİR'!CL119</f>
        <v>0</v>
      </c>
      <c r="DL40" s="2446"/>
      <c r="DM40" s="2434">
        <f>'BİLGİ GİR'!CN119</f>
        <v>0</v>
      </c>
      <c r="DN40" s="2446"/>
      <c r="DO40" s="1749"/>
      <c r="DP40" s="4112">
        <f t="shared" ref="DP40" si="230">CY40</f>
        <v>0</v>
      </c>
      <c r="DQ40" s="1342" t="s">
        <v>7</v>
      </c>
      <c r="DR40" s="1738">
        <f>'GÜNDÜZ (Saat Ekle)'!D31</f>
        <v>0</v>
      </c>
      <c r="DS40" s="1729">
        <f>'GÜNDÜZ (Saat Ekle)'!E31</f>
        <v>0</v>
      </c>
      <c r="DT40" s="1739">
        <f>'GÜNDÜZ (Saat Ekle)'!F31</f>
        <v>0</v>
      </c>
      <c r="DU40" s="1729">
        <f>'GÜNDÜZ (Saat Ekle)'!G31</f>
        <v>0</v>
      </c>
      <c r="DV40" s="1739">
        <f>'GÜNDÜZ (Saat Ekle)'!H31</f>
        <v>0</v>
      </c>
      <c r="DW40" s="1729">
        <f>'GÜNDÜZ (Saat Ekle)'!I31</f>
        <v>0</v>
      </c>
      <c r="DX40" s="1739">
        <f>'GÜNDÜZ (Saat Ekle)'!J31</f>
        <v>0</v>
      </c>
      <c r="DY40" s="1729">
        <f>'GÜNDÜZ (Saat Ekle)'!K31</f>
        <v>0</v>
      </c>
      <c r="DZ40" s="1739">
        <f>'GÜNDÜZ (Saat Ekle)'!L31</f>
        <v>0</v>
      </c>
      <c r="EA40" s="1729">
        <f>'GÜNDÜZ (Saat Ekle)'!M31</f>
        <v>0</v>
      </c>
      <c r="EB40" s="1464">
        <f>'GÜNDÜZ (Saat Ekle)'!N31</f>
        <v>0</v>
      </c>
      <c r="EC40" s="1730">
        <f>'GÜNDÜZ (Saat Ekle)'!O31</f>
        <v>0</v>
      </c>
      <c r="ED40" s="1465">
        <f>'GÜNDÜZ (Saat Ekle)'!P31</f>
        <v>0</v>
      </c>
      <c r="EE40" s="1730">
        <f>'GÜNDÜZ (Saat Ekle)'!Q31</f>
        <v>0</v>
      </c>
      <c r="EF40" s="1738">
        <f>'GÜNDÜZ (Saat Ekle)'!R31</f>
        <v>0</v>
      </c>
      <c r="EG40" s="1773">
        <f>'GÜNDÜZ (Saat Ekle)'!S31</f>
        <v>0</v>
      </c>
      <c r="EH40" s="1739">
        <f>'GÜNDÜZ (Saat Ekle)'!T31</f>
        <v>0</v>
      </c>
      <c r="EI40" s="1773">
        <f>'GÜNDÜZ (Saat Ekle)'!U31</f>
        <v>0</v>
      </c>
      <c r="EJ40" s="1739">
        <f>'GÜNDÜZ (Saat Ekle)'!V31</f>
        <v>0</v>
      </c>
      <c r="EK40" s="1773">
        <f>'GÜNDÜZ (Saat Ekle)'!W31</f>
        <v>0</v>
      </c>
      <c r="EL40" s="1739">
        <f>'GÜNDÜZ (Saat Ekle)'!X31</f>
        <v>0</v>
      </c>
      <c r="EM40" s="1773">
        <f>'GÜNDÜZ (Saat Ekle)'!Y31</f>
        <v>0</v>
      </c>
      <c r="EN40" s="1739">
        <f>'GÜNDÜZ (Saat Ekle)'!Z31</f>
        <v>0</v>
      </c>
      <c r="EO40" s="1773">
        <f>'GÜNDÜZ (Saat Ekle)'!AA31</f>
        <v>0</v>
      </c>
      <c r="EP40" s="1464">
        <f>'GÜNDÜZ (Saat Ekle)'!AB31</f>
        <v>0</v>
      </c>
      <c r="EQ40" s="1774">
        <f>'GÜNDÜZ (Saat Ekle)'!AC31</f>
        <v>0</v>
      </c>
      <c r="ER40" s="1465">
        <f>'GÜNDÜZ (Saat Ekle)'!AD31</f>
        <v>0</v>
      </c>
      <c r="ES40" s="1774">
        <f>'GÜNDÜZ (Saat Ekle)'!AE31</f>
        <v>0</v>
      </c>
      <c r="ET40" s="1738">
        <f>'GÜNDÜZ (Saat Ekle)'!AF31</f>
        <v>0</v>
      </c>
      <c r="EU40" s="1773">
        <f>'GÜNDÜZ (Saat Ekle)'!AG31</f>
        <v>0</v>
      </c>
      <c r="EV40" s="1739">
        <f>'GÜNDÜZ (Saat Ekle)'!AH31</f>
        <v>0</v>
      </c>
      <c r="EW40" s="1773">
        <f>'GÜNDÜZ (Saat Ekle)'!AI31</f>
        <v>0</v>
      </c>
      <c r="EX40" s="1739">
        <f>'GÜNDÜZ (Saat Ekle)'!AJ31</f>
        <v>0</v>
      </c>
      <c r="EY40" s="1773">
        <f>'GÜNDÜZ (Saat Ekle)'!AK31</f>
        <v>0</v>
      </c>
      <c r="EZ40" s="1739">
        <f>'GÜNDÜZ (Saat Ekle)'!AL31</f>
        <v>0</v>
      </c>
      <c r="FA40" s="1773">
        <f>'GÜNDÜZ (Saat Ekle)'!AM31</f>
        <v>0</v>
      </c>
      <c r="FB40" s="1739">
        <f>'GÜNDÜZ (Saat Ekle)'!AN31</f>
        <v>0</v>
      </c>
      <c r="FC40" s="1773">
        <f>'GÜNDÜZ (Saat Ekle)'!AO31</f>
        <v>0</v>
      </c>
      <c r="FD40" s="1464">
        <f>'GÜNDÜZ (Saat Ekle)'!AP31</f>
        <v>0</v>
      </c>
      <c r="FE40" s="1774">
        <f>'GÜNDÜZ (Saat Ekle)'!AQ31</f>
        <v>0</v>
      </c>
      <c r="FF40" s="1465">
        <f>'GÜNDÜZ (Saat Ekle)'!AR31</f>
        <v>0</v>
      </c>
      <c r="FG40" s="1774">
        <f>'GÜNDÜZ (Saat Ekle)'!AS31</f>
        <v>0</v>
      </c>
      <c r="FH40" s="1738">
        <f>'GÜNDÜZ (Saat Ekle)'!AT31</f>
        <v>0</v>
      </c>
      <c r="FI40" s="1773">
        <f>'GÜNDÜZ (Saat Ekle)'!AU31</f>
        <v>0</v>
      </c>
      <c r="FJ40" s="1739">
        <f>'GÜNDÜZ (Saat Ekle)'!AV31</f>
        <v>0</v>
      </c>
      <c r="FK40" s="1773">
        <f>'GÜNDÜZ (Saat Ekle)'!AW31</f>
        <v>0</v>
      </c>
      <c r="FL40" s="1739">
        <f>'GÜNDÜZ (Saat Ekle)'!AX31</f>
        <v>0</v>
      </c>
      <c r="FM40" s="1773">
        <f>'GÜNDÜZ (Saat Ekle)'!AY31</f>
        <v>0</v>
      </c>
      <c r="FN40" s="1739">
        <f>'GÜNDÜZ (Saat Ekle)'!AZ31</f>
        <v>0</v>
      </c>
      <c r="FO40" s="1773">
        <f>'GÜNDÜZ (Saat Ekle)'!BA31</f>
        <v>0</v>
      </c>
      <c r="FP40" s="1739">
        <f>'GÜNDÜZ (Saat Ekle)'!BB31</f>
        <v>0</v>
      </c>
      <c r="FQ40" s="1773">
        <f>'GÜNDÜZ (Saat Ekle)'!BC31</f>
        <v>0</v>
      </c>
      <c r="FR40" s="1464">
        <f>'GÜNDÜZ (Saat Ekle)'!BD31</f>
        <v>0</v>
      </c>
      <c r="FS40" s="1774">
        <f>'GÜNDÜZ (Saat Ekle)'!BE31</f>
        <v>0</v>
      </c>
      <c r="FT40" s="1465">
        <f>'GÜNDÜZ (Saat Ekle)'!BF31</f>
        <v>0</v>
      </c>
      <c r="FU40" s="1774">
        <f>'GÜNDÜZ (Saat Ekle)'!BG31</f>
        <v>0</v>
      </c>
      <c r="FV40" s="1738">
        <f>'GÜNDÜZ (Saat Ekle)'!BH31</f>
        <v>0</v>
      </c>
      <c r="FW40" s="1773">
        <f>'GÜNDÜZ (Saat Ekle)'!BI31</f>
        <v>0</v>
      </c>
      <c r="FX40" s="1739">
        <f>'GÜNDÜZ (Saat Ekle)'!BJ31</f>
        <v>0</v>
      </c>
      <c r="FY40" s="1773">
        <f>'GÜNDÜZ (Saat Ekle)'!BK31</f>
        <v>0</v>
      </c>
      <c r="FZ40" s="1739">
        <f>'GÜNDÜZ (Saat Ekle)'!BL31</f>
        <v>0</v>
      </c>
      <c r="GA40" s="1773">
        <f>'GÜNDÜZ (Saat Ekle)'!BM31</f>
        <v>0</v>
      </c>
      <c r="GB40" s="1739">
        <f>'GÜNDÜZ (Saat Ekle)'!BN31</f>
        <v>0</v>
      </c>
      <c r="GC40" s="1773">
        <f>'GÜNDÜZ (Saat Ekle)'!BO31</f>
        <v>0</v>
      </c>
      <c r="GD40" s="1739">
        <f>'GÜNDÜZ (Saat Ekle)'!BP31</f>
        <v>0</v>
      </c>
      <c r="GE40" s="1773">
        <f>'GÜNDÜZ (Saat Ekle)'!BQ31</f>
        <v>0</v>
      </c>
      <c r="GF40" s="1464">
        <f>'GÜNDÜZ (Saat Ekle)'!BR31</f>
        <v>0</v>
      </c>
      <c r="GG40" s="1774">
        <f>'GÜNDÜZ (Saat Ekle)'!BS31</f>
        <v>0</v>
      </c>
      <c r="GH40" s="1465">
        <f>'GÜNDÜZ (Saat Ekle)'!BT31</f>
        <v>0</v>
      </c>
      <c r="GI40" s="1775">
        <f>'GÜNDÜZ (Saat Ekle)'!BU31</f>
        <v>0</v>
      </c>
      <c r="GL40" s="4108">
        <f t="shared" ref="GL40" si="231">DP40</f>
        <v>0</v>
      </c>
      <c r="GM40" s="1487" t="str">
        <f t="shared" si="140"/>
        <v/>
      </c>
      <c r="GN40" s="1515"/>
      <c r="GO40" s="1487" t="str">
        <f t="shared" si="51"/>
        <v/>
      </c>
      <c r="GP40" s="1515"/>
      <c r="GQ40" s="1487" t="str">
        <f t="shared" si="52"/>
        <v/>
      </c>
      <c r="GR40" s="1515"/>
      <c r="GS40" s="1487" t="str">
        <f t="shared" si="53"/>
        <v/>
      </c>
      <c r="GT40" s="1515"/>
      <c r="GU40" s="1487" t="str">
        <f t="shared" si="54"/>
        <v/>
      </c>
      <c r="GV40" s="1500"/>
      <c r="GW40" s="1497" t="str">
        <f t="shared" si="141"/>
        <v/>
      </c>
      <c r="GX40" s="1515"/>
      <c r="GY40" s="1487" t="str">
        <f t="shared" si="142"/>
        <v/>
      </c>
      <c r="GZ40" s="1517"/>
      <c r="HA40" s="1494" t="str">
        <f t="shared" si="143"/>
        <v/>
      </c>
      <c r="HB40" s="1515"/>
      <c r="HC40" s="1490" t="str">
        <f t="shared" si="55"/>
        <v/>
      </c>
      <c r="HD40" s="1515"/>
      <c r="HE40" s="1490" t="str">
        <f t="shared" si="56"/>
        <v/>
      </c>
      <c r="HF40" s="1515"/>
      <c r="HG40" s="1490" t="str">
        <f t="shared" si="57"/>
        <v/>
      </c>
      <c r="HH40" s="1515"/>
      <c r="HI40" s="1490" t="str">
        <f t="shared" si="58"/>
        <v/>
      </c>
      <c r="HJ40" s="1500"/>
      <c r="HK40" s="1506" t="str">
        <f t="shared" si="59"/>
        <v/>
      </c>
      <c r="HL40" s="1515"/>
      <c r="HM40" s="1490" t="str">
        <f t="shared" si="144"/>
        <v/>
      </c>
      <c r="HN40" s="1517"/>
      <c r="HO40" s="1503" t="str">
        <f t="shared" si="60"/>
        <v/>
      </c>
      <c r="HP40" s="1515"/>
      <c r="HQ40" s="1487" t="str">
        <f t="shared" si="61"/>
        <v/>
      </c>
      <c r="HR40" s="1515"/>
      <c r="HS40" s="1487" t="str">
        <f t="shared" si="62"/>
        <v/>
      </c>
      <c r="HT40" s="1515"/>
      <c r="HU40" s="1487" t="str">
        <f t="shared" si="63"/>
        <v/>
      </c>
      <c r="HV40" s="1515"/>
      <c r="HW40" s="1487" t="str">
        <f t="shared" si="64"/>
        <v/>
      </c>
      <c r="HX40" s="1500"/>
      <c r="HY40" s="1497" t="str">
        <f t="shared" si="65"/>
        <v/>
      </c>
      <c r="HZ40" s="1515"/>
      <c r="IA40" s="1487" t="str">
        <f t="shared" si="66"/>
        <v/>
      </c>
      <c r="IB40" s="1517"/>
      <c r="IC40" s="1494" t="str">
        <f t="shared" si="67"/>
        <v/>
      </c>
      <c r="ID40" s="1515"/>
      <c r="IE40" s="1490" t="str">
        <f t="shared" si="68"/>
        <v/>
      </c>
      <c r="IF40" s="1515"/>
      <c r="IG40" s="1490" t="str">
        <f t="shared" si="69"/>
        <v/>
      </c>
      <c r="IH40" s="1515"/>
      <c r="II40" s="1490" t="str">
        <f t="shared" si="70"/>
        <v/>
      </c>
      <c r="IJ40" s="1515"/>
      <c r="IK40" s="1490" t="str">
        <f t="shared" si="71"/>
        <v/>
      </c>
      <c r="IL40" s="1500"/>
      <c r="IM40" s="1506" t="str">
        <f t="shared" si="72"/>
        <v/>
      </c>
      <c r="IN40" s="1515"/>
      <c r="IO40" s="1490" t="str">
        <f t="shared" si="73"/>
        <v/>
      </c>
      <c r="IP40" s="1517"/>
      <c r="IQ40" s="1509" t="str">
        <f t="shared" si="74"/>
        <v/>
      </c>
      <c r="IR40" s="1515"/>
      <c r="IS40" s="1422" t="str">
        <f t="shared" si="75"/>
        <v/>
      </c>
      <c r="IT40" s="1515"/>
      <c r="IU40" s="1422" t="str">
        <f t="shared" si="76"/>
        <v/>
      </c>
      <c r="IV40" s="1515"/>
      <c r="IW40" s="1422" t="str">
        <f t="shared" si="77"/>
        <v/>
      </c>
      <c r="IX40" s="1515"/>
      <c r="IY40" s="1422" t="str">
        <f t="shared" si="78"/>
        <v/>
      </c>
      <c r="IZ40" s="1500"/>
      <c r="JA40" s="1512" t="str">
        <f t="shared" si="79"/>
        <v/>
      </c>
      <c r="JB40" s="1515"/>
      <c r="JC40" s="1422" t="str">
        <f t="shared" si="80"/>
        <v/>
      </c>
      <c r="JD40" s="1517"/>
      <c r="JE40" s="1553"/>
      <c r="JF40" s="1571">
        <f t="shared" si="145"/>
        <v>0</v>
      </c>
      <c r="JG40" s="1555">
        <f t="shared" si="146"/>
        <v>0</v>
      </c>
      <c r="JH40" s="1555">
        <f t="shared" si="147"/>
        <v>0</v>
      </c>
      <c r="JI40" s="1555">
        <f t="shared" si="148"/>
        <v>0</v>
      </c>
      <c r="JJ40" s="1555">
        <f t="shared" si="149"/>
        <v>0</v>
      </c>
      <c r="JK40" s="1566">
        <f t="shared" si="150"/>
        <v>0</v>
      </c>
      <c r="JL40" s="1522">
        <f t="shared" si="151"/>
        <v>0</v>
      </c>
      <c r="JM40" s="1523">
        <f t="shared" si="152"/>
        <v>0</v>
      </c>
      <c r="JN40" s="1523">
        <f t="shared" si="153"/>
        <v>0</v>
      </c>
      <c r="JO40" s="1560">
        <f t="shared" si="154"/>
        <v>0</v>
      </c>
      <c r="JP40" s="1563" t="str">
        <f t="shared" si="167"/>
        <v/>
      </c>
      <c r="JQ40" s="1563"/>
      <c r="JR40" s="1563" t="str">
        <f t="shared" si="81"/>
        <v/>
      </c>
      <c r="JS40" s="1563"/>
      <c r="JT40" s="1563" t="str">
        <f t="shared" si="82"/>
        <v/>
      </c>
      <c r="JU40" s="1563"/>
      <c r="JV40" s="1563" t="str">
        <f t="shared" si="83"/>
        <v/>
      </c>
      <c r="JW40" s="1563"/>
      <c r="JX40" s="1563" t="str">
        <f t="shared" si="84"/>
        <v/>
      </c>
      <c r="JY40" s="1563"/>
      <c r="JZ40" s="1563" t="str">
        <f t="shared" si="85"/>
        <v/>
      </c>
      <c r="KA40" s="1563"/>
      <c r="KB40" s="1563" t="str">
        <f t="shared" si="86"/>
        <v/>
      </c>
      <c r="KC40" s="1563"/>
      <c r="KD40" s="1563" t="str">
        <f t="shared" si="87"/>
        <v/>
      </c>
      <c r="KE40" s="1563"/>
      <c r="KF40" s="1563" t="str">
        <f t="shared" si="88"/>
        <v/>
      </c>
      <c r="KG40" s="1563"/>
      <c r="KH40" s="1563" t="str">
        <f t="shared" si="89"/>
        <v/>
      </c>
      <c r="KI40" s="1563"/>
      <c r="KJ40" s="1563" t="str">
        <f t="shared" si="90"/>
        <v/>
      </c>
      <c r="KK40" s="1563"/>
      <c r="KL40" s="1563" t="str">
        <f t="shared" si="91"/>
        <v/>
      </c>
      <c r="KM40" s="1563"/>
      <c r="KN40" s="1563" t="str">
        <f t="shared" si="92"/>
        <v/>
      </c>
      <c r="KO40" s="1563"/>
      <c r="KP40" s="1563" t="str">
        <f t="shared" si="93"/>
        <v/>
      </c>
      <c r="KQ40" s="1563"/>
      <c r="KR40" s="1563" t="str">
        <f t="shared" si="94"/>
        <v/>
      </c>
      <c r="KS40" s="1563"/>
      <c r="KT40" s="1563" t="str">
        <f t="shared" si="95"/>
        <v/>
      </c>
      <c r="KU40" s="1563"/>
      <c r="KV40" s="1563" t="str">
        <f t="shared" si="96"/>
        <v/>
      </c>
      <c r="KW40" s="1563"/>
      <c r="KX40" s="1563" t="str">
        <f t="shared" si="97"/>
        <v/>
      </c>
      <c r="KY40" s="1563"/>
      <c r="KZ40" s="1563" t="str">
        <f t="shared" si="98"/>
        <v/>
      </c>
      <c r="LA40" s="1563"/>
      <c r="LB40" s="1563" t="str">
        <f t="shared" si="99"/>
        <v/>
      </c>
      <c r="LC40" s="1563"/>
      <c r="LD40" s="1563" t="str">
        <f t="shared" si="100"/>
        <v/>
      </c>
      <c r="LE40" s="1563"/>
      <c r="LF40" s="1563" t="str">
        <f t="shared" si="101"/>
        <v/>
      </c>
      <c r="LG40" s="1563"/>
      <c r="LH40" s="1563" t="str">
        <f t="shared" si="102"/>
        <v/>
      </c>
      <c r="LI40" s="1563"/>
      <c r="LJ40" s="1563" t="str">
        <f t="shared" si="103"/>
        <v/>
      </c>
      <c r="LK40" s="1563"/>
      <c r="LL40" s="1563" t="str">
        <f t="shared" si="104"/>
        <v/>
      </c>
      <c r="LM40" s="1563"/>
      <c r="LN40" s="1563" t="str">
        <f t="shared" si="105"/>
        <v/>
      </c>
      <c r="LO40" s="1563"/>
      <c r="LP40" s="1563" t="str">
        <f t="shared" si="106"/>
        <v/>
      </c>
      <c r="LQ40" s="1563"/>
      <c r="LR40" s="1563" t="str">
        <f t="shared" si="107"/>
        <v/>
      </c>
      <c r="LS40" s="1563"/>
      <c r="LT40" s="1563" t="str">
        <f t="shared" si="108"/>
        <v/>
      </c>
      <c r="LU40" s="1563"/>
      <c r="LV40" s="1563" t="str">
        <f t="shared" si="109"/>
        <v/>
      </c>
      <c r="LW40" s="1563"/>
      <c r="LX40" s="1563" t="str">
        <f t="shared" si="110"/>
        <v/>
      </c>
      <c r="LY40" s="1563"/>
      <c r="LZ40" s="1563" t="str">
        <f t="shared" si="111"/>
        <v/>
      </c>
      <c r="MA40" s="1563"/>
      <c r="MB40" s="1563" t="str">
        <f t="shared" si="112"/>
        <v/>
      </c>
      <c r="MC40" s="1563"/>
      <c r="MD40" s="1563" t="str">
        <f t="shared" si="113"/>
        <v/>
      </c>
      <c r="ME40" s="1563"/>
      <c r="MF40" s="1563" t="str">
        <f t="shared" si="114"/>
        <v/>
      </c>
      <c r="MG40" s="1563"/>
      <c r="MH40" s="1572">
        <f t="shared" si="168"/>
        <v>0</v>
      </c>
      <c r="MI40" s="1553"/>
      <c r="MJ40" s="1571">
        <f t="shared" si="169"/>
        <v>0</v>
      </c>
      <c r="MK40" s="1555">
        <f t="shared" si="169"/>
        <v>0</v>
      </c>
      <c r="ML40" s="1555">
        <f t="shared" si="169"/>
        <v>0</v>
      </c>
      <c r="MM40" s="1555">
        <f t="shared" si="169"/>
        <v>0</v>
      </c>
      <c r="MN40" s="1555">
        <f t="shared" si="169"/>
        <v>0</v>
      </c>
      <c r="MO40" s="1555">
        <f t="shared" si="169"/>
        <v>0</v>
      </c>
      <c r="MP40" s="1579">
        <f t="shared" si="169"/>
        <v>0</v>
      </c>
      <c r="MQ40" s="1754">
        <f t="shared" si="155"/>
        <v>0</v>
      </c>
      <c r="MR40" s="1553"/>
      <c r="MS40" s="1557"/>
      <c r="MT40" s="1557"/>
      <c r="MU40" s="1557"/>
      <c r="MV40" s="1557"/>
      <c r="MW40" s="1557"/>
      <c r="MX40" s="1557"/>
      <c r="MY40" s="1557"/>
      <c r="MZ40" s="1752"/>
      <c r="NA40" s="1752"/>
      <c r="NB40" s="1553"/>
      <c r="NC40" s="1585">
        <f t="shared" si="170"/>
        <v>0</v>
      </c>
      <c r="ND40" s="1554">
        <f t="shared" si="156"/>
        <v>0</v>
      </c>
      <c r="NE40" s="1554">
        <f t="shared" si="157"/>
        <v>0</v>
      </c>
      <c r="NF40" s="1554">
        <f t="shared" si="158"/>
        <v>0</v>
      </c>
      <c r="NG40" s="1554">
        <f t="shared" si="159"/>
        <v>0</v>
      </c>
      <c r="NH40" s="1554">
        <f t="shared" si="160"/>
        <v>0</v>
      </c>
      <c r="NI40" s="1554">
        <f t="shared" si="161"/>
        <v>0</v>
      </c>
      <c r="NJ40" s="1586">
        <f t="shared" si="162"/>
        <v>0</v>
      </c>
      <c r="NL40" s="1"/>
      <c r="NM40" s="1766">
        <f t="shared" si="163"/>
        <v>0</v>
      </c>
      <c r="NN40" s="1"/>
      <c r="NO40" s="1"/>
      <c r="NP40" s="1"/>
      <c r="NQ40" s="1"/>
      <c r="NR40" s="1"/>
    </row>
    <row r="41" spans="3:382" s="1337" customFormat="1" ht="10.5" customHeight="1" thickBot="1">
      <c r="C41" s="2543" t="str">
        <f t="shared" si="116"/>
        <v>0D</v>
      </c>
      <c r="D41" s="2413">
        <f t="shared" si="117"/>
        <v>0</v>
      </c>
      <c r="E41" s="2409">
        <f t="shared" si="118"/>
        <v>0</v>
      </c>
      <c r="F41" s="2409">
        <f t="shared" si="119"/>
        <v>0</v>
      </c>
      <c r="G41" s="2409">
        <f t="shared" si="120"/>
        <v>0</v>
      </c>
      <c r="H41" s="2410">
        <f t="shared" si="121"/>
        <v>0</v>
      </c>
      <c r="I41" s="1553"/>
      <c r="J41" s="1340"/>
      <c r="L41" s="2427" t="str">
        <f t="shared" si="122"/>
        <v>0D</v>
      </c>
      <c r="M41" s="2424">
        <f t="shared" si="123"/>
        <v>0</v>
      </c>
      <c r="N41" s="2417">
        <f t="shared" si="124"/>
        <v>0</v>
      </c>
      <c r="O41" s="2417">
        <f t="shared" si="125"/>
        <v>0</v>
      </c>
      <c r="P41" s="2417">
        <f t="shared" si="126"/>
        <v>0</v>
      </c>
      <c r="Q41" s="2418">
        <f t="shared" si="127"/>
        <v>0</v>
      </c>
      <c r="R41" s="2403"/>
      <c r="S41" s="1752"/>
      <c r="T41" s="1412"/>
      <c r="U41" s="2421">
        <f t="shared" si="128"/>
        <v>0</v>
      </c>
      <c r="V41" s="2421" t="str">
        <f t="shared" si="129"/>
        <v>D</v>
      </c>
      <c r="W41" s="2424">
        <f t="shared" si="130"/>
        <v>0</v>
      </c>
      <c r="X41" s="2417">
        <f t="shared" si="131"/>
        <v>0</v>
      </c>
      <c r="Y41" s="2417">
        <f t="shared" si="132"/>
        <v>0</v>
      </c>
      <c r="Z41" s="2417">
        <f t="shared" si="133"/>
        <v>0</v>
      </c>
      <c r="AA41" s="2418">
        <f t="shared" si="134"/>
        <v>0</v>
      </c>
      <c r="AB41" s="1752"/>
      <c r="AC41" s="1752"/>
      <c r="AD41" s="1752"/>
      <c r="AE41" s="1752"/>
      <c r="AF41" s="1752"/>
      <c r="AG41" s="1752"/>
      <c r="AH41" s="1752"/>
      <c r="AI41" s="1752"/>
      <c r="AJ41" s="1752"/>
      <c r="AK41" s="1752"/>
      <c r="AL41" s="1752"/>
      <c r="AM41" s="1752"/>
      <c r="AN41" s="1752"/>
      <c r="AO41" s="1752"/>
      <c r="AP41" s="1752"/>
      <c r="AQ41" s="1752"/>
      <c r="AR41" s="1752"/>
      <c r="AS41" s="1752"/>
      <c r="AT41" s="1752"/>
      <c r="AU41" s="1752"/>
      <c r="AV41" s="1752"/>
      <c r="AW41" s="1752"/>
      <c r="AX41" s="1752"/>
      <c r="AY41" s="1752"/>
      <c r="AZ41" s="1752"/>
      <c r="BA41" s="1752"/>
      <c r="BB41" s="1752"/>
      <c r="BC41" s="1752"/>
      <c r="BD41" s="1752"/>
      <c r="BE41" s="1752"/>
      <c r="BF41" s="1752"/>
      <c r="BG41" s="1752"/>
      <c r="BH41" s="1752"/>
      <c r="BI41" s="1752"/>
      <c r="BJ41" s="1752"/>
      <c r="BK41" s="1752"/>
      <c r="BL41" s="1752"/>
      <c r="BM41" s="1752"/>
      <c r="BN41" s="1752"/>
      <c r="BO41" s="1752"/>
      <c r="BP41" s="1752"/>
      <c r="BQ41" s="1752"/>
      <c r="BR41" s="1752"/>
      <c r="BS41" s="1752"/>
      <c r="BT41" s="1752"/>
      <c r="BU41" s="1752"/>
      <c r="BV41" s="1752"/>
      <c r="BW41" s="1752"/>
      <c r="BX41" s="1752"/>
      <c r="BY41" s="1752"/>
      <c r="BZ41" s="1752"/>
      <c r="CA41" s="1752"/>
      <c r="CB41" s="1752"/>
      <c r="CC41" s="1752"/>
      <c r="CD41" s="1752"/>
      <c r="CE41" s="1752"/>
      <c r="CF41" s="1752"/>
      <c r="CG41" s="1752"/>
      <c r="CH41" s="1752"/>
      <c r="CI41" s="1752"/>
      <c r="CJ41" s="1752"/>
      <c r="CK41" s="1752"/>
      <c r="CL41" s="1752"/>
      <c r="CM41" s="1752"/>
      <c r="CN41" s="1752"/>
      <c r="CO41" s="2550" t="str">
        <f>IF(DP40="","",(DP40&amp;(COUNTIF($DO$16:DP41,DP40))))</f>
        <v>013</v>
      </c>
      <c r="CP41" s="2551">
        <f t="shared" ref="CP41" si="232">CP40</f>
        <v>0</v>
      </c>
      <c r="CQ41" s="2552" t="str">
        <f t="shared" ref="CQ41" si="233">DP40&amp;DQ41</f>
        <v>0D</v>
      </c>
      <c r="CR41" s="2417">
        <f t="shared" si="135"/>
        <v>0</v>
      </c>
      <c r="CS41" s="2417">
        <f t="shared" si="136"/>
        <v>0</v>
      </c>
      <c r="CT41" s="2417">
        <f t="shared" si="137"/>
        <v>0</v>
      </c>
      <c r="CU41" s="2417">
        <f t="shared" si="138"/>
        <v>0</v>
      </c>
      <c r="CV41" s="2418">
        <f t="shared" si="139"/>
        <v>0</v>
      </c>
      <c r="CX41" s="2433" t="str">
        <f>IFERROR((VLOOKUP(CO41,'BİLGİ GİR'!$V$107:$AA$119,6,0)),"")</f>
        <v/>
      </c>
      <c r="CY41" s="4111"/>
      <c r="CZ41" s="1545" t="s">
        <v>8</v>
      </c>
      <c r="DA41" s="2437">
        <f>'BİLGİ GİR'!CC119</f>
        <v>0</v>
      </c>
      <c r="DB41" s="2445"/>
      <c r="DC41" s="2437">
        <f>'BİLGİ GİR'!CE119</f>
        <v>0</v>
      </c>
      <c r="DD41" s="2447"/>
      <c r="DE41" s="2435">
        <f>'BİLGİ GİR'!CG119</f>
        <v>0</v>
      </c>
      <c r="DF41" s="2445"/>
      <c r="DG41" s="2437">
        <f>'BİLGİ GİR'!CI119</f>
        <v>0</v>
      </c>
      <c r="DH41" s="2447"/>
      <c r="DI41" s="2435">
        <f>'BİLGİ GİR'!CK119</f>
        <v>0</v>
      </c>
      <c r="DJ41" s="2445"/>
      <c r="DK41" s="2437">
        <f>'BİLGİ GİR'!CM119</f>
        <v>0</v>
      </c>
      <c r="DL41" s="2447"/>
      <c r="DM41" s="2435">
        <f>'BİLGİ GİR'!CO119</f>
        <v>0</v>
      </c>
      <c r="DN41" s="2447"/>
      <c r="DO41" s="1749"/>
      <c r="DP41" s="4114"/>
      <c r="DQ41" s="1274" t="s">
        <v>8</v>
      </c>
      <c r="DR41" s="1734">
        <f>'GÜNDÜZ (Saat Ekle)'!D32</f>
        <v>0</v>
      </c>
      <c r="DS41" s="1727">
        <f>'GÜNDÜZ (Saat Ekle)'!E32</f>
        <v>0</v>
      </c>
      <c r="DT41" s="1737">
        <f>'GÜNDÜZ (Saat Ekle)'!F32</f>
        <v>0</v>
      </c>
      <c r="DU41" s="1727">
        <f>'GÜNDÜZ (Saat Ekle)'!G32</f>
        <v>0</v>
      </c>
      <c r="DV41" s="1737">
        <f>'GÜNDÜZ (Saat Ekle)'!H32</f>
        <v>0</v>
      </c>
      <c r="DW41" s="1727">
        <f>'GÜNDÜZ (Saat Ekle)'!I32</f>
        <v>0</v>
      </c>
      <c r="DX41" s="1737">
        <f>'GÜNDÜZ (Saat Ekle)'!J32</f>
        <v>0</v>
      </c>
      <c r="DY41" s="1727">
        <f>'GÜNDÜZ (Saat Ekle)'!K32</f>
        <v>0</v>
      </c>
      <c r="DZ41" s="1737">
        <f>'GÜNDÜZ (Saat Ekle)'!L32</f>
        <v>0</v>
      </c>
      <c r="EA41" s="1727">
        <f>'GÜNDÜZ (Saat Ekle)'!M32</f>
        <v>0</v>
      </c>
      <c r="EB41" s="1466">
        <f>'GÜNDÜZ (Saat Ekle)'!N32</f>
        <v>0</v>
      </c>
      <c r="EC41" s="1728">
        <f>'GÜNDÜZ (Saat Ekle)'!O32</f>
        <v>0</v>
      </c>
      <c r="ED41" s="1467">
        <f>'GÜNDÜZ (Saat Ekle)'!P32</f>
        <v>0</v>
      </c>
      <c r="EE41" s="1728">
        <f>'GÜNDÜZ (Saat Ekle)'!Q32</f>
        <v>0</v>
      </c>
      <c r="EF41" s="1734">
        <f>'GÜNDÜZ (Saat Ekle)'!R32</f>
        <v>0</v>
      </c>
      <c r="EG41" s="1776">
        <f>'GÜNDÜZ (Saat Ekle)'!S32</f>
        <v>0</v>
      </c>
      <c r="EH41" s="1737">
        <f>'GÜNDÜZ (Saat Ekle)'!T32</f>
        <v>0</v>
      </c>
      <c r="EI41" s="1776">
        <f>'GÜNDÜZ (Saat Ekle)'!U32</f>
        <v>0</v>
      </c>
      <c r="EJ41" s="1737">
        <f>'GÜNDÜZ (Saat Ekle)'!V32</f>
        <v>0</v>
      </c>
      <c r="EK41" s="1776">
        <f>'GÜNDÜZ (Saat Ekle)'!W32</f>
        <v>0</v>
      </c>
      <c r="EL41" s="1737">
        <f>'GÜNDÜZ (Saat Ekle)'!X32</f>
        <v>0</v>
      </c>
      <c r="EM41" s="1776">
        <f>'GÜNDÜZ (Saat Ekle)'!Y32</f>
        <v>0</v>
      </c>
      <c r="EN41" s="1737">
        <f>'GÜNDÜZ (Saat Ekle)'!Z32</f>
        <v>0</v>
      </c>
      <c r="EO41" s="1776">
        <f>'GÜNDÜZ (Saat Ekle)'!AA32</f>
        <v>0</v>
      </c>
      <c r="EP41" s="1466">
        <f>'GÜNDÜZ (Saat Ekle)'!AB32</f>
        <v>0</v>
      </c>
      <c r="EQ41" s="1777">
        <f>'GÜNDÜZ (Saat Ekle)'!AC32</f>
        <v>0</v>
      </c>
      <c r="ER41" s="1467">
        <f>'GÜNDÜZ (Saat Ekle)'!AD32</f>
        <v>0</v>
      </c>
      <c r="ES41" s="1777">
        <f>'GÜNDÜZ (Saat Ekle)'!AE32</f>
        <v>0</v>
      </c>
      <c r="ET41" s="1734">
        <f>'GÜNDÜZ (Saat Ekle)'!AF32</f>
        <v>0</v>
      </c>
      <c r="EU41" s="1776">
        <f>'GÜNDÜZ (Saat Ekle)'!AG32</f>
        <v>0</v>
      </c>
      <c r="EV41" s="1737">
        <f>'GÜNDÜZ (Saat Ekle)'!AH32</f>
        <v>0</v>
      </c>
      <c r="EW41" s="1776">
        <f>'GÜNDÜZ (Saat Ekle)'!AI32</f>
        <v>0</v>
      </c>
      <c r="EX41" s="1737">
        <f>'GÜNDÜZ (Saat Ekle)'!AJ32</f>
        <v>0</v>
      </c>
      <c r="EY41" s="1776">
        <f>'GÜNDÜZ (Saat Ekle)'!AK32</f>
        <v>0</v>
      </c>
      <c r="EZ41" s="1737">
        <f>'GÜNDÜZ (Saat Ekle)'!AL32</f>
        <v>0</v>
      </c>
      <c r="FA41" s="1776">
        <f>'GÜNDÜZ (Saat Ekle)'!AM32</f>
        <v>0</v>
      </c>
      <c r="FB41" s="1737">
        <f>'GÜNDÜZ (Saat Ekle)'!AN32</f>
        <v>0</v>
      </c>
      <c r="FC41" s="1776">
        <f>'GÜNDÜZ (Saat Ekle)'!AO32</f>
        <v>0</v>
      </c>
      <c r="FD41" s="1466">
        <f>'GÜNDÜZ (Saat Ekle)'!AP32</f>
        <v>0</v>
      </c>
      <c r="FE41" s="1777">
        <f>'GÜNDÜZ (Saat Ekle)'!AQ32</f>
        <v>0</v>
      </c>
      <c r="FF41" s="1467">
        <f>'GÜNDÜZ (Saat Ekle)'!AR32</f>
        <v>0</v>
      </c>
      <c r="FG41" s="1777">
        <f>'GÜNDÜZ (Saat Ekle)'!AS32</f>
        <v>0</v>
      </c>
      <c r="FH41" s="1734">
        <f>'GÜNDÜZ (Saat Ekle)'!AT32</f>
        <v>0</v>
      </c>
      <c r="FI41" s="1776">
        <f>'GÜNDÜZ (Saat Ekle)'!AU32</f>
        <v>0</v>
      </c>
      <c r="FJ41" s="1737">
        <f>'GÜNDÜZ (Saat Ekle)'!AV32</f>
        <v>0</v>
      </c>
      <c r="FK41" s="1776">
        <f>'GÜNDÜZ (Saat Ekle)'!AW32</f>
        <v>0</v>
      </c>
      <c r="FL41" s="1737">
        <f>'GÜNDÜZ (Saat Ekle)'!AX32</f>
        <v>0</v>
      </c>
      <c r="FM41" s="1776">
        <f>'GÜNDÜZ (Saat Ekle)'!AY32</f>
        <v>0</v>
      </c>
      <c r="FN41" s="1737">
        <f>'GÜNDÜZ (Saat Ekle)'!AZ32</f>
        <v>0</v>
      </c>
      <c r="FO41" s="1776">
        <f>'GÜNDÜZ (Saat Ekle)'!BA32</f>
        <v>0</v>
      </c>
      <c r="FP41" s="1737">
        <f>'GÜNDÜZ (Saat Ekle)'!BB32</f>
        <v>0</v>
      </c>
      <c r="FQ41" s="1776">
        <f>'GÜNDÜZ (Saat Ekle)'!BC32</f>
        <v>0</v>
      </c>
      <c r="FR41" s="1466">
        <f>'GÜNDÜZ (Saat Ekle)'!BD32</f>
        <v>0</v>
      </c>
      <c r="FS41" s="1777">
        <f>'GÜNDÜZ (Saat Ekle)'!BE32</f>
        <v>0</v>
      </c>
      <c r="FT41" s="1467">
        <f>'GÜNDÜZ (Saat Ekle)'!BF32</f>
        <v>0</v>
      </c>
      <c r="FU41" s="1777">
        <f>'GÜNDÜZ (Saat Ekle)'!BG32</f>
        <v>0</v>
      </c>
      <c r="FV41" s="1734">
        <f>'GÜNDÜZ (Saat Ekle)'!BH32</f>
        <v>0</v>
      </c>
      <c r="FW41" s="1776">
        <f>'GÜNDÜZ (Saat Ekle)'!BI32</f>
        <v>0</v>
      </c>
      <c r="FX41" s="1737">
        <f>'GÜNDÜZ (Saat Ekle)'!BJ32</f>
        <v>0</v>
      </c>
      <c r="FY41" s="1776">
        <f>'GÜNDÜZ (Saat Ekle)'!BK32</f>
        <v>0</v>
      </c>
      <c r="FZ41" s="1737">
        <f>'GÜNDÜZ (Saat Ekle)'!BL32</f>
        <v>0</v>
      </c>
      <c r="GA41" s="1776">
        <f>'GÜNDÜZ (Saat Ekle)'!BM32</f>
        <v>0</v>
      </c>
      <c r="GB41" s="1737">
        <f>'GÜNDÜZ (Saat Ekle)'!BN32</f>
        <v>0</v>
      </c>
      <c r="GC41" s="1776">
        <f>'GÜNDÜZ (Saat Ekle)'!BO32</f>
        <v>0</v>
      </c>
      <c r="GD41" s="1737">
        <f>'GÜNDÜZ (Saat Ekle)'!BP32</f>
        <v>0</v>
      </c>
      <c r="GE41" s="1776">
        <f>'GÜNDÜZ (Saat Ekle)'!BQ32</f>
        <v>0</v>
      </c>
      <c r="GF41" s="1466">
        <f>'GÜNDÜZ (Saat Ekle)'!BR32</f>
        <v>0</v>
      </c>
      <c r="GG41" s="1777">
        <f>'GÜNDÜZ (Saat Ekle)'!BS32</f>
        <v>0</v>
      </c>
      <c r="GH41" s="1467">
        <f>'GÜNDÜZ (Saat Ekle)'!BT32</f>
        <v>0</v>
      </c>
      <c r="GI41" s="1778">
        <f>'GÜNDÜZ (Saat Ekle)'!BU32</f>
        <v>0</v>
      </c>
      <c r="GL41" s="4109"/>
      <c r="GM41" s="1487" t="str">
        <f t="shared" si="140"/>
        <v/>
      </c>
      <c r="GN41" s="1515"/>
      <c r="GO41" s="1487" t="str">
        <f t="shared" si="51"/>
        <v/>
      </c>
      <c r="GP41" s="1515"/>
      <c r="GQ41" s="1487" t="str">
        <f t="shared" si="52"/>
        <v/>
      </c>
      <c r="GR41" s="1515"/>
      <c r="GS41" s="1487" t="str">
        <f t="shared" si="53"/>
        <v/>
      </c>
      <c r="GT41" s="1515"/>
      <c r="GU41" s="1487" t="str">
        <f t="shared" si="54"/>
        <v/>
      </c>
      <c r="GV41" s="1500"/>
      <c r="GW41" s="1497" t="str">
        <f t="shared" si="141"/>
        <v/>
      </c>
      <c r="GX41" s="1515"/>
      <c r="GY41" s="1487" t="str">
        <f t="shared" si="142"/>
        <v/>
      </c>
      <c r="GZ41" s="1517"/>
      <c r="HA41" s="1494" t="str">
        <f t="shared" si="143"/>
        <v/>
      </c>
      <c r="HB41" s="1515"/>
      <c r="HC41" s="1490" t="str">
        <f t="shared" si="55"/>
        <v/>
      </c>
      <c r="HD41" s="1515"/>
      <c r="HE41" s="1490" t="str">
        <f t="shared" si="56"/>
        <v/>
      </c>
      <c r="HF41" s="1515"/>
      <c r="HG41" s="1490" t="str">
        <f t="shared" si="57"/>
        <v/>
      </c>
      <c r="HH41" s="1515"/>
      <c r="HI41" s="1490" t="str">
        <f t="shared" si="58"/>
        <v/>
      </c>
      <c r="HJ41" s="1500"/>
      <c r="HK41" s="1506" t="str">
        <f t="shared" si="59"/>
        <v/>
      </c>
      <c r="HL41" s="1515"/>
      <c r="HM41" s="1490" t="str">
        <f t="shared" si="144"/>
        <v/>
      </c>
      <c r="HN41" s="1517"/>
      <c r="HO41" s="1503" t="str">
        <f t="shared" si="60"/>
        <v/>
      </c>
      <c r="HP41" s="1515"/>
      <c r="HQ41" s="1487" t="str">
        <f t="shared" si="61"/>
        <v/>
      </c>
      <c r="HR41" s="1515"/>
      <c r="HS41" s="1487" t="str">
        <f t="shared" si="62"/>
        <v/>
      </c>
      <c r="HT41" s="1515"/>
      <c r="HU41" s="1487" t="str">
        <f t="shared" si="63"/>
        <v/>
      </c>
      <c r="HV41" s="1515"/>
      <c r="HW41" s="1487" t="str">
        <f t="shared" si="64"/>
        <v/>
      </c>
      <c r="HX41" s="1500"/>
      <c r="HY41" s="1497" t="str">
        <f t="shared" si="65"/>
        <v/>
      </c>
      <c r="HZ41" s="1515"/>
      <c r="IA41" s="1487" t="str">
        <f t="shared" si="66"/>
        <v/>
      </c>
      <c r="IB41" s="1517"/>
      <c r="IC41" s="1494" t="str">
        <f t="shared" si="67"/>
        <v/>
      </c>
      <c r="ID41" s="1515"/>
      <c r="IE41" s="1490" t="str">
        <f t="shared" si="68"/>
        <v/>
      </c>
      <c r="IF41" s="1515"/>
      <c r="IG41" s="1490" t="str">
        <f t="shared" si="69"/>
        <v/>
      </c>
      <c r="IH41" s="1515"/>
      <c r="II41" s="1490" t="str">
        <f t="shared" si="70"/>
        <v/>
      </c>
      <c r="IJ41" s="1515"/>
      <c r="IK41" s="1490" t="str">
        <f t="shared" si="71"/>
        <v/>
      </c>
      <c r="IL41" s="1500"/>
      <c r="IM41" s="1506" t="str">
        <f t="shared" si="72"/>
        <v/>
      </c>
      <c r="IN41" s="1515"/>
      <c r="IO41" s="1490" t="str">
        <f t="shared" si="73"/>
        <v/>
      </c>
      <c r="IP41" s="1517"/>
      <c r="IQ41" s="1509" t="str">
        <f t="shared" si="74"/>
        <v/>
      </c>
      <c r="IR41" s="1515"/>
      <c r="IS41" s="1422" t="str">
        <f t="shared" si="75"/>
        <v/>
      </c>
      <c r="IT41" s="1515"/>
      <c r="IU41" s="1422" t="str">
        <f t="shared" si="76"/>
        <v/>
      </c>
      <c r="IV41" s="1515"/>
      <c r="IW41" s="1422" t="str">
        <f t="shared" si="77"/>
        <v/>
      </c>
      <c r="IX41" s="1515"/>
      <c r="IY41" s="1422" t="str">
        <f t="shared" si="78"/>
        <v/>
      </c>
      <c r="IZ41" s="1500"/>
      <c r="JA41" s="1512" t="str">
        <f t="shared" si="79"/>
        <v/>
      </c>
      <c r="JB41" s="1515"/>
      <c r="JC41" s="1422" t="str">
        <f t="shared" si="80"/>
        <v/>
      </c>
      <c r="JD41" s="1517"/>
      <c r="JE41" s="1553"/>
      <c r="JF41" s="1571">
        <f t="shared" si="145"/>
        <v>0</v>
      </c>
      <c r="JG41" s="1555">
        <f t="shared" si="146"/>
        <v>0</v>
      </c>
      <c r="JH41" s="1555">
        <f t="shared" si="147"/>
        <v>0</v>
      </c>
      <c r="JI41" s="1555">
        <f t="shared" si="148"/>
        <v>0</v>
      </c>
      <c r="JJ41" s="1555">
        <f t="shared" si="149"/>
        <v>0</v>
      </c>
      <c r="JK41" s="1566">
        <f t="shared" si="150"/>
        <v>0</v>
      </c>
      <c r="JL41" s="1522">
        <f t="shared" si="151"/>
        <v>0</v>
      </c>
      <c r="JM41" s="1523">
        <f t="shared" si="152"/>
        <v>0</v>
      </c>
      <c r="JN41" s="1523">
        <f t="shared" si="153"/>
        <v>0</v>
      </c>
      <c r="JO41" s="1560">
        <f t="shared" si="154"/>
        <v>0</v>
      </c>
      <c r="JP41" s="1563" t="str">
        <f t="shared" si="167"/>
        <v/>
      </c>
      <c r="JQ41" s="1563"/>
      <c r="JR41" s="1563" t="str">
        <f t="shared" si="81"/>
        <v/>
      </c>
      <c r="JS41" s="1563"/>
      <c r="JT41" s="1563" t="str">
        <f t="shared" si="82"/>
        <v/>
      </c>
      <c r="JU41" s="1563"/>
      <c r="JV41" s="1563" t="str">
        <f t="shared" si="83"/>
        <v/>
      </c>
      <c r="JW41" s="1563"/>
      <c r="JX41" s="1563" t="str">
        <f t="shared" si="84"/>
        <v/>
      </c>
      <c r="JY41" s="1563"/>
      <c r="JZ41" s="1563" t="str">
        <f t="shared" si="85"/>
        <v/>
      </c>
      <c r="KA41" s="1563"/>
      <c r="KB41" s="1563" t="str">
        <f t="shared" si="86"/>
        <v/>
      </c>
      <c r="KC41" s="1563"/>
      <c r="KD41" s="1563" t="str">
        <f t="shared" si="87"/>
        <v/>
      </c>
      <c r="KE41" s="1563"/>
      <c r="KF41" s="1563" t="str">
        <f t="shared" si="88"/>
        <v/>
      </c>
      <c r="KG41" s="1563"/>
      <c r="KH41" s="1563" t="str">
        <f t="shared" si="89"/>
        <v/>
      </c>
      <c r="KI41" s="1563"/>
      <c r="KJ41" s="1563" t="str">
        <f t="shared" si="90"/>
        <v/>
      </c>
      <c r="KK41" s="1563"/>
      <c r="KL41" s="1563" t="str">
        <f t="shared" si="91"/>
        <v/>
      </c>
      <c r="KM41" s="1563"/>
      <c r="KN41" s="1563" t="str">
        <f t="shared" si="92"/>
        <v/>
      </c>
      <c r="KO41" s="1563"/>
      <c r="KP41" s="1563" t="str">
        <f t="shared" si="93"/>
        <v/>
      </c>
      <c r="KQ41" s="1563"/>
      <c r="KR41" s="1563" t="str">
        <f t="shared" si="94"/>
        <v/>
      </c>
      <c r="KS41" s="1563"/>
      <c r="KT41" s="1563" t="str">
        <f t="shared" si="95"/>
        <v/>
      </c>
      <c r="KU41" s="1563"/>
      <c r="KV41" s="1563" t="str">
        <f t="shared" si="96"/>
        <v/>
      </c>
      <c r="KW41" s="1563"/>
      <c r="KX41" s="1563" t="str">
        <f t="shared" si="97"/>
        <v/>
      </c>
      <c r="KY41" s="1563"/>
      <c r="KZ41" s="1563" t="str">
        <f t="shared" si="98"/>
        <v/>
      </c>
      <c r="LA41" s="1563"/>
      <c r="LB41" s="1563" t="str">
        <f t="shared" si="99"/>
        <v/>
      </c>
      <c r="LC41" s="1563"/>
      <c r="LD41" s="1563" t="str">
        <f t="shared" si="100"/>
        <v/>
      </c>
      <c r="LE41" s="1563"/>
      <c r="LF41" s="1563" t="str">
        <f t="shared" si="101"/>
        <v/>
      </c>
      <c r="LG41" s="1563"/>
      <c r="LH41" s="1563" t="str">
        <f t="shared" si="102"/>
        <v/>
      </c>
      <c r="LI41" s="1563"/>
      <c r="LJ41" s="1563" t="str">
        <f t="shared" si="103"/>
        <v/>
      </c>
      <c r="LK41" s="1563"/>
      <c r="LL41" s="1563" t="str">
        <f t="shared" si="104"/>
        <v/>
      </c>
      <c r="LM41" s="1563"/>
      <c r="LN41" s="1563" t="str">
        <f t="shared" si="105"/>
        <v/>
      </c>
      <c r="LO41" s="1563"/>
      <c r="LP41" s="1563" t="str">
        <f t="shared" si="106"/>
        <v/>
      </c>
      <c r="LQ41" s="1563"/>
      <c r="LR41" s="1563" t="str">
        <f t="shared" si="107"/>
        <v/>
      </c>
      <c r="LS41" s="1563"/>
      <c r="LT41" s="1563" t="str">
        <f t="shared" si="108"/>
        <v/>
      </c>
      <c r="LU41" s="1563"/>
      <c r="LV41" s="1563" t="str">
        <f t="shared" si="109"/>
        <v/>
      </c>
      <c r="LW41" s="1563"/>
      <c r="LX41" s="1563" t="str">
        <f t="shared" si="110"/>
        <v/>
      </c>
      <c r="LY41" s="1563"/>
      <c r="LZ41" s="1563" t="str">
        <f t="shared" si="111"/>
        <v/>
      </c>
      <c r="MA41" s="1563"/>
      <c r="MB41" s="1563" t="str">
        <f t="shared" si="112"/>
        <v/>
      </c>
      <c r="MC41" s="1563"/>
      <c r="MD41" s="1563" t="str">
        <f t="shared" si="113"/>
        <v/>
      </c>
      <c r="ME41" s="1563"/>
      <c r="MF41" s="1563" t="str">
        <f>IF(AND(GH41&gt;0,GI41&lt;&gt;"x"),1,"")</f>
        <v/>
      </c>
      <c r="MG41" s="1563"/>
      <c r="MH41" s="1572">
        <f t="shared" si="168"/>
        <v>0</v>
      </c>
      <c r="MI41" s="1553"/>
      <c r="MJ41" s="1571">
        <f t="shared" si="169"/>
        <v>0</v>
      </c>
      <c r="MK41" s="1555">
        <f t="shared" si="169"/>
        <v>0</v>
      </c>
      <c r="ML41" s="1555">
        <f t="shared" si="169"/>
        <v>0</v>
      </c>
      <c r="MM41" s="1555">
        <f t="shared" si="169"/>
        <v>0</v>
      </c>
      <c r="MN41" s="1555">
        <f t="shared" si="169"/>
        <v>0</v>
      </c>
      <c r="MO41" s="1555">
        <f t="shared" si="169"/>
        <v>0</v>
      </c>
      <c r="MP41" s="1579">
        <f t="shared" si="169"/>
        <v>0</v>
      </c>
      <c r="MQ41" s="1754">
        <f t="shared" si="155"/>
        <v>0</v>
      </c>
      <c r="MR41" s="1553"/>
      <c r="MS41" s="1557"/>
      <c r="MT41" s="1557"/>
      <c r="MU41" s="1557"/>
      <c r="MV41" s="1557"/>
      <c r="MW41" s="1557"/>
      <c r="MX41" s="1557"/>
      <c r="MY41" s="1557"/>
      <c r="MZ41" s="1752"/>
      <c r="NA41" s="1752"/>
      <c r="NB41" s="1553"/>
      <c r="NC41" s="1585">
        <f t="shared" si="170"/>
        <v>0</v>
      </c>
      <c r="ND41" s="1554">
        <f t="shared" si="156"/>
        <v>0</v>
      </c>
      <c r="NE41" s="1554">
        <f t="shared" si="157"/>
        <v>0</v>
      </c>
      <c r="NF41" s="1554">
        <f t="shared" si="158"/>
        <v>0</v>
      </c>
      <c r="NG41" s="1554">
        <f t="shared" si="159"/>
        <v>0</v>
      </c>
      <c r="NH41" s="1554">
        <f t="shared" si="160"/>
        <v>0</v>
      </c>
      <c r="NI41" s="1554">
        <f t="shared" si="161"/>
        <v>0</v>
      </c>
      <c r="NJ41" s="1586">
        <f t="shared" si="162"/>
        <v>0</v>
      </c>
      <c r="NL41" s="1"/>
      <c r="NM41" s="1766">
        <f t="shared" si="163"/>
        <v>0</v>
      </c>
      <c r="NN41" s="1"/>
      <c r="NO41" s="1"/>
      <c r="NP41" s="1"/>
      <c r="NQ41" s="1"/>
      <c r="NR41" s="1"/>
    </row>
    <row r="42" spans="3:382" ht="12" customHeight="1" thickTop="1">
      <c r="I42" s="56"/>
      <c r="DO42" s="1749"/>
      <c r="DP42" s="4106" t="s">
        <v>5</v>
      </c>
      <c r="DQ42" s="1355" t="s">
        <v>7</v>
      </c>
      <c r="DR42" s="1612">
        <f>'GÜNDÜZ (Saat Ekle)'!D33</f>
        <v>0</v>
      </c>
      <c r="DS42" s="1613">
        <f>'GÜNDÜZ (Saat Ekle)'!E33</f>
        <v>0</v>
      </c>
      <c r="DT42" s="1614">
        <f>'GÜNDÜZ (Saat Ekle)'!F33</f>
        <v>0</v>
      </c>
      <c r="DU42" s="1613">
        <f>'GÜNDÜZ (Saat Ekle)'!G33</f>
        <v>0</v>
      </c>
      <c r="DV42" s="1614">
        <f>'GÜNDÜZ (Saat Ekle)'!H33</f>
        <v>0</v>
      </c>
      <c r="DW42" s="1613">
        <f>'GÜNDÜZ (Saat Ekle)'!I33</f>
        <v>0</v>
      </c>
      <c r="DX42" s="1614">
        <f>'GÜNDÜZ (Saat Ekle)'!J33</f>
        <v>0</v>
      </c>
      <c r="DY42" s="1613">
        <f>'GÜNDÜZ (Saat Ekle)'!K33</f>
        <v>0</v>
      </c>
      <c r="DZ42" s="1614">
        <f>'GÜNDÜZ (Saat Ekle)'!L33</f>
        <v>0</v>
      </c>
      <c r="EA42" s="1613">
        <f>'GÜNDÜZ (Saat Ekle)'!M33</f>
        <v>0</v>
      </c>
      <c r="EB42" s="1615">
        <f>'GÜNDÜZ (Saat Ekle)'!N33</f>
        <v>0</v>
      </c>
      <c r="EC42" s="1616">
        <f>'GÜNDÜZ (Saat Ekle)'!O33</f>
        <v>0</v>
      </c>
      <c r="ED42" s="1617">
        <f>'GÜNDÜZ (Saat Ekle)'!P33</f>
        <v>0</v>
      </c>
      <c r="EE42" s="1618">
        <f>'GÜNDÜZ (Saat Ekle)'!Q33</f>
        <v>0</v>
      </c>
      <c r="EF42" s="1612">
        <f>'GÜNDÜZ (Saat Ekle)'!R33</f>
        <v>0</v>
      </c>
      <c r="EG42" s="1613">
        <f>'GÜNDÜZ (Saat Ekle)'!S33</f>
        <v>0</v>
      </c>
      <c r="EH42" s="1614">
        <f>'GÜNDÜZ (Saat Ekle)'!T33</f>
        <v>0</v>
      </c>
      <c r="EI42" s="1613">
        <f>'GÜNDÜZ (Saat Ekle)'!U33</f>
        <v>0</v>
      </c>
      <c r="EJ42" s="1614">
        <f>'GÜNDÜZ (Saat Ekle)'!V33</f>
        <v>0</v>
      </c>
      <c r="EK42" s="1613">
        <f>'GÜNDÜZ (Saat Ekle)'!W33</f>
        <v>0</v>
      </c>
      <c r="EL42" s="1614">
        <f>'GÜNDÜZ (Saat Ekle)'!X33</f>
        <v>0</v>
      </c>
      <c r="EM42" s="1613">
        <f>'GÜNDÜZ (Saat Ekle)'!Y33</f>
        <v>0</v>
      </c>
      <c r="EN42" s="1614">
        <f>'GÜNDÜZ (Saat Ekle)'!Z33</f>
        <v>0</v>
      </c>
      <c r="EO42" s="1613">
        <f>'GÜNDÜZ (Saat Ekle)'!AA33</f>
        <v>0</v>
      </c>
      <c r="EP42" s="1615">
        <f>'GÜNDÜZ (Saat Ekle)'!AB33</f>
        <v>0</v>
      </c>
      <c r="EQ42" s="1616">
        <f>'GÜNDÜZ (Saat Ekle)'!AC33</f>
        <v>0</v>
      </c>
      <c r="ER42" s="1617">
        <f>'GÜNDÜZ (Saat Ekle)'!AD33</f>
        <v>0</v>
      </c>
      <c r="ES42" s="1618">
        <f>'GÜNDÜZ (Saat Ekle)'!AE33</f>
        <v>0</v>
      </c>
      <c r="ET42" s="1612">
        <f>'GÜNDÜZ (Saat Ekle)'!AF33</f>
        <v>0</v>
      </c>
      <c r="EU42" s="1613">
        <f>'GÜNDÜZ (Saat Ekle)'!AG33</f>
        <v>0</v>
      </c>
      <c r="EV42" s="1614">
        <f>'GÜNDÜZ (Saat Ekle)'!AH33</f>
        <v>0</v>
      </c>
      <c r="EW42" s="1613">
        <f>'GÜNDÜZ (Saat Ekle)'!AI33</f>
        <v>0</v>
      </c>
      <c r="EX42" s="1614">
        <f>'GÜNDÜZ (Saat Ekle)'!AJ33</f>
        <v>0</v>
      </c>
      <c r="EY42" s="1613">
        <f>'GÜNDÜZ (Saat Ekle)'!AK33</f>
        <v>0</v>
      </c>
      <c r="EZ42" s="1614">
        <f>'GÜNDÜZ (Saat Ekle)'!AL33</f>
        <v>0</v>
      </c>
      <c r="FA42" s="1613">
        <f>'GÜNDÜZ (Saat Ekle)'!AM33</f>
        <v>0</v>
      </c>
      <c r="FB42" s="1614">
        <f>'GÜNDÜZ (Saat Ekle)'!AN33</f>
        <v>0</v>
      </c>
      <c r="FC42" s="1613">
        <f>'GÜNDÜZ (Saat Ekle)'!AO33</f>
        <v>0</v>
      </c>
      <c r="FD42" s="1615">
        <f>'GÜNDÜZ (Saat Ekle)'!AP33</f>
        <v>0</v>
      </c>
      <c r="FE42" s="1616">
        <f>'GÜNDÜZ (Saat Ekle)'!AQ33</f>
        <v>0</v>
      </c>
      <c r="FF42" s="1617">
        <f>'GÜNDÜZ (Saat Ekle)'!AR33</f>
        <v>0</v>
      </c>
      <c r="FG42" s="1618">
        <f>'GÜNDÜZ (Saat Ekle)'!AS33</f>
        <v>0</v>
      </c>
      <c r="FH42" s="1612">
        <f>'GÜNDÜZ (Saat Ekle)'!AT33</f>
        <v>0</v>
      </c>
      <c r="FI42" s="1613">
        <f>'GÜNDÜZ (Saat Ekle)'!AU33</f>
        <v>0</v>
      </c>
      <c r="FJ42" s="1614">
        <f>'GÜNDÜZ (Saat Ekle)'!AV33</f>
        <v>0</v>
      </c>
      <c r="FK42" s="1613">
        <f>'GÜNDÜZ (Saat Ekle)'!AW33</f>
        <v>0</v>
      </c>
      <c r="FL42" s="1614">
        <f>'GÜNDÜZ (Saat Ekle)'!AX33</f>
        <v>0</v>
      </c>
      <c r="FM42" s="1613">
        <f>'GÜNDÜZ (Saat Ekle)'!AY33</f>
        <v>0</v>
      </c>
      <c r="FN42" s="1614">
        <f>'GÜNDÜZ (Saat Ekle)'!AZ33</f>
        <v>0</v>
      </c>
      <c r="FO42" s="1613">
        <f>'GÜNDÜZ (Saat Ekle)'!BA33</f>
        <v>0</v>
      </c>
      <c r="FP42" s="1614">
        <f>'GÜNDÜZ (Saat Ekle)'!BB33</f>
        <v>0</v>
      </c>
      <c r="FQ42" s="1613">
        <f>'GÜNDÜZ (Saat Ekle)'!BC33</f>
        <v>0</v>
      </c>
      <c r="FR42" s="1615">
        <f>'GÜNDÜZ (Saat Ekle)'!BD33</f>
        <v>0</v>
      </c>
      <c r="FS42" s="1616">
        <f>'GÜNDÜZ (Saat Ekle)'!BE33</f>
        <v>0</v>
      </c>
      <c r="FT42" s="1617">
        <f>'GÜNDÜZ (Saat Ekle)'!BF33</f>
        <v>0</v>
      </c>
      <c r="FU42" s="1618">
        <f>'GÜNDÜZ (Saat Ekle)'!BG33</f>
        <v>0</v>
      </c>
      <c r="FV42" s="1612">
        <f>'GÜNDÜZ (Saat Ekle)'!BH33</f>
        <v>0</v>
      </c>
      <c r="FW42" s="1613">
        <f>'GÜNDÜZ (Saat Ekle)'!BI33</f>
        <v>0</v>
      </c>
      <c r="FX42" s="1614">
        <f>'GÜNDÜZ (Saat Ekle)'!BJ33</f>
        <v>0</v>
      </c>
      <c r="FY42" s="1613">
        <f>'GÜNDÜZ (Saat Ekle)'!BK33</f>
        <v>0</v>
      </c>
      <c r="FZ42" s="1614">
        <f>'GÜNDÜZ (Saat Ekle)'!BL33</f>
        <v>0</v>
      </c>
      <c r="GA42" s="1613">
        <f>'GÜNDÜZ (Saat Ekle)'!BM33</f>
        <v>0</v>
      </c>
      <c r="GB42" s="1614">
        <f>'GÜNDÜZ (Saat Ekle)'!BN33</f>
        <v>0</v>
      </c>
      <c r="GC42" s="1613">
        <f>'GÜNDÜZ (Saat Ekle)'!BO33</f>
        <v>0</v>
      </c>
      <c r="GD42" s="1614">
        <f>'GÜNDÜZ (Saat Ekle)'!BP33</f>
        <v>0</v>
      </c>
      <c r="GE42" s="1613">
        <f>'GÜNDÜZ (Saat Ekle)'!BQ33</f>
        <v>0</v>
      </c>
      <c r="GF42" s="1615">
        <f>'GÜNDÜZ (Saat Ekle)'!BR33</f>
        <v>0</v>
      </c>
      <c r="GG42" s="1616">
        <f>'GÜNDÜZ (Saat Ekle)'!BS33</f>
        <v>0</v>
      </c>
      <c r="GH42" s="1617">
        <f>'GÜNDÜZ (Saat Ekle)'!BT33</f>
        <v>0</v>
      </c>
      <c r="GI42" s="1618">
        <f>'GÜNDÜZ (Saat Ekle)'!BU33</f>
        <v>0</v>
      </c>
      <c r="GJ42" s="1619">
        <f>SUM(DR42:GI42)</f>
        <v>0</v>
      </c>
      <c r="GL42" s="4108" t="str">
        <f t="shared" ref="GL42" si="234">DP42</f>
        <v>TOPLAM</v>
      </c>
      <c r="GM42" s="1488" t="str">
        <f t="shared" si="140"/>
        <v/>
      </c>
      <c r="GN42" s="1516"/>
      <c r="GO42" s="1488" t="str">
        <f t="shared" si="51"/>
        <v/>
      </c>
      <c r="GP42" s="1516"/>
      <c r="GQ42" s="1488" t="str">
        <f t="shared" si="52"/>
        <v/>
      </c>
      <c r="GR42" s="1516"/>
      <c r="GS42" s="1488" t="str">
        <f t="shared" si="53"/>
        <v/>
      </c>
      <c r="GT42" s="1516"/>
      <c r="GU42" s="1488" t="str">
        <f t="shared" si="54"/>
        <v/>
      </c>
      <c r="GV42" s="1501"/>
      <c r="GW42" s="1498" t="str">
        <f t="shared" si="141"/>
        <v/>
      </c>
      <c r="GX42" s="1516"/>
      <c r="GY42" s="1488" t="str">
        <f t="shared" si="142"/>
        <v/>
      </c>
      <c r="GZ42" s="1518"/>
      <c r="HA42" s="1495" t="str">
        <f t="shared" si="143"/>
        <v/>
      </c>
      <c r="HB42" s="1516"/>
      <c r="HC42" s="1491" t="str">
        <f t="shared" si="55"/>
        <v/>
      </c>
      <c r="HD42" s="1516"/>
      <c r="HE42" s="1491" t="str">
        <f t="shared" si="56"/>
        <v/>
      </c>
      <c r="HF42" s="1516"/>
      <c r="HG42" s="1491" t="str">
        <f t="shared" si="57"/>
        <v/>
      </c>
      <c r="HH42" s="1516"/>
      <c r="HI42" s="1491" t="str">
        <f t="shared" si="58"/>
        <v/>
      </c>
      <c r="HJ42" s="1501"/>
      <c r="HK42" s="1507" t="str">
        <f t="shared" si="59"/>
        <v/>
      </c>
      <c r="HL42" s="1516"/>
      <c r="HM42" s="1491" t="str">
        <f t="shared" si="144"/>
        <v/>
      </c>
      <c r="HN42" s="1518"/>
      <c r="HO42" s="1504" t="str">
        <f t="shared" si="60"/>
        <v/>
      </c>
      <c r="HP42" s="1516"/>
      <c r="HQ42" s="1488" t="str">
        <f t="shared" si="61"/>
        <v/>
      </c>
      <c r="HR42" s="1516"/>
      <c r="HS42" s="1488" t="str">
        <f t="shared" si="62"/>
        <v/>
      </c>
      <c r="HT42" s="1516"/>
      <c r="HU42" s="1488" t="str">
        <f t="shared" si="63"/>
        <v/>
      </c>
      <c r="HV42" s="1516"/>
      <c r="HW42" s="1488" t="str">
        <f t="shared" si="64"/>
        <v/>
      </c>
      <c r="HX42" s="1501"/>
      <c r="HY42" s="1498" t="str">
        <f t="shared" si="65"/>
        <v/>
      </c>
      <c r="HZ42" s="1516"/>
      <c r="IA42" s="1488" t="str">
        <f t="shared" si="66"/>
        <v/>
      </c>
      <c r="IB42" s="1518"/>
      <c r="IC42" s="1495" t="str">
        <f t="shared" si="67"/>
        <v/>
      </c>
      <c r="ID42" s="1516"/>
      <c r="IE42" s="1491" t="str">
        <f t="shared" si="68"/>
        <v/>
      </c>
      <c r="IF42" s="1516"/>
      <c r="IG42" s="1491" t="str">
        <f t="shared" si="69"/>
        <v/>
      </c>
      <c r="IH42" s="1516"/>
      <c r="II42" s="1491" t="str">
        <f t="shared" si="70"/>
        <v/>
      </c>
      <c r="IJ42" s="1516"/>
      <c r="IK42" s="1491" t="str">
        <f t="shared" si="71"/>
        <v/>
      </c>
      <c r="IL42" s="1501"/>
      <c r="IM42" s="1507" t="str">
        <f t="shared" si="72"/>
        <v/>
      </c>
      <c r="IN42" s="1516"/>
      <c r="IO42" s="1491" t="str">
        <f t="shared" si="73"/>
        <v/>
      </c>
      <c r="IP42" s="1518"/>
      <c r="IQ42" s="1510" t="str">
        <f t="shared" si="74"/>
        <v/>
      </c>
      <c r="IR42" s="1516"/>
      <c r="IS42" s="1358" t="str">
        <f t="shared" si="75"/>
        <v/>
      </c>
      <c r="IT42" s="1516"/>
      <c r="IU42" s="1358" t="str">
        <f t="shared" si="76"/>
        <v/>
      </c>
      <c r="IV42" s="1516"/>
      <c r="IW42" s="1358" t="str">
        <f t="shared" si="77"/>
        <v/>
      </c>
      <c r="IX42" s="1516"/>
      <c r="IY42" s="1358" t="str">
        <f t="shared" si="78"/>
        <v/>
      </c>
      <c r="IZ42" s="1501"/>
      <c r="JA42" s="1513" t="str">
        <f t="shared" si="79"/>
        <v/>
      </c>
      <c r="JB42" s="1516"/>
      <c r="JC42" s="1358" t="str">
        <f t="shared" si="80"/>
        <v/>
      </c>
      <c r="JD42" s="1518"/>
      <c r="JF42" s="1573"/>
      <c r="JG42" s="1294"/>
      <c r="JH42" s="1294"/>
      <c r="JI42" s="1294"/>
      <c r="JJ42" s="1294"/>
      <c r="JK42" s="1567"/>
      <c r="JL42" s="1524"/>
      <c r="JM42" s="1525"/>
      <c r="JN42" s="1526"/>
      <c r="JO42" s="1561"/>
      <c r="JP42" s="1564"/>
      <c r="JQ42" s="1564"/>
      <c r="JR42" s="1564"/>
      <c r="JS42" s="1564"/>
      <c r="JT42" s="1564"/>
      <c r="JU42" s="1564"/>
      <c r="JV42" s="1564"/>
      <c r="JW42" s="1564"/>
      <c r="JX42" s="1564"/>
      <c r="JY42" s="1564"/>
      <c r="JZ42" s="1564"/>
      <c r="KA42" s="1564"/>
      <c r="KB42" s="1564"/>
      <c r="KC42" s="1564"/>
      <c r="KD42" s="1564"/>
      <c r="KE42" s="1564"/>
      <c r="KF42" s="1564"/>
      <c r="KG42" s="1564"/>
      <c r="KH42" s="1564"/>
      <c r="KI42" s="1564"/>
      <c r="KJ42" s="1564"/>
      <c r="KK42" s="1564"/>
      <c r="KL42" s="1564"/>
      <c r="KM42" s="1564"/>
      <c r="KN42" s="1564"/>
      <c r="KO42" s="1564"/>
      <c r="KP42" s="1564"/>
      <c r="KQ42" s="1564"/>
      <c r="KR42" s="1564"/>
      <c r="KS42" s="1564"/>
      <c r="KT42" s="1564"/>
      <c r="KU42" s="1564"/>
      <c r="KV42" s="1564"/>
      <c r="KW42" s="1564"/>
      <c r="KX42" s="1564"/>
      <c r="KY42" s="1564"/>
      <c r="KZ42" s="1564"/>
      <c r="LA42" s="1564"/>
      <c r="LB42" s="1564"/>
      <c r="LC42" s="1564"/>
      <c r="LD42" s="1564"/>
      <c r="LE42" s="1564"/>
      <c r="LF42" s="1564"/>
      <c r="LG42" s="1564"/>
      <c r="LH42" s="1564"/>
      <c r="LI42" s="1564"/>
      <c r="LJ42" s="1564"/>
      <c r="LK42" s="1564"/>
      <c r="LL42" s="1564"/>
      <c r="LM42" s="1564"/>
      <c r="LN42" s="1564"/>
      <c r="LO42" s="1564"/>
      <c r="LP42" s="1564"/>
      <c r="LQ42" s="1564"/>
      <c r="LR42" s="1564"/>
      <c r="LS42" s="1564"/>
      <c r="LT42" s="1564"/>
      <c r="LU42" s="1564"/>
      <c r="LV42" s="1564"/>
      <c r="LW42" s="1564"/>
      <c r="LX42" s="1564"/>
      <c r="LY42" s="1564"/>
      <c r="LZ42" s="1564"/>
      <c r="MA42" s="1564"/>
      <c r="MB42" s="1564"/>
      <c r="MC42" s="1564"/>
      <c r="MD42" s="1564"/>
      <c r="ME42" s="1564"/>
      <c r="MF42" s="1564"/>
      <c r="MG42" s="1564"/>
      <c r="MH42" s="1572">
        <f t="shared" si="168"/>
        <v>0</v>
      </c>
      <c r="MJ42" s="1573"/>
      <c r="MK42" s="1294"/>
      <c r="ML42" s="1294"/>
      <c r="MM42" s="1294"/>
      <c r="MN42" s="1294"/>
      <c r="MO42" s="1294"/>
      <c r="MP42" s="1580"/>
      <c r="MQ42" s="63"/>
      <c r="MS42" s="1558"/>
      <c r="MT42" s="1558"/>
      <c r="MU42" s="1558"/>
      <c r="MV42" s="1558"/>
      <c r="MW42" s="1558"/>
      <c r="MX42" s="1558"/>
      <c r="MY42" s="1558"/>
      <c r="MZ42" s="1748"/>
      <c r="NA42" s="1748"/>
      <c r="NC42" s="1591"/>
      <c r="ND42" s="1521"/>
      <c r="NE42" s="1521"/>
      <c r="NF42" s="1521"/>
      <c r="NG42" s="1521"/>
      <c r="NH42" s="1521"/>
      <c r="NI42" s="1521"/>
      <c r="NJ42" s="1592"/>
      <c r="NM42" s="1766">
        <f t="shared" si="163"/>
        <v>0</v>
      </c>
    </row>
    <row r="43" spans="3:382" ht="16.5" customHeight="1" thickBot="1">
      <c r="I43" s="56"/>
      <c r="DO43" s="1749"/>
      <c r="DP43" s="4107"/>
      <c r="DQ43" s="1356" t="s">
        <v>8</v>
      </c>
      <c r="DR43" s="1620">
        <f>'GÜNDÜZ (Saat Ekle)'!D34</f>
        <v>0</v>
      </c>
      <c r="DS43" s="1621">
        <f>'GÜNDÜZ (Saat Ekle)'!E34</f>
        <v>0</v>
      </c>
      <c r="DT43" s="1622">
        <f>'GÜNDÜZ (Saat Ekle)'!F34</f>
        <v>0</v>
      </c>
      <c r="DU43" s="1621">
        <f>'GÜNDÜZ (Saat Ekle)'!G34</f>
        <v>0</v>
      </c>
      <c r="DV43" s="1622">
        <f>'GÜNDÜZ (Saat Ekle)'!H34</f>
        <v>0</v>
      </c>
      <c r="DW43" s="1621">
        <f>'GÜNDÜZ (Saat Ekle)'!I34</f>
        <v>0</v>
      </c>
      <c r="DX43" s="1622">
        <f>'GÜNDÜZ (Saat Ekle)'!J34</f>
        <v>0</v>
      </c>
      <c r="DY43" s="1621">
        <f>'GÜNDÜZ (Saat Ekle)'!K34</f>
        <v>0</v>
      </c>
      <c r="DZ43" s="1622">
        <f>'GÜNDÜZ (Saat Ekle)'!L34</f>
        <v>0</v>
      </c>
      <c r="EA43" s="1621">
        <f>'GÜNDÜZ (Saat Ekle)'!M34</f>
        <v>0</v>
      </c>
      <c r="EB43" s="1623">
        <f>'GÜNDÜZ (Saat Ekle)'!N34</f>
        <v>0</v>
      </c>
      <c r="EC43" s="1624">
        <f>'GÜNDÜZ (Saat Ekle)'!O34</f>
        <v>0</v>
      </c>
      <c r="ED43" s="1625">
        <f>'GÜNDÜZ (Saat Ekle)'!P34</f>
        <v>0</v>
      </c>
      <c r="EE43" s="1626">
        <f>'GÜNDÜZ (Saat Ekle)'!Q34</f>
        <v>0</v>
      </c>
      <c r="EF43" s="1620">
        <f>'GÜNDÜZ (Saat Ekle)'!R34</f>
        <v>0</v>
      </c>
      <c r="EG43" s="1621">
        <f>'GÜNDÜZ (Saat Ekle)'!S34</f>
        <v>0</v>
      </c>
      <c r="EH43" s="1622">
        <f>'GÜNDÜZ (Saat Ekle)'!T34</f>
        <v>0</v>
      </c>
      <c r="EI43" s="1621">
        <f>'GÜNDÜZ (Saat Ekle)'!U34</f>
        <v>0</v>
      </c>
      <c r="EJ43" s="1622">
        <f>'GÜNDÜZ (Saat Ekle)'!V34</f>
        <v>0</v>
      </c>
      <c r="EK43" s="1621">
        <f>'GÜNDÜZ (Saat Ekle)'!W34</f>
        <v>0</v>
      </c>
      <c r="EL43" s="1622">
        <f>'GÜNDÜZ (Saat Ekle)'!X34</f>
        <v>0</v>
      </c>
      <c r="EM43" s="1621">
        <f>'GÜNDÜZ (Saat Ekle)'!Y34</f>
        <v>0</v>
      </c>
      <c r="EN43" s="1622">
        <f>'GÜNDÜZ (Saat Ekle)'!Z34</f>
        <v>0</v>
      </c>
      <c r="EO43" s="1621">
        <f>'GÜNDÜZ (Saat Ekle)'!AA34</f>
        <v>0</v>
      </c>
      <c r="EP43" s="1623">
        <f>'GÜNDÜZ (Saat Ekle)'!AB34</f>
        <v>0</v>
      </c>
      <c r="EQ43" s="1624">
        <f>'GÜNDÜZ (Saat Ekle)'!AC34</f>
        <v>0</v>
      </c>
      <c r="ER43" s="1625">
        <f>'GÜNDÜZ (Saat Ekle)'!AD34</f>
        <v>0</v>
      </c>
      <c r="ES43" s="1626">
        <f>'GÜNDÜZ (Saat Ekle)'!AE34</f>
        <v>0</v>
      </c>
      <c r="ET43" s="1620">
        <f>'GÜNDÜZ (Saat Ekle)'!AF34</f>
        <v>0</v>
      </c>
      <c r="EU43" s="1621">
        <f>'GÜNDÜZ (Saat Ekle)'!AG34</f>
        <v>0</v>
      </c>
      <c r="EV43" s="1622">
        <f>'GÜNDÜZ (Saat Ekle)'!AH34</f>
        <v>0</v>
      </c>
      <c r="EW43" s="1621">
        <f>'GÜNDÜZ (Saat Ekle)'!AI34</f>
        <v>0</v>
      </c>
      <c r="EX43" s="1622">
        <f>'GÜNDÜZ (Saat Ekle)'!AJ34</f>
        <v>0</v>
      </c>
      <c r="EY43" s="1621">
        <f>'GÜNDÜZ (Saat Ekle)'!AK34</f>
        <v>0</v>
      </c>
      <c r="EZ43" s="1622">
        <f>'GÜNDÜZ (Saat Ekle)'!AL34</f>
        <v>0</v>
      </c>
      <c r="FA43" s="1621">
        <f>'GÜNDÜZ (Saat Ekle)'!AM34</f>
        <v>0</v>
      </c>
      <c r="FB43" s="1622">
        <f>'GÜNDÜZ (Saat Ekle)'!AN34</f>
        <v>0</v>
      </c>
      <c r="FC43" s="1621">
        <f>'GÜNDÜZ (Saat Ekle)'!AO34</f>
        <v>0</v>
      </c>
      <c r="FD43" s="1623">
        <f>'GÜNDÜZ (Saat Ekle)'!AP34</f>
        <v>0</v>
      </c>
      <c r="FE43" s="1624">
        <f>'GÜNDÜZ (Saat Ekle)'!AQ34</f>
        <v>0</v>
      </c>
      <c r="FF43" s="1625">
        <f>'GÜNDÜZ (Saat Ekle)'!AR34</f>
        <v>0</v>
      </c>
      <c r="FG43" s="1626">
        <f>'GÜNDÜZ (Saat Ekle)'!AS34</f>
        <v>0</v>
      </c>
      <c r="FH43" s="1620">
        <f>'GÜNDÜZ (Saat Ekle)'!AT34</f>
        <v>0</v>
      </c>
      <c r="FI43" s="1621">
        <f>'GÜNDÜZ (Saat Ekle)'!AU34</f>
        <v>0</v>
      </c>
      <c r="FJ43" s="1622">
        <f>'GÜNDÜZ (Saat Ekle)'!AV34</f>
        <v>0</v>
      </c>
      <c r="FK43" s="1621">
        <f>'GÜNDÜZ (Saat Ekle)'!AW34</f>
        <v>0</v>
      </c>
      <c r="FL43" s="1622">
        <f>'GÜNDÜZ (Saat Ekle)'!AX34</f>
        <v>0</v>
      </c>
      <c r="FM43" s="1621">
        <f>'GÜNDÜZ (Saat Ekle)'!AY34</f>
        <v>0</v>
      </c>
      <c r="FN43" s="1622">
        <f>'GÜNDÜZ (Saat Ekle)'!AZ34</f>
        <v>0</v>
      </c>
      <c r="FO43" s="1621">
        <f>'GÜNDÜZ (Saat Ekle)'!BA34</f>
        <v>0</v>
      </c>
      <c r="FP43" s="1622">
        <f>'GÜNDÜZ (Saat Ekle)'!BB34</f>
        <v>0</v>
      </c>
      <c r="FQ43" s="1621">
        <f>'GÜNDÜZ (Saat Ekle)'!BC34</f>
        <v>0</v>
      </c>
      <c r="FR43" s="1623">
        <f>'GÜNDÜZ (Saat Ekle)'!BD34</f>
        <v>0</v>
      </c>
      <c r="FS43" s="1624">
        <f>'GÜNDÜZ (Saat Ekle)'!BE34</f>
        <v>0</v>
      </c>
      <c r="FT43" s="1625">
        <f>'GÜNDÜZ (Saat Ekle)'!BF34</f>
        <v>0</v>
      </c>
      <c r="FU43" s="1626">
        <f>'GÜNDÜZ (Saat Ekle)'!BG34</f>
        <v>0</v>
      </c>
      <c r="FV43" s="1620">
        <f>'GÜNDÜZ (Saat Ekle)'!BH34</f>
        <v>0</v>
      </c>
      <c r="FW43" s="1621">
        <f>'GÜNDÜZ (Saat Ekle)'!BI34</f>
        <v>0</v>
      </c>
      <c r="FX43" s="1622">
        <f>'GÜNDÜZ (Saat Ekle)'!BJ34</f>
        <v>0</v>
      </c>
      <c r="FY43" s="1621">
        <f>'GÜNDÜZ (Saat Ekle)'!BK34</f>
        <v>0</v>
      </c>
      <c r="FZ43" s="1622">
        <f>'GÜNDÜZ (Saat Ekle)'!BL34</f>
        <v>0</v>
      </c>
      <c r="GA43" s="1621">
        <f>'GÜNDÜZ (Saat Ekle)'!BM34</f>
        <v>0</v>
      </c>
      <c r="GB43" s="1622">
        <f>'GÜNDÜZ (Saat Ekle)'!BN34</f>
        <v>0</v>
      </c>
      <c r="GC43" s="1621">
        <f>'GÜNDÜZ (Saat Ekle)'!BO34</f>
        <v>0</v>
      </c>
      <c r="GD43" s="1622">
        <f>'GÜNDÜZ (Saat Ekle)'!BP34</f>
        <v>0</v>
      </c>
      <c r="GE43" s="1621">
        <f>'GÜNDÜZ (Saat Ekle)'!BQ34</f>
        <v>0</v>
      </c>
      <c r="GF43" s="1623">
        <f>'GÜNDÜZ (Saat Ekle)'!BR34</f>
        <v>0</v>
      </c>
      <c r="GG43" s="1624">
        <f>'GÜNDÜZ (Saat Ekle)'!BS34</f>
        <v>0</v>
      </c>
      <c r="GH43" s="1625">
        <f>'GÜNDÜZ (Saat Ekle)'!BT34</f>
        <v>0</v>
      </c>
      <c r="GI43" s="1626">
        <f>'GÜNDÜZ (Saat Ekle)'!BU34</f>
        <v>0</v>
      </c>
      <c r="GJ43" s="1627">
        <f>SUM(DR43:GI43)</f>
        <v>0</v>
      </c>
      <c r="GL43" s="4109"/>
      <c r="GM43" s="1489" t="str">
        <f t="shared" si="140"/>
        <v/>
      </c>
      <c r="GN43" s="1520"/>
      <c r="GO43" s="1489" t="str">
        <f t="shared" si="51"/>
        <v/>
      </c>
      <c r="GP43" s="1520"/>
      <c r="GQ43" s="1489" t="str">
        <f t="shared" si="52"/>
        <v/>
      </c>
      <c r="GR43" s="1520"/>
      <c r="GS43" s="1489" t="str">
        <f t="shared" si="53"/>
        <v/>
      </c>
      <c r="GT43" s="1520"/>
      <c r="GU43" s="1489" t="str">
        <f t="shared" si="54"/>
        <v/>
      </c>
      <c r="GV43" s="1502"/>
      <c r="GW43" s="1499" t="str">
        <f t="shared" si="141"/>
        <v/>
      </c>
      <c r="GX43" s="1520"/>
      <c r="GY43" s="1489" t="str">
        <f t="shared" si="142"/>
        <v/>
      </c>
      <c r="GZ43" s="1519"/>
      <c r="HA43" s="1496" t="str">
        <f t="shared" si="143"/>
        <v/>
      </c>
      <c r="HB43" s="1520"/>
      <c r="HC43" s="1492" t="str">
        <f t="shared" si="55"/>
        <v/>
      </c>
      <c r="HD43" s="1520"/>
      <c r="HE43" s="1492" t="str">
        <f t="shared" si="56"/>
        <v/>
      </c>
      <c r="HF43" s="1520"/>
      <c r="HG43" s="1492" t="str">
        <f t="shared" si="57"/>
        <v/>
      </c>
      <c r="HH43" s="1520"/>
      <c r="HI43" s="1492" t="str">
        <f t="shared" si="58"/>
        <v/>
      </c>
      <c r="HJ43" s="1502"/>
      <c r="HK43" s="1508" t="str">
        <f t="shared" si="59"/>
        <v/>
      </c>
      <c r="HL43" s="1520"/>
      <c r="HM43" s="1492" t="str">
        <f t="shared" si="144"/>
        <v/>
      </c>
      <c r="HN43" s="1519"/>
      <c r="HO43" s="1505" t="str">
        <f t="shared" si="60"/>
        <v/>
      </c>
      <c r="HP43" s="1520"/>
      <c r="HQ43" s="1489" t="str">
        <f t="shared" si="61"/>
        <v/>
      </c>
      <c r="HR43" s="1520"/>
      <c r="HS43" s="1489" t="str">
        <f t="shared" si="62"/>
        <v/>
      </c>
      <c r="HT43" s="1520"/>
      <c r="HU43" s="1489" t="str">
        <f t="shared" si="63"/>
        <v/>
      </c>
      <c r="HV43" s="1520"/>
      <c r="HW43" s="1489" t="str">
        <f t="shared" si="64"/>
        <v/>
      </c>
      <c r="HX43" s="1502"/>
      <c r="HY43" s="1499" t="str">
        <f t="shared" si="65"/>
        <v/>
      </c>
      <c r="HZ43" s="1520"/>
      <c r="IA43" s="1489" t="str">
        <f t="shared" si="66"/>
        <v/>
      </c>
      <c r="IB43" s="1519"/>
      <c r="IC43" s="1496" t="str">
        <f t="shared" si="67"/>
        <v/>
      </c>
      <c r="ID43" s="1520"/>
      <c r="IE43" s="1492" t="str">
        <f t="shared" si="68"/>
        <v/>
      </c>
      <c r="IF43" s="1520"/>
      <c r="IG43" s="1492" t="str">
        <f t="shared" si="69"/>
        <v/>
      </c>
      <c r="IH43" s="1520"/>
      <c r="II43" s="1492" t="str">
        <f t="shared" si="70"/>
        <v/>
      </c>
      <c r="IJ43" s="1520"/>
      <c r="IK43" s="1492" t="str">
        <f t="shared" si="71"/>
        <v/>
      </c>
      <c r="IL43" s="1502"/>
      <c r="IM43" s="1508" t="str">
        <f t="shared" si="72"/>
        <v/>
      </c>
      <c r="IN43" s="1520"/>
      <c r="IO43" s="1492" t="str">
        <f t="shared" si="73"/>
        <v/>
      </c>
      <c r="IP43" s="1519"/>
      <c r="IQ43" s="1511" t="str">
        <f t="shared" si="74"/>
        <v/>
      </c>
      <c r="IR43" s="1520"/>
      <c r="IS43" s="1359" t="str">
        <f t="shared" si="75"/>
        <v/>
      </c>
      <c r="IT43" s="1520"/>
      <c r="IU43" s="1359" t="str">
        <f t="shared" si="76"/>
        <v/>
      </c>
      <c r="IV43" s="1520"/>
      <c r="IW43" s="1359" t="str">
        <f t="shared" si="77"/>
        <v/>
      </c>
      <c r="IX43" s="1520"/>
      <c r="IY43" s="1359" t="str">
        <f t="shared" si="78"/>
        <v/>
      </c>
      <c r="IZ43" s="1502"/>
      <c r="JA43" s="1514" t="str">
        <f t="shared" si="79"/>
        <v/>
      </c>
      <c r="JB43" s="1520"/>
      <c r="JC43" s="1359" t="str">
        <f t="shared" si="80"/>
        <v/>
      </c>
      <c r="JD43" s="1519"/>
      <c r="JF43" s="1574"/>
      <c r="JG43" s="1348"/>
      <c r="JH43" s="1348"/>
      <c r="JI43" s="1348"/>
      <c r="JJ43" s="1348"/>
      <c r="JK43" s="1568"/>
      <c r="JL43" s="1530"/>
      <c r="JM43" s="1531"/>
      <c r="JN43" s="1532"/>
      <c r="JO43" s="1562"/>
      <c r="JP43" s="1360"/>
      <c r="JQ43" s="1360"/>
      <c r="JR43" s="1360"/>
      <c r="JS43" s="1360"/>
      <c r="JT43" s="1360"/>
      <c r="JU43" s="1360"/>
      <c r="JV43" s="1360"/>
      <c r="JW43" s="1360"/>
      <c r="JX43" s="1360"/>
      <c r="JY43" s="1360"/>
      <c r="JZ43" s="1360"/>
      <c r="KA43" s="1360"/>
      <c r="KB43" s="1360"/>
      <c r="KC43" s="1360"/>
      <c r="KD43" s="1360"/>
      <c r="KE43" s="1360"/>
      <c r="KF43" s="1360"/>
      <c r="KG43" s="1360"/>
      <c r="KH43" s="1360"/>
      <c r="KI43" s="1360"/>
      <c r="KJ43" s="1360"/>
      <c r="KK43" s="1360"/>
      <c r="KL43" s="1360"/>
      <c r="KM43" s="1360"/>
      <c r="KN43" s="1360"/>
      <c r="KO43" s="1360"/>
      <c r="KP43" s="1360"/>
      <c r="KQ43" s="1360"/>
      <c r="KR43" s="1360"/>
      <c r="KS43" s="1360"/>
      <c r="KT43" s="1360"/>
      <c r="KU43" s="1360"/>
      <c r="KV43" s="1360"/>
      <c r="KW43" s="1360"/>
      <c r="KX43" s="1360"/>
      <c r="KY43" s="1360"/>
      <c r="KZ43" s="1360"/>
      <c r="LA43" s="1360"/>
      <c r="LB43" s="1360"/>
      <c r="LC43" s="1360"/>
      <c r="LD43" s="1360"/>
      <c r="LE43" s="1360"/>
      <c r="LF43" s="1360"/>
      <c r="LG43" s="1360"/>
      <c r="LH43" s="1360"/>
      <c r="LI43" s="1360"/>
      <c r="LJ43" s="1360"/>
      <c r="LK43" s="1360"/>
      <c r="LL43" s="1360"/>
      <c r="LM43" s="1360"/>
      <c r="LN43" s="1360"/>
      <c r="LO43" s="1360"/>
      <c r="LP43" s="1360"/>
      <c r="LQ43" s="1360"/>
      <c r="LR43" s="1360"/>
      <c r="LS43" s="1360"/>
      <c r="LT43" s="1360"/>
      <c r="LU43" s="1360"/>
      <c r="LV43" s="1360"/>
      <c r="LW43" s="1360"/>
      <c r="LX43" s="1360"/>
      <c r="LY43" s="1360"/>
      <c r="LZ43" s="1360"/>
      <c r="MA43" s="1360"/>
      <c r="MB43" s="1360"/>
      <c r="MC43" s="1360"/>
      <c r="MD43" s="1360"/>
      <c r="ME43" s="1360"/>
      <c r="MF43" s="1360"/>
      <c r="MG43" s="1360"/>
      <c r="MH43" s="1575">
        <f t="shared" si="168"/>
        <v>0</v>
      </c>
      <c r="MJ43" s="1574"/>
      <c r="MK43" s="1348"/>
      <c r="ML43" s="1348"/>
      <c r="MM43" s="1348"/>
      <c r="MN43" s="1348"/>
      <c r="MO43" s="1348"/>
      <c r="MP43" s="1581"/>
      <c r="MQ43" s="63"/>
      <c r="MS43" s="1558"/>
      <c r="MT43" s="1558"/>
      <c r="MU43" s="1558"/>
      <c r="MV43" s="1558"/>
      <c r="MW43" s="1558"/>
      <c r="MX43" s="1558"/>
      <c r="MY43" s="1558"/>
      <c r="MZ43" s="1748"/>
      <c r="NA43" s="1748"/>
      <c r="NC43" s="1593"/>
      <c r="ND43" s="1594"/>
      <c r="NE43" s="1594"/>
      <c r="NF43" s="1594"/>
      <c r="NG43" s="1594"/>
      <c r="NH43" s="1594"/>
      <c r="NI43" s="1594"/>
      <c r="NJ43" s="1595"/>
      <c r="NM43" s="1766">
        <f t="shared" si="163"/>
        <v>0</v>
      </c>
    </row>
    <row r="44" spans="3:382" s="16" customFormat="1" ht="18.75" customHeight="1" thickTop="1">
      <c r="C44" s="1607"/>
      <c r="J44" s="1608"/>
      <c r="T44" s="434"/>
      <c r="U44" s="434"/>
      <c r="V44" s="434"/>
      <c r="W44" s="434"/>
      <c r="X44" s="434"/>
      <c r="Y44" s="434"/>
      <c r="Z44" s="434"/>
      <c r="AA44" s="434"/>
      <c r="AB44" s="434"/>
      <c r="AC44" s="434"/>
      <c r="AD44" s="434"/>
      <c r="AE44" s="434"/>
      <c r="AF44" s="434"/>
      <c r="AG44" s="434"/>
      <c r="AH44" s="434"/>
      <c r="AI44" s="434"/>
      <c r="AJ44" s="434"/>
      <c r="AK44" s="434"/>
      <c r="AL44" s="434"/>
      <c r="AM44" s="434"/>
      <c r="AN44" s="434"/>
      <c r="AO44" s="434"/>
      <c r="AP44" s="434"/>
      <c r="AQ44" s="434"/>
      <c r="AR44" s="434"/>
      <c r="AS44" s="434"/>
      <c r="AT44" s="434"/>
      <c r="AU44" s="434"/>
      <c r="AV44" s="434"/>
      <c r="AW44" s="434"/>
      <c r="AX44" s="434"/>
      <c r="AY44" s="434"/>
      <c r="AZ44" s="434"/>
      <c r="BA44" s="434"/>
      <c r="BB44" s="434"/>
      <c r="BC44" s="434"/>
      <c r="BD44" s="434"/>
      <c r="BE44" s="434"/>
      <c r="BF44" s="434"/>
      <c r="BG44" s="434"/>
      <c r="BH44" s="434"/>
      <c r="BI44" s="434"/>
      <c r="BJ44" s="434"/>
      <c r="BK44" s="434"/>
      <c r="BL44" s="434"/>
      <c r="BM44" s="434"/>
      <c r="BN44" s="434"/>
      <c r="BO44" s="434"/>
      <c r="BP44" s="434"/>
      <c r="BQ44" s="434"/>
      <c r="BR44" s="434"/>
      <c r="BS44" s="434"/>
      <c r="BT44" s="434"/>
      <c r="BU44" s="434"/>
      <c r="BV44" s="434"/>
      <c r="BW44" s="434"/>
      <c r="BX44" s="434"/>
      <c r="BY44" s="434"/>
      <c r="BZ44" s="434"/>
      <c r="CA44" s="434"/>
      <c r="CB44" s="434"/>
      <c r="CC44" s="434"/>
      <c r="CD44" s="434"/>
      <c r="CE44" s="434"/>
      <c r="CF44" s="434"/>
      <c r="CG44" s="434"/>
      <c r="CH44" s="434"/>
      <c r="CI44" s="434"/>
      <c r="CJ44" s="434"/>
      <c r="CK44" s="434"/>
      <c r="CL44" s="434"/>
      <c r="CM44" s="434"/>
      <c r="CN44" s="434"/>
      <c r="CO44" s="434"/>
      <c r="CQ44" s="1607"/>
      <c r="DO44" s="42"/>
      <c r="DP44" s="1483"/>
      <c r="DQ44" s="1609"/>
      <c r="DR44" s="4105">
        <f>DR12</f>
        <v>4</v>
      </c>
      <c r="DS44" s="4105"/>
      <c r="DT44" s="4105">
        <f t="shared" ref="DT44" si="235">DT12</f>
        <v>5</v>
      </c>
      <c r="DU44" s="4105"/>
      <c r="DV44" s="4105">
        <f t="shared" ref="DV44" si="236">DV12</f>
        <v>6</v>
      </c>
      <c r="DW44" s="4105"/>
      <c r="DX44" s="4105">
        <f t="shared" ref="DX44" si="237">DX12</f>
        <v>7</v>
      </c>
      <c r="DY44" s="4105"/>
      <c r="DZ44" s="4105">
        <f t="shared" ref="DZ44" si="238">DZ12</f>
        <v>8</v>
      </c>
      <c r="EA44" s="4105"/>
      <c r="EB44" s="4105">
        <f t="shared" ref="EB44" si="239">EB12</f>
        <v>9</v>
      </c>
      <c r="EC44" s="4105"/>
      <c r="ED44" s="4105">
        <f t="shared" ref="ED44" si="240">ED12</f>
        <v>10</v>
      </c>
      <c r="EE44" s="4105"/>
      <c r="EF44" s="4105">
        <f t="shared" ref="EF44" si="241">EF12</f>
        <v>11</v>
      </c>
      <c r="EG44" s="4105"/>
      <c r="EH44" s="4105">
        <f t="shared" ref="EH44" si="242">EH12</f>
        <v>12</v>
      </c>
      <c r="EI44" s="4105"/>
      <c r="EJ44" s="4105">
        <f t="shared" ref="EJ44" si="243">EJ12</f>
        <v>13</v>
      </c>
      <c r="EK44" s="4105"/>
      <c r="EL44" s="4105">
        <f t="shared" ref="EL44" si="244">EL12</f>
        <v>14</v>
      </c>
      <c r="EM44" s="4105"/>
      <c r="EN44" s="4105">
        <f t="shared" ref="EN44" si="245">EN12</f>
        <v>15</v>
      </c>
      <c r="EO44" s="4105"/>
      <c r="EP44" s="4105">
        <f t="shared" ref="EP44" si="246">EP12</f>
        <v>16</v>
      </c>
      <c r="EQ44" s="4105"/>
      <c r="ER44" s="4105">
        <f t="shared" ref="ER44" si="247">ER12</f>
        <v>17</v>
      </c>
      <c r="ES44" s="4105"/>
      <c r="ET44" s="4105">
        <f t="shared" ref="ET44" si="248">ET12</f>
        <v>18</v>
      </c>
      <c r="EU44" s="4105"/>
      <c r="EV44" s="4105">
        <f t="shared" ref="EV44" si="249">EV12</f>
        <v>19</v>
      </c>
      <c r="EW44" s="4105"/>
      <c r="EX44" s="4105">
        <f t="shared" ref="EX44" si="250">EX12</f>
        <v>20</v>
      </c>
      <c r="EY44" s="4105"/>
      <c r="EZ44" s="4105">
        <f t="shared" ref="EZ44" si="251">EZ12</f>
        <v>21</v>
      </c>
      <c r="FA44" s="4105"/>
      <c r="FB44" s="4105">
        <f t="shared" ref="FB44" si="252">FB12</f>
        <v>22</v>
      </c>
      <c r="FC44" s="4105"/>
      <c r="FD44" s="4105">
        <f t="shared" ref="FD44" si="253">FD12</f>
        <v>23</v>
      </c>
      <c r="FE44" s="4105"/>
      <c r="FF44" s="4105">
        <f t="shared" ref="FF44" si="254">FF12</f>
        <v>24</v>
      </c>
      <c r="FG44" s="4105"/>
      <c r="FH44" s="4105">
        <f t="shared" ref="FH44" si="255">FH12</f>
        <v>25</v>
      </c>
      <c r="FI44" s="4105"/>
      <c r="FJ44" s="4105">
        <f t="shared" ref="FJ44" si="256">FJ12</f>
        <v>26</v>
      </c>
      <c r="FK44" s="4105"/>
      <c r="FL44" s="4105">
        <f t="shared" ref="FL44" si="257">FL12</f>
        <v>27</v>
      </c>
      <c r="FM44" s="4105"/>
      <c r="FN44" s="4105">
        <f t="shared" ref="FN44" si="258">FN12</f>
        <v>28</v>
      </c>
      <c r="FO44" s="4105"/>
      <c r="FP44" s="4105">
        <f t="shared" ref="FP44" si="259">FP12</f>
        <v>29</v>
      </c>
      <c r="FQ44" s="4105"/>
      <c r="FR44" s="4105">
        <f t="shared" ref="FR44" si="260">FR12</f>
        <v>30</v>
      </c>
      <c r="FS44" s="4105"/>
      <c r="FT44" s="4105">
        <f t="shared" ref="FT44" si="261">FT12</f>
        <v>31</v>
      </c>
      <c r="FU44" s="4105"/>
      <c r="FV44" s="4105">
        <f t="shared" ref="FV44" si="262">FV12</f>
        <v>1</v>
      </c>
      <c r="FW44" s="4105"/>
      <c r="FX44" s="4105">
        <f t="shared" ref="FX44" si="263">FX12</f>
        <v>2</v>
      </c>
      <c r="FY44" s="4105"/>
      <c r="FZ44" s="4105">
        <f t="shared" ref="FZ44" si="264">FZ12</f>
        <v>3</v>
      </c>
      <c r="GA44" s="4105"/>
      <c r="GB44" s="4105">
        <f t="shared" ref="GB44" si="265">GB12</f>
        <v>4</v>
      </c>
      <c r="GC44" s="4105"/>
      <c r="GD44" s="4105">
        <f t="shared" ref="GD44" si="266">GD12</f>
        <v>5</v>
      </c>
      <c r="GE44" s="4105"/>
      <c r="GF44" s="4105">
        <f t="shared" ref="GF44" si="267">GF12</f>
        <v>6</v>
      </c>
      <c r="GG44" s="4105"/>
      <c r="GH44" s="4105">
        <f t="shared" ref="GH44" si="268">GH12</f>
        <v>7</v>
      </c>
      <c r="GI44" s="4105"/>
      <c r="GJ44" s="16">
        <f>SUM(GJ42:GJ43)</f>
        <v>0</v>
      </c>
      <c r="GM44" s="1610"/>
      <c r="GN44" s="1610"/>
      <c r="GO44" s="1610"/>
      <c r="GP44" s="1610"/>
      <c r="GQ44" s="1610"/>
      <c r="GR44" s="1610"/>
      <c r="GS44" s="1610"/>
      <c r="GT44" s="1610"/>
      <c r="GU44" s="1610"/>
      <c r="GV44" s="1610"/>
      <c r="GW44" s="1610"/>
      <c r="GX44" s="1610"/>
      <c r="GY44" s="1610"/>
      <c r="GZ44" s="1610"/>
      <c r="HA44" s="1610"/>
      <c r="HB44" s="1610"/>
      <c r="HC44" s="1610"/>
      <c r="HD44" s="1610"/>
      <c r="HE44" s="1610"/>
      <c r="HF44" s="1610"/>
      <c r="HG44" s="1610"/>
      <c r="HH44" s="1610"/>
      <c r="HI44" s="1610"/>
      <c r="HJ44" s="1610"/>
      <c r="HK44" s="1610"/>
      <c r="HL44" s="1610"/>
      <c r="HM44" s="1610"/>
      <c r="HN44" s="1610"/>
      <c r="HO44" s="1610"/>
      <c r="HP44" s="1610"/>
      <c r="HQ44" s="1610"/>
      <c r="HR44" s="1610"/>
      <c r="HS44" s="1610"/>
      <c r="HT44" s="1610"/>
      <c r="HU44" s="1610"/>
      <c r="HV44" s="1610"/>
      <c r="HW44" s="1610"/>
      <c r="HX44" s="1610"/>
      <c r="HY44" s="1610"/>
      <c r="HZ44" s="1610"/>
      <c r="IA44" s="1610"/>
      <c r="IB44" s="1610"/>
      <c r="IC44" s="1610"/>
      <c r="ID44" s="1610"/>
      <c r="IE44" s="1610"/>
      <c r="IF44" s="1610"/>
      <c r="IG44" s="1610"/>
      <c r="IH44" s="1610"/>
      <c r="II44" s="1610"/>
      <c r="IJ44" s="1610"/>
      <c r="IK44" s="1610"/>
      <c r="IL44" s="1610"/>
      <c r="IM44" s="1610"/>
      <c r="IN44" s="1610"/>
      <c r="IO44" s="1610"/>
      <c r="IP44" s="1610"/>
      <c r="IQ44" s="1610"/>
      <c r="IR44" s="1610"/>
      <c r="IS44" s="1610"/>
      <c r="IT44" s="1610"/>
      <c r="IU44" s="1610"/>
      <c r="IV44" s="1610"/>
      <c r="IW44" s="1610"/>
      <c r="IX44" s="1610"/>
      <c r="IY44" s="1610"/>
      <c r="IZ44" s="1610"/>
      <c r="JA44" s="1610"/>
      <c r="JB44" s="1610"/>
      <c r="JC44" s="1610"/>
      <c r="JE44" s="29"/>
      <c r="JP44" s="1610"/>
      <c r="JQ44" s="1610"/>
      <c r="JR44" s="1610"/>
      <c r="JS44" s="1610"/>
      <c r="JT44" s="1610"/>
      <c r="JU44" s="1610"/>
      <c r="JV44" s="1610"/>
      <c r="JW44" s="1610"/>
      <c r="JX44" s="1610"/>
      <c r="JY44" s="1610"/>
      <c r="JZ44" s="1610"/>
      <c r="KA44" s="1610"/>
      <c r="KB44" s="1610"/>
      <c r="KC44" s="1610"/>
      <c r="KD44" s="1610"/>
      <c r="KE44" s="1610"/>
      <c r="KF44" s="1610"/>
      <c r="KG44" s="1610"/>
      <c r="KH44" s="1610"/>
      <c r="KI44" s="1610"/>
      <c r="KJ44" s="1610"/>
      <c r="KK44" s="1610"/>
      <c r="KL44" s="1610"/>
      <c r="KM44" s="1610"/>
      <c r="KN44" s="1610"/>
      <c r="KO44" s="1610"/>
      <c r="KP44" s="1610"/>
      <c r="KQ44" s="1610"/>
      <c r="KR44" s="1610"/>
      <c r="KS44" s="1610"/>
      <c r="KT44" s="1610"/>
      <c r="KU44" s="1610"/>
      <c r="KV44" s="1610"/>
      <c r="KW44" s="1610"/>
      <c r="KX44" s="1610"/>
      <c r="KY44" s="1610"/>
      <c r="KZ44" s="1610"/>
      <c r="LA44" s="1610"/>
      <c r="LB44" s="1610"/>
      <c r="LC44" s="1610"/>
      <c r="LD44" s="1610"/>
      <c r="LE44" s="1610"/>
      <c r="LF44" s="1610"/>
      <c r="LG44" s="1610"/>
      <c r="LH44" s="1610"/>
      <c r="LI44" s="1610"/>
      <c r="LJ44" s="1610"/>
      <c r="LK44" s="1610"/>
      <c r="LL44" s="1610"/>
      <c r="LM44" s="1610"/>
      <c r="LN44" s="1610"/>
      <c r="LO44" s="1610"/>
      <c r="LP44" s="1610"/>
      <c r="LQ44" s="1610"/>
      <c r="LR44" s="1610"/>
      <c r="LS44" s="1610"/>
      <c r="LT44" s="1610"/>
      <c r="LU44" s="1610"/>
      <c r="LV44" s="1610"/>
      <c r="LW44" s="1610"/>
      <c r="LX44" s="1610"/>
      <c r="LY44" s="1610"/>
      <c r="LZ44" s="1610"/>
      <c r="MA44" s="1610"/>
      <c r="MB44" s="1610"/>
      <c r="MC44" s="1610"/>
      <c r="MD44" s="1610"/>
      <c r="ME44" s="1610"/>
      <c r="MF44" s="1610"/>
      <c r="MI44" s="29"/>
      <c r="MQ44" s="29"/>
      <c r="MR44" s="29"/>
      <c r="MS44" s="434"/>
      <c r="MT44" s="434"/>
      <c r="MU44" s="434"/>
      <c r="MV44" s="434"/>
      <c r="MW44" s="434"/>
      <c r="MX44" s="434"/>
      <c r="MY44" s="434"/>
      <c r="MZ44" s="434"/>
      <c r="NA44" s="1611"/>
      <c r="NB44" s="29"/>
      <c r="NJ44" s="1609"/>
    </row>
    <row r="45" spans="3:382" ht="12.75">
      <c r="EA45" s="1751">
        <f>EC42</f>
        <v>0</v>
      </c>
      <c r="EB45" s="1751">
        <f>EE42</f>
        <v>0</v>
      </c>
      <c r="EC45" s="1751">
        <f>EG42</f>
        <v>0</v>
      </c>
      <c r="ED45" s="1751">
        <f>EI42</f>
        <v>0</v>
      </c>
      <c r="EE45" s="1751">
        <f>EK42</f>
        <v>0</v>
      </c>
      <c r="ER45" s="1751"/>
      <c r="ES45" s="1751"/>
      <c r="FF45" s="1751"/>
      <c r="FG45" s="1751"/>
      <c r="FT45" s="1751"/>
      <c r="FU45" s="1751"/>
    </row>
    <row r="46" spans="3:382" ht="12.75">
      <c r="EI46" s="1751" t="s">
        <v>168</v>
      </c>
    </row>
    <row r="47" spans="3:382" ht="12.75">
      <c r="EI47" s="1751">
        <f>'BİLGİ GİR'!Z214</f>
        <v>1</v>
      </c>
    </row>
    <row r="48" spans="3:382" ht="13.5" thickBot="1"/>
    <row r="49" spans="3:374" s="1751" customFormat="1" ht="13.5" thickBot="1">
      <c r="C49" s="1363"/>
      <c r="D49" s="1"/>
      <c r="E49" s="1"/>
      <c r="F49" s="1"/>
      <c r="G49" s="1"/>
      <c r="H49" s="1"/>
      <c r="I49" s="1"/>
      <c r="J49" s="379"/>
      <c r="K49" s="1"/>
      <c r="L49" s="1"/>
      <c r="M49" s="1"/>
      <c r="N49" s="1"/>
      <c r="O49" s="1"/>
      <c r="P49" s="1"/>
      <c r="Q49" s="1"/>
      <c r="R49" s="1"/>
      <c r="S49" s="1"/>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73"/>
      <c r="CL49" s="273"/>
      <c r="CM49" s="273"/>
      <c r="CN49" s="273"/>
      <c r="CO49" s="273"/>
      <c r="CP49" s="1"/>
      <c r="CQ49" s="1363"/>
      <c r="CR49" s="17"/>
      <c r="CS49" s="17"/>
      <c r="CT49" s="17"/>
      <c r="CU49" s="17"/>
      <c r="CV49" s="17"/>
      <c r="CW49" s="1"/>
      <c r="CX49" s="1"/>
      <c r="CY49" s="1337"/>
      <c r="CZ49" s="1"/>
      <c r="DA49" s="1"/>
      <c r="DB49" s="1"/>
      <c r="DC49" s="1"/>
      <c r="DD49" s="1"/>
      <c r="DE49" s="1"/>
      <c r="DF49" s="1"/>
      <c r="DG49" s="1"/>
      <c r="DH49" s="1"/>
      <c r="DI49" s="1"/>
      <c r="DJ49" s="4088" t="s">
        <v>279</v>
      </c>
      <c r="DK49" s="4089"/>
      <c r="DL49" s="4089"/>
      <c r="DM49" s="4089"/>
      <c r="DN49" s="4089"/>
      <c r="DO49" s="4089"/>
      <c r="DP49" s="4089"/>
      <c r="DQ49" s="4089"/>
      <c r="DR49" s="4089"/>
      <c r="DS49" s="4089"/>
      <c r="DT49" s="4089"/>
      <c r="DU49" s="4089"/>
      <c r="DV49" s="4089"/>
      <c r="DW49" s="4089"/>
      <c r="DX49" s="4090"/>
      <c r="ED49" s="12"/>
      <c r="EE49" s="12"/>
      <c r="EF49" s="4088" t="s">
        <v>164</v>
      </c>
      <c r="EG49" s="4089"/>
      <c r="EH49" s="4089"/>
      <c r="EI49" s="4089"/>
      <c r="EJ49" s="4089"/>
      <c r="EK49" s="4089"/>
      <c r="EL49" s="4089"/>
      <c r="EM49" s="4089"/>
      <c r="EN49" s="4089"/>
      <c r="EO49" s="4089"/>
      <c r="EP49" s="4089"/>
      <c r="EQ49" s="4089"/>
      <c r="ER49" s="4089"/>
      <c r="ES49" s="4089"/>
      <c r="ET49" s="4090"/>
      <c r="EZ49" s="4088" t="s">
        <v>167</v>
      </c>
      <c r="FA49" s="4089"/>
      <c r="FB49" s="4089"/>
      <c r="FC49" s="4089"/>
      <c r="FD49" s="4089"/>
      <c r="FE49" s="4089"/>
      <c r="FF49" s="4089"/>
      <c r="FG49" s="4089"/>
      <c r="FH49" s="4089"/>
      <c r="FI49" s="4089"/>
      <c r="FJ49" s="4089"/>
      <c r="FK49" s="4089"/>
      <c r="FL49" s="4089"/>
      <c r="FM49" s="4089"/>
      <c r="FN49" s="4090"/>
      <c r="FR49" s="4088" t="s">
        <v>240</v>
      </c>
      <c r="FS49" s="4089"/>
      <c r="FT49" s="4089"/>
      <c r="FU49" s="4089"/>
      <c r="FV49" s="4089"/>
      <c r="FW49" s="4089"/>
      <c r="FX49" s="4089"/>
      <c r="FY49" s="4089"/>
      <c r="FZ49" s="4089"/>
      <c r="GA49" s="4089"/>
      <c r="GB49" s="4089"/>
      <c r="GC49" s="4089"/>
      <c r="GD49" s="4089"/>
      <c r="GE49" s="4089"/>
      <c r="GF49" s="4090"/>
      <c r="GH49" s="12"/>
      <c r="GI49" s="12"/>
      <c r="GJ49" s="1"/>
      <c r="GK49" s="1"/>
      <c r="GL49" s="1"/>
      <c r="GM49" s="1295"/>
      <c r="GN49" s="1295"/>
      <c r="GO49" s="1295"/>
      <c r="GP49" s="1295"/>
      <c r="GQ49" s="1295"/>
      <c r="GR49" s="1295"/>
      <c r="GS49" s="1295"/>
      <c r="GT49" s="1295"/>
      <c r="GU49" s="1295"/>
      <c r="GV49" s="1295"/>
      <c r="GW49" s="1295"/>
      <c r="GX49" s="1295"/>
      <c r="GY49" s="1295"/>
      <c r="GZ49" s="1295"/>
      <c r="HA49" s="1295"/>
      <c r="HB49" s="1295"/>
      <c r="HC49" s="1295"/>
      <c r="HD49" s="1295"/>
      <c r="HE49" s="1295"/>
      <c r="HF49" s="1295"/>
      <c r="HG49" s="1295"/>
      <c r="HH49" s="1295"/>
      <c r="HI49" s="1295"/>
      <c r="HJ49" s="1295"/>
      <c r="HK49" s="1295"/>
      <c r="HL49" s="1295"/>
      <c r="HM49" s="1295"/>
      <c r="HN49" s="1295"/>
      <c r="HO49" s="1295"/>
      <c r="HP49" s="1295"/>
      <c r="HQ49" s="1295"/>
      <c r="HR49" s="1295"/>
      <c r="HS49" s="1295"/>
      <c r="HT49" s="1295"/>
      <c r="HU49" s="1295"/>
      <c r="HV49" s="1295"/>
      <c r="HW49" s="1295"/>
      <c r="HX49" s="1295"/>
      <c r="HY49" s="1295"/>
      <c r="HZ49" s="1295"/>
      <c r="IA49" s="1295"/>
      <c r="IB49" s="1295"/>
      <c r="IC49" s="1295"/>
      <c r="ID49" s="1295"/>
      <c r="IE49" s="1295"/>
      <c r="IF49" s="1295"/>
      <c r="IG49" s="1295"/>
      <c r="IH49" s="1295"/>
      <c r="II49" s="1295"/>
      <c r="IJ49" s="1295"/>
      <c r="IK49" s="1295"/>
      <c r="IL49" s="1295"/>
      <c r="IM49" s="1295"/>
      <c r="IN49" s="1295"/>
      <c r="IO49" s="1295"/>
      <c r="IP49" s="1295"/>
      <c r="IQ49" s="1295"/>
      <c r="IR49" s="1295"/>
      <c r="IS49" s="1295"/>
      <c r="IT49" s="1295"/>
      <c r="IU49" s="1295"/>
      <c r="IV49" s="1295"/>
      <c r="IW49" s="1295"/>
      <c r="IX49" s="1295"/>
      <c r="IY49" s="1295"/>
      <c r="IZ49" s="1295"/>
      <c r="JA49" s="1295"/>
      <c r="JB49" s="1295"/>
      <c r="JC49" s="1295"/>
      <c r="JD49" s="1"/>
      <c r="JE49" s="56"/>
      <c r="JF49" s="1"/>
      <c r="JG49" s="1"/>
      <c r="JH49" s="1"/>
      <c r="JI49" s="1"/>
      <c r="JJ49" s="1"/>
      <c r="JK49" s="1"/>
      <c r="JL49" s="1"/>
      <c r="JM49" s="1"/>
      <c r="JN49" s="1"/>
      <c r="JO49" s="1"/>
      <c r="JP49" s="1295"/>
      <c r="JQ49" s="1295"/>
      <c r="JR49" s="1295"/>
      <c r="JS49" s="1295"/>
      <c r="JT49" s="1295"/>
      <c r="JU49" s="1295"/>
      <c r="JV49" s="1295"/>
      <c r="JW49" s="1295"/>
      <c r="JX49" s="1295"/>
      <c r="JY49" s="1295"/>
      <c r="JZ49" s="1295"/>
      <c r="KA49" s="1295"/>
      <c r="KB49" s="1295"/>
      <c r="KC49" s="1295"/>
      <c r="KD49" s="1295"/>
      <c r="KE49" s="1295"/>
      <c r="KF49" s="1295"/>
      <c r="KG49" s="1295"/>
      <c r="KH49" s="1295"/>
      <c r="KI49" s="1295"/>
      <c r="KJ49" s="1295"/>
      <c r="KK49" s="1295"/>
      <c r="KL49" s="1295"/>
      <c r="KM49" s="1295"/>
      <c r="KN49" s="1295"/>
      <c r="KO49" s="1295"/>
      <c r="KP49" s="1295"/>
      <c r="KQ49" s="1295"/>
      <c r="KR49" s="1295"/>
      <c r="KS49" s="1295"/>
      <c r="KT49" s="1295"/>
      <c r="KU49" s="1295"/>
      <c r="KV49" s="1295"/>
      <c r="KW49" s="1295"/>
      <c r="KX49" s="1295"/>
      <c r="KY49" s="1295"/>
      <c r="KZ49" s="1295"/>
      <c r="LA49" s="1295"/>
      <c r="LB49" s="1295"/>
      <c r="LC49" s="1295"/>
      <c r="LD49" s="1295"/>
      <c r="LE49" s="1295"/>
      <c r="LF49" s="1295"/>
      <c r="LG49" s="1295"/>
      <c r="LH49" s="1295"/>
      <c r="LI49" s="1295"/>
      <c r="LJ49" s="1295"/>
      <c r="LK49" s="1295"/>
      <c r="LL49" s="1295"/>
      <c r="LM49" s="1295"/>
      <c r="LN49" s="1295"/>
      <c r="LO49" s="1295"/>
      <c r="LP49" s="1295"/>
      <c r="LQ49" s="1295"/>
      <c r="LR49" s="1295"/>
      <c r="LS49" s="1295"/>
      <c r="LT49" s="1295"/>
      <c r="LU49" s="1295"/>
      <c r="LV49" s="1295"/>
      <c r="LW49" s="1295"/>
      <c r="LX49" s="1295"/>
      <c r="LY49" s="1295"/>
      <c r="LZ49" s="1295"/>
      <c r="MA49" s="1295"/>
      <c r="MB49" s="1295"/>
      <c r="MC49" s="1295"/>
      <c r="MD49" s="1295"/>
      <c r="ME49" s="1295"/>
      <c r="MF49" s="1295"/>
      <c r="MG49" s="1"/>
      <c r="MH49" s="1337"/>
      <c r="MI49" s="56"/>
      <c r="MJ49" s="1"/>
      <c r="MK49" s="1"/>
      <c r="ML49" s="1"/>
      <c r="MM49" s="1"/>
      <c r="MN49" s="1"/>
      <c r="MO49" s="1"/>
      <c r="MP49" s="1"/>
      <c r="MQ49" s="56"/>
      <c r="MR49" s="56"/>
      <c r="MS49" s="273"/>
      <c r="MT49" s="273"/>
      <c r="MU49" s="273"/>
      <c r="MV49" s="273"/>
      <c r="MW49" s="273"/>
      <c r="MX49" s="273"/>
      <c r="MY49" s="273"/>
      <c r="MZ49" s="273"/>
      <c r="NA49" s="1746"/>
      <c r="NB49" s="56"/>
      <c r="NC49" s="1"/>
      <c r="ND49" s="1"/>
      <c r="NE49" s="1"/>
      <c r="NF49" s="1"/>
      <c r="NG49" s="1"/>
      <c r="NH49" s="1"/>
      <c r="NI49" s="1"/>
      <c r="NJ49" s="1350"/>
    </row>
    <row r="50" spans="3:374" s="1751" customFormat="1" ht="75.75" thickBot="1">
      <c r="C50" s="1363"/>
      <c r="D50" s="1"/>
      <c r="E50" s="1"/>
      <c r="F50" s="1"/>
      <c r="G50" s="1"/>
      <c r="H50" s="1"/>
      <c r="I50" s="1"/>
      <c r="J50" s="379"/>
      <c r="K50" s="1"/>
      <c r="L50" s="1"/>
      <c r="M50" s="1"/>
      <c r="N50" s="1"/>
      <c r="O50" s="1"/>
      <c r="P50" s="1"/>
      <c r="Q50" s="1"/>
      <c r="R50" s="1"/>
      <c r="S50" s="1"/>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c r="CK50" s="273"/>
      <c r="CL50" s="273"/>
      <c r="CM50" s="273"/>
      <c r="CN50" s="273"/>
      <c r="CO50" s="273"/>
      <c r="CP50" s="1"/>
      <c r="CQ50" s="1363"/>
      <c r="CR50" s="17"/>
      <c r="CS50" s="17"/>
      <c r="CT50" s="17"/>
      <c r="CU50" s="17"/>
      <c r="CV50" s="17"/>
      <c r="CW50" s="1"/>
      <c r="CX50" s="1"/>
      <c r="CY50" s="1412"/>
      <c r="CZ50" s="273"/>
      <c r="DA50" s="349"/>
      <c r="DB50" s="349"/>
      <c r="DC50" s="349"/>
      <c r="DD50" s="349"/>
      <c r="DE50" s="349"/>
      <c r="DF50" s="349"/>
      <c r="DG50" s="1"/>
      <c r="DH50" s="1"/>
      <c r="DI50" s="1"/>
      <c r="DJ50" s="1408" t="str">
        <f>'BİLGİ GİR'!$H$215</f>
        <v>EĞİTİM FAK.</v>
      </c>
      <c r="DK50" s="1409" t="str">
        <f>'BİLGİ GİR'!$I$215</f>
        <v>FEN EDEBİYAT FAK.</v>
      </c>
      <c r="DL50" s="1409" t="str">
        <f>'BİLGİ GİR'!$J$215</f>
        <v>İLAHİYAT FAK.</v>
      </c>
      <c r="DM50" s="1409" t="str">
        <f>'BİLGİ GİR'!$K$215</f>
        <v>SAĞLIK BİL. FAK.</v>
      </c>
      <c r="DN50" s="1409" t="str">
        <f>'BİLGİ GİR'!$L$215</f>
        <v>MİMARLIK FAK.</v>
      </c>
      <c r="DO50" s="1410" t="str">
        <f>'BİLGİ GİR'!$M$215</f>
        <v>ZİRAAT FAK.</v>
      </c>
      <c r="DP50" s="4102" t="s">
        <v>37</v>
      </c>
      <c r="DQ50" s="4102"/>
      <c r="DR50" s="2464"/>
      <c r="DS50" s="1368">
        <v>1</v>
      </c>
      <c r="DT50" s="1369">
        <v>2</v>
      </c>
      <c r="DU50" s="1369">
        <v>3</v>
      </c>
      <c r="DV50" s="1369">
        <v>4</v>
      </c>
      <c r="DW50" s="1369">
        <v>5</v>
      </c>
      <c r="DX50" s="2564">
        <v>6</v>
      </c>
      <c r="ED50" s="12"/>
      <c r="EE50" s="12"/>
      <c r="EF50" s="1408" t="str">
        <f>'BİLGİ GİR'!$H$215</f>
        <v>EĞİTİM FAK.</v>
      </c>
      <c r="EG50" s="1409" t="str">
        <f>'BİLGİ GİR'!$I$215</f>
        <v>FEN EDEBİYAT FAK.</v>
      </c>
      <c r="EH50" s="1409" t="str">
        <f>'BİLGİ GİR'!$J$215</f>
        <v>İLAHİYAT FAK.</v>
      </c>
      <c r="EI50" s="1409" t="str">
        <f>'BİLGİ GİR'!$K$215</f>
        <v>SAĞLIK BİL. FAK.</v>
      </c>
      <c r="EJ50" s="1409" t="str">
        <f>'BİLGİ GİR'!$L$215</f>
        <v>MİMARLIK FAK.</v>
      </c>
      <c r="EK50" s="1410" t="str">
        <f>'BİLGİ GİR'!$M$215</f>
        <v>ZİRAAT FAK.</v>
      </c>
      <c r="EL50" s="4102" t="s">
        <v>37</v>
      </c>
      <c r="EM50" s="4102"/>
      <c r="EN50" s="2464"/>
      <c r="EO50" s="1368">
        <v>1</v>
      </c>
      <c r="EP50" s="1369">
        <v>2</v>
      </c>
      <c r="EQ50" s="1369">
        <v>3</v>
      </c>
      <c r="ER50" s="1369">
        <v>4</v>
      </c>
      <c r="ES50" s="1369">
        <v>5</v>
      </c>
      <c r="ET50" s="2564">
        <v>6</v>
      </c>
      <c r="EZ50" s="1408" t="str">
        <f>'BİLGİ GİR'!$H$215</f>
        <v>EĞİTİM FAK.</v>
      </c>
      <c r="FA50" s="1409" t="str">
        <f>'BİLGİ GİR'!$I$215</f>
        <v>FEN EDEBİYAT FAK.</v>
      </c>
      <c r="FB50" s="1409" t="str">
        <f>'BİLGİ GİR'!$J$215</f>
        <v>İLAHİYAT FAK.</v>
      </c>
      <c r="FC50" s="1409" t="str">
        <f>'BİLGİ GİR'!$K$215</f>
        <v>SAĞLIK BİL. FAK.</v>
      </c>
      <c r="FD50" s="1409" t="str">
        <f>'BİLGİ GİR'!$L$215</f>
        <v>MİMARLIK FAK.</v>
      </c>
      <c r="FE50" s="1410" t="str">
        <f>'BİLGİ GİR'!$M$215</f>
        <v>ZİRAAT FAK.</v>
      </c>
      <c r="FF50" s="4102" t="s">
        <v>37</v>
      </c>
      <c r="FG50" s="4102"/>
      <c r="FH50" s="2464"/>
      <c r="FI50" s="1368">
        <v>1</v>
      </c>
      <c r="FJ50" s="1369">
        <v>2</v>
      </c>
      <c r="FK50" s="1369">
        <v>3</v>
      </c>
      <c r="FL50" s="1369">
        <v>4</v>
      </c>
      <c r="FM50" s="1369">
        <v>5</v>
      </c>
      <c r="FN50" s="2564">
        <v>6</v>
      </c>
      <c r="FR50" s="1408" t="str">
        <f>'BİLGİ GİR'!$H$215</f>
        <v>EĞİTİM FAK.</v>
      </c>
      <c r="FS50" s="1409" t="str">
        <f>'BİLGİ GİR'!$I$215</f>
        <v>FEN EDEBİYAT FAK.</v>
      </c>
      <c r="FT50" s="1409" t="str">
        <f>'BİLGİ GİR'!$J$215</f>
        <v>İLAHİYAT FAK.</v>
      </c>
      <c r="FU50" s="1409" t="str">
        <f>'BİLGİ GİR'!$K$215</f>
        <v>SAĞLIK BİL. FAK.</v>
      </c>
      <c r="FV50" s="1409" t="str">
        <f>'BİLGİ GİR'!$L$215</f>
        <v>MİMARLIK FAK.</v>
      </c>
      <c r="FW50" s="1410" t="str">
        <f>'BİLGİ GİR'!$M$215</f>
        <v>ZİRAAT FAK.</v>
      </c>
      <c r="FX50" s="4102" t="s">
        <v>37</v>
      </c>
      <c r="FY50" s="4102"/>
      <c r="FZ50" s="2464"/>
      <c r="GA50" s="1368">
        <v>1</v>
      </c>
      <c r="GB50" s="1369">
        <v>2</v>
      </c>
      <c r="GC50" s="1369">
        <v>3</v>
      </c>
      <c r="GD50" s="1369">
        <v>4</v>
      </c>
      <c r="GE50" s="1369">
        <v>5</v>
      </c>
      <c r="GF50" s="2564">
        <v>6</v>
      </c>
      <c r="GH50" s="12"/>
      <c r="GI50" s="12"/>
      <c r="GJ50" s="1"/>
      <c r="GK50" s="1"/>
      <c r="GL50" s="1"/>
      <c r="GM50" s="1295"/>
      <c r="GN50" s="1295"/>
      <c r="GO50" s="1295"/>
      <c r="GP50" s="1295"/>
      <c r="GQ50" s="1295"/>
      <c r="GR50" s="1295"/>
      <c r="GS50" s="1295"/>
      <c r="GT50" s="1295"/>
      <c r="GU50" s="1295"/>
      <c r="GV50" s="1295"/>
      <c r="GW50" s="1295"/>
      <c r="GX50" s="1295"/>
      <c r="GY50" s="1295"/>
      <c r="GZ50" s="1295"/>
      <c r="HA50" s="1295"/>
      <c r="HB50" s="1295"/>
      <c r="HC50" s="1295"/>
      <c r="HD50" s="1295"/>
      <c r="HE50" s="1295"/>
      <c r="HF50" s="1295"/>
      <c r="HG50" s="1295"/>
      <c r="HH50" s="1295"/>
      <c r="HI50" s="1295"/>
      <c r="HJ50" s="1295"/>
      <c r="HK50" s="1295"/>
      <c r="HL50" s="1295"/>
      <c r="HM50" s="1295"/>
      <c r="HN50" s="1295"/>
      <c r="HO50" s="1295"/>
      <c r="HP50" s="1295"/>
      <c r="HQ50" s="1295"/>
      <c r="HR50" s="1295"/>
      <c r="HS50" s="1295"/>
      <c r="HT50" s="1295"/>
      <c r="HU50" s="1295"/>
      <c r="HV50" s="1295"/>
      <c r="HW50" s="1295"/>
      <c r="HX50" s="1295"/>
      <c r="HY50" s="1295"/>
      <c r="HZ50" s="1295"/>
      <c r="IA50" s="1295"/>
      <c r="IB50" s="1295"/>
      <c r="IC50" s="1295"/>
      <c r="ID50" s="1295"/>
      <c r="IE50" s="1295"/>
      <c r="IF50" s="1295"/>
      <c r="IG50" s="1295"/>
      <c r="IH50" s="1295"/>
      <c r="II50" s="1295"/>
      <c r="IJ50" s="1295"/>
      <c r="IK50" s="1295"/>
      <c r="IL50" s="1295"/>
      <c r="IM50" s="1295"/>
      <c r="IN50" s="1295"/>
      <c r="IO50" s="1295"/>
      <c r="IP50" s="1295"/>
      <c r="IQ50" s="1295"/>
      <c r="IR50" s="1295"/>
      <c r="IS50" s="1295"/>
      <c r="IT50" s="1295"/>
      <c r="IU50" s="1295"/>
      <c r="IV50" s="1295"/>
      <c r="IW50" s="1295"/>
      <c r="IX50" s="1295"/>
      <c r="IY50" s="1295"/>
      <c r="IZ50" s="1295"/>
      <c r="JA50" s="1295"/>
      <c r="JB50" s="1295"/>
      <c r="JC50" s="1295"/>
      <c r="JD50" s="1"/>
      <c r="JE50" s="56"/>
      <c r="JF50" s="1"/>
      <c r="JG50" s="1"/>
      <c r="JH50" s="1"/>
      <c r="JI50" s="1"/>
      <c r="JJ50" s="1"/>
      <c r="JK50" s="1"/>
      <c r="JL50" s="1"/>
      <c r="JM50" s="1"/>
      <c r="JN50" s="1"/>
      <c r="JO50" s="1"/>
      <c r="JP50" s="1295"/>
      <c r="JQ50" s="1295"/>
      <c r="JR50" s="1295"/>
      <c r="JS50" s="1295"/>
      <c r="JT50" s="1295"/>
      <c r="JU50" s="1295"/>
      <c r="JV50" s="1295"/>
      <c r="JW50" s="1295"/>
      <c r="JX50" s="1295"/>
      <c r="JY50" s="1295"/>
      <c r="JZ50" s="1295"/>
      <c r="KA50" s="1295"/>
      <c r="KB50" s="1295"/>
      <c r="KC50" s="1295"/>
      <c r="KD50" s="1295"/>
      <c r="KE50" s="1295"/>
      <c r="KF50" s="1295"/>
      <c r="KG50" s="1295"/>
      <c r="KH50" s="1295"/>
      <c r="KI50" s="1295"/>
      <c r="KJ50" s="1295"/>
      <c r="KK50" s="1295"/>
      <c r="KL50" s="1295"/>
      <c r="KM50" s="1295"/>
      <c r="KN50" s="1295"/>
      <c r="KO50" s="1295"/>
      <c r="KP50" s="1295"/>
      <c r="KQ50" s="1295"/>
      <c r="KR50" s="1295"/>
      <c r="KS50" s="1295"/>
      <c r="KT50" s="1295"/>
      <c r="KU50" s="1295"/>
      <c r="KV50" s="1295"/>
      <c r="KW50" s="1295"/>
      <c r="KX50" s="1295"/>
      <c r="KY50" s="1295"/>
      <c r="KZ50" s="1295"/>
      <c r="LA50" s="1295"/>
      <c r="LB50" s="1295"/>
      <c r="LC50" s="1295"/>
      <c r="LD50" s="1295"/>
      <c r="LE50" s="1295"/>
      <c r="LF50" s="1295"/>
      <c r="LG50" s="1295"/>
      <c r="LH50" s="1295"/>
      <c r="LI50" s="1295"/>
      <c r="LJ50" s="1295"/>
      <c r="LK50" s="1295"/>
      <c r="LL50" s="1295"/>
      <c r="LM50" s="1295"/>
      <c r="LN50" s="1295"/>
      <c r="LO50" s="1295"/>
      <c r="LP50" s="1295"/>
      <c r="LQ50" s="1295"/>
      <c r="LR50" s="1295"/>
      <c r="LS50" s="1295"/>
      <c r="LT50" s="1295"/>
      <c r="LU50" s="1295"/>
      <c r="LV50" s="1295"/>
      <c r="LW50" s="1295"/>
      <c r="LX50" s="1295"/>
      <c r="LY50" s="1295"/>
      <c r="LZ50" s="1295"/>
      <c r="MA50" s="1295"/>
      <c r="MB50" s="1295"/>
      <c r="MC50" s="1295"/>
      <c r="MD50" s="1295"/>
      <c r="ME50" s="1295"/>
      <c r="MF50" s="1295"/>
      <c r="MG50" s="1"/>
      <c r="MH50" s="1337"/>
      <c r="MI50" s="56"/>
      <c r="MJ50" s="1"/>
      <c r="MK50" s="1"/>
      <c r="ML50" s="1"/>
      <c r="MM50" s="1"/>
      <c r="MN50" s="1"/>
      <c r="MO50" s="1"/>
      <c r="MP50" s="1"/>
      <c r="MQ50" s="56"/>
      <c r="MR50" s="56"/>
      <c r="MS50" s="273"/>
      <c r="MT50" s="273"/>
      <c r="MU50" s="273"/>
      <c r="MV50" s="273"/>
      <c r="MW50" s="273"/>
      <c r="MX50" s="273"/>
      <c r="MY50" s="273"/>
      <c r="MZ50" s="273"/>
      <c r="NA50" s="1746"/>
      <c r="NB50" s="56"/>
      <c r="NC50" s="1"/>
      <c r="ND50" s="1"/>
      <c r="NE50" s="1"/>
      <c r="NF50" s="1"/>
      <c r="NG50" s="1"/>
      <c r="NH50" s="1"/>
      <c r="NI50" s="1"/>
      <c r="NJ50" s="1350"/>
    </row>
    <row r="51" spans="3:374" s="1751" customFormat="1" ht="12.75">
      <c r="C51" s="1363"/>
      <c r="D51" s="1"/>
      <c r="E51" s="1"/>
      <c r="F51" s="1"/>
      <c r="G51" s="1"/>
      <c r="H51" s="1"/>
      <c r="I51" s="1"/>
      <c r="J51" s="379"/>
      <c r="K51" s="1"/>
      <c r="L51" s="1"/>
      <c r="M51" s="1"/>
      <c r="N51" s="1"/>
      <c r="O51" s="1"/>
      <c r="P51" s="1"/>
      <c r="Q51" s="1"/>
      <c r="R51" s="1"/>
      <c r="S51" s="1"/>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c r="CF51" s="273"/>
      <c r="CG51" s="273"/>
      <c r="CH51" s="273"/>
      <c r="CI51" s="273"/>
      <c r="CJ51" s="273"/>
      <c r="CK51" s="273"/>
      <c r="CL51" s="273"/>
      <c r="CM51" s="273"/>
      <c r="CN51" s="273"/>
      <c r="CO51" s="273"/>
      <c r="CP51" s="1"/>
      <c r="CQ51" s="1363"/>
      <c r="CR51" s="17"/>
      <c r="CS51" s="17"/>
      <c r="CT51" s="17"/>
      <c r="CU51" s="17"/>
      <c r="CV51" s="17"/>
      <c r="CW51" s="1"/>
      <c r="CX51" s="1"/>
      <c r="CY51" s="4091"/>
      <c r="CZ51" s="1753"/>
      <c r="DA51" s="1753"/>
      <c r="DB51" s="1753"/>
      <c r="DC51" s="1753"/>
      <c r="DD51" s="1753"/>
      <c r="DE51" s="1753"/>
      <c r="DF51" s="1753"/>
      <c r="DG51" s="1"/>
      <c r="DH51" s="1"/>
      <c r="DI51" s="1"/>
      <c r="DJ51" s="2139">
        <f>DS51</f>
        <v>0</v>
      </c>
      <c r="DK51" s="1384">
        <f>DS53</f>
        <v>0</v>
      </c>
      <c r="DL51" s="1384">
        <f>DS55</f>
        <v>0</v>
      </c>
      <c r="DM51" s="1384">
        <f>DS57</f>
        <v>0</v>
      </c>
      <c r="DN51" s="1384">
        <f>DS59</f>
        <v>0</v>
      </c>
      <c r="DO51" s="1371">
        <f>DS61</f>
        <v>0</v>
      </c>
      <c r="DP51" s="4098">
        <v>1</v>
      </c>
      <c r="DQ51" s="1372" t="s">
        <v>7</v>
      </c>
      <c r="DR51" s="1373" t="str">
        <f>DJ50&amp;DQ51</f>
        <v>EĞİTİM FAK.T</v>
      </c>
      <c r="DS51" s="1374">
        <f>SUMIF($CQ$16:$CQ$41,$DR51,CR$16:CR$41)</f>
        <v>0</v>
      </c>
      <c r="DT51" s="1375">
        <f t="shared" ref="DT51:DX62" si="269">SUMIF($CQ$16:$CQ$41,$DR51,CS$16:CS$41)</f>
        <v>0</v>
      </c>
      <c r="DU51" s="1375">
        <f t="shared" si="269"/>
        <v>0</v>
      </c>
      <c r="DV51" s="1375">
        <f t="shared" si="269"/>
        <v>0</v>
      </c>
      <c r="DW51" s="1375">
        <f t="shared" si="269"/>
        <v>0</v>
      </c>
      <c r="DX51" s="1387">
        <f t="shared" si="269"/>
        <v>0</v>
      </c>
      <c r="ED51" s="12"/>
      <c r="EE51" s="12"/>
      <c r="EF51" s="2448">
        <f>EO51</f>
        <v>0</v>
      </c>
      <c r="EG51" s="2449">
        <f>EO53</f>
        <v>0</v>
      </c>
      <c r="EH51" s="2449">
        <f>EO55</f>
        <v>0</v>
      </c>
      <c r="EI51" s="2449">
        <f>EO57</f>
        <v>0</v>
      </c>
      <c r="EJ51" s="2449">
        <f>EO59</f>
        <v>0</v>
      </c>
      <c r="EK51" s="2450">
        <f>EO61</f>
        <v>0</v>
      </c>
      <c r="EL51" s="4103">
        <v>1</v>
      </c>
      <c r="EM51" s="2451" t="s">
        <v>7</v>
      </c>
      <c r="EN51" s="2452" t="str">
        <f>EF50&amp;EM51</f>
        <v>EĞİTİM FAK.T</v>
      </c>
      <c r="EO51" s="2453">
        <f>SUMIF($L$16:$L$41,$DR51,M$16:M$41)</f>
        <v>0</v>
      </c>
      <c r="EP51" s="2454">
        <f>SUMIF($L$16:$L$41,$DR51,N$16:N$41)</f>
        <v>0</v>
      </c>
      <c r="EQ51" s="2454">
        <f>SUMIF($L$16:$L$41,$DR51,O$16:O$41)</f>
        <v>0</v>
      </c>
      <c r="ER51" s="2454">
        <f>SUMIF($L$16:$L$41,$DR51,P$16:P$41)</f>
        <v>0</v>
      </c>
      <c r="ES51" s="2454">
        <f>SUMIF($L$16:$L$41,$DR51,Q$16:Q$41)</f>
        <v>0</v>
      </c>
      <c r="ET51" s="1387"/>
      <c r="EU51" s="712"/>
      <c r="EV51" s="712"/>
      <c r="EW51" s="712"/>
      <c r="EX51" s="712"/>
      <c r="EY51" s="712"/>
      <c r="EZ51" s="2448">
        <f>FI51</f>
        <v>0</v>
      </c>
      <c r="FA51" s="2449">
        <f>FI53</f>
        <v>0</v>
      </c>
      <c r="FB51" s="2449">
        <f>FI55</f>
        <v>0</v>
      </c>
      <c r="FC51" s="2449">
        <f>FI57</f>
        <v>0</v>
      </c>
      <c r="FD51" s="2449">
        <f>FI59</f>
        <v>0</v>
      </c>
      <c r="FE51" s="2450">
        <f>FI61</f>
        <v>0</v>
      </c>
      <c r="FF51" s="4103">
        <v>1</v>
      </c>
      <c r="FG51" s="2451" t="s">
        <v>7</v>
      </c>
      <c r="FH51" s="2452" t="str">
        <f>EZ50&amp;FG51</f>
        <v>EĞİTİM FAK.T</v>
      </c>
      <c r="FI51" s="2453">
        <f>SUMIF($C$16:$C$41,$DR51,D$16:D$41)</f>
        <v>0</v>
      </c>
      <c r="FJ51" s="2454">
        <f>SUMIF($C$16:$C$41,$DR51,E$16:E$41)</f>
        <v>0</v>
      </c>
      <c r="FK51" s="2454">
        <f>SUMIF($C$16:$C$41,$DR51,F$16:F$41)</f>
        <v>0</v>
      </c>
      <c r="FL51" s="2454">
        <f>SUMIF($C$16:$C$41,$DR51,G$16:G$41)</f>
        <v>0</v>
      </c>
      <c r="FM51" s="2454">
        <f>SUMIF($C$16:$C$41,$DR51,H$16:H$41)</f>
        <v>0</v>
      </c>
      <c r="FN51" s="1387"/>
      <c r="FO51" s="712"/>
      <c r="FP51" s="712"/>
      <c r="FQ51" s="712"/>
      <c r="FR51" s="2448">
        <f>GA51</f>
        <v>0</v>
      </c>
      <c r="FS51" s="2449">
        <f>GA53</f>
        <v>0</v>
      </c>
      <c r="FT51" s="2449">
        <f>GA55</f>
        <v>0</v>
      </c>
      <c r="FU51" s="2449">
        <f>GA57</f>
        <v>0</v>
      </c>
      <c r="FV51" s="2449">
        <f>GA59</f>
        <v>0</v>
      </c>
      <c r="FW51" s="1371">
        <f>GA61</f>
        <v>0</v>
      </c>
      <c r="FX51" s="4098">
        <v>1</v>
      </c>
      <c r="FY51" s="1372" t="s">
        <v>7</v>
      </c>
      <c r="FZ51" s="1373" t="str">
        <f>FR50&amp;FY51</f>
        <v>EĞİTİM FAK.T</v>
      </c>
      <c r="GA51" s="1374">
        <f>SUMIF($C$16:$C$41,$DR51,W$16:W$41)</f>
        <v>0</v>
      </c>
      <c r="GB51" s="1375">
        <f t="shared" ref="GB51:GB62" si="270">SUMIF($C$16:$C$41,$DR51,X$16:X$41)</f>
        <v>0</v>
      </c>
      <c r="GC51" s="1375">
        <f t="shared" ref="GC51:GC62" si="271">SUMIF($C$16:$C$41,$DR51,Y$16:Y$41)</f>
        <v>0</v>
      </c>
      <c r="GD51" s="1375">
        <f t="shared" ref="GD51:GD62" si="272">SUMIF($C$16:$C$41,$DR51,Z$16:Z$41)</f>
        <v>0</v>
      </c>
      <c r="GE51" s="1375">
        <f t="shared" ref="GE51:GE62" si="273">SUMIF($C$16:$C$41,$DR51,AA$16:AA$41)</f>
        <v>0</v>
      </c>
      <c r="GF51" s="1387">
        <f t="shared" ref="GF51:GF62" si="274">SUMIF($C$16:$C$41,$DR51,AB$16:AB$41)</f>
        <v>0</v>
      </c>
      <c r="GH51" s="12"/>
      <c r="GI51" s="12"/>
      <c r="GJ51" s="1"/>
      <c r="GK51" s="1"/>
      <c r="GL51" s="1"/>
      <c r="GM51" s="1295"/>
      <c r="GN51" s="1295"/>
      <c r="GO51" s="1295"/>
      <c r="GP51" s="1295"/>
      <c r="GQ51" s="1295"/>
      <c r="GR51" s="1295"/>
      <c r="GS51" s="1295"/>
      <c r="GT51" s="1295"/>
      <c r="GU51" s="1295"/>
      <c r="GV51" s="1295"/>
      <c r="GW51" s="1295"/>
      <c r="GX51" s="1295"/>
      <c r="GY51" s="1295"/>
      <c r="GZ51" s="1295"/>
      <c r="HA51" s="1295"/>
      <c r="HB51" s="1295"/>
      <c r="HC51" s="1295"/>
      <c r="HD51" s="1295"/>
      <c r="HE51" s="1295"/>
      <c r="HF51" s="1295"/>
      <c r="HG51" s="1295"/>
      <c r="HH51" s="1295"/>
      <c r="HI51" s="1295"/>
      <c r="HJ51" s="1295"/>
      <c r="HK51" s="1295"/>
      <c r="HL51" s="1295"/>
      <c r="HM51" s="1295"/>
      <c r="HN51" s="1295"/>
      <c r="HO51" s="1295"/>
      <c r="HP51" s="1295"/>
      <c r="HQ51" s="1295"/>
      <c r="HR51" s="1295"/>
      <c r="HS51" s="1295"/>
      <c r="HT51" s="1295"/>
      <c r="HU51" s="1295"/>
      <c r="HV51" s="1295"/>
      <c r="HW51" s="1295"/>
      <c r="HX51" s="1295"/>
      <c r="HY51" s="1295"/>
      <c r="HZ51" s="1295"/>
      <c r="IA51" s="1295"/>
      <c r="IB51" s="1295"/>
      <c r="IC51" s="1295"/>
      <c r="ID51" s="1295"/>
      <c r="IE51" s="1295"/>
      <c r="IF51" s="1295"/>
      <c r="IG51" s="1295"/>
      <c r="IH51" s="1295"/>
      <c r="II51" s="1295"/>
      <c r="IJ51" s="1295"/>
      <c r="IK51" s="1295"/>
      <c r="IL51" s="1295"/>
      <c r="IM51" s="1295"/>
      <c r="IN51" s="1295"/>
      <c r="IO51" s="1295"/>
      <c r="IP51" s="1295"/>
      <c r="IQ51" s="1295"/>
      <c r="IR51" s="1295"/>
      <c r="IS51" s="1295"/>
      <c r="IT51" s="1295"/>
      <c r="IU51" s="1295"/>
      <c r="IV51" s="1295"/>
      <c r="IW51" s="1295"/>
      <c r="IX51" s="1295"/>
      <c r="IY51" s="1295"/>
      <c r="IZ51" s="1295"/>
      <c r="JA51" s="1295"/>
      <c r="JB51" s="1295"/>
      <c r="JC51" s="1295"/>
      <c r="JD51" s="1"/>
      <c r="JE51" s="56"/>
      <c r="JF51" s="1"/>
      <c r="JG51" s="1"/>
      <c r="JH51" s="1"/>
      <c r="JI51" s="1"/>
      <c r="JJ51" s="1"/>
      <c r="JK51" s="1"/>
      <c r="JL51" s="1"/>
      <c r="JM51" s="1"/>
      <c r="JN51" s="1"/>
      <c r="JO51" s="1"/>
      <c r="JP51" s="1295"/>
      <c r="JQ51" s="1295"/>
      <c r="JR51" s="1295"/>
      <c r="JS51" s="1295"/>
      <c r="JT51" s="1295"/>
      <c r="JU51" s="1295"/>
      <c r="JV51" s="1295"/>
      <c r="JW51" s="1295"/>
      <c r="JX51" s="1295"/>
      <c r="JY51" s="1295"/>
      <c r="JZ51" s="1295"/>
      <c r="KA51" s="1295"/>
      <c r="KB51" s="1295"/>
      <c r="KC51" s="1295"/>
      <c r="KD51" s="1295"/>
      <c r="KE51" s="1295"/>
      <c r="KF51" s="1295"/>
      <c r="KG51" s="1295"/>
      <c r="KH51" s="1295"/>
      <c r="KI51" s="1295"/>
      <c r="KJ51" s="1295"/>
      <c r="KK51" s="1295"/>
      <c r="KL51" s="1295"/>
      <c r="KM51" s="1295"/>
      <c r="KN51" s="1295"/>
      <c r="KO51" s="1295"/>
      <c r="KP51" s="1295"/>
      <c r="KQ51" s="1295"/>
      <c r="KR51" s="1295"/>
      <c r="KS51" s="1295"/>
      <c r="KT51" s="1295"/>
      <c r="KU51" s="1295"/>
      <c r="KV51" s="1295"/>
      <c r="KW51" s="1295"/>
      <c r="KX51" s="1295"/>
      <c r="KY51" s="1295"/>
      <c r="KZ51" s="1295"/>
      <c r="LA51" s="1295"/>
      <c r="LB51" s="1295"/>
      <c r="LC51" s="1295"/>
      <c r="LD51" s="1295"/>
      <c r="LE51" s="1295"/>
      <c r="LF51" s="1295"/>
      <c r="LG51" s="1295"/>
      <c r="LH51" s="1295"/>
      <c r="LI51" s="1295"/>
      <c r="LJ51" s="1295"/>
      <c r="LK51" s="1295"/>
      <c r="LL51" s="1295"/>
      <c r="LM51" s="1295"/>
      <c r="LN51" s="1295"/>
      <c r="LO51" s="1295"/>
      <c r="LP51" s="1295"/>
      <c r="LQ51" s="1295"/>
      <c r="LR51" s="1295"/>
      <c r="LS51" s="1295"/>
      <c r="LT51" s="1295"/>
      <c r="LU51" s="1295"/>
      <c r="LV51" s="1295"/>
      <c r="LW51" s="1295"/>
      <c r="LX51" s="1295"/>
      <c r="LY51" s="1295"/>
      <c r="LZ51" s="1295"/>
      <c r="MA51" s="1295"/>
      <c r="MB51" s="1295"/>
      <c r="MC51" s="1295"/>
      <c r="MD51" s="1295"/>
      <c r="ME51" s="1295"/>
      <c r="MF51" s="1295"/>
      <c r="MG51" s="1"/>
      <c r="MH51" s="1337"/>
      <c r="MI51" s="56"/>
      <c r="MJ51" s="1"/>
      <c r="MK51" s="1"/>
      <c r="ML51" s="1"/>
      <c r="MM51" s="1"/>
      <c r="MN51" s="1"/>
      <c r="MO51" s="1"/>
      <c r="MP51" s="1"/>
      <c r="MQ51" s="56"/>
      <c r="MR51" s="56"/>
      <c r="MS51" s="273"/>
      <c r="MT51" s="273"/>
      <c r="MU51" s="273"/>
      <c r="MV51" s="273"/>
      <c r="MW51" s="273"/>
      <c r="MX51" s="273"/>
      <c r="MY51" s="273"/>
      <c r="MZ51" s="273"/>
      <c r="NA51" s="1746"/>
      <c r="NB51" s="56"/>
      <c r="NC51" s="1"/>
      <c r="ND51" s="1"/>
      <c r="NE51" s="1"/>
      <c r="NF51" s="1"/>
      <c r="NG51" s="1"/>
      <c r="NH51" s="1"/>
      <c r="NI51" s="1"/>
      <c r="NJ51" s="1350"/>
    </row>
    <row r="52" spans="3:374" s="1751" customFormat="1" ht="13.5" thickBot="1">
      <c r="C52" s="1363"/>
      <c r="D52" s="1"/>
      <c r="E52" s="1"/>
      <c r="F52" s="1"/>
      <c r="G52" s="1"/>
      <c r="H52" s="1"/>
      <c r="I52" s="1"/>
      <c r="J52" s="379"/>
      <c r="K52" s="1"/>
      <c r="L52" s="1"/>
      <c r="M52" s="1"/>
      <c r="N52" s="1"/>
      <c r="O52" s="1"/>
      <c r="P52" s="1"/>
      <c r="Q52" s="1"/>
      <c r="R52" s="1"/>
      <c r="S52" s="1"/>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c r="CG52" s="273"/>
      <c r="CH52" s="273"/>
      <c r="CI52" s="273"/>
      <c r="CJ52" s="273"/>
      <c r="CK52" s="273"/>
      <c r="CL52" s="273"/>
      <c r="CM52" s="273"/>
      <c r="CN52" s="273"/>
      <c r="CO52" s="273"/>
      <c r="CP52" s="1"/>
      <c r="CQ52" s="1363"/>
      <c r="CR52" s="17"/>
      <c r="CS52" s="17"/>
      <c r="CT52" s="17"/>
      <c r="CU52" s="17"/>
      <c r="CV52" s="17"/>
      <c r="CW52" s="1"/>
      <c r="CX52" s="1"/>
      <c r="CY52" s="4091"/>
      <c r="CZ52" s="1753"/>
      <c r="DA52" s="1283"/>
      <c r="DB52" s="1283"/>
      <c r="DC52" s="1283"/>
      <c r="DD52" s="1283"/>
      <c r="DE52" s="1283"/>
      <c r="DF52" s="1283"/>
      <c r="DG52" s="1"/>
      <c r="DH52" s="1"/>
      <c r="DI52" s="1"/>
      <c r="DJ52" s="1385">
        <f>DS52</f>
        <v>0</v>
      </c>
      <c r="DK52" s="1386">
        <f>DS54</f>
        <v>0</v>
      </c>
      <c r="DL52" s="1386">
        <f>DS56</f>
        <v>0</v>
      </c>
      <c r="DM52" s="1386">
        <f>DS58</f>
        <v>0</v>
      </c>
      <c r="DN52" s="1386">
        <f>DS60</f>
        <v>0</v>
      </c>
      <c r="DO52" s="1366">
        <f>DS62</f>
        <v>0</v>
      </c>
      <c r="DP52" s="4099"/>
      <c r="DQ52" s="1376" t="s">
        <v>8</v>
      </c>
      <c r="DR52" s="1377" t="str">
        <f>DJ50&amp;DQ52</f>
        <v>EĞİTİM FAK.D</v>
      </c>
      <c r="DS52" s="1378">
        <f t="shared" ref="DS52:DS62" si="275">SUMIF($CQ$16:$CQ$41,$DR52,CR$16:CR$41)</f>
        <v>0</v>
      </c>
      <c r="DT52" s="1379">
        <f t="shared" si="269"/>
        <v>0</v>
      </c>
      <c r="DU52" s="1379">
        <f t="shared" si="269"/>
        <v>0</v>
      </c>
      <c r="DV52" s="1379">
        <f t="shared" si="269"/>
        <v>0</v>
      </c>
      <c r="DW52" s="1379">
        <f t="shared" si="269"/>
        <v>0</v>
      </c>
      <c r="DX52" s="1388">
        <f t="shared" si="269"/>
        <v>0</v>
      </c>
      <c r="ED52" s="12"/>
      <c r="EE52" s="12"/>
      <c r="EF52" s="2455">
        <f>EO52</f>
        <v>0</v>
      </c>
      <c r="EG52" s="2456">
        <f>EO54</f>
        <v>0</v>
      </c>
      <c r="EH52" s="2456">
        <f>EO56</f>
        <v>0</v>
      </c>
      <c r="EI52" s="2456">
        <f>EO58</f>
        <v>0</v>
      </c>
      <c r="EJ52" s="2456">
        <f>EO60</f>
        <v>0</v>
      </c>
      <c r="EK52" s="2457">
        <f>EO62</f>
        <v>0</v>
      </c>
      <c r="EL52" s="4104"/>
      <c r="EM52" s="2458" t="s">
        <v>8</v>
      </c>
      <c r="EN52" s="2459" t="str">
        <f>EF50&amp;EM52</f>
        <v>EĞİTİM FAK.D</v>
      </c>
      <c r="EO52" s="2460">
        <f t="shared" ref="EO52:EO62" si="276">SUMIF($L$16:$L$41,$DR52,M$16:M$41)</f>
        <v>0</v>
      </c>
      <c r="EP52" s="2461">
        <f t="shared" ref="EP52:EP62" si="277">SUMIF($L$16:$L$41,$DR52,N$16:N$41)</f>
        <v>0</v>
      </c>
      <c r="EQ52" s="2461">
        <f t="shared" ref="EQ52:EQ62" si="278">SUMIF($L$16:$L$41,$DR52,O$16:O$41)</f>
        <v>0</v>
      </c>
      <c r="ER52" s="2461">
        <f t="shared" ref="ER52:ER62" si="279">SUMIF($L$16:$L$41,$DR52,P$16:P$41)</f>
        <v>0</v>
      </c>
      <c r="ES52" s="2461">
        <f>SUMIF($L$16:$L$41,$DR$52,Q$16:Q$41)</f>
        <v>0</v>
      </c>
      <c r="ET52" s="1388"/>
      <c r="EU52" s="712"/>
      <c r="EV52" s="712"/>
      <c r="EW52" s="712"/>
      <c r="EX52" s="712"/>
      <c r="EY52" s="712"/>
      <c r="EZ52" s="2455">
        <f>FI52</f>
        <v>0</v>
      </c>
      <c r="FA52" s="2456">
        <f>FI54</f>
        <v>0</v>
      </c>
      <c r="FB52" s="2456">
        <f>FI56</f>
        <v>0</v>
      </c>
      <c r="FC52" s="2456">
        <f>FI58</f>
        <v>0</v>
      </c>
      <c r="FD52" s="2456">
        <f>FI60</f>
        <v>0</v>
      </c>
      <c r="FE52" s="2457">
        <f>FI62</f>
        <v>0</v>
      </c>
      <c r="FF52" s="4104"/>
      <c r="FG52" s="2458" t="s">
        <v>8</v>
      </c>
      <c r="FH52" s="2459" t="str">
        <f>EZ50&amp;FG52</f>
        <v>EĞİTİM FAK.D</v>
      </c>
      <c r="FI52" s="2460">
        <f t="shared" ref="FI52:FI62" si="280">SUMIF($C$16:$C$41,$DR52,D$16:D$41)</f>
        <v>0</v>
      </c>
      <c r="FJ52" s="2461">
        <f t="shared" ref="FJ52:FJ62" si="281">SUMIF($C$16:$C$41,$DR52,E$16:E$41)</f>
        <v>0</v>
      </c>
      <c r="FK52" s="2461">
        <f t="shared" ref="FK52:FK62" si="282">SUMIF($C$16:$C$41,$DR52,F$16:F$41)</f>
        <v>0</v>
      </c>
      <c r="FL52" s="2461">
        <f t="shared" ref="FL52:FL62" si="283">SUMIF($C$16:$C$41,$DR52,G$16:G$41)</f>
        <v>0</v>
      </c>
      <c r="FM52" s="2461">
        <f t="shared" ref="FM52:FM62" si="284">SUMIF($C$16:$C$41,$DR52,H$16:H$41)</f>
        <v>0</v>
      </c>
      <c r="FN52" s="1388"/>
      <c r="FO52" s="712"/>
      <c r="FP52" s="712"/>
      <c r="FQ52" s="712"/>
      <c r="FR52" s="2455">
        <f>GA52</f>
        <v>0</v>
      </c>
      <c r="FS52" s="2456">
        <f>GA54</f>
        <v>0</v>
      </c>
      <c r="FT52" s="2456">
        <f>GA56</f>
        <v>0</v>
      </c>
      <c r="FU52" s="2456">
        <f>GA58</f>
        <v>0</v>
      </c>
      <c r="FV52" s="2456">
        <f>GA60</f>
        <v>0</v>
      </c>
      <c r="FW52" s="1366">
        <f>GA62</f>
        <v>0</v>
      </c>
      <c r="FX52" s="4099"/>
      <c r="FY52" s="1376" t="s">
        <v>8</v>
      </c>
      <c r="FZ52" s="1377" t="str">
        <f>FR50&amp;FY52</f>
        <v>EĞİTİM FAK.D</v>
      </c>
      <c r="GA52" s="1378">
        <f t="shared" ref="GA52:GA62" si="285">SUMIF($C$16:$C$41,$DR52,W$16:W$41)</f>
        <v>0</v>
      </c>
      <c r="GB52" s="1379">
        <f t="shared" si="270"/>
        <v>0</v>
      </c>
      <c r="GC52" s="1379">
        <f t="shared" si="271"/>
        <v>0</v>
      </c>
      <c r="GD52" s="1379">
        <f t="shared" si="272"/>
        <v>0</v>
      </c>
      <c r="GE52" s="1379">
        <f t="shared" si="273"/>
        <v>0</v>
      </c>
      <c r="GF52" s="1388">
        <f t="shared" si="274"/>
        <v>0</v>
      </c>
      <c r="GH52" s="12"/>
      <c r="GI52" s="12"/>
      <c r="GJ52" s="1"/>
      <c r="GK52" s="1"/>
      <c r="GL52" s="1"/>
      <c r="GM52" s="1295"/>
      <c r="GN52" s="1295"/>
      <c r="GO52" s="1295"/>
      <c r="GP52" s="1295"/>
      <c r="GQ52" s="1295"/>
      <c r="GR52" s="1295"/>
      <c r="GS52" s="1295"/>
      <c r="GT52" s="1295"/>
      <c r="GU52" s="1295"/>
      <c r="GV52" s="1295"/>
      <c r="GW52" s="1295"/>
      <c r="GX52" s="1295"/>
      <c r="GY52" s="1295"/>
      <c r="GZ52" s="1295"/>
      <c r="HA52" s="1295"/>
      <c r="HB52" s="1295"/>
      <c r="HC52" s="1295"/>
      <c r="HD52" s="1295"/>
      <c r="HE52" s="1295"/>
      <c r="HF52" s="1295"/>
      <c r="HG52" s="1295"/>
      <c r="HH52" s="1295"/>
      <c r="HI52" s="1295"/>
      <c r="HJ52" s="1295"/>
      <c r="HK52" s="1295"/>
      <c r="HL52" s="1295"/>
      <c r="HM52" s="1295"/>
      <c r="HN52" s="1295"/>
      <c r="HO52" s="1295"/>
      <c r="HP52" s="1295"/>
      <c r="HQ52" s="1295"/>
      <c r="HR52" s="1295"/>
      <c r="HS52" s="1295"/>
      <c r="HT52" s="1295"/>
      <c r="HU52" s="1295"/>
      <c r="HV52" s="1295"/>
      <c r="HW52" s="1295"/>
      <c r="HX52" s="1295"/>
      <c r="HY52" s="1295"/>
      <c r="HZ52" s="1295"/>
      <c r="IA52" s="1295"/>
      <c r="IB52" s="1295"/>
      <c r="IC52" s="1295"/>
      <c r="ID52" s="1295"/>
      <c r="IE52" s="1295"/>
      <c r="IF52" s="1295"/>
      <c r="IG52" s="1295"/>
      <c r="IH52" s="1295"/>
      <c r="II52" s="1295"/>
      <c r="IJ52" s="1295"/>
      <c r="IK52" s="1295"/>
      <c r="IL52" s="1295"/>
      <c r="IM52" s="1295"/>
      <c r="IN52" s="1295"/>
      <c r="IO52" s="1295"/>
      <c r="IP52" s="1295"/>
      <c r="IQ52" s="1295"/>
      <c r="IR52" s="1295"/>
      <c r="IS52" s="1295"/>
      <c r="IT52" s="1295"/>
      <c r="IU52" s="1295"/>
      <c r="IV52" s="1295"/>
      <c r="IW52" s="1295"/>
      <c r="IX52" s="1295"/>
      <c r="IY52" s="1295"/>
      <c r="IZ52" s="1295"/>
      <c r="JA52" s="1295"/>
      <c r="JB52" s="1295"/>
      <c r="JC52" s="1295"/>
      <c r="JD52" s="1"/>
      <c r="JE52" s="56"/>
      <c r="JF52" s="1"/>
      <c r="JG52" s="1"/>
      <c r="JH52" s="1"/>
      <c r="JI52" s="1"/>
      <c r="JJ52" s="1"/>
      <c r="JK52" s="1"/>
      <c r="JL52" s="1"/>
      <c r="JM52" s="1"/>
      <c r="JN52" s="1"/>
      <c r="JO52" s="1"/>
      <c r="JP52" s="1295"/>
      <c r="JQ52" s="1295"/>
      <c r="JR52" s="1295"/>
      <c r="JS52" s="1295"/>
      <c r="JT52" s="1295"/>
      <c r="JU52" s="1295"/>
      <c r="JV52" s="1295"/>
      <c r="JW52" s="1295"/>
      <c r="JX52" s="1295"/>
      <c r="JY52" s="1295"/>
      <c r="JZ52" s="1295"/>
      <c r="KA52" s="1295"/>
      <c r="KB52" s="1295"/>
      <c r="KC52" s="1295"/>
      <c r="KD52" s="1295"/>
      <c r="KE52" s="1295"/>
      <c r="KF52" s="1295"/>
      <c r="KG52" s="1295"/>
      <c r="KH52" s="1295"/>
      <c r="KI52" s="1295"/>
      <c r="KJ52" s="1295"/>
      <c r="KK52" s="1295"/>
      <c r="KL52" s="1295"/>
      <c r="KM52" s="1295"/>
      <c r="KN52" s="1295"/>
      <c r="KO52" s="1295"/>
      <c r="KP52" s="1295"/>
      <c r="KQ52" s="1295"/>
      <c r="KR52" s="1295"/>
      <c r="KS52" s="1295"/>
      <c r="KT52" s="1295"/>
      <c r="KU52" s="1295"/>
      <c r="KV52" s="1295"/>
      <c r="KW52" s="1295"/>
      <c r="KX52" s="1295"/>
      <c r="KY52" s="1295"/>
      <c r="KZ52" s="1295"/>
      <c r="LA52" s="1295"/>
      <c r="LB52" s="1295"/>
      <c r="LC52" s="1295"/>
      <c r="LD52" s="1295"/>
      <c r="LE52" s="1295"/>
      <c r="LF52" s="1295"/>
      <c r="LG52" s="1295"/>
      <c r="LH52" s="1295"/>
      <c r="LI52" s="1295"/>
      <c r="LJ52" s="1295"/>
      <c r="LK52" s="1295"/>
      <c r="LL52" s="1295"/>
      <c r="LM52" s="1295"/>
      <c r="LN52" s="1295"/>
      <c r="LO52" s="1295"/>
      <c r="LP52" s="1295"/>
      <c r="LQ52" s="1295"/>
      <c r="LR52" s="1295"/>
      <c r="LS52" s="1295"/>
      <c r="LT52" s="1295"/>
      <c r="LU52" s="1295"/>
      <c r="LV52" s="1295"/>
      <c r="LW52" s="1295"/>
      <c r="LX52" s="1295"/>
      <c r="LY52" s="1295"/>
      <c r="LZ52" s="1295"/>
      <c r="MA52" s="1295"/>
      <c r="MB52" s="1295"/>
      <c r="MC52" s="1295"/>
      <c r="MD52" s="1295"/>
      <c r="ME52" s="1295"/>
      <c r="MF52" s="1295"/>
      <c r="MG52" s="1"/>
      <c r="MH52" s="1337"/>
      <c r="MI52" s="56"/>
      <c r="MJ52" s="1"/>
      <c r="MK52" s="1"/>
      <c r="ML52" s="1"/>
      <c r="MM52" s="1"/>
      <c r="MN52" s="1"/>
      <c r="MO52" s="1"/>
      <c r="MP52" s="1"/>
      <c r="MQ52" s="56"/>
      <c r="MR52" s="56"/>
      <c r="MS52" s="273"/>
      <c r="MT52" s="273"/>
      <c r="MU52" s="273"/>
      <c r="MV52" s="273"/>
      <c r="MW52" s="273"/>
      <c r="MX52" s="273"/>
      <c r="MY52" s="273"/>
      <c r="MZ52" s="273"/>
      <c r="NA52" s="1746"/>
      <c r="NB52" s="56"/>
      <c r="NC52" s="1"/>
      <c r="ND52" s="1"/>
      <c r="NE52" s="1"/>
      <c r="NF52" s="1"/>
      <c r="NG52" s="1"/>
      <c r="NH52" s="1"/>
      <c r="NI52" s="1"/>
      <c r="NJ52" s="1350"/>
    </row>
    <row r="53" spans="3:374" s="1751" customFormat="1" ht="12.75">
      <c r="C53" s="1363"/>
      <c r="D53" s="1"/>
      <c r="E53" s="1"/>
      <c r="F53" s="1"/>
      <c r="G53" s="1"/>
      <c r="H53" s="1"/>
      <c r="I53" s="1"/>
      <c r="J53" s="379"/>
      <c r="K53" s="1"/>
      <c r="L53" s="1"/>
      <c r="M53" s="1"/>
      <c r="N53" s="1"/>
      <c r="O53" s="1"/>
      <c r="P53" s="1"/>
      <c r="Q53" s="1"/>
      <c r="R53" s="1"/>
      <c r="S53" s="1"/>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c r="CF53" s="273"/>
      <c r="CG53" s="273"/>
      <c r="CH53" s="273"/>
      <c r="CI53" s="273"/>
      <c r="CJ53" s="273"/>
      <c r="CK53" s="273"/>
      <c r="CL53" s="273"/>
      <c r="CM53" s="273"/>
      <c r="CN53" s="273"/>
      <c r="CO53" s="273"/>
      <c r="CP53" s="1"/>
      <c r="CQ53" s="1363"/>
      <c r="CR53" s="17"/>
      <c r="CS53" s="17"/>
      <c r="CT53" s="17"/>
      <c r="CU53" s="17"/>
      <c r="CV53" s="17"/>
      <c r="CW53" s="1"/>
      <c r="CX53" s="1"/>
      <c r="CY53" s="4091"/>
      <c r="CZ53" s="1414"/>
      <c r="DA53" s="1753"/>
      <c r="DB53" s="1753"/>
      <c r="DC53" s="1753"/>
      <c r="DD53" s="1753"/>
      <c r="DE53" s="1753"/>
      <c r="DF53" s="1753"/>
      <c r="DG53" s="1"/>
      <c r="DH53" s="1"/>
      <c r="DI53" s="1"/>
      <c r="DJ53" s="1383">
        <f>DT51</f>
        <v>0</v>
      </c>
      <c r="DK53" s="1384">
        <f>DT53</f>
        <v>0</v>
      </c>
      <c r="DL53" s="1384">
        <f>DT55</f>
        <v>0</v>
      </c>
      <c r="DM53" s="1384">
        <f>DT57</f>
        <v>0</v>
      </c>
      <c r="DN53" s="1384">
        <f>DT59</f>
        <v>0</v>
      </c>
      <c r="DO53" s="1371">
        <f>DT61</f>
        <v>0</v>
      </c>
      <c r="DP53" s="4092">
        <v>2</v>
      </c>
      <c r="DQ53" s="1380" t="s">
        <v>7</v>
      </c>
      <c r="DR53" s="1373" t="str">
        <f>DK50&amp;DQ53</f>
        <v>FEN EDEBİYAT FAK.T</v>
      </c>
      <c r="DS53" s="1374">
        <f t="shared" si="275"/>
        <v>0</v>
      </c>
      <c r="DT53" s="1375">
        <f t="shared" si="269"/>
        <v>0</v>
      </c>
      <c r="DU53" s="1375">
        <f t="shared" si="269"/>
        <v>0</v>
      </c>
      <c r="DV53" s="1375">
        <f t="shared" si="269"/>
        <v>0</v>
      </c>
      <c r="DW53" s="1375">
        <f t="shared" si="269"/>
        <v>0</v>
      </c>
      <c r="DX53" s="1387">
        <f t="shared" si="269"/>
        <v>0</v>
      </c>
      <c r="ED53" s="12"/>
      <c r="EE53" s="12"/>
      <c r="EF53" s="2448">
        <f>EP51</f>
        <v>0</v>
      </c>
      <c r="EG53" s="2449">
        <f>EP53</f>
        <v>0</v>
      </c>
      <c r="EH53" s="2449">
        <f>EP55</f>
        <v>0</v>
      </c>
      <c r="EI53" s="2449">
        <f>EP57</f>
        <v>0</v>
      </c>
      <c r="EJ53" s="2449">
        <f>EP59</f>
        <v>0</v>
      </c>
      <c r="EK53" s="2450">
        <f>EP61</f>
        <v>0</v>
      </c>
      <c r="EL53" s="4100">
        <v>2</v>
      </c>
      <c r="EM53" s="2462" t="s">
        <v>7</v>
      </c>
      <c r="EN53" s="2452" t="str">
        <f>EG50&amp;EM53</f>
        <v>FEN EDEBİYAT FAK.T</v>
      </c>
      <c r="EO53" s="2453">
        <f t="shared" si="276"/>
        <v>0</v>
      </c>
      <c r="EP53" s="2454">
        <f t="shared" si="277"/>
        <v>0</v>
      </c>
      <c r="EQ53" s="2454">
        <f t="shared" si="278"/>
        <v>0</v>
      </c>
      <c r="ER53" s="2454">
        <f t="shared" si="279"/>
        <v>0</v>
      </c>
      <c r="ES53" s="2454">
        <f>SUMIF($L$16:$L$41,$DR$53,Q$16:Q$41)</f>
        <v>0</v>
      </c>
      <c r="ET53" s="1387"/>
      <c r="EU53" s="712"/>
      <c r="EV53" s="712"/>
      <c r="EW53" s="712"/>
      <c r="EX53" s="712"/>
      <c r="EY53" s="712"/>
      <c r="EZ53" s="2448">
        <f>FJ51</f>
        <v>0</v>
      </c>
      <c r="FA53" s="2449">
        <f>FJ53</f>
        <v>0</v>
      </c>
      <c r="FB53" s="2449">
        <f>FJ55</f>
        <v>0</v>
      </c>
      <c r="FC53" s="2449">
        <f>FJ57</f>
        <v>0</v>
      </c>
      <c r="FD53" s="2449">
        <f>FJ59</f>
        <v>0</v>
      </c>
      <c r="FE53" s="2450">
        <f>FJ61</f>
        <v>0</v>
      </c>
      <c r="FF53" s="4100">
        <v>2</v>
      </c>
      <c r="FG53" s="2462" t="s">
        <v>7</v>
      </c>
      <c r="FH53" s="2452" t="str">
        <f>FA50&amp;FG53</f>
        <v>FEN EDEBİYAT FAK.T</v>
      </c>
      <c r="FI53" s="2453">
        <f t="shared" si="280"/>
        <v>0</v>
      </c>
      <c r="FJ53" s="2454">
        <f t="shared" si="281"/>
        <v>0</v>
      </c>
      <c r="FK53" s="2454">
        <f t="shared" si="282"/>
        <v>0</v>
      </c>
      <c r="FL53" s="2454">
        <f t="shared" si="283"/>
        <v>0</v>
      </c>
      <c r="FM53" s="2454">
        <f t="shared" si="284"/>
        <v>0</v>
      </c>
      <c r="FN53" s="1387"/>
      <c r="FO53" s="712"/>
      <c r="FP53" s="712"/>
      <c r="FQ53" s="712"/>
      <c r="FR53" s="2448">
        <f>GB51</f>
        <v>0</v>
      </c>
      <c r="FS53" s="2449">
        <f>GB53</f>
        <v>0</v>
      </c>
      <c r="FT53" s="2449">
        <f>GB55</f>
        <v>0</v>
      </c>
      <c r="FU53" s="2449">
        <f>GB57</f>
        <v>0</v>
      </c>
      <c r="FV53" s="2449">
        <f>GB59</f>
        <v>0</v>
      </c>
      <c r="FW53" s="1371">
        <f>GB61</f>
        <v>0</v>
      </c>
      <c r="FX53" s="4092">
        <v>2</v>
      </c>
      <c r="FY53" s="1380" t="s">
        <v>7</v>
      </c>
      <c r="FZ53" s="1373" t="str">
        <f>FS50&amp;FY53</f>
        <v>FEN EDEBİYAT FAK.T</v>
      </c>
      <c r="GA53" s="1374">
        <f t="shared" si="285"/>
        <v>0</v>
      </c>
      <c r="GB53" s="1375">
        <f t="shared" si="270"/>
        <v>0</v>
      </c>
      <c r="GC53" s="1375">
        <f t="shared" si="271"/>
        <v>0</v>
      </c>
      <c r="GD53" s="1375">
        <f t="shared" si="272"/>
        <v>0</v>
      </c>
      <c r="GE53" s="1375">
        <f t="shared" si="273"/>
        <v>0</v>
      </c>
      <c r="GF53" s="1387">
        <f t="shared" si="274"/>
        <v>0</v>
      </c>
      <c r="GH53" s="12"/>
      <c r="GI53" s="12"/>
      <c r="GJ53" s="1"/>
      <c r="GK53" s="1"/>
      <c r="GL53" s="1"/>
      <c r="GM53" s="1295"/>
      <c r="GN53" s="1295"/>
      <c r="GO53" s="1295"/>
      <c r="GP53" s="1295"/>
      <c r="GQ53" s="1295"/>
      <c r="GR53" s="1295"/>
      <c r="GS53" s="1295"/>
      <c r="GT53" s="1295"/>
      <c r="GU53" s="1295"/>
      <c r="GV53" s="1295"/>
      <c r="GW53" s="1295"/>
      <c r="GX53" s="1295"/>
      <c r="GY53" s="1295"/>
      <c r="GZ53" s="1295"/>
      <c r="HA53" s="1295"/>
      <c r="HB53" s="1295"/>
      <c r="HC53" s="1295"/>
      <c r="HD53" s="1295"/>
      <c r="HE53" s="1295"/>
      <c r="HF53" s="1295"/>
      <c r="HG53" s="1295"/>
      <c r="HH53" s="1295"/>
      <c r="HI53" s="1295"/>
      <c r="HJ53" s="1295"/>
      <c r="HK53" s="1295"/>
      <c r="HL53" s="1295"/>
      <c r="HM53" s="1295"/>
      <c r="HN53" s="1295"/>
      <c r="HO53" s="1295"/>
      <c r="HP53" s="1295"/>
      <c r="HQ53" s="1295"/>
      <c r="HR53" s="1295"/>
      <c r="HS53" s="1295"/>
      <c r="HT53" s="1295"/>
      <c r="HU53" s="1295"/>
      <c r="HV53" s="1295"/>
      <c r="HW53" s="1295"/>
      <c r="HX53" s="1295"/>
      <c r="HY53" s="1295"/>
      <c r="HZ53" s="1295"/>
      <c r="IA53" s="1295"/>
      <c r="IB53" s="1295"/>
      <c r="IC53" s="1295"/>
      <c r="ID53" s="1295"/>
      <c r="IE53" s="1295"/>
      <c r="IF53" s="1295"/>
      <c r="IG53" s="1295"/>
      <c r="IH53" s="1295"/>
      <c r="II53" s="1295"/>
      <c r="IJ53" s="1295"/>
      <c r="IK53" s="1295"/>
      <c r="IL53" s="1295"/>
      <c r="IM53" s="1295"/>
      <c r="IN53" s="1295"/>
      <c r="IO53" s="1295"/>
      <c r="IP53" s="1295"/>
      <c r="IQ53" s="1295"/>
      <c r="IR53" s="1295"/>
      <c r="IS53" s="1295"/>
      <c r="IT53" s="1295"/>
      <c r="IU53" s="1295"/>
      <c r="IV53" s="1295"/>
      <c r="IW53" s="1295"/>
      <c r="IX53" s="1295"/>
      <c r="IY53" s="1295"/>
      <c r="IZ53" s="1295"/>
      <c r="JA53" s="1295"/>
      <c r="JB53" s="1295"/>
      <c r="JC53" s="1295"/>
      <c r="JD53" s="1"/>
      <c r="JE53" s="56"/>
      <c r="JF53" s="1"/>
      <c r="JG53" s="1"/>
      <c r="JH53" s="1"/>
      <c r="JI53" s="1"/>
      <c r="JJ53" s="1"/>
      <c r="JK53" s="1"/>
      <c r="JL53" s="1"/>
      <c r="JM53" s="1"/>
      <c r="JN53" s="1"/>
      <c r="JO53" s="1"/>
      <c r="JP53" s="1295"/>
      <c r="JQ53" s="1295"/>
      <c r="JR53" s="1295"/>
      <c r="JS53" s="1295"/>
      <c r="JT53" s="1295"/>
      <c r="JU53" s="1295"/>
      <c r="JV53" s="1295"/>
      <c r="JW53" s="1295"/>
      <c r="JX53" s="1295"/>
      <c r="JY53" s="1295"/>
      <c r="JZ53" s="1295"/>
      <c r="KA53" s="1295"/>
      <c r="KB53" s="1295"/>
      <c r="KC53" s="1295"/>
      <c r="KD53" s="1295"/>
      <c r="KE53" s="1295"/>
      <c r="KF53" s="1295"/>
      <c r="KG53" s="1295"/>
      <c r="KH53" s="1295"/>
      <c r="KI53" s="1295"/>
      <c r="KJ53" s="1295"/>
      <c r="KK53" s="1295"/>
      <c r="KL53" s="1295"/>
      <c r="KM53" s="1295"/>
      <c r="KN53" s="1295"/>
      <c r="KO53" s="1295"/>
      <c r="KP53" s="1295"/>
      <c r="KQ53" s="1295"/>
      <c r="KR53" s="1295"/>
      <c r="KS53" s="1295"/>
      <c r="KT53" s="1295"/>
      <c r="KU53" s="1295"/>
      <c r="KV53" s="1295"/>
      <c r="KW53" s="1295"/>
      <c r="KX53" s="1295"/>
      <c r="KY53" s="1295"/>
      <c r="KZ53" s="1295"/>
      <c r="LA53" s="1295"/>
      <c r="LB53" s="1295"/>
      <c r="LC53" s="1295"/>
      <c r="LD53" s="1295"/>
      <c r="LE53" s="1295"/>
      <c r="LF53" s="1295"/>
      <c r="LG53" s="1295"/>
      <c r="LH53" s="1295"/>
      <c r="LI53" s="1295"/>
      <c r="LJ53" s="1295"/>
      <c r="LK53" s="1295"/>
      <c r="LL53" s="1295"/>
      <c r="LM53" s="1295"/>
      <c r="LN53" s="1295"/>
      <c r="LO53" s="1295"/>
      <c r="LP53" s="1295"/>
      <c r="LQ53" s="1295"/>
      <c r="LR53" s="1295"/>
      <c r="LS53" s="1295"/>
      <c r="LT53" s="1295"/>
      <c r="LU53" s="1295"/>
      <c r="LV53" s="1295"/>
      <c r="LW53" s="1295"/>
      <c r="LX53" s="1295"/>
      <c r="LY53" s="1295"/>
      <c r="LZ53" s="1295"/>
      <c r="MA53" s="1295"/>
      <c r="MB53" s="1295"/>
      <c r="MC53" s="1295"/>
      <c r="MD53" s="1295"/>
      <c r="ME53" s="1295"/>
      <c r="MF53" s="1295"/>
      <c r="MG53" s="1"/>
      <c r="MH53" s="1337"/>
      <c r="MI53" s="56"/>
      <c r="MJ53" s="1"/>
      <c r="MK53" s="1"/>
      <c r="ML53" s="1"/>
      <c r="MM53" s="1"/>
      <c r="MN53" s="1"/>
      <c r="MO53" s="1"/>
      <c r="MP53" s="1"/>
      <c r="MQ53" s="56"/>
      <c r="MR53" s="56"/>
      <c r="MS53" s="273"/>
      <c r="MT53" s="273"/>
      <c r="MU53" s="273"/>
      <c r="MV53" s="273"/>
      <c r="MW53" s="273"/>
      <c r="MX53" s="273"/>
      <c r="MY53" s="273"/>
      <c r="MZ53" s="273"/>
      <c r="NA53" s="1746"/>
      <c r="NB53" s="56"/>
      <c r="NC53" s="1"/>
      <c r="ND53" s="1"/>
      <c r="NE53" s="1"/>
      <c r="NF53" s="1"/>
      <c r="NG53" s="1"/>
      <c r="NH53" s="1"/>
      <c r="NI53" s="1"/>
      <c r="NJ53" s="1350"/>
    </row>
    <row r="54" spans="3:374" s="1751" customFormat="1" ht="13.5" thickBot="1">
      <c r="C54" s="1363"/>
      <c r="D54" s="1"/>
      <c r="E54" s="1"/>
      <c r="F54" s="1"/>
      <c r="G54" s="1"/>
      <c r="H54" s="1"/>
      <c r="I54" s="1"/>
      <c r="J54" s="379"/>
      <c r="K54" s="1"/>
      <c r="L54" s="1"/>
      <c r="M54" s="1"/>
      <c r="N54" s="1"/>
      <c r="O54" s="1"/>
      <c r="P54" s="1"/>
      <c r="Q54" s="1"/>
      <c r="R54" s="1"/>
      <c r="S54" s="1"/>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c r="CL54" s="273"/>
      <c r="CM54" s="273"/>
      <c r="CN54" s="273"/>
      <c r="CO54" s="273"/>
      <c r="CP54" s="1"/>
      <c r="CQ54" s="1363"/>
      <c r="CR54" s="17"/>
      <c r="CS54" s="17"/>
      <c r="CT54" s="17"/>
      <c r="CU54" s="17"/>
      <c r="CV54" s="17"/>
      <c r="CW54" s="1"/>
      <c r="CX54" s="1"/>
      <c r="CY54" s="4091"/>
      <c r="CZ54" s="1414"/>
      <c r="DA54" s="1283"/>
      <c r="DB54" s="1283"/>
      <c r="DC54" s="1283"/>
      <c r="DD54" s="1283"/>
      <c r="DE54" s="1283"/>
      <c r="DF54" s="1283"/>
      <c r="DG54" s="1"/>
      <c r="DH54" s="1"/>
      <c r="DI54" s="1"/>
      <c r="DJ54" s="1385">
        <f>DT52</f>
        <v>0</v>
      </c>
      <c r="DK54" s="1386">
        <f>DT54</f>
        <v>0</v>
      </c>
      <c r="DL54" s="1386">
        <f>DT56</f>
        <v>0</v>
      </c>
      <c r="DM54" s="1386">
        <f>DT58</f>
        <v>0</v>
      </c>
      <c r="DN54" s="1386">
        <f>DT60</f>
        <v>0</v>
      </c>
      <c r="DO54" s="1366">
        <f>DT62</f>
        <v>0</v>
      </c>
      <c r="DP54" s="4093"/>
      <c r="DQ54" s="1381" t="s">
        <v>8</v>
      </c>
      <c r="DR54" s="1377" t="str">
        <f>DK50&amp;DQ54</f>
        <v>FEN EDEBİYAT FAK.D</v>
      </c>
      <c r="DS54" s="1378">
        <f t="shared" si="275"/>
        <v>0</v>
      </c>
      <c r="DT54" s="1379">
        <f t="shared" si="269"/>
        <v>0</v>
      </c>
      <c r="DU54" s="1379">
        <f t="shared" si="269"/>
        <v>0</v>
      </c>
      <c r="DV54" s="1379">
        <f t="shared" si="269"/>
        <v>0</v>
      </c>
      <c r="DW54" s="1379">
        <f t="shared" si="269"/>
        <v>0</v>
      </c>
      <c r="DX54" s="1388">
        <f t="shared" si="269"/>
        <v>0</v>
      </c>
      <c r="ED54" s="12"/>
      <c r="EE54" s="12"/>
      <c r="EF54" s="2455">
        <f>EP52</f>
        <v>0</v>
      </c>
      <c r="EG54" s="2456">
        <f>EP54</f>
        <v>0</v>
      </c>
      <c r="EH54" s="2456">
        <f>EP56</f>
        <v>0</v>
      </c>
      <c r="EI54" s="2456">
        <f>EP58</f>
        <v>0</v>
      </c>
      <c r="EJ54" s="2456">
        <f>EP60</f>
        <v>0</v>
      </c>
      <c r="EK54" s="2457">
        <f>EP62</f>
        <v>0</v>
      </c>
      <c r="EL54" s="4101"/>
      <c r="EM54" s="2463" t="s">
        <v>8</v>
      </c>
      <c r="EN54" s="2459" t="str">
        <f>EG50&amp;EM54</f>
        <v>FEN EDEBİYAT FAK.D</v>
      </c>
      <c r="EO54" s="2460">
        <f t="shared" si="276"/>
        <v>0</v>
      </c>
      <c r="EP54" s="2461">
        <f t="shared" si="277"/>
        <v>0</v>
      </c>
      <c r="EQ54" s="2461">
        <f t="shared" si="278"/>
        <v>0</v>
      </c>
      <c r="ER54" s="2461">
        <f t="shared" si="279"/>
        <v>0</v>
      </c>
      <c r="ES54" s="2461">
        <f>SUMIF($L$16:$L$41,$DR$54,Q$16:Q$41)</f>
        <v>0</v>
      </c>
      <c r="ET54" s="1388"/>
      <c r="EU54" s="712"/>
      <c r="EV54" s="712"/>
      <c r="EW54" s="712"/>
      <c r="EX54" s="712"/>
      <c r="EY54" s="712"/>
      <c r="EZ54" s="2455">
        <f>FJ52</f>
        <v>0</v>
      </c>
      <c r="FA54" s="2456">
        <f>FJ54</f>
        <v>0</v>
      </c>
      <c r="FB54" s="2456">
        <f>FJ56</f>
        <v>0</v>
      </c>
      <c r="FC54" s="2456">
        <f>FJ58</f>
        <v>0</v>
      </c>
      <c r="FD54" s="2456">
        <f>FJ60</f>
        <v>0</v>
      </c>
      <c r="FE54" s="2457">
        <f>FJ62</f>
        <v>0</v>
      </c>
      <c r="FF54" s="4101"/>
      <c r="FG54" s="2463" t="s">
        <v>8</v>
      </c>
      <c r="FH54" s="2459" t="str">
        <f>FA50&amp;FG54</f>
        <v>FEN EDEBİYAT FAK.D</v>
      </c>
      <c r="FI54" s="2460">
        <f t="shared" si="280"/>
        <v>0</v>
      </c>
      <c r="FJ54" s="2461">
        <f t="shared" si="281"/>
        <v>0</v>
      </c>
      <c r="FK54" s="2461">
        <f t="shared" si="282"/>
        <v>0</v>
      </c>
      <c r="FL54" s="2461">
        <f t="shared" si="283"/>
        <v>0</v>
      </c>
      <c r="FM54" s="2461">
        <f t="shared" si="284"/>
        <v>0</v>
      </c>
      <c r="FN54" s="1388"/>
      <c r="FO54" s="712"/>
      <c r="FP54" s="712"/>
      <c r="FQ54" s="712"/>
      <c r="FR54" s="2455">
        <f>GB52</f>
        <v>0</v>
      </c>
      <c r="FS54" s="2456">
        <f>GB54</f>
        <v>0</v>
      </c>
      <c r="FT54" s="2456">
        <f>GB56</f>
        <v>0</v>
      </c>
      <c r="FU54" s="2456">
        <f>GB58</f>
        <v>0</v>
      </c>
      <c r="FV54" s="2456">
        <f>GB60</f>
        <v>0</v>
      </c>
      <c r="FW54" s="1366">
        <f>GB62</f>
        <v>0</v>
      </c>
      <c r="FX54" s="4093"/>
      <c r="FY54" s="1381" t="s">
        <v>8</v>
      </c>
      <c r="FZ54" s="1377" t="str">
        <f>FS50&amp;FY54</f>
        <v>FEN EDEBİYAT FAK.D</v>
      </c>
      <c r="GA54" s="1378">
        <f t="shared" si="285"/>
        <v>0</v>
      </c>
      <c r="GB54" s="1379">
        <f t="shared" si="270"/>
        <v>0</v>
      </c>
      <c r="GC54" s="1379">
        <f t="shared" si="271"/>
        <v>0</v>
      </c>
      <c r="GD54" s="1379">
        <f t="shared" si="272"/>
        <v>0</v>
      </c>
      <c r="GE54" s="1379">
        <f t="shared" si="273"/>
        <v>0</v>
      </c>
      <c r="GF54" s="1388">
        <f t="shared" si="274"/>
        <v>0</v>
      </c>
      <c r="GH54" s="12"/>
      <c r="GI54" s="12"/>
      <c r="GJ54" s="1"/>
      <c r="GK54" s="1"/>
      <c r="GL54" s="1"/>
      <c r="GM54" s="1295"/>
      <c r="GN54" s="1295"/>
      <c r="GO54" s="1295"/>
      <c r="GP54" s="1295"/>
      <c r="GQ54" s="1295"/>
      <c r="GR54" s="1295"/>
      <c r="GS54" s="1295"/>
      <c r="GT54" s="1295"/>
      <c r="GU54" s="1295"/>
      <c r="GV54" s="1295"/>
      <c r="GW54" s="1295"/>
      <c r="GX54" s="1295"/>
      <c r="GY54" s="1295"/>
      <c r="GZ54" s="1295"/>
      <c r="HA54" s="1295"/>
      <c r="HB54" s="1295"/>
      <c r="HC54" s="1295"/>
      <c r="HD54" s="1295"/>
      <c r="HE54" s="1295"/>
      <c r="HF54" s="1295"/>
      <c r="HG54" s="1295"/>
      <c r="HH54" s="1295"/>
      <c r="HI54" s="1295"/>
      <c r="HJ54" s="1295"/>
      <c r="HK54" s="1295"/>
      <c r="HL54" s="1295"/>
      <c r="HM54" s="1295"/>
      <c r="HN54" s="1295"/>
      <c r="HO54" s="1295"/>
      <c r="HP54" s="1295"/>
      <c r="HQ54" s="1295"/>
      <c r="HR54" s="1295"/>
      <c r="HS54" s="1295"/>
      <c r="HT54" s="1295"/>
      <c r="HU54" s="1295"/>
      <c r="HV54" s="1295"/>
      <c r="HW54" s="1295"/>
      <c r="HX54" s="1295"/>
      <c r="HY54" s="1295"/>
      <c r="HZ54" s="1295"/>
      <c r="IA54" s="1295"/>
      <c r="IB54" s="1295"/>
      <c r="IC54" s="1295"/>
      <c r="ID54" s="1295"/>
      <c r="IE54" s="1295"/>
      <c r="IF54" s="1295"/>
      <c r="IG54" s="1295"/>
      <c r="IH54" s="1295"/>
      <c r="II54" s="1295"/>
      <c r="IJ54" s="1295"/>
      <c r="IK54" s="1295"/>
      <c r="IL54" s="1295"/>
      <c r="IM54" s="1295"/>
      <c r="IN54" s="1295"/>
      <c r="IO54" s="1295"/>
      <c r="IP54" s="1295"/>
      <c r="IQ54" s="1295"/>
      <c r="IR54" s="1295"/>
      <c r="IS54" s="1295"/>
      <c r="IT54" s="1295"/>
      <c r="IU54" s="1295"/>
      <c r="IV54" s="1295"/>
      <c r="IW54" s="1295"/>
      <c r="IX54" s="1295"/>
      <c r="IY54" s="1295"/>
      <c r="IZ54" s="1295"/>
      <c r="JA54" s="1295"/>
      <c r="JB54" s="1295"/>
      <c r="JC54" s="1295"/>
      <c r="JD54" s="1"/>
      <c r="JE54" s="56"/>
      <c r="JF54" s="1"/>
      <c r="JG54" s="1"/>
      <c r="JH54" s="1"/>
      <c r="JI54" s="1"/>
      <c r="JJ54" s="1"/>
      <c r="JK54" s="1"/>
      <c r="JL54" s="1"/>
      <c r="JM54" s="1"/>
      <c r="JN54" s="1"/>
      <c r="JO54" s="1"/>
      <c r="JP54" s="1295"/>
      <c r="JQ54" s="1295"/>
      <c r="JR54" s="1295"/>
      <c r="JS54" s="1295"/>
      <c r="JT54" s="1295"/>
      <c r="JU54" s="1295"/>
      <c r="JV54" s="1295"/>
      <c r="JW54" s="1295"/>
      <c r="JX54" s="1295"/>
      <c r="JY54" s="1295"/>
      <c r="JZ54" s="1295"/>
      <c r="KA54" s="1295"/>
      <c r="KB54" s="1295"/>
      <c r="KC54" s="1295"/>
      <c r="KD54" s="1295"/>
      <c r="KE54" s="1295"/>
      <c r="KF54" s="1295"/>
      <c r="KG54" s="1295"/>
      <c r="KH54" s="1295"/>
      <c r="KI54" s="1295"/>
      <c r="KJ54" s="1295"/>
      <c r="KK54" s="1295"/>
      <c r="KL54" s="1295"/>
      <c r="KM54" s="1295"/>
      <c r="KN54" s="1295"/>
      <c r="KO54" s="1295"/>
      <c r="KP54" s="1295"/>
      <c r="KQ54" s="1295"/>
      <c r="KR54" s="1295"/>
      <c r="KS54" s="1295"/>
      <c r="KT54" s="1295"/>
      <c r="KU54" s="1295"/>
      <c r="KV54" s="1295"/>
      <c r="KW54" s="1295"/>
      <c r="KX54" s="1295"/>
      <c r="KY54" s="1295"/>
      <c r="KZ54" s="1295"/>
      <c r="LA54" s="1295"/>
      <c r="LB54" s="1295"/>
      <c r="LC54" s="1295"/>
      <c r="LD54" s="1295"/>
      <c r="LE54" s="1295"/>
      <c r="LF54" s="1295"/>
      <c r="LG54" s="1295"/>
      <c r="LH54" s="1295"/>
      <c r="LI54" s="1295"/>
      <c r="LJ54" s="1295"/>
      <c r="LK54" s="1295"/>
      <c r="LL54" s="1295"/>
      <c r="LM54" s="1295"/>
      <c r="LN54" s="1295"/>
      <c r="LO54" s="1295"/>
      <c r="LP54" s="1295"/>
      <c r="LQ54" s="1295"/>
      <c r="LR54" s="1295"/>
      <c r="LS54" s="1295"/>
      <c r="LT54" s="1295"/>
      <c r="LU54" s="1295"/>
      <c r="LV54" s="1295"/>
      <c r="LW54" s="1295"/>
      <c r="LX54" s="1295"/>
      <c r="LY54" s="1295"/>
      <c r="LZ54" s="1295"/>
      <c r="MA54" s="1295"/>
      <c r="MB54" s="1295"/>
      <c r="MC54" s="1295"/>
      <c r="MD54" s="1295"/>
      <c r="ME54" s="1295"/>
      <c r="MF54" s="1295"/>
      <c r="MG54" s="1"/>
      <c r="MH54" s="1337"/>
      <c r="MI54" s="56"/>
      <c r="MJ54" s="1"/>
      <c r="MK54" s="1"/>
      <c r="ML54" s="1"/>
      <c r="MM54" s="1"/>
      <c r="MN54" s="1"/>
      <c r="MO54" s="1"/>
      <c r="MP54" s="1"/>
      <c r="MQ54" s="56"/>
      <c r="MR54" s="56"/>
      <c r="MS54" s="273"/>
      <c r="MT54" s="273"/>
      <c r="MU54" s="273"/>
      <c r="MV54" s="273"/>
      <c r="MW54" s="273"/>
      <c r="MX54" s="273"/>
      <c r="MY54" s="273"/>
      <c r="MZ54" s="273"/>
      <c r="NA54" s="1746"/>
      <c r="NB54" s="56"/>
      <c r="NC54" s="1"/>
      <c r="ND54" s="1"/>
      <c r="NE54" s="1"/>
      <c r="NF54" s="1"/>
      <c r="NG54" s="1"/>
      <c r="NH54" s="1"/>
      <c r="NI54" s="1"/>
      <c r="NJ54" s="1350"/>
    </row>
    <row r="55" spans="3:374" s="1751" customFormat="1" ht="12.75">
      <c r="C55" s="1363"/>
      <c r="D55" s="1"/>
      <c r="E55" s="1"/>
      <c r="F55" s="1"/>
      <c r="G55" s="1"/>
      <c r="H55" s="1"/>
      <c r="I55" s="1"/>
      <c r="J55" s="379"/>
      <c r="K55" s="1"/>
      <c r="L55" s="1"/>
      <c r="M55" s="1"/>
      <c r="N55" s="1"/>
      <c r="O55" s="1"/>
      <c r="P55" s="1"/>
      <c r="Q55" s="1"/>
      <c r="R55" s="1"/>
      <c r="S55" s="1"/>
      <c r="T55" s="273"/>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c r="CJ55" s="273"/>
      <c r="CK55" s="273"/>
      <c r="CL55" s="273"/>
      <c r="CM55" s="273"/>
      <c r="CN55" s="273"/>
      <c r="CO55" s="273"/>
      <c r="CP55" s="1"/>
      <c r="CQ55" s="1363"/>
      <c r="CR55" s="17"/>
      <c r="CS55" s="17"/>
      <c r="CT55" s="17"/>
      <c r="CU55" s="17"/>
      <c r="CV55" s="17"/>
      <c r="CW55" s="1"/>
      <c r="CX55" s="1"/>
      <c r="CY55" s="4091"/>
      <c r="CZ55" s="1753"/>
      <c r="DA55" s="1753"/>
      <c r="DB55" s="1753"/>
      <c r="DC55" s="1753"/>
      <c r="DD55" s="1753"/>
      <c r="DE55" s="1753"/>
      <c r="DF55" s="1753"/>
      <c r="DG55" s="1"/>
      <c r="DH55" s="1"/>
      <c r="DI55" s="1"/>
      <c r="DJ55" s="1383">
        <f>DU51</f>
        <v>0</v>
      </c>
      <c r="DK55" s="1384">
        <f>DU53</f>
        <v>0</v>
      </c>
      <c r="DL55" s="1384">
        <f>DU55</f>
        <v>0</v>
      </c>
      <c r="DM55" s="1384">
        <f>DU57</f>
        <v>0</v>
      </c>
      <c r="DN55" s="1384">
        <f>DU59</f>
        <v>0</v>
      </c>
      <c r="DO55" s="1371">
        <f>DU61</f>
        <v>0</v>
      </c>
      <c r="DP55" s="4098">
        <v>3</v>
      </c>
      <c r="DQ55" s="1372" t="s">
        <v>7</v>
      </c>
      <c r="DR55" s="1373" t="str">
        <f>DL50&amp;DQ55</f>
        <v>İLAHİYAT FAK.T</v>
      </c>
      <c r="DS55" s="1374">
        <f t="shared" si="275"/>
        <v>0</v>
      </c>
      <c r="DT55" s="1375">
        <f t="shared" si="269"/>
        <v>0</v>
      </c>
      <c r="DU55" s="1375">
        <f t="shared" si="269"/>
        <v>0</v>
      </c>
      <c r="DV55" s="1375">
        <f t="shared" si="269"/>
        <v>0</v>
      </c>
      <c r="DW55" s="1375">
        <f t="shared" si="269"/>
        <v>0</v>
      </c>
      <c r="DX55" s="1387">
        <f t="shared" si="269"/>
        <v>0</v>
      </c>
      <c r="ED55" s="12"/>
      <c r="EE55" s="12"/>
      <c r="EF55" s="1383">
        <f>EQ51</f>
        <v>0</v>
      </c>
      <c r="EG55" s="1384">
        <f>EQ53</f>
        <v>0</v>
      </c>
      <c r="EH55" s="1384">
        <f>EQ55</f>
        <v>0</v>
      </c>
      <c r="EI55" s="1384">
        <f>EQ57</f>
        <v>0</v>
      </c>
      <c r="EJ55" s="1384">
        <f>EQ59</f>
        <v>0</v>
      </c>
      <c r="EK55" s="1371">
        <f>EQ61</f>
        <v>0</v>
      </c>
      <c r="EL55" s="4098">
        <v>3</v>
      </c>
      <c r="EM55" s="1372" t="s">
        <v>7</v>
      </c>
      <c r="EN55" s="1373" t="str">
        <f>EH50&amp;EM55</f>
        <v>İLAHİYAT FAK.T</v>
      </c>
      <c r="EO55" s="1374">
        <f t="shared" si="276"/>
        <v>0</v>
      </c>
      <c r="EP55" s="1375">
        <f t="shared" si="277"/>
        <v>0</v>
      </c>
      <c r="EQ55" s="1375">
        <f t="shared" si="278"/>
        <v>0</v>
      </c>
      <c r="ER55" s="1375">
        <f t="shared" si="279"/>
        <v>0</v>
      </c>
      <c r="ES55" s="1375">
        <f>SUMIF($L$16:$L$41,$DR$55,Q$16:Q$41)</f>
        <v>0</v>
      </c>
      <c r="ET55" s="1387"/>
      <c r="EZ55" s="1383">
        <f>FK51</f>
        <v>0</v>
      </c>
      <c r="FA55" s="1384">
        <f>FK53</f>
        <v>0</v>
      </c>
      <c r="FB55" s="1384">
        <f>FK55</f>
        <v>0</v>
      </c>
      <c r="FC55" s="1384">
        <f>FK57</f>
        <v>0</v>
      </c>
      <c r="FD55" s="1384">
        <f>FK59</f>
        <v>0</v>
      </c>
      <c r="FE55" s="1371">
        <f>FK61</f>
        <v>0</v>
      </c>
      <c r="FF55" s="4098">
        <v>3</v>
      </c>
      <c r="FG55" s="1372" t="s">
        <v>7</v>
      </c>
      <c r="FH55" s="1373" t="str">
        <f>FB50&amp;FG55</f>
        <v>İLAHİYAT FAK.T</v>
      </c>
      <c r="FI55" s="1374">
        <f t="shared" si="280"/>
        <v>0</v>
      </c>
      <c r="FJ55" s="1375">
        <f t="shared" si="281"/>
        <v>0</v>
      </c>
      <c r="FK55" s="1375">
        <f t="shared" si="282"/>
        <v>0</v>
      </c>
      <c r="FL55" s="1375">
        <f t="shared" si="283"/>
        <v>0</v>
      </c>
      <c r="FM55" s="1375">
        <f t="shared" si="284"/>
        <v>0</v>
      </c>
      <c r="FN55" s="1387"/>
      <c r="FR55" s="1383">
        <f>GC51</f>
        <v>0</v>
      </c>
      <c r="FS55" s="1384">
        <f>GC53</f>
        <v>0</v>
      </c>
      <c r="FT55" s="1384">
        <f>GC55</f>
        <v>0</v>
      </c>
      <c r="FU55" s="1384">
        <f>GC57</f>
        <v>0</v>
      </c>
      <c r="FV55" s="1384">
        <f>GC59</f>
        <v>0</v>
      </c>
      <c r="FW55" s="1371">
        <f>GC61</f>
        <v>0</v>
      </c>
      <c r="FX55" s="4098">
        <v>3</v>
      </c>
      <c r="FY55" s="1372" t="s">
        <v>7</v>
      </c>
      <c r="FZ55" s="1373" t="str">
        <f>FT50&amp;FY55</f>
        <v>İLAHİYAT FAK.T</v>
      </c>
      <c r="GA55" s="1374">
        <f t="shared" si="285"/>
        <v>0</v>
      </c>
      <c r="GB55" s="1375">
        <f t="shared" si="270"/>
        <v>0</v>
      </c>
      <c r="GC55" s="1375">
        <f t="shared" si="271"/>
        <v>0</v>
      </c>
      <c r="GD55" s="1375">
        <f t="shared" si="272"/>
        <v>0</v>
      </c>
      <c r="GE55" s="1375">
        <f t="shared" si="273"/>
        <v>0</v>
      </c>
      <c r="GF55" s="1387">
        <f t="shared" si="274"/>
        <v>0</v>
      </c>
      <c r="GH55" s="12"/>
      <c r="GI55" s="12"/>
      <c r="GJ55" s="1"/>
      <c r="GK55" s="1"/>
      <c r="GL55" s="1"/>
      <c r="GM55" s="1295"/>
      <c r="GN55" s="1295"/>
      <c r="GO55" s="1295"/>
      <c r="GP55" s="1295"/>
      <c r="GQ55" s="1295"/>
      <c r="GR55" s="1295"/>
      <c r="GS55" s="1295"/>
      <c r="GT55" s="1295"/>
      <c r="GU55" s="1295"/>
      <c r="GV55" s="1295"/>
      <c r="GW55" s="1295"/>
      <c r="GX55" s="1295"/>
      <c r="GY55" s="1295"/>
      <c r="GZ55" s="1295"/>
      <c r="HA55" s="1295"/>
      <c r="HB55" s="1295"/>
      <c r="HC55" s="1295"/>
      <c r="HD55" s="1295"/>
      <c r="HE55" s="1295"/>
      <c r="HF55" s="1295"/>
      <c r="HG55" s="1295"/>
      <c r="HH55" s="1295"/>
      <c r="HI55" s="1295"/>
      <c r="HJ55" s="1295"/>
      <c r="HK55" s="1295"/>
      <c r="HL55" s="1295"/>
      <c r="HM55" s="1295"/>
      <c r="HN55" s="1295"/>
      <c r="HO55" s="1295"/>
      <c r="HP55" s="1295"/>
      <c r="HQ55" s="1295"/>
      <c r="HR55" s="1295"/>
      <c r="HS55" s="1295"/>
      <c r="HT55" s="1295"/>
      <c r="HU55" s="1295"/>
      <c r="HV55" s="1295"/>
      <c r="HW55" s="1295"/>
      <c r="HX55" s="1295"/>
      <c r="HY55" s="1295"/>
      <c r="HZ55" s="1295"/>
      <c r="IA55" s="1295"/>
      <c r="IB55" s="1295"/>
      <c r="IC55" s="1295"/>
      <c r="ID55" s="1295"/>
      <c r="IE55" s="1295"/>
      <c r="IF55" s="1295"/>
      <c r="IG55" s="1295"/>
      <c r="IH55" s="1295"/>
      <c r="II55" s="1295"/>
      <c r="IJ55" s="1295"/>
      <c r="IK55" s="1295"/>
      <c r="IL55" s="1295"/>
      <c r="IM55" s="1295"/>
      <c r="IN55" s="1295"/>
      <c r="IO55" s="1295"/>
      <c r="IP55" s="1295"/>
      <c r="IQ55" s="1295"/>
      <c r="IR55" s="1295"/>
      <c r="IS55" s="1295"/>
      <c r="IT55" s="1295"/>
      <c r="IU55" s="1295"/>
      <c r="IV55" s="1295"/>
      <c r="IW55" s="1295"/>
      <c r="IX55" s="1295"/>
      <c r="IY55" s="1295"/>
      <c r="IZ55" s="1295"/>
      <c r="JA55" s="1295"/>
      <c r="JB55" s="1295"/>
      <c r="JC55" s="1295"/>
      <c r="JD55" s="1"/>
      <c r="JE55" s="56"/>
      <c r="JF55" s="1"/>
      <c r="JG55" s="1"/>
      <c r="JH55" s="1"/>
      <c r="JI55" s="1"/>
      <c r="JJ55" s="1"/>
      <c r="JK55" s="1"/>
      <c r="JL55" s="1"/>
      <c r="JM55" s="1"/>
      <c r="JN55" s="1"/>
      <c r="JO55" s="1"/>
      <c r="JP55" s="1295"/>
      <c r="JQ55" s="1295"/>
      <c r="JR55" s="1295"/>
      <c r="JS55" s="1295"/>
      <c r="JT55" s="1295"/>
      <c r="JU55" s="1295"/>
      <c r="JV55" s="1295"/>
      <c r="JW55" s="1295"/>
      <c r="JX55" s="1295"/>
      <c r="JY55" s="1295"/>
      <c r="JZ55" s="1295"/>
      <c r="KA55" s="1295"/>
      <c r="KB55" s="1295"/>
      <c r="KC55" s="1295"/>
      <c r="KD55" s="1295"/>
      <c r="KE55" s="1295"/>
      <c r="KF55" s="1295"/>
      <c r="KG55" s="1295"/>
      <c r="KH55" s="1295"/>
      <c r="KI55" s="1295"/>
      <c r="KJ55" s="1295"/>
      <c r="KK55" s="1295"/>
      <c r="KL55" s="1295"/>
      <c r="KM55" s="1295"/>
      <c r="KN55" s="1295"/>
      <c r="KO55" s="1295"/>
      <c r="KP55" s="1295"/>
      <c r="KQ55" s="1295"/>
      <c r="KR55" s="1295"/>
      <c r="KS55" s="1295"/>
      <c r="KT55" s="1295"/>
      <c r="KU55" s="1295"/>
      <c r="KV55" s="1295"/>
      <c r="KW55" s="1295"/>
      <c r="KX55" s="1295"/>
      <c r="KY55" s="1295"/>
      <c r="KZ55" s="1295"/>
      <c r="LA55" s="1295"/>
      <c r="LB55" s="1295"/>
      <c r="LC55" s="1295"/>
      <c r="LD55" s="1295"/>
      <c r="LE55" s="1295"/>
      <c r="LF55" s="1295"/>
      <c r="LG55" s="1295"/>
      <c r="LH55" s="1295"/>
      <c r="LI55" s="1295"/>
      <c r="LJ55" s="1295"/>
      <c r="LK55" s="1295"/>
      <c r="LL55" s="1295"/>
      <c r="LM55" s="1295"/>
      <c r="LN55" s="1295"/>
      <c r="LO55" s="1295"/>
      <c r="LP55" s="1295"/>
      <c r="LQ55" s="1295"/>
      <c r="LR55" s="1295"/>
      <c r="LS55" s="1295"/>
      <c r="LT55" s="1295"/>
      <c r="LU55" s="1295"/>
      <c r="LV55" s="1295"/>
      <c r="LW55" s="1295"/>
      <c r="LX55" s="1295"/>
      <c r="LY55" s="1295"/>
      <c r="LZ55" s="1295"/>
      <c r="MA55" s="1295"/>
      <c r="MB55" s="1295"/>
      <c r="MC55" s="1295"/>
      <c r="MD55" s="1295"/>
      <c r="ME55" s="1295"/>
      <c r="MF55" s="1295"/>
      <c r="MG55" s="1"/>
      <c r="MH55" s="1337"/>
      <c r="MI55" s="56"/>
      <c r="MJ55" s="1"/>
      <c r="MK55" s="1"/>
      <c r="ML55" s="1"/>
      <c r="MM55" s="1"/>
      <c r="MN55" s="1"/>
      <c r="MO55" s="1"/>
      <c r="MP55" s="1"/>
      <c r="MQ55" s="56"/>
      <c r="MR55" s="56"/>
      <c r="MS55" s="273"/>
      <c r="MT55" s="273"/>
      <c r="MU55" s="273"/>
      <c r="MV55" s="273"/>
      <c r="MW55" s="273"/>
      <c r="MX55" s="273"/>
      <c r="MY55" s="273"/>
      <c r="MZ55" s="273"/>
      <c r="NA55" s="1746"/>
      <c r="NB55" s="56"/>
      <c r="NC55" s="1"/>
      <c r="ND55" s="1"/>
      <c r="NE55" s="1"/>
      <c r="NF55" s="1"/>
      <c r="NG55" s="1"/>
      <c r="NH55" s="1"/>
      <c r="NI55" s="1"/>
      <c r="NJ55" s="1350"/>
    </row>
    <row r="56" spans="3:374" s="1751" customFormat="1" ht="13.5" thickBot="1">
      <c r="C56" s="1363"/>
      <c r="D56" s="1"/>
      <c r="E56" s="1"/>
      <c r="F56" s="1"/>
      <c r="G56" s="1"/>
      <c r="H56" s="1"/>
      <c r="I56" s="1"/>
      <c r="J56" s="379"/>
      <c r="K56" s="1"/>
      <c r="L56" s="1"/>
      <c r="M56" s="1"/>
      <c r="N56" s="1"/>
      <c r="O56" s="1"/>
      <c r="P56" s="1"/>
      <c r="Q56" s="1"/>
      <c r="R56" s="1"/>
      <c r="S56" s="1"/>
      <c r="T56" s="273"/>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c r="CF56" s="273"/>
      <c r="CG56" s="273"/>
      <c r="CH56" s="273"/>
      <c r="CI56" s="273"/>
      <c r="CJ56" s="273"/>
      <c r="CK56" s="273"/>
      <c r="CL56" s="273"/>
      <c r="CM56" s="273"/>
      <c r="CN56" s="273"/>
      <c r="CO56" s="273"/>
      <c r="CP56" s="1"/>
      <c r="CQ56" s="1363"/>
      <c r="CR56" s="17"/>
      <c r="CS56" s="17"/>
      <c r="CT56" s="17"/>
      <c r="CU56" s="17"/>
      <c r="CV56" s="17"/>
      <c r="CW56" s="1"/>
      <c r="CX56" s="1"/>
      <c r="CY56" s="4091"/>
      <c r="CZ56" s="1753"/>
      <c r="DA56" s="1283"/>
      <c r="DB56" s="1283"/>
      <c r="DC56" s="1283"/>
      <c r="DD56" s="1283"/>
      <c r="DE56" s="1283"/>
      <c r="DF56" s="1283"/>
      <c r="DG56" s="1"/>
      <c r="DH56" s="1"/>
      <c r="DI56" s="1"/>
      <c r="DJ56" s="1385">
        <f>DU52</f>
        <v>0</v>
      </c>
      <c r="DK56" s="1386">
        <f>DU54</f>
        <v>0</v>
      </c>
      <c r="DL56" s="1386">
        <f>DU56</f>
        <v>0</v>
      </c>
      <c r="DM56" s="1386">
        <f>DU58</f>
        <v>0</v>
      </c>
      <c r="DN56" s="1386">
        <f>DU60</f>
        <v>0</v>
      </c>
      <c r="DO56" s="1366">
        <f>DU62</f>
        <v>0</v>
      </c>
      <c r="DP56" s="4099"/>
      <c r="DQ56" s="1376" t="s">
        <v>8</v>
      </c>
      <c r="DR56" s="1377" t="str">
        <f>DL50&amp;DQ56</f>
        <v>İLAHİYAT FAK.D</v>
      </c>
      <c r="DS56" s="1378">
        <f t="shared" si="275"/>
        <v>0</v>
      </c>
      <c r="DT56" s="1379">
        <f t="shared" si="269"/>
        <v>0</v>
      </c>
      <c r="DU56" s="1379">
        <f t="shared" si="269"/>
        <v>0</v>
      </c>
      <c r="DV56" s="1379">
        <f t="shared" si="269"/>
        <v>0</v>
      </c>
      <c r="DW56" s="1379">
        <f t="shared" si="269"/>
        <v>0</v>
      </c>
      <c r="DX56" s="1388">
        <f t="shared" si="269"/>
        <v>0</v>
      </c>
      <c r="ED56" s="12"/>
      <c r="EE56" s="12"/>
      <c r="EF56" s="1385">
        <f>EQ52</f>
        <v>0</v>
      </c>
      <c r="EG56" s="1386">
        <f>EQ54</f>
        <v>0</v>
      </c>
      <c r="EH56" s="1386">
        <f>EQ56</f>
        <v>0</v>
      </c>
      <c r="EI56" s="1386">
        <f>EQ58</f>
        <v>0</v>
      </c>
      <c r="EJ56" s="1386">
        <f>EQ60</f>
        <v>0</v>
      </c>
      <c r="EK56" s="1366">
        <f>EQ62</f>
        <v>0</v>
      </c>
      <c r="EL56" s="4099"/>
      <c r="EM56" s="1376" t="s">
        <v>8</v>
      </c>
      <c r="EN56" s="1377" t="str">
        <f>EH50&amp;EM56</f>
        <v>İLAHİYAT FAK.D</v>
      </c>
      <c r="EO56" s="1378">
        <f t="shared" si="276"/>
        <v>0</v>
      </c>
      <c r="EP56" s="1379">
        <f t="shared" si="277"/>
        <v>0</v>
      </c>
      <c r="EQ56" s="1379">
        <f t="shared" si="278"/>
        <v>0</v>
      </c>
      <c r="ER56" s="1379">
        <f t="shared" si="279"/>
        <v>0</v>
      </c>
      <c r="ES56" s="1379">
        <f>SUMIF($L$16:$L$41,$DR$56,Q$16:Q$41)</f>
        <v>0</v>
      </c>
      <c r="ET56" s="1388"/>
      <c r="EZ56" s="1385">
        <f>FK52</f>
        <v>0</v>
      </c>
      <c r="FA56" s="1386">
        <f>FK54</f>
        <v>0</v>
      </c>
      <c r="FB56" s="1386">
        <f>FK56</f>
        <v>0</v>
      </c>
      <c r="FC56" s="1386">
        <f>FK58</f>
        <v>0</v>
      </c>
      <c r="FD56" s="1386">
        <f>FK60</f>
        <v>0</v>
      </c>
      <c r="FE56" s="1366">
        <f>FK62</f>
        <v>0</v>
      </c>
      <c r="FF56" s="4099"/>
      <c r="FG56" s="1376" t="s">
        <v>8</v>
      </c>
      <c r="FH56" s="1377" t="str">
        <f>FB50&amp;FG56</f>
        <v>İLAHİYAT FAK.D</v>
      </c>
      <c r="FI56" s="1378">
        <f t="shared" si="280"/>
        <v>0</v>
      </c>
      <c r="FJ56" s="1379">
        <f t="shared" si="281"/>
        <v>0</v>
      </c>
      <c r="FK56" s="1379">
        <f t="shared" si="282"/>
        <v>0</v>
      </c>
      <c r="FL56" s="1379">
        <f t="shared" si="283"/>
        <v>0</v>
      </c>
      <c r="FM56" s="1379">
        <f t="shared" si="284"/>
        <v>0</v>
      </c>
      <c r="FN56" s="1388"/>
      <c r="FR56" s="1385">
        <f>GC52</f>
        <v>0</v>
      </c>
      <c r="FS56" s="1386">
        <f>GC54</f>
        <v>0</v>
      </c>
      <c r="FT56" s="1386">
        <f>GC56</f>
        <v>0</v>
      </c>
      <c r="FU56" s="1386">
        <f>GC58</f>
        <v>0</v>
      </c>
      <c r="FV56" s="1386">
        <f>GC60</f>
        <v>0</v>
      </c>
      <c r="FW56" s="1366">
        <f>GC62</f>
        <v>0</v>
      </c>
      <c r="FX56" s="4099"/>
      <c r="FY56" s="1376" t="s">
        <v>8</v>
      </c>
      <c r="FZ56" s="1377" t="str">
        <f>FT50&amp;FY56</f>
        <v>İLAHİYAT FAK.D</v>
      </c>
      <c r="GA56" s="1378">
        <f t="shared" si="285"/>
        <v>0</v>
      </c>
      <c r="GB56" s="1379">
        <f t="shared" si="270"/>
        <v>0</v>
      </c>
      <c r="GC56" s="1379">
        <f t="shared" si="271"/>
        <v>0</v>
      </c>
      <c r="GD56" s="1379">
        <f t="shared" si="272"/>
        <v>0</v>
      </c>
      <c r="GE56" s="1379">
        <f t="shared" si="273"/>
        <v>0</v>
      </c>
      <c r="GF56" s="1388">
        <f t="shared" si="274"/>
        <v>0</v>
      </c>
      <c r="GH56" s="12"/>
      <c r="GI56" s="12"/>
      <c r="GJ56" s="1"/>
      <c r="GK56" s="1"/>
      <c r="GL56" s="1"/>
      <c r="GM56" s="1295"/>
      <c r="GN56" s="1295"/>
      <c r="GO56" s="1295"/>
      <c r="GP56" s="1295"/>
      <c r="GQ56" s="1295"/>
      <c r="GR56" s="1295"/>
      <c r="GS56" s="1295"/>
      <c r="GT56" s="1295"/>
      <c r="GU56" s="1295"/>
      <c r="GV56" s="1295"/>
      <c r="GW56" s="1295"/>
      <c r="GX56" s="1295"/>
      <c r="GY56" s="1295"/>
      <c r="GZ56" s="1295"/>
      <c r="HA56" s="1295"/>
      <c r="HB56" s="1295"/>
      <c r="HC56" s="1295"/>
      <c r="HD56" s="1295"/>
      <c r="HE56" s="1295"/>
      <c r="HF56" s="1295"/>
      <c r="HG56" s="1295"/>
      <c r="HH56" s="1295"/>
      <c r="HI56" s="1295"/>
      <c r="HJ56" s="1295"/>
      <c r="HK56" s="1295"/>
      <c r="HL56" s="1295"/>
      <c r="HM56" s="1295"/>
      <c r="HN56" s="1295"/>
      <c r="HO56" s="1295"/>
      <c r="HP56" s="1295"/>
      <c r="HQ56" s="1295"/>
      <c r="HR56" s="1295"/>
      <c r="HS56" s="1295"/>
      <c r="HT56" s="1295"/>
      <c r="HU56" s="1295"/>
      <c r="HV56" s="1295"/>
      <c r="HW56" s="1295"/>
      <c r="HX56" s="1295"/>
      <c r="HY56" s="1295"/>
      <c r="HZ56" s="1295"/>
      <c r="IA56" s="1295"/>
      <c r="IB56" s="1295"/>
      <c r="IC56" s="1295"/>
      <c r="ID56" s="1295"/>
      <c r="IE56" s="1295"/>
      <c r="IF56" s="1295"/>
      <c r="IG56" s="1295"/>
      <c r="IH56" s="1295"/>
      <c r="II56" s="1295"/>
      <c r="IJ56" s="1295"/>
      <c r="IK56" s="1295"/>
      <c r="IL56" s="1295"/>
      <c r="IM56" s="1295"/>
      <c r="IN56" s="1295"/>
      <c r="IO56" s="1295"/>
      <c r="IP56" s="1295"/>
      <c r="IQ56" s="1295"/>
      <c r="IR56" s="1295"/>
      <c r="IS56" s="1295"/>
      <c r="IT56" s="1295"/>
      <c r="IU56" s="1295"/>
      <c r="IV56" s="1295"/>
      <c r="IW56" s="1295"/>
      <c r="IX56" s="1295"/>
      <c r="IY56" s="1295"/>
      <c r="IZ56" s="1295"/>
      <c r="JA56" s="1295"/>
      <c r="JB56" s="1295"/>
      <c r="JC56" s="1295"/>
      <c r="JD56" s="1"/>
      <c r="JE56" s="56"/>
      <c r="JF56" s="1"/>
      <c r="JG56" s="1"/>
      <c r="JH56" s="1"/>
      <c r="JI56" s="1"/>
      <c r="JJ56" s="1"/>
      <c r="JK56" s="1"/>
      <c r="JL56" s="1"/>
      <c r="JM56" s="1"/>
      <c r="JN56" s="1"/>
      <c r="JO56" s="1"/>
      <c r="JP56" s="1295"/>
      <c r="JQ56" s="1295"/>
      <c r="JR56" s="1295"/>
      <c r="JS56" s="1295"/>
      <c r="JT56" s="1295"/>
      <c r="JU56" s="1295"/>
      <c r="JV56" s="1295"/>
      <c r="JW56" s="1295"/>
      <c r="JX56" s="1295"/>
      <c r="JY56" s="1295"/>
      <c r="JZ56" s="1295"/>
      <c r="KA56" s="1295"/>
      <c r="KB56" s="1295"/>
      <c r="KC56" s="1295"/>
      <c r="KD56" s="1295"/>
      <c r="KE56" s="1295"/>
      <c r="KF56" s="1295"/>
      <c r="KG56" s="1295"/>
      <c r="KH56" s="1295"/>
      <c r="KI56" s="1295"/>
      <c r="KJ56" s="1295"/>
      <c r="KK56" s="1295"/>
      <c r="KL56" s="1295"/>
      <c r="KM56" s="1295"/>
      <c r="KN56" s="1295"/>
      <c r="KO56" s="1295"/>
      <c r="KP56" s="1295"/>
      <c r="KQ56" s="1295"/>
      <c r="KR56" s="1295"/>
      <c r="KS56" s="1295"/>
      <c r="KT56" s="1295"/>
      <c r="KU56" s="1295"/>
      <c r="KV56" s="1295"/>
      <c r="KW56" s="1295"/>
      <c r="KX56" s="1295"/>
      <c r="KY56" s="1295"/>
      <c r="KZ56" s="1295"/>
      <c r="LA56" s="1295"/>
      <c r="LB56" s="1295"/>
      <c r="LC56" s="1295"/>
      <c r="LD56" s="1295"/>
      <c r="LE56" s="1295"/>
      <c r="LF56" s="1295"/>
      <c r="LG56" s="1295"/>
      <c r="LH56" s="1295"/>
      <c r="LI56" s="1295"/>
      <c r="LJ56" s="1295"/>
      <c r="LK56" s="1295"/>
      <c r="LL56" s="1295"/>
      <c r="LM56" s="1295"/>
      <c r="LN56" s="1295"/>
      <c r="LO56" s="1295"/>
      <c r="LP56" s="1295"/>
      <c r="LQ56" s="1295"/>
      <c r="LR56" s="1295"/>
      <c r="LS56" s="1295"/>
      <c r="LT56" s="1295"/>
      <c r="LU56" s="1295"/>
      <c r="LV56" s="1295"/>
      <c r="LW56" s="1295"/>
      <c r="LX56" s="1295"/>
      <c r="LY56" s="1295"/>
      <c r="LZ56" s="1295"/>
      <c r="MA56" s="1295"/>
      <c r="MB56" s="1295"/>
      <c r="MC56" s="1295"/>
      <c r="MD56" s="1295"/>
      <c r="ME56" s="1295"/>
      <c r="MF56" s="1295"/>
      <c r="MG56" s="1"/>
      <c r="MH56" s="1337"/>
      <c r="MI56" s="56"/>
      <c r="MJ56" s="1"/>
      <c r="MK56" s="1"/>
      <c r="ML56" s="1"/>
      <c r="MM56" s="1"/>
      <c r="MN56" s="1"/>
      <c r="MO56" s="1"/>
      <c r="MP56" s="1"/>
      <c r="MQ56" s="56"/>
      <c r="MR56" s="56"/>
      <c r="MS56" s="273"/>
      <c r="MT56" s="273"/>
      <c r="MU56" s="273"/>
      <c r="MV56" s="273"/>
      <c r="MW56" s="273"/>
      <c r="MX56" s="273"/>
      <c r="MY56" s="273"/>
      <c r="MZ56" s="273"/>
      <c r="NA56" s="1746"/>
      <c r="NB56" s="56"/>
      <c r="NC56" s="1"/>
      <c r="ND56" s="1"/>
      <c r="NE56" s="1"/>
      <c r="NF56" s="1"/>
      <c r="NG56" s="1"/>
      <c r="NH56" s="1"/>
      <c r="NI56" s="1"/>
      <c r="NJ56" s="1350"/>
    </row>
    <row r="57" spans="3:374" s="1751" customFormat="1" ht="12.75">
      <c r="C57" s="1363"/>
      <c r="D57" s="1"/>
      <c r="E57" s="1"/>
      <c r="F57" s="1"/>
      <c r="G57" s="1"/>
      <c r="H57" s="1"/>
      <c r="I57" s="1"/>
      <c r="J57" s="379"/>
      <c r="K57" s="1"/>
      <c r="L57" s="1"/>
      <c r="M57" s="1"/>
      <c r="N57" s="1"/>
      <c r="O57" s="1"/>
      <c r="P57" s="1"/>
      <c r="Q57" s="1"/>
      <c r="R57" s="1"/>
      <c r="S57" s="1"/>
      <c r="T57" s="273"/>
      <c r="U57" s="273"/>
      <c r="V57" s="273"/>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73"/>
      <c r="CE57" s="273"/>
      <c r="CF57" s="273"/>
      <c r="CG57" s="273"/>
      <c r="CH57" s="273"/>
      <c r="CI57" s="273"/>
      <c r="CJ57" s="273"/>
      <c r="CK57" s="273"/>
      <c r="CL57" s="273"/>
      <c r="CM57" s="273"/>
      <c r="CN57" s="273"/>
      <c r="CO57" s="273"/>
      <c r="CP57" s="1"/>
      <c r="CQ57" s="1363"/>
      <c r="CR57" s="17"/>
      <c r="CS57" s="17"/>
      <c r="CT57" s="17"/>
      <c r="CU57" s="17"/>
      <c r="CV57" s="17"/>
      <c r="CW57" s="1"/>
      <c r="CX57" s="1"/>
      <c r="CY57" s="4091"/>
      <c r="CZ57" s="1414"/>
      <c r="DA57" s="1753"/>
      <c r="DB57" s="1753"/>
      <c r="DC57" s="1753"/>
      <c r="DD57" s="1753"/>
      <c r="DE57" s="1753"/>
      <c r="DF57" s="1753"/>
      <c r="DG57" s="1"/>
      <c r="DH57" s="1"/>
      <c r="DI57" s="1"/>
      <c r="DJ57" s="1383">
        <f>DV51</f>
        <v>0</v>
      </c>
      <c r="DK57" s="1384">
        <f>DV53</f>
        <v>0</v>
      </c>
      <c r="DL57" s="1384">
        <f>DV55</f>
        <v>0</v>
      </c>
      <c r="DM57" s="1384">
        <f>DV57</f>
        <v>0</v>
      </c>
      <c r="DN57" s="1384">
        <f>DV59</f>
        <v>0</v>
      </c>
      <c r="DO57" s="1371">
        <f>DV61</f>
        <v>0</v>
      </c>
      <c r="DP57" s="4092">
        <v>4</v>
      </c>
      <c r="DQ57" s="1380" t="s">
        <v>7</v>
      </c>
      <c r="DR57" s="1373" t="str">
        <f>DM50&amp;DQ57</f>
        <v>SAĞLIK BİL. FAK.T</v>
      </c>
      <c r="DS57" s="1374">
        <f t="shared" si="275"/>
        <v>0</v>
      </c>
      <c r="DT57" s="1375">
        <f t="shared" si="269"/>
        <v>0</v>
      </c>
      <c r="DU57" s="1375">
        <f t="shared" si="269"/>
        <v>0</v>
      </c>
      <c r="DV57" s="1375">
        <f t="shared" si="269"/>
        <v>0</v>
      </c>
      <c r="DW57" s="1375">
        <f t="shared" si="269"/>
        <v>0</v>
      </c>
      <c r="DX57" s="1387">
        <f t="shared" si="269"/>
        <v>0</v>
      </c>
      <c r="ED57" s="12"/>
      <c r="EE57" s="12"/>
      <c r="EF57" s="1383">
        <f>ER51</f>
        <v>0</v>
      </c>
      <c r="EG57" s="1384">
        <f>ER53</f>
        <v>0</v>
      </c>
      <c r="EH57" s="1384">
        <f>ER55</f>
        <v>0</v>
      </c>
      <c r="EI57" s="1384">
        <f>ER57</f>
        <v>0</v>
      </c>
      <c r="EJ57" s="1384">
        <f>ER59</f>
        <v>0</v>
      </c>
      <c r="EK57" s="1371">
        <f>ER61</f>
        <v>0</v>
      </c>
      <c r="EL57" s="4092">
        <v>4</v>
      </c>
      <c r="EM57" s="1380" t="s">
        <v>7</v>
      </c>
      <c r="EN57" s="1373" t="str">
        <f>EI50&amp;EM57</f>
        <v>SAĞLIK BİL. FAK.T</v>
      </c>
      <c r="EO57" s="1374">
        <f>SUMIF($L$16:$L$41,$DR57,M$16:M$41)</f>
        <v>0</v>
      </c>
      <c r="EP57" s="1375">
        <f t="shared" si="277"/>
        <v>0</v>
      </c>
      <c r="EQ57" s="1375">
        <f t="shared" si="278"/>
        <v>0</v>
      </c>
      <c r="ER57" s="1375">
        <f t="shared" si="279"/>
        <v>0</v>
      </c>
      <c r="ES57" s="1375">
        <f>SUMIF($L$16:$L$41,$DR$57,Q$16:Q$41)</f>
        <v>0</v>
      </c>
      <c r="ET57" s="1387"/>
      <c r="EZ57" s="1383">
        <f>FL51</f>
        <v>0</v>
      </c>
      <c r="FA57" s="1384">
        <f>FL53</f>
        <v>0</v>
      </c>
      <c r="FB57" s="1384">
        <f>FL55</f>
        <v>0</v>
      </c>
      <c r="FC57" s="1384">
        <f>FL57</f>
        <v>0</v>
      </c>
      <c r="FD57" s="1384">
        <f>FL59</f>
        <v>0</v>
      </c>
      <c r="FE57" s="1371">
        <f>FL61</f>
        <v>0</v>
      </c>
      <c r="FF57" s="4092">
        <v>4</v>
      </c>
      <c r="FG57" s="1380" t="s">
        <v>7</v>
      </c>
      <c r="FH57" s="1373" t="str">
        <f>FC50&amp;FG57</f>
        <v>SAĞLIK BİL. FAK.T</v>
      </c>
      <c r="FI57" s="1374">
        <f t="shared" si="280"/>
        <v>0</v>
      </c>
      <c r="FJ57" s="1375">
        <f t="shared" si="281"/>
        <v>0</v>
      </c>
      <c r="FK57" s="1375">
        <f t="shared" si="282"/>
        <v>0</v>
      </c>
      <c r="FL57" s="1375">
        <f t="shared" si="283"/>
        <v>0</v>
      </c>
      <c r="FM57" s="1375">
        <f t="shared" si="284"/>
        <v>0</v>
      </c>
      <c r="FN57" s="1387"/>
      <c r="FR57" s="1383">
        <f>GD51</f>
        <v>0</v>
      </c>
      <c r="FS57" s="1384">
        <f>GD53</f>
        <v>0</v>
      </c>
      <c r="FT57" s="1384">
        <f>GD55</f>
        <v>0</v>
      </c>
      <c r="FU57" s="1384">
        <f>GD57</f>
        <v>0</v>
      </c>
      <c r="FV57" s="1384">
        <f>GD59</f>
        <v>0</v>
      </c>
      <c r="FW57" s="1371">
        <f>GD61</f>
        <v>0</v>
      </c>
      <c r="FX57" s="4092">
        <v>4</v>
      </c>
      <c r="FY57" s="1380" t="s">
        <v>7</v>
      </c>
      <c r="FZ57" s="1373" t="str">
        <f>FU50&amp;FY57</f>
        <v>SAĞLIK BİL. FAK.T</v>
      </c>
      <c r="GA57" s="1374">
        <f t="shared" si="285"/>
        <v>0</v>
      </c>
      <c r="GB57" s="1375">
        <f t="shared" si="270"/>
        <v>0</v>
      </c>
      <c r="GC57" s="1375">
        <f t="shared" si="271"/>
        <v>0</v>
      </c>
      <c r="GD57" s="1375">
        <f t="shared" si="272"/>
        <v>0</v>
      </c>
      <c r="GE57" s="1375">
        <f t="shared" si="273"/>
        <v>0</v>
      </c>
      <c r="GF57" s="1387">
        <f t="shared" si="274"/>
        <v>0</v>
      </c>
      <c r="GH57" s="12"/>
      <c r="GI57" s="12"/>
      <c r="GJ57" s="1"/>
      <c r="GK57" s="1"/>
      <c r="GL57" s="1"/>
      <c r="GM57" s="1295"/>
      <c r="GN57" s="1295"/>
      <c r="GO57" s="1295"/>
      <c r="GP57" s="1295"/>
      <c r="GQ57" s="1295"/>
      <c r="GR57" s="1295"/>
      <c r="GS57" s="1295"/>
      <c r="GT57" s="1295"/>
      <c r="GU57" s="1295"/>
      <c r="GV57" s="1295"/>
      <c r="GW57" s="1295"/>
      <c r="GX57" s="1295"/>
      <c r="GY57" s="1295"/>
      <c r="GZ57" s="1295"/>
      <c r="HA57" s="1295"/>
      <c r="HB57" s="1295"/>
      <c r="HC57" s="1295"/>
      <c r="HD57" s="1295"/>
      <c r="HE57" s="1295"/>
      <c r="HF57" s="1295"/>
      <c r="HG57" s="1295"/>
      <c r="HH57" s="1295"/>
      <c r="HI57" s="1295"/>
      <c r="HJ57" s="1295"/>
      <c r="HK57" s="1295"/>
      <c r="HL57" s="1295"/>
      <c r="HM57" s="1295"/>
      <c r="HN57" s="1295"/>
      <c r="HO57" s="1295"/>
      <c r="HP57" s="1295"/>
      <c r="HQ57" s="1295"/>
      <c r="HR57" s="1295"/>
      <c r="HS57" s="1295"/>
      <c r="HT57" s="1295"/>
      <c r="HU57" s="1295"/>
      <c r="HV57" s="1295"/>
      <c r="HW57" s="1295"/>
      <c r="HX57" s="1295"/>
      <c r="HY57" s="1295"/>
      <c r="HZ57" s="1295"/>
      <c r="IA57" s="1295"/>
      <c r="IB57" s="1295"/>
      <c r="IC57" s="1295"/>
      <c r="ID57" s="1295"/>
      <c r="IE57" s="1295"/>
      <c r="IF57" s="1295"/>
      <c r="IG57" s="1295"/>
      <c r="IH57" s="1295"/>
      <c r="II57" s="1295"/>
      <c r="IJ57" s="1295"/>
      <c r="IK57" s="1295"/>
      <c r="IL57" s="1295"/>
      <c r="IM57" s="1295"/>
      <c r="IN57" s="1295"/>
      <c r="IO57" s="1295"/>
      <c r="IP57" s="1295"/>
      <c r="IQ57" s="1295"/>
      <c r="IR57" s="1295"/>
      <c r="IS57" s="1295"/>
      <c r="IT57" s="1295"/>
      <c r="IU57" s="1295"/>
      <c r="IV57" s="1295"/>
      <c r="IW57" s="1295"/>
      <c r="IX57" s="1295"/>
      <c r="IY57" s="1295"/>
      <c r="IZ57" s="1295"/>
      <c r="JA57" s="1295"/>
      <c r="JB57" s="1295"/>
      <c r="JC57" s="1295"/>
      <c r="JD57" s="1"/>
      <c r="JE57" s="56"/>
      <c r="JF57" s="1"/>
      <c r="JG57" s="1"/>
      <c r="JH57" s="1"/>
      <c r="JI57" s="1"/>
      <c r="JJ57" s="1"/>
      <c r="JK57" s="1"/>
      <c r="JL57" s="1"/>
      <c r="JM57" s="1"/>
      <c r="JN57" s="1"/>
      <c r="JO57" s="1"/>
      <c r="JP57" s="1295"/>
      <c r="JQ57" s="1295"/>
      <c r="JR57" s="1295"/>
      <c r="JS57" s="1295"/>
      <c r="JT57" s="1295"/>
      <c r="JU57" s="1295"/>
      <c r="JV57" s="1295"/>
      <c r="JW57" s="1295"/>
      <c r="JX57" s="1295"/>
      <c r="JY57" s="1295"/>
      <c r="JZ57" s="1295"/>
      <c r="KA57" s="1295"/>
      <c r="KB57" s="1295"/>
      <c r="KC57" s="1295"/>
      <c r="KD57" s="1295"/>
      <c r="KE57" s="1295"/>
      <c r="KF57" s="1295"/>
      <c r="KG57" s="1295"/>
      <c r="KH57" s="1295"/>
      <c r="KI57" s="1295"/>
      <c r="KJ57" s="1295"/>
      <c r="KK57" s="1295"/>
      <c r="KL57" s="1295"/>
      <c r="KM57" s="1295"/>
      <c r="KN57" s="1295"/>
      <c r="KO57" s="1295"/>
      <c r="KP57" s="1295"/>
      <c r="KQ57" s="1295"/>
      <c r="KR57" s="1295"/>
      <c r="KS57" s="1295"/>
      <c r="KT57" s="1295"/>
      <c r="KU57" s="1295"/>
      <c r="KV57" s="1295"/>
      <c r="KW57" s="1295"/>
      <c r="KX57" s="1295"/>
      <c r="KY57" s="1295"/>
      <c r="KZ57" s="1295"/>
      <c r="LA57" s="1295"/>
      <c r="LB57" s="1295"/>
      <c r="LC57" s="1295"/>
      <c r="LD57" s="1295"/>
      <c r="LE57" s="1295"/>
      <c r="LF57" s="1295"/>
      <c r="LG57" s="1295"/>
      <c r="LH57" s="1295"/>
      <c r="LI57" s="1295"/>
      <c r="LJ57" s="1295"/>
      <c r="LK57" s="1295"/>
      <c r="LL57" s="1295"/>
      <c r="LM57" s="1295"/>
      <c r="LN57" s="1295"/>
      <c r="LO57" s="1295"/>
      <c r="LP57" s="1295"/>
      <c r="LQ57" s="1295"/>
      <c r="LR57" s="1295"/>
      <c r="LS57" s="1295"/>
      <c r="LT57" s="1295"/>
      <c r="LU57" s="1295"/>
      <c r="LV57" s="1295"/>
      <c r="LW57" s="1295"/>
      <c r="LX57" s="1295"/>
      <c r="LY57" s="1295"/>
      <c r="LZ57" s="1295"/>
      <c r="MA57" s="1295"/>
      <c r="MB57" s="1295"/>
      <c r="MC57" s="1295"/>
      <c r="MD57" s="1295"/>
      <c r="ME57" s="1295"/>
      <c r="MF57" s="1295"/>
      <c r="MG57" s="1"/>
      <c r="MH57" s="1337"/>
      <c r="MI57" s="56"/>
      <c r="MJ57" s="1"/>
      <c r="MK57" s="1"/>
      <c r="ML57" s="1"/>
      <c r="MM57" s="1"/>
      <c r="MN57" s="1"/>
      <c r="MO57" s="1"/>
      <c r="MP57" s="1"/>
      <c r="MQ57" s="56"/>
      <c r="MR57" s="56"/>
      <c r="MS57" s="273"/>
      <c r="MT57" s="273"/>
      <c r="MU57" s="273"/>
      <c r="MV57" s="273"/>
      <c r="MW57" s="273"/>
      <c r="MX57" s="273"/>
      <c r="MY57" s="273"/>
      <c r="MZ57" s="273"/>
      <c r="NA57" s="1746"/>
      <c r="NB57" s="56"/>
      <c r="NC57" s="1"/>
      <c r="ND57" s="1"/>
      <c r="NE57" s="1"/>
      <c r="NF57" s="1"/>
      <c r="NG57" s="1"/>
      <c r="NH57" s="1"/>
      <c r="NI57" s="1"/>
      <c r="NJ57" s="1350"/>
    </row>
    <row r="58" spans="3:374" s="1751" customFormat="1" ht="13.5" thickBot="1">
      <c r="C58" s="1363"/>
      <c r="D58" s="1"/>
      <c r="E58" s="1"/>
      <c r="F58" s="1"/>
      <c r="G58" s="1"/>
      <c r="H58" s="1"/>
      <c r="I58" s="1"/>
      <c r="J58" s="379"/>
      <c r="K58" s="1"/>
      <c r="L58" s="1"/>
      <c r="M58" s="1"/>
      <c r="N58" s="1"/>
      <c r="O58" s="1"/>
      <c r="P58" s="1"/>
      <c r="Q58" s="1"/>
      <c r="R58" s="1"/>
      <c r="S58" s="1"/>
      <c r="T58" s="273"/>
      <c r="U58" s="273"/>
      <c r="V58" s="273"/>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c r="CG58" s="273"/>
      <c r="CH58" s="273"/>
      <c r="CI58" s="273"/>
      <c r="CJ58" s="273"/>
      <c r="CK58" s="273"/>
      <c r="CL58" s="273"/>
      <c r="CM58" s="273"/>
      <c r="CN58" s="273"/>
      <c r="CO58" s="273"/>
      <c r="CP58" s="1"/>
      <c r="CQ58" s="1363"/>
      <c r="CR58" s="17"/>
      <c r="CS58" s="17"/>
      <c r="CT58" s="17"/>
      <c r="CU58" s="17"/>
      <c r="CV58" s="17"/>
      <c r="CW58" s="1"/>
      <c r="CX58" s="1"/>
      <c r="CY58" s="4091"/>
      <c r="CZ58" s="1414"/>
      <c r="DA58" s="1283"/>
      <c r="DB58" s="1283"/>
      <c r="DC58" s="1283"/>
      <c r="DD58" s="1283"/>
      <c r="DE58" s="1283"/>
      <c r="DF58" s="1283"/>
      <c r="DG58" s="1"/>
      <c r="DH58" s="1"/>
      <c r="DI58" s="1"/>
      <c r="DJ58" s="1385">
        <f>DV52</f>
        <v>0</v>
      </c>
      <c r="DK58" s="1386">
        <f>DV54</f>
        <v>0</v>
      </c>
      <c r="DL58" s="1386">
        <f>DV56</f>
        <v>0</v>
      </c>
      <c r="DM58" s="1386">
        <f>DV58</f>
        <v>0</v>
      </c>
      <c r="DN58" s="1386">
        <f>DV60</f>
        <v>0</v>
      </c>
      <c r="DO58" s="1366">
        <f>DV62</f>
        <v>0</v>
      </c>
      <c r="DP58" s="4093"/>
      <c r="DQ58" s="1381" t="s">
        <v>8</v>
      </c>
      <c r="DR58" s="1377" t="str">
        <f>DM50&amp;DQ58</f>
        <v>SAĞLIK BİL. FAK.D</v>
      </c>
      <c r="DS58" s="1378">
        <f t="shared" si="275"/>
        <v>0</v>
      </c>
      <c r="DT58" s="1379">
        <f t="shared" si="269"/>
        <v>0</v>
      </c>
      <c r="DU58" s="1379">
        <f t="shared" si="269"/>
        <v>0</v>
      </c>
      <c r="DV58" s="1379">
        <f t="shared" si="269"/>
        <v>0</v>
      </c>
      <c r="DW58" s="1379">
        <f t="shared" si="269"/>
        <v>0</v>
      </c>
      <c r="DX58" s="1388">
        <f t="shared" si="269"/>
        <v>0</v>
      </c>
      <c r="ED58" s="12"/>
      <c r="EE58" s="12"/>
      <c r="EF58" s="1385">
        <f>ER52</f>
        <v>0</v>
      </c>
      <c r="EG58" s="1386">
        <f>ER54</f>
        <v>0</v>
      </c>
      <c r="EH58" s="1386">
        <f>ER56</f>
        <v>0</v>
      </c>
      <c r="EI58" s="1386">
        <f>ER58</f>
        <v>0</v>
      </c>
      <c r="EJ58" s="1386">
        <f>ER60</f>
        <v>0</v>
      </c>
      <c r="EK58" s="1366">
        <f>ER62</f>
        <v>0</v>
      </c>
      <c r="EL58" s="4093"/>
      <c r="EM58" s="1381" t="s">
        <v>8</v>
      </c>
      <c r="EN58" s="1377" t="str">
        <f>EI50&amp;EM58</f>
        <v>SAĞLIK BİL. FAK.D</v>
      </c>
      <c r="EO58" s="1378">
        <f t="shared" si="276"/>
        <v>0</v>
      </c>
      <c r="EP58" s="1379">
        <f t="shared" si="277"/>
        <v>0</v>
      </c>
      <c r="EQ58" s="1379">
        <f t="shared" si="278"/>
        <v>0</v>
      </c>
      <c r="ER58" s="1379">
        <f t="shared" si="279"/>
        <v>0</v>
      </c>
      <c r="ES58" s="1379">
        <f>SUMIF($L$16:$L$41,$DR$58,Q$16:Q$41)</f>
        <v>0</v>
      </c>
      <c r="ET58" s="1388"/>
      <c r="EZ58" s="1385">
        <f>FL52</f>
        <v>0</v>
      </c>
      <c r="FA58" s="1386">
        <f>FL54</f>
        <v>0</v>
      </c>
      <c r="FB58" s="1386">
        <f>FL56</f>
        <v>0</v>
      </c>
      <c r="FC58" s="1386">
        <f>FL58</f>
        <v>0</v>
      </c>
      <c r="FD58" s="1386">
        <f>FL60</f>
        <v>0</v>
      </c>
      <c r="FE58" s="1366">
        <f>FL62</f>
        <v>0</v>
      </c>
      <c r="FF58" s="4093"/>
      <c r="FG58" s="1381" t="s">
        <v>8</v>
      </c>
      <c r="FH58" s="1377" t="str">
        <f>FC50&amp;FG58</f>
        <v>SAĞLIK BİL. FAK.D</v>
      </c>
      <c r="FI58" s="1378">
        <f t="shared" si="280"/>
        <v>0</v>
      </c>
      <c r="FJ58" s="1379">
        <f t="shared" si="281"/>
        <v>0</v>
      </c>
      <c r="FK58" s="1379">
        <f t="shared" si="282"/>
        <v>0</v>
      </c>
      <c r="FL58" s="1379">
        <f t="shared" si="283"/>
        <v>0</v>
      </c>
      <c r="FM58" s="1379">
        <f t="shared" si="284"/>
        <v>0</v>
      </c>
      <c r="FN58" s="1388"/>
      <c r="FR58" s="1385">
        <f>GD52</f>
        <v>0</v>
      </c>
      <c r="FS58" s="1386">
        <f>GD54</f>
        <v>0</v>
      </c>
      <c r="FT58" s="1386">
        <f>GD56</f>
        <v>0</v>
      </c>
      <c r="FU58" s="1386">
        <f>GD58</f>
        <v>0</v>
      </c>
      <c r="FV58" s="1386">
        <f>GD60</f>
        <v>0</v>
      </c>
      <c r="FW58" s="1366">
        <f>GD62</f>
        <v>0</v>
      </c>
      <c r="FX58" s="4093"/>
      <c r="FY58" s="1381" t="s">
        <v>8</v>
      </c>
      <c r="FZ58" s="1377" t="str">
        <f>FU50&amp;FY58</f>
        <v>SAĞLIK BİL. FAK.D</v>
      </c>
      <c r="GA58" s="1378">
        <f t="shared" si="285"/>
        <v>0</v>
      </c>
      <c r="GB58" s="1379">
        <f t="shared" si="270"/>
        <v>0</v>
      </c>
      <c r="GC58" s="1379">
        <f t="shared" si="271"/>
        <v>0</v>
      </c>
      <c r="GD58" s="1379">
        <f t="shared" si="272"/>
        <v>0</v>
      </c>
      <c r="GE58" s="1379">
        <f t="shared" si="273"/>
        <v>0</v>
      </c>
      <c r="GF58" s="1388">
        <f t="shared" si="274"/>
        <v>0</v>
      </c>
      <c r="GH58" s="12"/>
      <c r="GI58" s="12"/>
      <c r="GJ58" s="1"/>
      <c r="GK58" s="1"/>
      <c r="GL58" s="1"/>
      <c r="GM58" s="1295"/>
      <c r="GN58" s="1295"/>
      <c r="GO58" s="1295"/>
      <c r="GP58" s="1295"/>
      <c r="GQ58" s="1295"/>
      <c r="GR58" s="1295"/>
      <c r="GS58" s="1295"/>
      <c r="GT58" s="1295"/>
      <c r="GU58" s="1295"/>
      <c r="GV58" s="1295"/>
      <c r="GW58" s="1295"/>
      <c r="GX58" s="1295"/>
      <c r="GY58" s="1295"/>
      <c r="GZ58" s="1295"/>
      <c r="HA58" s="1295"/>
      <c r="HB58" s="1295"/>
      <c r="HC58" s="1295"/>
      <c r="HD58" s="1295"/>
      <c r="HE58" s="1295"/>
      <c r="HF58" s="1295"/>
      <c r="HG58" s="1295"/>
      <c r="HH58" s="1295"/>
      <c r="HI58" s="1295"/>
      <c r="HJ58" s="1295"/>
      <c r="HK58" s="1295"/>
      <c r="HL58" s="1295"/>
      <c r="HM58" s="1295"/>
      <c r="HN58" s="1295"/>
      <c r="HO58" s="1295"/>
      <c r="HP58" s="1295"/>
      <c r="HQ58" s="1295"/>
      <c r="HR58" s="1295"/>
      <c r="HS58" s="1295"/>
      <c r="HT58" s="1295"/>
      <c r="HU58" s="1295"/>
      <c r="HV58" s="1295"/>
      <c r="HW58" s="1295"/>
      <c r="HX58" s="1295"/>
      <c r="HY58" s="1295"/>
      <c r="HZ58" s="1295"/>
      <c r="IA58" s="1295"/>
      <c r="IB58" s="1295"/>
      <c r="IC58" s="1295"/>
      <c r="ID58" s="1295"/>
      <c r="IE58" s="1295"/>
      <c r="IF58" s="1295"/>
      <c r="IG58" s="1295"/>
      <c r="IH58" s="1295"/>
      <c r="II58" s="1295"/>
      <c r="IJ58" s="1295"/>
      <c r="IK58" s="1295"/>
      <c r="IL58" s="1295"/>
      <c r="IM58" s="1295"/>
      <c r="IN58" s="1295"/>
      <c r="IO58" s="1295"/>
      <c r="IP58" s="1295"/>
      <c r="IQ58" s="1295"/>
      <c r="IR58" s="1295"/>
      <c r="IS58" s="1295"/>
      <c r="IT58" s="1295"/>
      <c r="IU58" s="1295"/>
      <c r="IV58" s="1295"/>
      <c r="IW58" s="1295"/>
      <c r="IX58" s="1295"/>
      <c r="IY58" s="1295"/>
      <c r="IZ58" s="1295"/>
      <c r="JA58" s="1295"/>
      <c r="JB58" s="1295"/>
      <c r="JC58" s="1295"/>
      <c r="JD58" s="1"/>
      <c r="JE58" s="56"/>
      <c r="JF58" s="1"/>
      <c r="JG58" s="1"/>
      <c r="JH58" s="1"/>
      <c r="JI58" s="1"/>
      <c r="JJ58" s="1"/>
      <c r="JK58" s="1"/>
      <c r="JL58" s="1"/>
      <c r="JM58" s="1"/>
      <c r="JN58" s="1"/>
      <c r="JO58" s="1"/>
      <c r="JP58" s="1295"/>
      <c r="JQ58" s="1295"/>
      <c r="JR58" s="1295"/>
      <c r="JS58" s="1295"/>
      <c r="JT58" s="1295"/>
      <c r="JU58" s="1295"/>
      <c r="JV58" s="1295"/>
      <c r="JW58" s="1295"/>
      <c r="JX58" s="1295"/>
      <c r="JY58" s="1295"/>
      <c r="JZ58" s="1295"/>
      <c r="KA58" s="1295"/>
      <c r="KB58" s="1295"/>
      <c r="KC58" s="1295"/>
      <c r="KD58" s="1295"/>
      <c r="KE58" s="1295"/>
      <c r="KF58" s="1295"/>
      <c r="KG58" s="1295"/>
      <c r="KH58" s="1295"/>
      <c r="KI58" s="1295"/>
      <c r="KJ58" s="1295"/>
      <c r="KK58" s="1295"/>
      <c r="KL58" s="1295"/>
      <c r="KM58" s="1295"/>
      <c r="KN58" s="1295"/>
      <c r="KO58" s="1295"/>
      <c r="KP58" s="1295"/>
      <c r="KQ58" s="1295"/>
      <c r="KR58" s="1295"/>
      <c r="KS58" s="1295"/>
      <c r="KT58" s="1295"/>
      <c r="KU58" s="1295"/>
      <c r="KV58" s="1295"/>
      <c r="KW58" s="1295"/>
      <c r="KX58" s="1295"/>
      <c r="KY58" s="1295"/>
      <c r="KZ58" s="1295"/>
      <c r="LA58" s="1295"/>
      <c r="LB58" s="1295"/>
      <c r="LC58" s="1295"/>
      <c r="LD58" s="1295"/>
      <c r="LE58" s="1295"/>
      <c r="LF58" s="1295"/>
      <c r="LG58" s="1295"/>
      <c r="LH58" s="1295"/>
      <c r="LI58" s="1295"/>
      <c r="LJ58" s="1295"/>
      <c r="LK58" s="1295"/>
      <c r="LL58" s="1295"/>
      <c r="LM58" s="1295"/>
      <c r="LN58" s="1295"/>
      <c r="LO58" s="1295"/>
      <c r="LP58" s="1295"/>
      <c r="LQ58" s="1295"/>
      <c r="LR58" s="1295"/>
      <c r="LS58" s="1295"/>
      <c r="LT58" s="1295"/>
      <c r="LU58" s="1295"/>
      <c r="LV58" s="1295"/>
      <c r="LW58" s="1295"/>
      <c r="LX58" s="1295"/>
      <c r="LY58" s="1295"/>
      <c r="LZ58" s="1295"/>
      <c r="MA58" s="1295"/>
      <c r="MB58" s="1295"/>
      <c r="MC58" s="1295"/>
      <c r="MD58" s="1295"/>
      <c r="ME58" s="1295"/>
      <c r="MF58" s="1295"/>
      <c r="MG58" s="1"/>
      <c r="MH58" s="1337"/>
      <c r="MI58" s="56"/>
      <c r="MJ58" s="1"/>
      <c r="MK58" s="1"/>
      <c r="ML58" s="1"/>
      <c r="MM58" s="1"/>
      <c r="MN58" s="1"/>
      <c r="MO58" s="1"/>
      <c r="MP58" s="1"/>
      <c r="MQ58" s="56"/>
      <c r="MR58" s="56"/>
      <c r="MS58" s="273"/>
      <c r="MT58" s="273"/>
      <c r="MU58" s="273"/>
      <c r="MV58" s="273"/>
      <c r="MW58" s="273"/>
      <c r="MX58" s="273"/>
      <c r="MY58" s="273"/>
      <c r="MZ58" s="273"/>
      <c r="NA58" s="1746"/>
      <c r="NB58" s="56"/>
      <c r="NC58" s="1"/>
      <c r="ND58" s="1"/>
      <c r="NE58" s="1"/>
      <c r="NF58" s="1"/>
      <c r="NG58" s="1"/>
      <c r="NH58" s="1"/>
      <c r="NI58" s="1"/>
      <c r="NJ58" s="1350"/>
    </row>
    <row r="59" spans="3:374" s="1751" customFormat="1" ht="18.75">
      <c r="C59" s="1363"/>
      <c r="D59" s="1"/>
      <c r="E59" s="1"/>
      <c r="F59" s="1"/>
      <c r="G59" s="1"/>
      <c r="H59" s="1"/>
      <c r="I59" s="1"/>
      <c r="J59" s="379"/>
      <c r="K59" s="1"/>
      <c r="L59" s="1"/>
      <c r="M59" s="1"/>
      <c r="N59" s="1"/>
      <c r="O59" s="1"/>
      <c r="P59" s="1"/>
      <c r="Q59" s="1"/>
      <c r="R59" s="1"/>
      <c r="S59" s="1"/>
      <c r="T59" s="273"/>
      <c r="U59" s="273"/>
      <c r="V59" s="273"/>
      <c r="W59" s="273"/>
      <c r="X59" s="273"/>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c r="AV59" s="273"/>
      <c r="AW59" s="273"/>
      <c r="AX59" s="273"/>
      <c r="AY59" s="273"/>
      <c r="AZ59" s="273"/>
      <c r="BA59" s="273"/>
      <c r="BB59" s="273"/>
      <c r="BC59" s="273"/>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c r="CC59" s="273"/>
      <c r="CD59" s="273"/>
      <c r="CE59" s="273"/>
      <c r="CF59" s="273"/>
      <c r="CG59" s="273"/>
      <c r="CH59" s="273"/>
      <c r="CI59" s="273"/>
      <c r="CJ59" s="273"/>
      <c r="CK59" s="273"/>
      <c r="CL59" s="273"/>
      <c r="CM59" s="273"/>
      <c r="CN59" s="273"/>
      <c r="CO59" s="273"/>
      <c r="CP59" s="1"/>
      <c r="CQ59" s="1363"/>
      <c r="CR59" s="17"/>
      <c r="CS59" s="17"/>
      <c r="CT59" s="17"/>
      <c r="CU59" s="17"/>
      <c r="CV59" s="17"/>
      <c r="CW59" s="1"/>
      <c r="CX59" s="1"/>
      <c r="CY59" s="4091"/>
      <c r="CZ59" s="1753"/>
      <c r="DA59" s="1753"/>
      <c r="DB59" s="1753"/>
      <c r="DC59" s="4097"/>
      <c r="DD59" s="4097"/>
      <c r="DE59" s="1753"/>
      <c r="DF59" s="1753"/>
      <c r="DG59" s="1"/>
      <c r="DH59" s="1"/>
      <c r="DI59" s="1"/>
      <c r="DJ59" s="1383">
        <f>DW51</f>
        <v>0</v>
      </c>
      <c r="DK59" s="1384">
        <f>DW53</f>
        <v>0</v>
      </c>
      <c r="DL59" s="1384">
        <f>DW55</f>
        <v>0</v>
      </c>
      <c r="DM59" s="1384">
        <f>DW57</f>
        <v>0</v>
      </c>
      <c r="DN59" s="1384">
        <f>DW59</f>
        <v>0</v>
      </c>
      <c r="DO59" s="1371">
        <f>DW61</f>
        <v>0</v>
      </c>
      <c r="DP59" s="4098">
        <v>5</v>
      </c>
      <c r="DQ59" s="1372" t="s">
        <v>7</v>
      </c>
      <c r="DR59" s="1373" t="str">
        <f>DN50&amp;DQ59</f>
        <v>MİMARLIK FAK.T</v>
      </c>
      <c r="DS59" s="1374">
        <f t="shared" si="275"/>
        <v>0</v>
      </c>
      <c r="DT59" s="1375">
        <f t="shared" si="269"/>
        <v>0</v>
      </c>
      <c r="DU59" s="1375">
        <f t="shared" si="269"/>
        <v>0</v>
      </c>
      <c r="DV59" s="1375">
        <f t="shared" si="269"/>
        <v>0</v>
      </c>
      <c r="DW59" s="1375">
        <f t="shared" si="269"/>
        <v>0</v>
      </c>
      <c r="DX59" s="1387">
        <f t="shared" si="269"/>
        <v>0</v>
      </c>
      <c r="ED59" s="12"/>
      <c r="EE59" s="12"/>
      <c r="EF59" s="1383">
        <f>ES51</f>
        <v>0</v>
      </c>
      <c r="EG59" s="1384">
        <f>ES53</f>
        <v>0</v>
      </c>
      <c r="EH59" s="1384">
        <f>ES55</f>
        <v>0</v>
      </c>
      <c r="EI59" s="1384">
        <f>ES57</f>
        <v>0</v>
      </c>
      <c r="EJ59" s="1384">
        <f>ES59</f>
        <v>0</v>
      </c>
      <c r="EK59" s="1371">
        <f>ES61</f>
        <v>0</v>
      </c>
      <c r="EL59" s="4098">
        <v>5</v>
      </c>
      <c r="EM59" s="1372" t="s">
        <v>7</v>
      </c>
      <c r="EN59" s="1373" t="str">
        <f>EJ50&amp;EM59</f>
        <v>MİMARLIK FAK.T</v>
      </c>
      <c r="EO59" s="1374">
        <f t="shared" si="276"/>
        <v>0</v>
      </c>
      <c r="EP59" s="1375">
        <f t="shared" si="277"/>
        <v>0</v>
      </c>
      <c r="EQ59" s="1375">
        <f t="shared" si="278"/>
        <v>0</v>
      </c>
      <c r="ER59" s="1375">
        <f t="shared" si="279"/>
        <v>0</v>
      </c>
      <c r="ES59" s="1375">
        <f>SUMIF($L$16:$L$41,$DR$59,Q$16:Q$41)</f>
        <v>0</v>
      </c>
      <c r="ET59" s="1387"/>
      <c r="EZ59" s="1383">
        <f>FM51</f>
        <v>0</v>
      </c>
      <c r="FA59" s="1384">
        <f>FM53</f>
        <v>0</v>
      </c>
      <c r="FB59" s="1384">
        <f>FM55</f>
        <v>0</v>
      </c>
      <c r="FC59" s="1384">
        <f>FM57</f>
        <v>0</v>
      </c>
      <c r="FD59" s="1384">
        <f>FM59</f>
        <v>0</v>
      </c>
      <c r="FE59" s="1371">
        <f>FM61</f>
        <v>0</v>
      </c>
      <c r="FF59" s="4098">
        <v>5</v>
      </c>
      <c r="FG59" s="1372" t="s">
        <v>7</v>
      </c>
      <c r="FH59" s="1373" t="str">
        <f>FD50&amp;FG59</f>
        <v>MİMARLIK FAK.T</v>
      </c>
      <c r="FI59" s="1374">
        <f t="shared" si="280"/>
        <v>0</v>
      </c>
      <c r="FJ59" s="1375">
        <f t="shared" si="281"/>
        <v>0</v>
      </c>
      <c r="FK59" s="1375">
        <f t="shared" si="282"/>
        <v>0</v>
      </c>
      <c r="FL59" s="1375">
        <f t="shared" si="283"/>
        <v>0</v>
      </c>
      <c r="FM59" s="1375">
        <f t="shared" si="284"/>
        <v>0</v>
      </c>
      <c r="FN59" s="1387"/>
      <c r="FR59" s="1383">
        <f>GE51</f>
        <v>0</v>
      </c>
      <c r="FS59" s="1384">
        <f>GE53</f>
        <v>0</v>
      </c>
      <c r="FT59" s="1384">
        <f>GE55</f>
        <v>0</v>
      </c>
      <c r="FU59" s="1384">
        <f>GE57</f>
        <v>0</v>
      </c>
      <c r="FV59" s="1384">
        <f>GE59</f>
        <v>0</v>
      </c>
      <c r="FW59" s="1371">
        <f>GE61</f>
        <v>0</v>
      </c>
      <c r="FX59" s="4098">
        <v>5</v>
      </c>
      <c r="FY59" s="1372" t="s">
        <v>7</v>
      </c>
      <c r="FZ59" s="1373" t="str">
        <f>FV50&amp;FY59</f>
        <v>MİMARLIK FAK.T</v>
      </c>
      <c r="GA59" s="1374">
        <f t="shared" si="285"/>
        <v>0</v>
      </c>
      <c r="GB59" s="1375">
        <f t="shared" si="270"/>
        <v>0</v>
      </c>
      <c r="GC59" s="1375">
        <f t="shared" si="271"/>
        <v>0</v>
      </c>
      <c r="GD59" s="1375">
        <f t="shared" si="272"/>
        <v>0</v>
      </c>
      <c r="GE59" s="1375">
        <f t="shared" si="273"/>
        <v>0</v>
      </c>
      <c r="GF59" s="1387">
        <f t="shared" si="274"/>
        <v>0</v>
      </c>
      <c r="GH59" s="12"/>
      <c r="GI59" s="12"/>
      <c r="GJ59" s="1"/>
      <c r="GK59" s="1"/>
      <c r="GL59" s="1"/>
      <c r="GM59" s="1295"/>
      <c r="GN59" s="1295"/>
      <c r="GO59" s="1295"/>
      <c r="GP59" s="1295"/>
      <c r="GQ59" s="1295"/>
      <c r="GR59" s="1295"/>
      <c r="GS59" s="1295"/>
      <c r="GT59" s="1295"/>
      <c r="GU59" s="1295"/>
      <c r="GV59" s="1295"/>
      <c r="GW59" s="1295"/>
      <c r="GX59" s="1295"/>
      <c r="GY59" s="1295"/>
      <c r="GZ59" s="1295"/>
      <c r="HA59" s="1295"/>
      <c r="HB59" s="1295"/>
      <c r="HC59" s="1295"/>
      <c r="HD59" s="1295"/>
      <c r="HE59" s="1295"/>
      <c r="HF59" s="1295"/>
      <c r="HG59" s="1295"/>
      <c r="HH59" s="1295"/>
      <c r="HI59" s="1295"/>
      <c r="HJ59" s="1295"/>
      <c r="HK59" s="1295"/>
      <c r="HL59" s="1295"/>
      <c r="HM59" s="1295"/>
      <c r="HN59" s="1295"/>
      <c r="HO59" s="1295"/>
      <c r="HP59" s="1295"/>
      <c r="HQ59" s="1295"/>
      <c r="HR59" s="1295"/>
      <c r="HS59" s="1295"/>
      <c r="HT59" s="1295"/>
      <c r="HU59" s="1295"/>
      <c r="HV59" s="1295"/>
      <c r="HW59" s="1295"/>
      <c r="HX59" s="1295"/>
      <c r="HY59" s="1295"/>
      <c r="HZ59" s="1295"/>
      <c r="IA59" s="1295"/>
      <c r="IB59" s="1295"/>
      <c r="IC59" s="1295"/>
      <c r="ID59" s="1295"/>
      <c r="IE59" s="1295"/>
      <c r="IF59" s="1295"/>
      <c r="IG59" s="1295"/>
      <c r="IH59" s="1295"/>
      <c r="II59" s="1295"/>
      <c r="IJ59" s="1295"/>
      <c r="IK59" s="1295"/>
      <c r="IL59" s="1295"/>
      <c r="IM59" s="1295"/>
      <c r="IN59" s="1295"/>
      <c r="IO59" s="1295"/>
      <c r="IP59" s="1295"/>
      <c r="IQ59" s="1295"/>
      <c r="IR59" s="1295"/>
      <c r="IS59" s="1295"/>
      <c r="IT59" s="1295"/>
      <c r="IU59" s="1295"/>
      <c r="IV59" s="1295"/>
      <c r="IW59" s="1295"/>
      <c r="IX59" s="1295"/>
      <c r="IY59" s="1295"/>
      <c r="IZ59" s="1295"/>
      <c r="JA59" s="1295"/>
      <c r="JB59" s="1295"/>
      <c r="JC59" s="1295"/>
      <c r="JD59" s="1"/>
      <c r="JE59" s="56"/>
      <c r="JF59" s="1"/>
      <c r="JG59" s="1"/>
      <c r="JH59" s="1"/>
      <c r="JI59" s="1"/>
      <c r="JJ59" s="1"/>
      <c r="JK59" s="1"/>
      <c r="JL59" s="1"/>
      <c r="JM59" s="1"/>
      <c r="JN59" s="1"/>
      <c r="JO59" s="1"/>
      <c r="JP59" s="1295"/>
      <c r="JQ59" s="1295"/>
      <c r="JR59" s="1295"/>
      <c r="JS59" s="1295"/>
      <c r="JT59" s="1295"/>
      <c r="JU59" s="1295"/>
      <c r="JV59" s="1295"/>
      <c r="JW59" s="1295"/>
      <c r="JX59" s="1295"/>
      <c r="JY59" s="1295"/>
      <c r="JZ59" s="1295"/>
      <c r="KA59" s="1295"/>
      <c r="KB59" s="1295"/>
      <c r="KC59" s="1295"/>
      <c r="KD59" s="1295"/>
      <c r="KE59" s="1295"/>
      <c r="KF59" s="1295"/>
      <c r="KG59" s="1295"/>
      <c r="KH59" s="1295"/>
      <c r="KI59" s="1295"/>
      <c r="KJ59" s="1295"/>
      <c r="KK59" s="1295"/>
      <c r="KL59" s="1295"/>
      <c r="KM59" s="1295"/>
      <c r="KN59" s="1295"/>
      <c r="KO59" s="1295"/>
      <c r="KP59" s="1295"/>
      <c r="KQ59" s="1295"/>
      <c r="KR59" s="1295"/>
      <c r="KS59" s="1295"/>
      <c r="KT59" s="1295"/>
      <c r="KU59" s="1295"/>
      <c r="KV59" s="1295"/>
      <c r="KW59" s="1295"/>
      <c r="KX59" s="1295"/>
      <c r="KY59" s="1295"/>
      <c r="KZ59" s="1295"/>
      <c r="LA59" s="1295"/>
      <c r="LB59" s="1295"/>
      <c r="LC59" s="1295"/>
      <c r="LD59" s="1295"/>
      <c r="LE59" s="1295"/>
      <c r="LF59" s="1295"/>
      <c r="LG59" s="1295"/>
      <c r="LH59" s="1295"/>
      <c r="LI59" s="1295"/>
      <c r="LJ59" s="1295"/>
      <c r="LK59" s="1295"/>
      <c r="LL59" s="1295"/>
      <c r="LM59" s="1295"/>
      <c r="LN59" s="1295"/>
      <c r="LO59" s="1295"/>
      <c r="LP59" s="1295"/>
      <c r="LQ59" s="1295"/>
      <c r="LR59" s="1295"/>
      <c r="LS59" s="1295"/>
      <c r="LT59" s="1295"/>
      <c r="LU59" s="1295"/>
      <c r="LV59" s="1295"/>
      <c r="LW59" s="1295"/>
      <c r="LX59" s="1295"/>
      <c r="LY59" s="1295"/>
      <c r="LZ59" s="1295"/>
      <c r="MA59" s="1295"/>
      <c r="MB59" s="1295"/>
      <c r="MC59" s="1295"/>
      <c r="MD59" s="1295"/>
      <c r="ME59" s="1295"/>
      <c r="MF59" s="1295"/>
      <c r="MG59" s="1"/>
      <c r="MH59" s="1337"/>
      <c r="MI59" s="56"/>
      <c r="MJ59" s="1"/>
      <c r="MK59" s="1"/>
      <c r="ML59" s="1"/>
      <c r="MM59" s="1"/>
      <c r="MN59" s="1"/>
      <c r="MO59" s="1"/>
      <c r="MP59" s="1"/>
      <c r="MQ59" s="56"/>
      <c r="MR59" s="56"/>
      <c r="MS59" s="273"/>
      <c r="MT59" s="273"/>
      <c r="MU59" s="273"/>
      <c r="MV59" s="273"/>
      <c r="MW59" s="273"/>
      <c r="MX59" s="273"/>
      <c r="MY59" s="273"/>
      <c r="MZ59" s="273"/>
      <c r="NA59" s="1746"/>
      <c r="NB59" s="56"/>
      <c r="NC59" s="1"/>
      <c r="ND59" s="1"/>
      <c r="NE59" s="1"/>
      <c r="NF59" s="1"/>
      <c r="NG59" s="1"/>
      <c r="NH59" s="1"/>
      <c r="NI59" s="1"/>
      <c r="NJ59" s="1350"/>
    </row>
    <row r="60" spans="3:374" s="1751" customFormat="1" ht="13.5" thickBot="1">
      <c r="C60" s="1363"/>
      <c r="D60" s="1"/>
      <c r="E60" s="1"/>
      <c r="F60" s="1"/>
      <c r="G60" s="1"/>
      <c r="H60" s="1"/>
      <c r="I60" s="1"/>
      <c r="J60" s="379"/>
      <c r="K60" s="1"/>
      <c r="L60" s="1"/>
      <c r="M60" s="1"/>
      <c r="N60" s="1"/>
      <c r="O60" s="1"/>
      <c r="P60" s="1"/>
      <c r="Q60" s="1"/>
      <c r="R60" s="1"/>
      <c r="S60" s="1"/>
      <c r="T60" s="273"/>
      <c r="U60" s="273"/>
      <c r="V60" s="273"/>
      <c r="W60" s="273"/>
      <c r="X60" s="273"/>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73"/>
      <c r="CE60" s="273"/>
      <c r="CF60" s="273"/>
      <c r="CG60" s="273"/>
      <c r="CH60" s="273"/>
      <c r="CI60" s="273"/>
      <c r="CJ60" s="273"/>
      <c r="CK60" s="273"/>
      <c r="CL60" s="273"/>
      <c r="CM60" s="273"/>
      <c r="CN60" s="273"/>
      <c r="CO60" s="273"/>
      <c r="CP60" s="1"/>
      <c r="CQ60" s="1363"/>
      <c r="CR60" s="17"/>
      <c r="CS60" s="17"/>
      <c r="CT60" s="17"/>
      <c r="CU60" s="17"/>
      <c r="CV60" s="17"/>
      <c r="CW60" s="1"/>
      <c r="CX60" s="1"/>
      <c r="CY60" s="4091"/>
      <c r="CZ60" s="1753"/>
      <c r="DA60" s="1283"/>
      <c r="DB60" s="1283"/>
      <c r="DC60" s="1283"/>
      <c r="DD60" s="1283"/>
      <c r="DE60" s="1283"/>
      <c r="DF60" s="1283"/>
      <c r="DG60" s="1"/>
      <c r="DH60" s="1"/>
      <c r="DI60" s="1"/>
      <c r="DJ60" s="1385">
        <f>DW52</f>
        <v>0</v>
      </c>
      <c r="DK60" s="1386">
        <f>DW54</f>
        <v>0</v>
      </c>
      <c r="DL60" s="1386">
        <f>DW56</f>
        <v>0</v>
      </c>
      <c r="DM60" s="1386">
        <f>DW58</f>
        <v>0</v>
      </c>
      <c r="DN60" s="1386">
        <f>DW60</f>
        <v>0</v>
      </c>
      <c r="DO60" s="1366">
        <f>DW62</f>
        <v>0</v>
      </c>
      <c r="DP60" s="4099"/>
      <c r="DQ60" s="1376" t="s">
        <v>8</v>
      </c>
      <c r="DR60" s="1377" t="str">
        <f>DN50&amp;DQ60</f>
        <v>MİMARLIK FAK.D</v>
      </c>
      <c r="DS60" s="1378">
        <f t="shared" si="275"/>
        <v>0</v>
      </c>
      <c r="DT60" s="1379">
        <f t="shared" si="269"/>
        <v>0</v>
      </c>
      <c r="DU60" s="1379">
        <f t="shared" si="269"/>
        <v>0</v>
      </c>
      <c r="DV60" s="1379">
        <f t="shared" si="269"/>
        <v>0</v>
      </c>
      <c r="DW60" s="1379">
        <f t="shared" si="269"/>
        <v>0</v>
      </c>
      <c r="DX60" s="1388">
        <f t="shared" si="269"/>
        <v>0</v>
      </c>
      <c r="ED60" s="12"/>
      <c r="EE60" s="12"/>
      <c r="EF60" s="1385">
        <f>ES52</f>
        <v>0</v>
      </c>
      <c r="EG60" s="1386">
        <f>ES54</f>
        <v>0</v>
      </c>
      <c r="EH60" s="1386">
        <f>ES56</f>
        <v>0</v>
      </c>
      <c r="EI60" s="1386">
        <f>ES58</f>
        <v>0</v>
      </c>
      <c r="EJ60" s="1386">
        <f>ES60</f>
        <v>0</v>
      </c>
      <c r="EK60" s="1366">
        <f>ES62</f>
        <v>0</v>
      </c>
      <c r="EL60" s="4099"/>
      <c r="EM60" s="1376" t="s">
        <v>8</v>
      </c>
      <c r="EN60" s="1377" t="str">
        <f>EJ50&amp;EM60</f>
        <v>MİMARLIK FAK.D</v>
      </c>
      <c r="EO60" s="1378">
        <f t="shared" si="276"/>
        <v>0</v>
      </c>
      <c r="EP60" s="1379">
        <f t="shared" si="277"/>
        <v>0</v>
      </c>
      <c r="EQ60" s="1379">
        <f t="shared" si="278"/>
        <v>0</v>
      </c>
      <c r="ER60" s="1379">
        <f t="shared" si="279"/>
        <v>0</v>
      </c>
      <c r="ES60" s="1379">
        <f>SUMIF($L$16:$L$41,$DR$60,Q$16:Q$41)</f>
        <v>0</v>
      </c>
      <c r="ET60" s="1388"/>
      <c r="EZ60" s="1385">
        <f>FM52</f>
        <v>0</v>
      </c>
      <c r="FA60" s="1386">
        <f>FM54</f>
        <v>0</v>
      </c>
      <c r="FB60" s="1386">
        <f>FM56</f>
        <v>0</v>
      </c>
      <c r="FC60" s="1386">
        <f>FM58</f>
        <v>0</v>
      </c>
      <c r="FD60" s="1386">
        <f>FM60</f>
        <v>0</v>
      </c>
      <c r="FE60" s="1366">
        <f>FM62</f>
        <v>0</v>
      </c>
      <c r="FF60" s="4099"/>
      <c r="FG60" s="1376" t="s">
        <v>8</v>
      </c>
      <c r="FH60" s="1377" t="str">
        <f>FD50&amp;FG60</f>
        <v>MİMARLIK FAK.D</v>
      </c>
      <c r="FI60" s="1378">
        <f t="shared" si="280"/>
        <v>0</v>
      </c>
      <c r="FJ60" s="1379">
        <f t="shared" si="281"/>
        <v>0</v>
      </c>
      <c r="FK60" s="1379">
        <f t="shared" si="282"/>
        <v>0</v>
      </c>
      <c r="FL60" s="1379">
        <f t="shared" si="283"/>
        <v>0</v>
      </c>
      <c r="FM60" s="1379">
        <f t="shared" si="284"/>
        <v>0</v>
      </c>
      <c r="FN60" s="1388"/>
      <c r="FR60" s="1385">
        <f>GE52</f>
        <v>0</v>
      </c>
      <c r="FS60" s="1386">
        <f>GE54</f>
        <v>0</v>
      </c>
      <c r="FT60" s="1386">
        <f>GE56</f>
        <v>0</v>
      </c>
      <c r="FU60" s="1386">
        <f>GE58</f>
        <v>0</v>
      </c>
      <c r="FV60" s="1386">
        <f>GE60</f>
        <v>0</v>
      </c>
      <c r="FW60" s="1366">
        <f>GE62</f>
        <v>0</v>
      </c>
      <c r="FX60" s="4099"/>
      <c r="FY60" s="1376" t="s">
        <v>8</v>
      </c>
      <c r="FZ60" s="1377" t="str">
        <f>FV50&amp;FY60</f>
        <v>MİMARLIK FAK.D</v>
      </c>
      <c r="GA60" s="1378">
        <f t="shared" si="285"/>
        <v>0</v>
      </c>
      <c r="GB60" s="1379">
        <f t="shared" si="270"/>
        <v>0</v>
      </c>
      <c r="GC60" s="1379">
        <f t="shared" si="271"/>
        <v>0</v>
      </c>
      <c r="GD60" s="1379">
        <f t="shared" si="272"/>
        <v>0</v>
      </c>
      <c r="GE60" s="1379">
        <f t="shared" si="273"/>
        <v>0</v>
      </c>
      <c r="GF60" s="1388">
        <f t="shared" si="274"/>
        <v>0</v>
      </c>
      <c r="GH60" s="12"/>
      <c r="GI60" s="12"/>
      <c r="GJ60" s="1"/>
      <c r="GK60" s="1"/>
      <c r="GL60" s="1"/>
      <c r="GM60" s="1295"/>
      <c r="GN60" s="1295"/>
      <c r="GO60" s="1295"/>
      <c r="GP60" s="1295"/>
      <c r="GQ60" s="1295"/>
      <c r="GR60" s="1295"/>
      <c r="GS60" s="1295"/>
      <c r="GT60" s="1295"/>
      <c r="GU60" s="1295"/>
      <c r="GV60" s="1295"/>
      <c r="GW60" s="1295"/>
      <c r="GX60" s="1295"/>
      <c r="GY60" s="1295"/>
      <c r="GZ60" s="1295"/>
      <c r="HA60" s="1295"/>
      <c r="HB60" s="1295"/>
      <c r="HC60" s="1295"/>
      <c r="HD60" s="1295"/>
      <c r="HE60" s="1295"/>
      <c r="HF60" s="1295"/>
      <c r="HG60" s="1295"/>
      <c r="HH60" s="1295"/>
      <c r="HI60" s="1295"/>
      <c r="HJ60" s="1295"/>
      <c r="HK60" s="1295"/>
      <c r="HL60" s="1295"/>
      <c r="HM60" s="1295"/>
      <c r="HN60" s="1295"/>
      <c r="HO60" s="1295"/>
      <c r="HP60" s="1295"/>
      <c r="HQ60" s="1295"/>
      <c r="HR60" s="1295"/>
      <c r="HS60" s="1295"/>
      <c r="HT60" s="1295"/>
      <c r="HU60" s="1295"/>
      <c r="HV60" s="1295"/>
      <c r="HW60" s="1295"/>
      <c r="HX60" s="1295"/>
      <c r="HY60" s="1295"/>
      <c r="HZ60" s="1295"/>
      <c r="IA60" s="1295"/>
      <c r="IB60" s="1295"/>
      <c r="IC60" s="1295"/>
      <c r="ID60" s="1295"/>
      <c r="IE60" s="1295"/>
      <c r="IF60" s="1295"/>
      <c r="IG60" s="1295"/>
      <c r="IH60" s="1295"/>
      <c r="II60" s="1295"/>
      <c r="IJ60" s="1295"/>
      <c r="IK60" s="1295"/>
      <c r="IL60" s="1295"/>
      <c r="IM60" s="1295"/>
      <c r="IN60" s="1295"/>
      <c r="IO60" s="1295"/>
      <c r="IP60" s="1295"/>
      <c r="IQ60" s="1295"/>
      <c r="IR60" s="1295"/>
      <c r="IS60" s="1295"/>
      <c r="IT60" s="1295"/>
      <c r="IU60" s="1295"/>
      <c r="IV60" s="1295"/>
      <c r="IW60" s="1295"/>
      <c r="IX60" s="1295"/>
      <c r="IY60" s="1295"/>
      <c r="IZ60" s="1295"/>
      <c r="JA60" s="1295"/>
      <c r="JB60" s="1295"/>
      <c r="JC60" s="1295"/>
      <c r="JD60" s="1"/>
      <c r="JE60" s="56"/>
      <c r="JF60" s="1"/>
      <c r="JG60" s="1"/>
      <c r="JH60" s="1"/>
      <c r="JI60" s="1"/>
      <c r="JJ60" s="1"/>
      <c r="JK60" s="1"/>
      <c r="JL60" s="1"/>
      <c r="JM60" s="1"/>
      <c r="JN60" s="1"/>
      <c r="JO60" s="1"/>
      <c r="JP60" s="1295"/>
      <c r="JQ60" s="1295"/>
      <c r="JR60" s="1295"/>
      <c r="JS60" s="1295"/>
      <c r="JT60" s="1295"/>
      <c r="JU60" s="1295"/>
      <c r="JV60" s="1295"/>
      <c r="JW60" s="1295"/>
      <c r="JX60" s="1295"/>
      <c r="JY60" s="1295"/>
      <c r="JZ60" s="1295"/>
      <c r="KA60" s="1295"/>
      <c r="KB60" s="1295"/>
      <c r="KC60" s="1295"/>
      <c r="KD60" s="1295"/>
      <c r="KE60" s="1295"/>
      <c r="KF60" s="1295"/>
      <c r="KG60" s="1295"/>
      <c r="KH60" s="1295"/>
      <c r="KI60" s="1295"/>
      <c r="KJ60" s="1295"/>
      <c r="KK60" s="1295"/>
      <c r="KL60" s="1295"/>
      <c r="KM60" s="1295"/>
      <c r="KN60" s="1295"/>
      <c r="KO60" s="1295"/>
      <c r="KP60" s="1295"/>
      <c r="KQ60" s="1295"/>
      <c r="KR60" s="1295"/>
      <c r="KS60" s="1295"/>
      <c r="KT60" s="1295"/>
      <c r="KU60" s="1295"/>
      <c r="KV60" s="1295"/>
      <c r="KW60" s="1295"/>
      <c r="KX60" s="1295"/>
      <c r="KY60" s="1295"/>
      <c r="KZ60" s="1295"/>
      <c r="LA60" s="1295"/>
      <c r="LB60" s="1295"/>
      <c r="LC60" s="1295"/>
      <c r="LD60" s="1295"/>
      <c r="LE60" s="1295"/>
      <c r="LF60" s="1295"/>
      <c r="LG60" s="1295"/>
      <c r="LH60" s="1295"/>
      <c r="LI60" s="1295"/>
      <c r="LJ60" s="1295"/>
      <c r="LK60" s="1295"/>
      <c r="LL60" s="1295"/>
      <c r="LM60" s="1295"/>
      <c r="LN60" s="1295"/>
      <c r="LO60" s="1295"/>
      <c r="LP60" s="1295"/>
      <c r="LQ60" s="1295"/>
      <c r="LR60" s="1295"/>
      <c r="LS60" s="1295"/>
      <c r="LT60" s="1295"/>
      <c r="LU60" s="1295"/>
      <c r="LV60" s="1295"/>
      <c r="LW60" s="1295"/>
      <c r="LX60" s="1295"/>
      <c r="LY60" s="1295"/>
      <c r="LZ60" s="1295"/>
      <c r="MA60" s="1295"/>
      <c r="MB60" s="1295"/>
      <c r="MC60" s="1295"/>
      <c r="MD60" s="1295"/>
      <c r="ME60" s="1295"/>
      <c r="MF60" s="1295"/>
      <c r="MG60" s="1"/>
      <c r="MH60" s="1337"/>
      <c r="MI60" s="56"/>
      <c r="MJ60" s="1"/>
      <c r="MK60" s="1"/>
      <c r="ML60" s="1"/>
      <c r="MM60" s="1"/>
      <c r="MN60" s="1"/>
      <c r="MO60" s="1"/>
      <c r="MP60" s="1"/>
      <c r="MQ60" s="56"/>
      <c r="MR60" s="56"/>
      <c r="MS60" s="273"/>
      <c r="MT60" s="273"/>
      <c r="MU60" s="273"/>
      <c r="MV60" s="273"/>
      <c r="MW60" s="273"/>
      <c r="MX60" s="273"/>
      <c r="MY60" s="273"/>
      <c r="MZ60" s="273"/>
      <c r="NA60" s="1746"/>
      <c r="NB60" s="56"/>
      <c r="NC60" s="1"/>
      <c r="ND60" s="1"/>
      <c r="NE60" s="1"/>
      <c r="NF60" s="1"/>
      <c r="NG60" s="1"/>
      <c r="NH60" s="1"/>
      <c r="NI60" s="1"/>
      <c r="NJ60" s="1350"/>
    </row>
    <row r="61" spans="3:374" s="1751" customFormat="1" ht="12.75">
      <c r="C61" s="1363"/>
      <c r="D61" s="1"/>
      <c r="E61" s="1"/>
      <c r="F61" s="1"/>
      <c r="G61" s="1"/>
      <c r="H61" s="1"/>
      <c r="I61" s="1"/>
      <c r="J61" s="379"/>
      <c r="K61" s="1"/>
      <c r="L61" s="1"/>
      <c r="M61" s="1"/>
      <c r="N61" s="1"/>
      <c r="O61" s="1"/>
      <c r="P61" s="1"/>
      <c r="Q61" s="1"/>
      <c r="R61" s="1"/>
      <c r="S61" s="1"/>
      <c r="T61" s="273"/>
      <c r="U61" s="273"/>
      <c r="V61" s="273"/>
      <c r="W61" s="273"/>
      <c r="X61" s="273"/>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c r="CF61" s="273"/>
      <c r="CG61" s="273"/>
      <c r="CH61" s="273"/>
      <c r="CI61" s="273"/>
      <c r="CJ61" s="273"/>
      <c r="CK61" s="273"/>
      <c r="CL61" s="273"/>
      <c r="CM61" s="273"/>
      <c r="CN61" s="273"/>
      <c r="CO61" s="273"/>
      <c r="CP61" s="1"/>
      <c r="CQ61" s="1363"/>
      <c r="CR61" s="17"/>
      <c r="CS61" s="17"/>
      <c r="CT61" s="17"/>
      <c r="CU61" s="17"/>
      <c r="CV61" s="17"/>
      <c r="CW61" s="1"/>
      <c r="CX61" s="1"/>
      <c r="CY61" s="4091"/>
      <c r="CZ61" s="1414"/>
      <c r="DA61" s="1753"/>
      <c r="DB61" s="1753"/>
      <c r="DC61" s="1753"/>
      <c r="DD61" s="1753"/>
      <c r="DE61" s="1753"/>
      <c r="DF61" s="1753"/>
      <c r="DG61" s="1"/>
      <c r="DH61" s="1"/>
      <c r="DI61" s="1"/>
      <c r="DJ61" s="1403"/>
      <c r="DK61" s="1404"/>
      <c r="DL61" s="1404"/>
      <c r="DM61" s="1404"/>
      <c r="DN61" s="1404"/>
      <c r="DO61" s="1405"/>
      <c r="DP61" s="4092">
        <v>6</v>
      </c>
      <c r="DQ61" s="1382" t="s">
        <v>7</v>
      </c>
      <c r="DR61" s="1373" t="str">
        <f>DO50&amp;DQ61</f>
        <v>ZİRAAT FAK.T</v>
      </c>
      <c r="DS61" s="1374">
        <f t="shared" si="275"/>
        <v>0</v>
      </c>
      <c r="DT61" s="1375">
        <f t="shared" si="269"/>
        <v>0</v>
      </c>
      <c r="DU61" s="1375">
        <f t="shared" si="269"/>
        <v>0</v>
      </c>
      <c r="DV61" s="1375">
        <f t="shared" si="269"/>
        <v>0</v>
      </c>
      <c r="DW61" s="1375">
        <f t="shared" si="269"/>
        <v>0</v>
      </c>
      <c r="DX61" s="1387">
        <f t="shared" si="269"/>
        <v>0</v>
      </c>
      <c r="ED61" s="12"/>
      <c r="EE61" s="12"/>
      <c r="EF61" s="1403"/>
      <c r="EG61" s="1404"/>
      <c r="EH61" s="1404"/>
      <c r="EI61" s="1404"/>
      <c r="EJ61" s="1404"/>
      <c r="EK61" s="1405"/>
      <c r="EL61" s="4092">
        <v>6</v>
      </c>
      <c r="EM61" s="1382" t="s">
        <v>7</v>
      </c>
      <c r="EN61" s="1373" t="str">
        <f>EK50&amp;EM61</f>
        <v>ZİRAAT FAK.T</v>
      </c>
      <c r="EO61" s="1374">
        <f t="shared" si="276"/>
        <v>0</v>
      </c>
      <c r="EP61" s="1375">
        <f t="shared" si="277"/>
        <v>0</v>
      </c>
      <c r="EQ61" s="1375">
        <f t="shared" si="278"/>
        <v>0</v>
      </c>
      <c r="ER61" s="1375">
        <f t="shared" si="279"/>
        <v>0</v>
      </c>
      <c r="ES61" s="1375">
        <f>SUMIF($L$16:$L$41,$DR$61,Q$16:Q$41)</f>
        <v>0</v>
      </c>
      <c r="ET61" s="1387"/>
      <c r="EZ61" s="1403"/>
      <c r="FA61" s="1404"/>
      <c r="FB61" s="1404"/>
      <c r="FC61" s="1404"/>
      <c r="FD61" s="1404"/>
      <c r="FE61" s="1405"/>
      <c r="FF61" s="4092">
        <v>6</v>
      </c>
      <c r="FG61" s="1382" t="s">
        <v>7</v>
      </c>
      <c r="FH61" s="1373" t="str">
        <f>FE50&amp;FG61</f>
        <v>ZİRAAT FAK.T</v>
      </c>
      <c r="FI61" s="1374">
        <f t="shared" si="280"/>
        <v>0</v>
      </c>
      <c r="FJ61" s="1375">
        <f t="shared" si="281"/>
        <v>0</v>
      </c>
      <c r="FK61" s="1375">
        <f t="shared" si="282"/>
        <v>0</v>
      </c>
      <c r="FL61" s="1375">
        <f t="shared" si="283"/>
        <v>0</v>
      </c>
      <c r="FM61" s="1375">
        <f t="shared" si="284"/>
        <v>0</v>
      </c>
      <c r="FN61" s="1387"/>
      <c r="FR61" s="1403"/>
      <c r="FS61" s="1404"/>
      <c r="FT61" s="1404"/>
      <c r="FU61" s="1404"/>
      <c r="FV61" s="1404"/>
      <c r="FW61" s="1405"/>
      <c r="FX61" s="4092">
        <v>6</v>
      </c>
      <c r="FY61" s="1382" t="s">
        <v>7</v>
      </c>
      <c r="FZ61" s="1373" t="str">
        <f>FW50&amp;FY61</f>
        <v>ZİRAAT FAK.T</v>
      </c>
      <c r="GA61" s="1374">
        <f t="shared" si="285"/>
        <v>0</v>
      </c>
      <c r="GB61" s="1375">
        <f t="shared" si="270"/>
        <v>0</v>
      </c>
      <c r="GC61" s="1375">
        <f t="shared" si="271"/>
        <v>0</v>
      </c>
      <c r="GD61" s="1375">
        <f t="shared" si="272"/>
        <v>0</v>
      </c>
      <c r="GE61" s="1375">
        <f t="shared" si="273"/>
        <v>0</v>
      </c>
      <c r="GF61" s="1387">
        <f t="shared" si="274"/>
        <v>0</v>
      </c>
      <c r="GH61" s="12"/>
      <c r="GI61" s="12"/>
      <c r="GJ61" s="1"/>
      <c r="GK61" s="1"/>
      <c r="GL61" s="1"/>
      <c r="GM61" s="1295"/>
      <c r="GN61" s="1295"/>
      <c r="GO61" s="1295"/>
      <c r="GP61" s="1295"/>
      <c r="GQ61" s="1295"/>
      <c r="GR61" s="1295"/>
      <c r="GS61" s="1295"/>
      <c r="GT61" s="1295"/>
      <c r="GU61" s="1295"/>
      <c r="GV61" s="1295"/>
      <c r="GW61" s="1295"/>
      <c r="GX61" s="1295"/>
      <c r="GY61" s="1295"/>
      <c r="GZ61" s="1295"/>
      <c r="HA61" s="1295"/>
      <c r="HB61" s="1295"/>
      <c r="HC61" s="1295"/>
      <c r="HD61" s="1295"/>
      <c r="HE61" s="1295"/>
      <c r="HF61" s="1295"/>
      <c r="HG61" s="1295"/>
      <c r="HH61" s="1295"/>
      <c r="HI61" s="1295"/>
      <c r="HJ61" s="1295"/>
      <c r="HK61" s="1295"/>
      <c r="HL61" s="1295"/>
      <c r="HM61" s="1295"/>
      <c r="HN61" s="1295"/>
      <c r="HO61" s="1295"/>
      <c r="HP61" s="1295"/>
      <c r="HQ61" s="1295"/>
      <c r="HR61" s="1295"/>
      <c r="HS61" s="1295"/>
      <c r="HT61" s="1295"/>
      <c r="HU61" s="1295"/>
      <c r="HV61" s="1295"/>
      <c r="HW61" s="1295"/>
      <c r="HX61" s="1295"/>
      <c r="HY61" s="1295"/>
      <c r="HZ61" s="1295"/>
      <c r="IA61" s="1295"/>
      <c r="IB61" s="1295"/>
      <c r="IC61" s="1295"/>
      <c r="ID61" s="1295"/>
      <c r="IE61" s="1295"/>
      <c r="IF61" s="1295"/>
      <c r="IG61" s="1295"/>
      <c r="IH61" s="1295"/>
      <c r="II61" s="1295"/>
      <c r="IJ61" s="1295"/>
      <c r="IK61" s="1295"/>
      <c r="IL61" s="1295"/>
      <c r="IM61" s="1295"/>
      <c r="IN61" s="1295"/>
      <c r="IO61" s="1295"/>
      <c r="IP61" s="1295"/>
      <c r="IQ61" s="1295"/>
      <c r="IR61" s="1295"/>
      <c r="IS61" s="1295"/>
      <c r="IT61" s="1295"/>
      <c r="IU61" s="1295"/>
      <c r="IV61" s="1295"/>
      <c r="IW61" s="1295"/>
      <c r="IX61" s="1295"/>
      <c r="IY61" s="1295"/>
      <c r="IZ61" s="1295"/>
      <c r="JA61" s="1295"/>
      <c r="JB61" s="1295"/>
      <c r="JC61" s="1295"/>
      <c r="JD61" s="1"/>
      <c r="JE61" s="56"/>
      <c r="JF61" s="1"/>
      <c r="JG61" s="1"/>
      <c r="JH61" s="1"/>
      <c r="JI61" s="1"/>
      <c r="JJ61" s="1"/>
      <c r="JK61" s="1"/>
      <c r="JL61" s="1"/>
      <c r="JM61" s="1"/>
      <c r="JN61" s="1"/>
      <c r="JO61" s="1"/>
      <c r="JP61" s="1295"/>
      <c r="JQ61" s="1295"/>
      <c r="JR61" s="1295"/>
      <c r="JS61" s="1295"/>
      <c r="JT61" s="1295"/>
      <c r="JU61" s="1295"/>
      <c r="JV61" s="1295"/>
      <c r="JW61" s="1295"/>
      <c r="JX61" s="1295"/>
      <c r="JY61" s="1295"/>
      <c r="JZ61" s="1295"/>
      <c r="KA61" s="1295"/>
      <c r="KB61" s="1295"/>
      <c r="KC61" s="1295"/>
      <c r="KD61" s="1295"/>
      <c r="KE61" s="1295"/>
      <c r="KF61" s="1295"/>
      <c r="KG61" s="1295"/>
      <c r="KH61" s="1295"/>
      <c r="KI61" s="1295"/>
      <c r="KJ61" s="1295"/>
      <c r="KK61" s="1295"/>
      <c r="KL61" s="1295"/>
      <c r="KM61" s="1295"/>
      <c r="KN61" s="1295"/>
      <c r="KO61" s="1295"/>
      <c r="KP61" s="1295"/>
      <c r="KQ61" s="1295"/>
      <c r="KR61" s="1295"/>
      <c r="KS61" s="1295"/>
      <c r="KT61" s="1295"/>
      <c r="KU61" s="1295"/>
      <c r="KV61" s="1295"/>
      <c r="KW61" s="1295"/>
      <c r="KX61" s="1295"/>
      <c r="KY61" s="1295"/>
      <c r="KZ61" s="1295"/>
      <c r="LA61" s="1295"/>
      <c r="LB61" s="1295"/>
      <c r="LC61" s="1295"/>
      <c r="LD61" s="1295"/>
      <c r="LE61" s="1295"/>
      <c r="LF61" s="1295"/>
      <c r="LG61" s="1295"/>
      <c r="LH61" s="1295"/>
      <c r="LI61" s="1295"/>
      <c r="LJ61" s="1295"/>
      <c r="LK61" s="1295"/>
      <c r="LL61" s="1295"/>
      <c r="LM61" s="1295"/>
      <c r="LN61" s="1295"/>
      <c r="LO61" s="1295"/>
      <c r="LP61" s="1295"/>
      <c r="LQ61" s="1295"/>
      <c r="LR61" s="1295"/>
      <c r="LS61" s="1295"/>
      <c r="LT61" s="1295"/>
      <c r="LU61" s="1295"/>
      <c r="LV61" s="1295"/>
      <c r="LW61" s="1295"/>
      <c r="LX61" s="1295"/>
      <c r="LY61" s="1295"/>
      <c r="LZ61" s="1295"/>
      <c r="MA61" s="1295"/>
      <c r="MB61" s="1295"/>
      <c r="MC61" s="1295"/>
      <c r="MD61" s="1295"/>
      <c r="ME61" s="1295"/>
      <c r="MF61" s="1295"/>
      <c r="MG61" s="1"/>
      <c r="MH61" s="1337"/>
      <c r="MI61" s="56"/>
      <c r="MJ61" s="1"/>
      <c r="MK61" s="1"/>
      <c r="ML61" s="1"/>
      <c r="MM61" s="1"/>
      <c r="MN61" s="1"/>
      <c r="MO61" s="1"/>
      <c r="MP61" s="1"/>
      <c r="MQ61" s="56"/>
      <c r="MR61" s="56"/>
      <c r="MS61" s="273"/>
      <c r="MT61" s="273"/>
      <c r="MU61" s="273"/>
      <c r="MV61" s="273"/>
      <c r="MW61" s="273"/>
      <c r="MX61" s="273"/>
      <c r="MY61" s="273"/>
      <c r="MZ61" s="273"/>
      <c r="NA61" s="1746"/>
      <c r="NB61" s="56"/>
      <c r="NC61" s="1"/>
      <c r="ND61" s="1"/>
      <c r="NE61" s="1"/>
      <c r="NF61" s="1"/>
      <c r="NG61" s="1"/>
      <c r="NH61" s="1"/>
      <c r="NI61" s="1"/>
      <c r="NJ61" s="1350"/>
    </row>
    <row r="62" spans="3:374" s="1751" customFormat="1" ht="13.5" thickBot="1">
      <c r="C62" s="1363"/>
      <c r="D62" s="1"/>
      <c r="E62" s="1"/>
      <c r="F62" s="1"/>
      <c r="G62" s="1"/>
      <c r="H62" s="1"/>
      <c r="I62" s="1"/>
      <c r="J62" s="379"/>
      <c r="K62" s="1"/>
      <c r="L62" s="1"/>
      <c r="M62" s="1"/>
      <c r="N62" s="1"/>
      <c r="O62" s="1"/>
      <c r="P62" s="1"/>
      <c r="Q62" s="1"/>
      <c r="R62" s="1"/>
      <c r="S62" s="1"/>
      <c r="T62" s="273"/>
      <c r="U62" s="273"/>
      <c r="V62" s="273"/>
      <c r="W62" s="273"/>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c r="CL62" s="273"/>
      <c r="CM62" s="273"/>
      <c r="CN62" s="273"/>
      <c r="CO62" s="273"/>
      <c r="CP62" s="1"/>
      <c r="CQ62" s="1363"/>
      <c r="CR62" s="17"/>
      <c r="CS62" s="17"/>
      <c r="CT62" s="17"/>
      <c r="CU62" s="17"/>
      <c r="CV62" s="17"/>
      <c r="CW62" s="1"/>
      <c r="CX62" s="1"/>
      <c r="CY62" s="4091"/>
      <c r="CZ62" s="1414"/>
      <c r="DA62" s="1283"/>
      <c r="DB62" s="1283"/>
      <c r="DC62" s="1283"/>
      <c r="DD62" s="1283"/>
      <c r="DE62" s="1283"/>
      <c r="DF62" s="1283"/>
      <c r="DG62" s="1"/>
      <c r="DH62" s="1"/>
      <c r="DI62" s="1"/>
      <c r="DJ62" s="1397"/>
      <c r="DK62" s="1398"/>
      <c r="DL62" s="1398"/>
      <c r="DM62" s="1398"/>
      <c r="DN62" s="1398"/>
      <c r="DO62" s="1399"/>
      <c r="DP62" s="4093"/>
      <c r="DQ62" s="1376" t="s">
        <v>8</v>
      </c>
      <c r="DR62" s="1377" t="str">
        <f>DO50&amp;DQ62</f>
        <v>ZİRAAT FAK.D</v>
      </c>
      <c r="DS62" s="1378">
        <f t="shared" si="275"/>
        <v>0</v>
      </c>
      <c r="DT62" s="1379">
        <f t="shared" si="269"/>
        <v>0</v>
      </c>
      <c r="DU62" s="1379">
        <f t="shared" si="269"/>
        <v>0</v>
      </c>
      <c r="DV62" s="1379">
        <f t="shared" si="269"/>
        <v>0</v>
      </c>
      <c r="DW62" s="1379">
        <f t="shared" si="269"/>
        <v>0</v>
      </c>
      <c r="DX62" s="1388">
        <f t="shared" si="269"/>
        <v>0</v>
      </c>
      <c r="ED62" s="12"/>
      <c r="EE62" s="12"/>
      <c r="EF62" s="1397"/>
      <c r="EG62" s="1398"/>
      <c r="EH62" s="1398"/>
      <c r="EI62" s="1398"/>
      <c r="EJ62" s="1398"/>
      <c r="EK62" s="1399"/>
      <c r="EL62" s="4093"/>
      <c r="EM62" s="1376" t="s">
        <v>8</v>
      </c>
      <c r="EN62" s="1377" t="str">
        <f>EK50&amp;EM62</f>
        <v>ZİRAAT FAK.D</v>
      </c>
      <c r="EO62" s="1378">
        <f t="shared" si="276"/>
        <v>0</v>
      </c>
      <c r="EP62" s="1379">
        <f t="shared" si="277"/>
        <v>0</v>
      </c>
      <c r="EQ62" s="1379">
        <f t="shared" si="278"/>
        <v>0</v>
      </c>
      <c r="ER62" s="1379">
        <f t="shared" si="279"/>
        <v>0</v>
      </c>
      <c r="ES62" s="1379">
        <f>SUMIF($L$16:$L$41,$DR$62,Q$16:Q$41)</f>
        <v>0</v>
      </c>
      <c r="ET62" s="1388"/>
      <c r="EZ62" s="1397"/>
      <c r="FA62" s="1398"/>
      <c r="FB62" s="1398"/>
      <c r="FC62" s="1398"/>
      <c r="FD62" s="1398"/>
      <c r="FE62" s="1399"/>
      <c r="FF62" s="4093"/>
      <c r="FG62" s="1376" t="s">
        <v>8</v>
      </c>
      <c r="FH62" s="1377" t="str">
        <f>FE50&amp;FG62</f>
        <v>ZİRAAT FAK.D</v>
      </c>
      <c r="FI62" s="1378">
        <f t="shared" si="280"/>
        <v>0</v>
      </c>
      <c r="FJ62" s="1379">
        <f t="shared" si="281"/>
        <v>0</v>
      </c>
      <c r="FK62" s="1379">
        <f t="shared" si="282"/>
        <v>0</v>
      </c>
      <c r="FL62" s="1379">
        <f t="shared" si="283"/>
        <v>0</v>
      </c>
      <c r="FM62" s="1379">
        <f t="shared" si="284"/>
        <v>0</v>
      </c>
      <c r="FN62" s="1388"/>
      <c r="FR62" s="1397"/>
      <c r="FS62" s="1398"/>
      <c r="FT62" s="1398"/>
      <c r="FU62" s="1398"/>
      <c r="FV62" s="1398"/>
      <c r="FW62" s="1399"/>
      <c r="FX62" s="4093"/>
      <c r="FY62" s="1376" t="s">
        <v>8</v>
      </c>
      <c r="FZ62" s="1377" t="str">
        <f>FW50&amp;FY62</f>
        <v>ZİRAAT FAK.D</v>
      </c>
      <c r="GA62" s="1378">
        <f t="shared" si="285"/>
        <v>0</v>
      </c>
      <c r="GB62" s="1379">
        <f t="shared" si="270"/>
        <v>0</v>
      </c>
      <c r="GC62" s="1379">
        <f t="shared" si="271"/>
        <v>0</v>
      </c>
      <c r="GD62" s="1379">
        <f t="shared" si="272"/>
        <v>0</v>
      </c>
      <c r="GE62" s="1379">
        <f t="shared" si="273"/>
        <v>0</v>
      </c>
      <c r="GF62" s="1388">
        <f t="shared" si="274"/>
        <v>0</v>
      </c>
      <c r="GH62" s="12"/>
      <c r="GI62" s="12"/>
      <c r="GJ62" s="1"/>
      <c r="GK62" s="1"/>
      <c r="GL62" s="1"/>
      <c r="GM62" s="1295"/>
      <c r="GN62" s="1295"/>
      <c r="GO62" s="1295"/>
      <c r="GP62" s="1295"/>
      <c r="GQ62" s="1295"/>
      <c r="GR62" s="1295"/>
      <c r="GS62" s="1295"/>
      <c r="GT62" s="1295"/>
      <c r="GU62" s="1295"/>
      <c r="GV62" s="1295"/>
      <c r="GW62" s="1295"/>
      <c r="GX62" s="1295"/>
      <c r="GY62" s="1295"/>
      <c r="GZ62" s="1295"/>
      <c r="HA62" s="1295"/>
      <c r="HB62" s="1295"/>
      <c r="HC62" s="1295"/>
      <c r="HD62" s="1295"/>
      <c r="HE62" s="1295"/>
      <c r="HF62" s="1295"/>
      <c r="HG62" s="1295"/>
      <c r="HH62" s="1295"/>
      <c r="HI62" s="1295"/>
      <c r="HJ62" s="1295"/>
      <c r="HK62" s="1295"/>
      <c r="HL62" s="1295"/>
      <c r="HM62" s="1295"/>
      <c r="HN62" s="1295"/>
      <c r="HO62" s="1295"/>
      <c r="HP62" s="1295"/>
      <c r="HQ62" s="1295"/>
      <c r="HR62" s="1295"/>
      <c r="HS62" s="1295"/>
      <c r="HT62" s="1295"/>
      <c r="HU62" s="1295"/>
      <c r="HV62" s="1295"/>
      <c r="HW62" s="1295"/>
      <c r="HX62" s="1295"/>
      <c r="HY62" s="1295"/>
      <c r="HZ62" s="1295"/>
      <c r="IA62" s="1295"/>
      <c r="IB62" s="1295"/>
      <c r="IC62" s="1295"/>
      <c r="ID62" s="1295"/>
      <c r="IE62" s="1295"/>
      <c r="IF62" s="1295"/>
      <c r="IG62" s="1295"/>
      <c r="IH62" s="1295"/>
      <c r="II62" s="1295"/>
      <c r="IJ62" s="1295"/>
      <c r="IK62" s="1295"/>
      <c r="IL62" s="1295"/>
      <c r="IM62" s="1295"/>
      <c r="IN62" s="1295"/>
      <c r="IO62" s="1295"/>
      <c r="IP62" s="1295"/>
      <c r="IQ62" s="1295"/>
      <c r="IR62" s="1295"/>
      <c r="IS62" s="1295"/>
      <c r="IT62" s="1295"/>
      <c r="IU62" s="1295"/>
      <c r="IV62" s="1295"/>
      <c r="IW62" s="1295"/>
      <c r="IX62" s="1295"/>
      <c r="IY62" s="1295"/>
      <c r="IZ62" s="1295"/>
      <c r="JA62" s="1295"/>
      <c r="JB62" s="1295"/>
      <c r="JC62" s="1295"/>
      <c r="JD62" s="1"/>
      <c r="JE62" s="56"/>
      <c r="JF62" s="1"/>
      <c r="JG62" s="1"/>
      <c r="JH62" s="1"/>
      <c r="JI62" s="1"/>
      <c r="JJ62" s="1"/>
      <c r="JK62" s="1"/>
      <c r="JL62" s="1"/>
      <c r="JM62" s="1"/>
      <c r="JN62" s="1"/>
      <c r="JO62" s="1"/>
      <c r="JP62" s="1295"/>
      <c r="JQ62" s="1295"/>
      <c r="JR62" s="1295"/>
      <c r="JS62" s="1295"/>
      <c r="JT62" s="1295"/>
      <c r="JU62" s="1295"/>
      <c r="JV62" s="1295"/>
      <c r="JW62" s="1295"/>
      <c r="JX62" s="1295"/>
      <c r="JY62" s="1295"/>
      <c r="JZ62" s="1295"/>
      <c r="KA62" s="1295"/>
      <c r="KB62" s="1295"/>
      <c r="KC62" s="1295"/>
      <c r="KD62" s="1295"/>
      <c r="KE62" s="1295"/>
      <c r="KF62" s="1295"/>
      <c r="KG62" s="1295"/>
      <c r="KH62" s="1295"/>
      <c r="KI62" s="1295"/>
      <c r="KJ62" s="1295"/>
      <c r="KK62" s="1295"/>
      <c r="KL62" s="1295"/>
      <c r="KM62" s="1295"/>
      <c r="KN62" s="1295"/>
      <c r="KO62" s="1295"/>
      <c r="KP62" s="1295"/>
      <c r="KQ62" s="1295"/>
      <c r="KR62" s="1295"/>
      <c r="KS62" s="1295"/>
      <c r="KT62" s="1295"/>
      <c r="KU62" s="1295"/>
      <c r="KV62" s="1295"/>
      <c r="KW62" s="1295"/>
      <c r="KX62" s="1295"/>
      <c r="KY62" s="1295"/>
      <c r="KZ62" s="1295"/>
      <c r="LA62" s="1295"/>
      <c r="LB62" s="1295"/>
      <c r="LC62" s="1295"/>
      <c r="LD62" s="1295"/>
      <c r="LE62" s="1295"/>
      <c r="LF62" s="1295"/>
      <c r="LG62" s="1295"/>
      <c r="LH62" s="1295"/>
      <c r="LI62" s="1295"/>
      <c r="LJ62" s="1295"/>
      <c r="LK62" s="1295"/>
      <c r="LL62" s="1295"/>
      <c r="LM62" s="1295"/>
      <c r="LN62" s="1295"/>
      <c r="LO62" s="1295"/>
      <c r="LP62" s="1295"/>
      <c r="LQ62" s="1295"/>
      <c r="LR62" s="1295"/>
      <c r="LS62" s="1295"/>
      <c r="LT62" s="1295"/>
      <c r="LU62" s="1295"/>
      <c r="LV62" s="1295"/>
      <c r="LW62" s="1295"/>
      <c r="LX62" s="1295"/>
      <c r="LY62" s="1295"/>
      <c r="LZ62" s="1295"/>
      <c r="MA62" s="1295"/>
      <c r="MB62" s="1295"/>
      <c r="MC62" s="1295"/>
      <c r="MD62" s="1295"/>
      <c r="ME62" s="1295"/>
      <c r="MF62" s="1295"/>
      <c r="MG62" s="1"/>
      <c r="MH62" s="1337"/>
      <c r="MI62" s="56"/>
      <c r="MJ62" s="1"/>
      <c r="MK62" s="1"/>
      <c r="ML62" s="1"/>
      <c r="MM62" s="1"/>
      <c r="MN62" s="1"/>
      <c r="MO62" s="1"/>
      <c r="MP62" s="1"/>
      <c r="MQ62" s="56"/>
      <c r="MR62" s="56"/>
      <c r="MS62" s="273"/>
      <c r="MT62" s="273"/>
      <c r="MU62" s="273"/>
      <c r="MV62" s="273"/>
      <c r="MW62" s="273"/>
      <c r="MX62" s="273"/>
      <c r="MY62" s="273"/>
      <c r="MZ62" s="273"/>
      <c r="NA62" s="1746"/>
      <c r="NB62" s="56"/>
      <c r="NC62" s="1"/>
      <c r="ND62" s="1"/>
      <c r="NE62" s="1"/>
      <c r="NF62" s="1"/>
      <c r="NG62" s="1"/>
      <c r="NH62" s="1"/>
      <c r="NI62" s="1"/>
      <c r="NJ62" s="1350"/>
    </row>
    <row r="63" spans="3:374" s="1751" customFormat="1" ht="12.75">
      <c r="C63" s="1363"/>
      <c r="D63" s="1"/>
      <c r="E63" s="1"/>
      <c r="F63" s="1"/>
      <c r="G63" s="1"/>
      <c r="H63" s="1"/>
      <c r="I63" s="1"/>
      <c r="J63" s="379"/>
      <c r="K63" s="1"/>
      <c r="L63" s="1"/>
      <c r="M63" s="1"/>
      <c r="N63" s="1"/>
      <c r="O63" s="1"/>
      <c r="P63" s="1"/>
      <c r="Q63" s="1"/>
      <c r="R63" s="1"/>
      <c r="S63" s="1"/>
      <c r="T63" s="273"/>
      <c r="U63" s="273"/>
      <c r="V63" s="273"/>
      <c r="W63" s="273"/>
      <c r="X63" s="273"/>
      <c r="Y63" s="273"/>
      <c r="Z63" s="273"/>
      <c r="AA63" s="273"/>
      <c r="AB63" s="273"/>
      <c r="AC63" s="273"/>
      <c r="AD63" s="273"/>
      <c r="AE63" s="273"/>
      <c r="AF63" s="273"/>
      <c r="AG63" s="273"/>
      <c r="AH63" s="273"/>
      <c r="AI63" s="273"/>
      <c r="AJ63" s="273"/>
      <c r="AK63" s="273"/>
      <c r="AL63" s="273"/>
      <c r="AM63" s="273"/>
      <c r="AN63" s="273"/>
      <c r="AO63" s="273"/>
      <c r="AP63" s="273"/>
      <c r="AQ63" s="273"/>
      <c r="AR63" s="273"/>
      <c r="AS63" s="273"/>
      <c r="AT63" s="273"/>
      <c r="AU63" s="273"/>
      <c r="AV63" s="273"/>
      <c r="AW63" s="273"/>
      <c r="AX63" s="273"/>
      <c r="AY63" s="273"/>
      <c r="AZ63" s="273"/>
      <c r="BA63" s="273"/>
      <c r="BB63" s="273"/>
      <c r="BC63" s="273"/>
      <c r="BD63" s="273"/>
      <c r="BE63" s="273"/>
      <c r="BF63" s="273"/>
      <c r="BG63" s="273"/>
      <c r="BH63" s="273"/>
      <c r="BI63" s="273"/>
      <c r="BJ63" s="273"/>
      <c r="BK63" s="273"/>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273"/>
      <c r="CP63" s="1"/>
      <c r="CQ63" s="1363"/>
      <c r="CR63" s="17"/>
      <c r="CS63" s="17"/>
      <c r="CT63" s="17"/>
      <c r="CU63" s="17"/>
      <c r="CV63" s="17"/>
      <c r="CW63" s="1"/>
      <c r="CX63" s="1"/>
      <c r="CY63" s="4094"/>
      <c r="CZ63" s="1747"/>
      <c r="DA63" s="1747"/>
      <c r="DB63" s="1747"/>
      <c r="DC63" s="1747"/>
      <c r="DD63" s="1747"/>
      <c r="DE63" s="1747"/>
      <c r="DF63" s="1747"/>
      <c r="DG63" s="1"/>
      <c r="DH63" s="1"/>
      <c r="DI63" s="1"/>
      <c r="DJ63" s="1391"/>
      <c r="DK63" s="1392"/>
      <c r="DL63" s="1392"/>
      <c r="DM63" s="1392"/>
      <c r="DN63" s="1392"/>
      <c r="DO63" s="1393"/>
      <c r="DP63" s="4095"/>
      <c r="DQ63" s="1389"/>
      <c r="DR63" s="1394"/>
      <c r="DS63" s="1395"/>
      <c r="DT63" s="1396"/>
      <c r="DU63" s="1396"/>
      <c r="DV63" s="1396"/>
      <c r="DW63" s="1396"/>
      <c r="DX63" s="1389"/>
      <c r="ED63" s="12"/>
      <c r="EE63" s="12"/>
      <c r="EF63" s="1391"/>
      <c r="EG63" s="1392"/>
      <c r="EH63" s="1392"/>
      <c r="EI63" s="1392"/>
      <c r="EJ63" s="1392"/>
      <c r="EK63" s="1393"/>
      <c r="EL63" s="4095"/>
      <c r="EM63" s="1389"/>
      <c r="EN63" s="1394"/>
      <c r="EO63" s="1395"/>
      <c r="EP63" s="1396"/>
      <c r="EQ63" s="1396"/>
      <c r="ER63" s="1396"/>
      <c r="ES63" s="1396"/>
      <c r="ET63" s="1389"/>
      <c r="EZ63" s="1391"/>
      <c r="FA63" s="1392"/>
      <c r="FB63" s="1392"/>
      <c r="FC63" s="1392"/>
      <c r="FD63" s="1392"/>
      <c r="FE63" s="1393"/>
      <c r="FF63" s="4095"/>
      <c r="FG63" s="1389"/>
      <c r="FH63" s="1394"/>
      <c r="FI63" s="1395"/>
      <c r="FJ63" s="1396"/>
      <c r="FK63" s="1396"/>
      <c r="FL63" s="1396"/>
      <c r="FM63" s="1396"/>
      <c r="FN63" s="1389"/>
      <c r="FR63" s="1391"/>
      <c r="FS63" s="1392"/>
      <c r="FT63" s="1392"/>
      <c r="FU63" s="1392"/>
      <c r="FV63" s="1392"/>
      <c r="FW63" s="1393"/>
      <c r="FX63" s="4095"/>
      <c r="FY63" s="1389"/>
      <c r="FZ63" s="1394"/>
      <c r="GA63" s="1395"/>
      <c r="GB63" s="1396"/>
      <c r="GC63" s="1396"/>
      <c r="GD63" s="1396"/>
      <c r="GE63" s="1396"/>
      <c r="GF63" s="1389"/>
      <c r="GH63" s="12"/>
      <c r="GI63" s="12"/>
      <c r="GJ63" s="1"/>
      <c r="GK63" s="1"/>
      <c r="GL63" s="1"/>
      <c r="GM63" s="1295"/>
      <c r="GN63" s="1295"/>
      <c r="GO63" s="1295"/>
      <c r="GP63" s="1295"/>
      <c r="GQ63" s="1295"/>
      <c r="GR63" s="1295"/>
      <c r="GS63" s="1295"/>
      <c r="GT63" s="1295"/>
      <c r="GU63" s="1295"/>
      <c r="GV63" s="1295"/>
      <c r="GW63" s="1295"/>
      <c r="GX63" s="1295"/>
      <c r="GY63" s="1295"/>
      <c r="GZ63" s="1295"/>
      <c r="HA63" s="1295"/>
      <c r="HB63" s="1295"/>
      <c r="HC63" s="1295"/>
      <c r="HD63" s="1295"/>
      <c r="HE63" s="1295"/>
      <c r="HF63" s="1295"/>
      <c r="HG63" s="1295"/>
      <c r="HH63" s="1295"/>
      <c r="HI63" s="1295"/>
      <c r="HJ63" s="1295"/>
      <c r="HK63" s="1295"/>
      <c r="HL63" s="1295"/>
      <c r="HM63" s="1295"/>
      <c r="HN63" s="1295"/>
      <c r="HO63" s="1295"/>
      <c r="HP63" s="1295"/>
      <c r="HQ63" s="1295"/>
      <c r="HR63" s="1295"/>
      <c r="HS63" s="1295"/>
      <c r="HT63" s="1295"/>
      <c r="HU63" s="1295"/>
      <c r="HV63" s="1295"/>
      <c r="HW63" s="1295"/>
      <c r="HX63" s="1295"/>
      <c r="HY63" s="1295"/>
      <c r="HZ63" s="1295"/>
      <c r="IA63" s="1295"/>
      <c r="IB63" s="1295"/>
      <c r="IC63" s="1295"/>
      <c r="ID63" s="1295"/>
      <c r="IE63" s="1295"/>
      <c r="IF63" s="1295"/>
      <c r="IG63" s="1295"/>
      <c r="IH63" s="1295"/>
      <c r="II63" s="1295"/>
      <c r="IJ63" s="1295"/>
      <c r="IK63" s="1295"/>
      <c r="IL63" s="1295"/>
      <c r="IM63" s="1295"/>
      <c r="IN63" s="1295"/>
      <c r="IO63" s="1295"/>
      <c r="IP63" s="1295"/>
      <c r="IQ63" s="1295"/>
      <c r="IR63" s="1295"/>
      <c r="IS63" s="1295"/>
      <c r="IT63" s="1295"/>
      <c r="IU63" s="1295"/>
      <c r="IV63" s="1295"/>
      <c r="IW63" s="1295"/>
      <c r="IX63" s="1295"/>
      <c r="IY63" s="1295"/>
      <c r="IZ63" s="1295"/>
      <c r="JA63" s="1295"/>
      <c r="JB63" s="1295"/>
      <c r="JC63" s="1295"/>
      <c r="JD63" s="1"/>
      <c r="JE63" s="56"/>
      <c r="JF63" s="1"/>
      <c r="JG63" s="1"/>
      <c r="JH63" s="1"/>
      <c r="JI63" s="1"/>
      <c r="JJ63" s="1"/>
      <c r="JK63" s="1"/>
      <c r="JL63" s="1"/>
      <c r="JM63" s="1"/>
      <c r="JN63" s="1"/>
      <c r="JO63" s="1"/>
      <c r="JP63" s="1295"/>
      <c r="JQ63" s="1295"/>
      <c r="JR63" s="1295"/>
      <c r="JS63" s="1295"/>
      <c r="JT63" s="1295"/>
      <c r="JU63" s="1295"/>
      <c r="JV63" s="1295"/>
      <c r="JW63" s="1295"/>
      <c r="JX63" s="1295"/>
      <c r="JY63" s="1295"/>
      <c r="JZ63" s="1295"/>
      <c r="KA63" s="1295"/>
      <c r="KB63" s="1295"/>
      <c r="KC63" s="1295"/>
      <c r="KD63" s="1295"/>
      <c r="KE63" s="1295"/>
      <c r="KF63" s="1295"/>
      <c r="KG63" s="1295"/>
      <c r="KH63" s="1295"/>
      <c r="KI63" s="1295"/>
      <c r="KJ63" s="1295"/>
      <c r="KK63" s="1295"/>
      <c r="KL63" s="1295"/>
      <c r="KM63" s="1295"/>
      <c r="KN63" s="1295"/>
      <c r="KO63" s="1295"/>
      <c r="KP63" s="1295"/>
      <c r="KQ63" s="1295"/>
      <c r="KR63" s="1295"/>
      <c r="KS63" s="1295"/>
      <c r="KT63" s="1295"/>
      <c r="KU63" s="1295"/>
      <c r="KV63" s="1295"/>
      <c r="KW63" s="1295"/>
      <c r="KX63" s="1295"/>
      <c r="KY63" s="1295"/>
      <c r="KZ63" s="1295"/>
      <c r="LA63" s="1295"/>
      <c r="LB63" s="1295"/>
      <c r="LC63" s="1295"/>
      <c r="LD63" s="1295"/>
      <c r="LE63" s="1295"/>
      <c r="LF63" s="1295"/>
      <c r="LG63" s="1295"/>
      <c r="LH63" s="1295"/>
      <c r="LI63" s="1295"/>
      <c r="LJ63" s="1295"/>
      <c r="LK63" s="1295"/>
      <c r="LL63" s="1295"/>
      <c r="LM63" s="1295"/>
      <c r="LN63" s="1295"/>
      <c r="LO63" s="1295"/>
      <c r="LP63" s="1295"/>
      <c r="LQ63" s="1295"/>
      <c r="LR63" s="1295"/>
      <c r="LS63" s="1295"/>
      <c r="LT63" s="1295"/>
      <c r="LU63" s="1295"/>
      <c r="LV63" s="1295"/>
      <c r="LW63" s="1295"/>
      <c r="LX63" s="1295"/>
      <c r="LY63" s="1295"/>
      <c r="LZ63" s="1295"/>
      <c r="MA63" s="1295"/>
      <c r="MB63" s="1295"/>
      <c r="MC63" s="1295"/>
      <c r="MD63" s="1295"/>
      <c r="ME63" s="1295"/>
      <c r="MF63" s="1295"/>
      <c r="MG63" s="1"/>
      <c r="MH63" s="1337"/>
      <c r="MI63" s="56"/>
      <c r="MJ63" s="1"/>
      <c r="MK63" s="1"/>
      <c r="ML63" s="1"/>
      <c r="MM63" s="1"/>
      <c r="MN63" s="1"/>
      <c r="MO63" s="1"/>
      <c r="MP63" s="1"/>
      <c r="MQ63" s="56"/>
      <c r="MR63" s="56"/>
      <c r="MS63" s="273"/>
      <c r="MT63" s="273"/>
      <c r="MU63" s="273"/>
      <c r="MV63" s="273"/>
      <c r="MW63" s="273"/>
      <c r="MX63" s="273"/>
      <c r="MY63" s="273"/>
      <c r="MZ63" s="273"/>
      <c r="NA63" s="1746"/>
      <c r="NB63" s="56"/>
      <c r="NC63" s="1"/>
      <c r="ND63" s="1"/>
      <c r="NE63" s="1"/>
      <c r="NF63" s="1"/>
      <c r="NG63" s="1"/>
      <c r="NH63" s="1"/>
      <c r="NI63" s="1"/>
      <c r="NJ63" s="1350"/>
    </row>
    <row r="64" spans="3:374" s="1751" customFormat="1" ht="13.5" thickBot="1">
      <c r="C64" s="1363"/>
      <c r="D64" s="1"/>
      <c r="E64" s="1"/>
      <c r="F64" s="1"/>
      <c r="G64" s="1"/>
      <c r="H64" s="1"/>
      <c r="I64" s="1"/>
      <c r="J64" s="379"/>
      <c r="K64" s="1"/>
      <c r="L64" s="1"/>
      <c r="M64" s="1"/>
      <c r="N64" s="1"/>
      <c r="O64" s="1"/>
      <c r="P64" s="1"/>
      <c r="Q64" s="1"/>
      <c r="R64" s="1"/>
      <c r="S64" s="1"/>
      <c r="T64" s="273"/>
      <c r="U64" s="273"/>
      <c r="V64" s="273"/>
      <c r="W64" s="273"/>
      <c r="X64" s="273"/>
      <c r="Y64" s="273"/>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1"/>
      <c r="CQ64" s="1363"/>
      <c r="CR64" s="17"/>
      <c r="CS64" s="17"/>
      <c r="CT64" s="17"/>
      <c r="CU64" s="17"/>
      <c r="CV64" s="17"/>
      <c r="CW64" s="1"/>
      <c r="CX64" s="1"/>
      <c r="CY64" s="4094"/>
      <c r="CZ64" s="1747"/>
      <c r="DA64" s="1747"/>
      <c r="DB64" s="1747"/>
      <c r="DC64" s="1747"/>
      <c r="DD64" s="1747"/>
      <c r="DE64" s="1747"/>
      <c r="DF64" s="1747"/>
      <c r="DG64" s="1"/>
      <c r="DH64" s="1"/>
      <c r="DI64" s="1"/>
      <c r="DJ64" s="1397"/>
      <c r="DK64" s="1398"/>
      <c r="DL64" s="1398"/>
      <c r="DM64" s="1398"/>
      <c r="DN64" s="1398"/>
      <c r="DO64" s="1399"/>
      <c r="DP64" s="4096"/>
      <c r="DQ64" s="1390"/>
      <c r="DR64" s="1400"/>
      <c r="DS64" s="1401"/>
      <c r="DT64" s="1402"/>
      <c r="DU64" s="1402"/>
      <c r="DV64" s="1402"/>
      <c r="DW64" s="1402"/>
      <c r="DX64" s="1390"/>
      <c r="ED64" s="12"/>
      <c r="EE64" s="12"/>
      <c r="EF64" s="1397"/>
      <c r="EG64" s="1398"/>
      <c r="EH64" s="1398"/>
      <c r="EI64" s="1398"/>
      <c r="EJ64" s="1398"/>
      <c r="EK64" s="1399"/>
      <c r="EL64" s="4096"/>
      <c r="EM64" s="1390"/>
      <c r="EN64" s="1400"/>
      <c r="EO64" s="1401"/>
      <c r="EP64" s="1402"/>
      <c r="EQ64" s="1402"/>
      <c r="ER64" s="1402"/>
      <c r="ES64" s="1402"/>
      <c r="ET64" s="1390"/>
      <c r="EZ64" s="1397"/>
      <c r="FA64" s="1398"/>
      <c r="FB64" s="1398"/>
      <c r="FC64" s="1398"/>
      <c r="FD64" s="1398"/>
      <c r="FE64" s="1399"/>
      <c r="FF64" s="4096"/>
      <c r="FG64" s="1390"/>
      <c r="FH64" s="1400"/>
      <c r="FI64" s="1401"/>
      <c r="FJ64" s="1402"/>
      <c r="FK64" s="1402"/>
      <c r="FL64" s="1402"/>
      <c r="FM64" s="1402"/>
      <c r="FN64" s="1390"/>
      <c r="FR64" s="1397"/>
      <c r="FS64" s="1398"/>
      <c r="FT64" s="1398"/>
      <c r="FU64" s="1398"/>
      <c r="FV64" s="1398"/>
      <c r="FW64" s="1399"/>
      <c r="FX64" s="4096"/>
      <c r="FY64" s="1390"/>
      <c r="FZ64" s="1400"/>
      <c r="GA64" s="1401"/>
      <c r="GB64" s="1402"/>
      <c r="GC64" s="1402"/>
      <c r="GD64" s="1402"/>
      <c r="GE64" s="1402"/>
      <c r="GF64" s="1390"/>
      <c r="GH64" s="12"/>
      <c r="GI64" s="12"/>
      <c r="GJ64" s="1"/>
      <c r="GK64" s="1"/>
      <c r="GL64" s="1"/>
      <c r="GM64" s="1295"/>
      <c r="GN64" s="1295"/>
      <c r="GO64" s="1295"/>
      <c r="GP64" s="1295"/>
      <c r="GQ64" s="1295"/>
      <c r="GR64" s="1295"/>
      <c r="GS64" s="1295"/>
      <c r="GT64" s="1295"/>
      <c r="GU64" s="1295"/>
      <c r="GV64" s="1295"/>
      <c r="GW64" s="1295"/>
      <c r="GX64" s="1295"/>
      <c r="GY64" s="1295"/>
      <c r="GZ64" s="1295"/>
      <c r="HA64" s="1295"/>
      <c r="HB64" s="1295"/>
      <c r="HC64" s="1295"/>
      <c r="HD64" s="1295"/>
      <c r="HE64" s="1295"/>
      <c r="HF64" s="1295"/>
      <c r="HG64" s="1295"/>
      <c r="HH64" s="1295"/>
      <c r="HI64" s="1295"/>
      <c r="HJ64" s="1295"/>
      <c r="HK64" s="1295"/>
      <c r="HL64" s="1295"/>
      <c r="HM64" s="1295"/>
      <c r="HN64" s="1295"/>
      <c r="HO64" s="1295"/>
      <c r="HP64" s="1295"/>
      <c r="HQ64" s="1295"/>
      <c r="HR64" s="1295"/>
      <c r="HS64" s="1295"/>
      <c r="HT64" s="1295"/>
      <c r="HU64" s="1295"/>
      <c r="HV64" s="1295"/>
      <c r="HW64" s="1295"/>
      <c r="HX64" s="1295"/>
      <c r="HY64" s="1295"/>
      <c r="HZ64" s="1295"/>
      <c r="IA64" s="1295"/>
      <c r="IB64" s="1295"/>
      <c r="IC64" s="1295"/>
      <c r="ID64" s="1295"/>
      <c r="IE64" s="1295"/>
      <c r="IF64" s="1295"/>
      <c r="IG64" s="1295"/>
      <c r="IH64" s="1295"/>
      <c r="II64" s="1295"/>
      <c r="IJ64" s="1295"/>
      <c r="IK64" s="1295"/>
      <c r="IL64" s="1295"/>
      <c r="IM64" s="1295"/>
      <c r="IN64" s="1295"/>
      <c r="IO64" s="1295"/>
      <c r="IP64" s="1295"/>
      <c r="IQ64" s="1295"/>
      <c r="IR64" s="1295"/>
      <c r="IS64" s="1295"/>
      <c r="IT64" s="1295"/>
      <c r="IU64" s="1295"/>
      <c r="IV64" s="1295"/>
      <c r="IW64" s="1295"/>
      <c r="IX64" s="1295"/>
      <c r="IY64" s="1295"/>
      <c r="IZ64" s="1295"/>
      <c r="JA64" s="1295"/>
      <c r="JB64" s="1295"/>
      <c r="JC64" s="1295"/>
      <c r="JD64" s="1"/>
      <c r="JE64" s="56"/>
      <c r="JF64" s="1"/>
      <c r="JG64" s="1"/>
      <c r="JH64" s="1"/>
      <c r="JI64" s="1"/>
      <c r="JJ64" s="1"/>
      <c r="JK64" s="1"/>
      <c r="JL64" s="1"/>
      <c r="JM64" s="1"/>
      <c r="JN64" s="1"/>
      <c r="JO64" s="1"/>
      <c r="JP64" s="1295"/>
      <c r="JQ64" s="1295"/>
      <c r="JR64" s="1295"/>
      <c r="JS64" s="1295"/>
      <c r="JT64" s="1295"/>
      <c r="JU64" s="1295"/>
      <c r="JV64" s="1295"/>
      <c r="JW64" s="1295"/>
      <c r="JX64" s="1295"/>
      <c r="JY64" s="1295"/>
      <c r="JZ64" s="1295"/>
      <c r="KA64" s="1295"/>
      <c r="KB64" s="1295"/>
      <c r="KC64" s="1295"/>
      <c r="KD64" s="1295"/>
      <c r="KE64" s="1295"/>
      <c r="KF64" s="1295"/>
      <c r="KG64" s="1295"/>
      <c r="KH64" s="1295"/>
      <c r="KI64" s="1295"/>
      <c r="KJ64" s="1295"/>
      <c r="KK64" s="1295"/>
      <c r="KL64" s="1295"/>
      <c r="KM64" s="1295"/>
      <c r="KN64" s="1295"/>
      <c r="KO64" s="1295"/>
      <c r="KP64" s="1295"/>
      <c r="KQ64" s="1295"/>
      <c r="KR64" s="1295"/>
      <c r="KS64" s="1295"/>
      <c r="KT64" s="1295"/>
      <c r="KU64" s="1295"/>
      <c r="KV64" s="1295"/>
      <c r="KW64" s="1295"/>
      <c r="KX64" s="1295"/>
      <c r="KY64" s="1295"/>
      <c r="KZ64" s="1295"/>
      <c r="LA64" s="1295"/>
      <c r="LB64" s="1295"/>
      <c r="LC64" s="1295"/>
      <c r="LD64" s="1295"/>
      <c r="LE64" s="1295"/>
      <c r="LF64" s="1295"/>
      <c r="LG64" s="1295"/>
      <c r="LH64" s="1295"/>
      <c r="LI64" s="1295"/>
      <c r="LJ64" s="1295"/>
      <c r="LK64" s="1295"/>
      <c r="LL64" s="1295"/>
      <c r="LM64" s="1295"/>
      <c r="LN64" s="1295"/>
      <c r="LO64" s="1295"/>
      <c r="LP64" s="1295"/>
      <c r="LQ64" s="1295"/>
      <c r="LR64" s="1295"/>
      <c r="LS64" s="1295"/>
      <c r="LT64" s="1295"/>
      <c r="LU64" s="1295"/>
      <c r="LV64" s="1295"/>
      <c r="LW64" s="1295"/>
      <c r="LX64" s="1295"/>
      <c r="LY64" s="1295"/>
      <c r="LZ64" s="1295"/>
      <c r="MA64" s="1295"/>
      <c r="MB64" s="1295"/>
      <c r="MC64" s="1295"/>
      <c r="MD64" s="1295"/>
      <c r="ME64" s="1295"/>
      <c r="MF64" s="1295"/>
      <c r="MG64" s="1"/>
      <c r="MH64" s="1337"/>
      <c r="MI64" s="56"/>
      <c r="MJ64" s="1"/>
      <c r="MK64" s="1"/>
      <c r="ML64" s="1"/>
      <c r="MM64" s="1"/>
      <c r="MN64" s="1"/>
      <c r="MO64" s="1"/>
      <c r="MP64" s="1"/>
      <c r="MQ64" s="56"/>
      <c r="MR64" s="56"/>
      <c r="MS64" s="273"/>
      <c r="MT64" s="273"/>
      <c r="MU64" s="273"/>
      <c r="MV64" s="273"/>
      <c r="MW64" s="273"/>
      <c r="MX64" s="273"/>
      <c r="MY64" s="273"/>
      <c r="MZ64" s="273"/>
      <c r="NA64" s="1746"/>
      <c r="NB64" s="56"/>
      <c r="NC64" s="1"/>
      <c r="ND64" s="1"/>
      <c r="NE64" s="1"/>
      <c r="NF64" s="1"/>
      <c r="NG64" s="1"/>
      <c r="NH64" s="1"/>
      <c r="NI64" s="1"/>
      <c r="NJ64" s="1350"/>
    </row>
    <row r="65" spans="110:110" ht="12.75"/>
    <row r="66" spans="110:110" ht="12.75"/>
    <row r="67" spans="110:110" ht="12.75"/>
    <row r="68" spans="110:110" ht="12.75"/>
    <row r="69" spans="110:110" ht="12" customHeight="1"/>
    <row r="70" spans="110:110" ht="12" customHeight="1">
      <c r="DF70" s="1" t="s">
        <v>70</v>
      </c>
    </row>
    <row r="71" spans="110:110" ht="12" customHeight="1">
      <c r="DF71" s="1" t="s">
        <v>128</v>
      </c>
    </row>
    <row r="72" spans="110:110" ht="12" customHeight="1"/>
    <row r="73" spans="110:110" ht="12" customHeight="1"/>
    <row r="74" spans="110:110" ht="12" customHeight="1"/>
    <row r="75" spans="110:110" ht="12" customHeight="1"/>
    <row r="76" spans="110:110" ht="12" customHeight="1"/>
    <row r="77" spans="110:110" ht="12" customHeight="1"/>
    <row r="78" spans="110:110" ht="12" customHeight="1"/>
    <row r="79" spans="110:110" ht="12" customHeight="1"/>
    <row r="80" spans="110:11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sheetData>
  <sheetProtection selectLockedCells="1"/>
  <mergeCells count="292">
    <mergeCell ref="FX61:FX62"/>
    <mergeCell ref="FX63:FX64"/>
    <mergeCell ref="U14:AA14"/>
    <mergeCell ref="FX50:FY50"/>
    <mergeCell ref="FX51:FX52"/>
    <mergeCell ref="FX53:FX54"/>
    <mergeCell ref="FX55:FX56"/>
    <mergeCell ref="FX57:FX58"/>
    <mergeCell ref="FX59:FX60"/>
    <mergeCell ref="AZ14:BA14"/>
    <mergeCell ref="BB14:BC14"/>
    <mergeCell ref="BD14:BE14"/>
    <mergeCell ref="BF14:BG14"/>
    <mergeCell ref="AJ14:AK14"/>
    <mergeCell ref="AL14:AM14"/>
    <mergeCell ref="AN14:AO14"/>
    <mergeCell ref="AP14:AQ14"/>
    <mergeCell ref="AR14:AS14"/>
    <mergeCell ref="AT14:AU14"/>
    <mergeCell ref="BT14:BU14"/>
    <mergeCell ref="CB14:CC14"/>
    <mergeCell ref="CD14:CE14"/>
    <mergeCell ref="BH14:BI14"/>
    <mergeCell ref="CY16:CY17"/>
    <mergeCell ref="DP6:DQ6"/>
    <mergeCell ref="DR6:DS6"/>
    <mergeCell ref="DT6:DU6"/>
    <mergeCell ref="DV6:DW6"/>
    <mergeCell ref="DX6:DY6"/>
    <mergeCell ref="EL6:EM6"/>
    <mergeCell ref="EN6:EO6"/>
    <mergeCell ref="EP6:EQ6"/>
    <mergeCell ref="FR49:GF49"/>
    <mergeCell ref="ET6:EU6"/>
    <mergeCell ref="EV6:EW6"/>
    <mergeCell ref="DZ6:EA6"/>
    <mergeCell ref="EB6:EC6"/>
    <mergeCell ref="ED6:EE6"/>
    <mergeCell ref="EF6:EG6"/>
    <mergeCell ref="EH6:EI6"/>
    <mergeCell ref="EJ6:EK6"/>
    <mergeCell ref="ER6:ES6"/>
    <mergeCell ref="FP6:FQ6"/>
    <mergeCell ref="FR6:FS6"/>
    <mergeCell ref="FT6:FU6"/>
    <mergeCell ref="EX6:EY6"/>
    <mergeCell ref="EZ6:FA6"/>
    <mergeCell ref="FB6:FC6"/>
    <mergeCell ref="DP2:GI2"/>
    <mergeCell ref="DP3:GI3"/>
    <mergeCell ref="DR4:EC4"/>
    <mergeCell ref="EF4:EQ4"/>
    <mergeCell ref="ET4:FE4"/>
    <mergeCell ref="FH4:FS4"/>
    <mergeCell ref="FV4:GG4"/>
    <mergeCell ref="DR5:EE5"/>
    <mergeCell ref="EF5:ES5"/>
    <mergeCell ref="ET5:FG5"/>
    <mergeCell ref="FH5:FU5"/>
    <mergeCell ref="FV5:GI5"/>
    <mergeCell ref="FD6:FE6"/>
    <mergeCell ref="FF6:FG6"/>
    <mergeCell ref="FH6:FI6"/>
    <mergeCell ref="FN6:FO6"/>
    <mergeCell ref="EZ12:FA12"/>
    <mergeCell ref="FB12:FC12"/>
    <mergeCell ref="FD12:FE12"/>
    <mergeCell ref="FF12:FG12"/>
    <mergeCell ref="FH12:FI12"/>
    <mergeCell ref="FJ12:FK12"/>
    <mergeCell ref="GH6:GI6"/>
    <mergeCell ref="DP7:DQ7"/>
    <mergeCell ref="DP8:DQ8"/>
    <mergeCell ref="DP12:DP13"/>
    <mergeCell ref="DQ12:DQ13"/>
    <mergeCell ref="DR12:DS12"/>
    <mergeCell ref="DT12:DU12"/>
    <mergeCell ref="DV12:DW12"/>
    <mergeCell ref="DX12:DY12"/>
    <mergeCell ref="DZ12:EA12"/>
    <mergeCell ref="FV6:FW6"/>
    <mergeCell ref="FX6:FY6"/>
    <mergeCell ref="FZ6:GA6"/>
    <mergeCell ref="GB6:GC6"/>
    <mergeCell ref="GD6:GE6"/>
    <mergeCell ref="GF6:GG6"/>
    <mergeCell ref="FJ6:FK6"/>
    <mergeCell ref="FL6:FM6"/>
    <mergeCell ref="GD12:GE12"/>
    <mergeCell ref="GF12:GG12"/>
    <mergeCell ref="GH12:GI12"/>
    <mergeCell ref="FL12:FM12"/>
    <mergeCell ref="FN12:FO12"/>
    <mergeCell ref="FP12:FQ12"/>
    <mergeCell ref="BN14:BO14"/>
    <mergeCell ref="BP14:BQ14"/>
    <mergeCell ref="BR14:BS14"/>
    <mergeCell ref="FR12:FS12"/>
    <mergeCell ref="FT12:FU12"/>
    <mergeCell ref="FV12:FW12"/>
    <mergeCell ref="FX12:FY12"/>
    <mergeCell ref="FZ12:GA12"/>
    <mergeCell ref="GB12:GC12"/>
    <mergeCell ref="EN12:EO12"/>
    <mergeCell ref="EP12:EQ12"/>
    <mergeCell ref="ER12:ES12"/>
    <mergeCell ref="ET12:EU12"/>
    <mergeCell ref="EV12:EW12"/>
    <mergeCell ref="EX12:EY12"/>
    <mergeCell ref="BV14:BW14"/>
    <mergeCell ref="BX14:BY14"/>
    <mergeCell ref="BZ14:CA14"/>
    <mergeCell ref="ET13:EU13"/>
    <mergeCell ref="EV13:EW13"/>
    <mergeCell ref="EX13:EY13"/>
    <mergeCell ref="CH14:CI14"/>
    <mergeCell ref="CJ14:CK14"/>
    <mergeCell ref="CL14:CM14"/>
    <mergeCell ref="JF14:JJ14"/>
    <mergeCell ref="JK14:JO14"/>
    <mergeCell ref="DA15:DB15"/>
    <mergeCell ref="DC15:DD15"/>
    <mergeCell ref="DE15:DF15"/>
    <mergeCell ref="DG15:DH15"/>
    <mergeCell ref="DI15:DJ15"/>
    <mergeCell ref="DK15:DL15"/>
    <mergeCell ref="DM15:DN15"/>
    <mergeCell ref="ED12:EE12"/>
    <mergeCell ref="EF12:EG12"/>
    <mergeCell ref="EH12:EI12"/>
    <mergeCell ref="EJ12:EK12"/>
    <mergeCell ref="EL12:EM12"/>
    <mergeCell ref="MS13:MY13"/>
    <mergeCell ref="GF13:GG13"/>
    <mergeCell ref="GH13:GI13"/>
    <mergeCell ref="GL13:JC13"/>
    <mergeCell ref="C14:H14"/>
    <mergeCell ref="L14:Q14"/>
    <mergeCell ref="AB14:AC14"/>
    <mergeCell ref="AD14:AE14"/>
    <mergeCell ref="AF14:AG14"/>
    <mergeCell ref="AH14:AI14"/>
    <mergeCell ref="FZ13:GA13"/>
    <mergeCell ref="GB13:GC13"/>
    <mergeCell ref="GD13:GE13"/>
    <mergeCell ref="FN13:FO13"/>
    <mergeCell ref="FP13:FQ13"/>
    <mergeCell ref="FR13:FS13"/>
    <mergeCell ref="FT13:FU13"/>
    <mergeCell ref="AV14:AW14"/>
    <mergeCell ref="AX14:AY14"/>
    <mergeCell ref="BJ14:BK14"/>
    <mergeCell ref="BL14:BM14"/>
    <mergeCell ref="CF14:CG14"/>
    <mergeCell ref="DX13:DY13"/>
    <mergeCell ref="EP13:EQ13"/>
    <mergeCell ref="ER13:ES13"/>
    <mergeCell ref="CO14:CV14"/>
    <mergeCell ref="CX10:CX15"/>
    <mergeCell ref="EB12:EC12"/>
    <mergeCell ref="DP16:DP17"/>
    <mergeCell ref="GL16:GL17"/>
    <mergeCell ref="FV13:FW13"/>
    <mergeCell ref="FX13:FY13"/>
    <mergeCell ref="FB13:FC13"/>
    <mergeCell ref="FD13:FE13"/>
    <mergeCell ref="DZ13:EA13"/>
    <mergeCell ref="EB13:EC13"/>
    <mergeCell ref="JN13:ME13"/>
    <mergeCell ref="DP14:GI15"/>
    <mergeCell ref="FJ13:FK13"/>
    <mergeCell ref="FL13:FM13"/>
    <mergeCell ref="EZ13:FA13"/>
    <mergeCell ref="ED13:EE13"/>
    <mergeCell ref="EF13:EG13"/>
    <mergeCell ref="EH13:EI13"/>
    <mergeCell ref="EJ13:EK13"/>
    <mergeCell ref="EL13:EM13"/>
    <mergeCell ref="EN13:EO13"/>
    <mergeCell ref="FF13:FG13"/>
    <mergeCell ref="FH13:FI13"/>
    <mergeCell ref="DR13:DS13"/>
    <mergeCell ref="DT13:DU13"/>
    <mergeCell ref="DV13:DW13"/>
    <mergeCell ref="CY22:CY23"/>
    <mergeCell ref="DP22:DP23"/>
    <mergeCell ref="GL22:GL23"/>
    <mergeCell ref="CY24:CY25"/>
    <mergeCell ref="DP24:DP25"/>
    <mergeCell ref="GL24:GL25"/>
    <mergeCell ref="CY18:CY19"/>
    <mergeCell ref="DP18:DP19"/>
    <mergeCell ref="GL18:GL19"/>
    <mergeCell ref="CY20:CY21"/>
    <mergeCell ref="DP20:DP21"/>
    <mergeCell ref="GL20:GL21"/>
    <mergeCell ref="CY30:CY31"/>
    <mergeCell ref="DP30:DP31"/>
    <mergeCell ref="GL30:GL31"/>
    <mergeCell ref="CY32:CY33"/>
    <mergeCell ref="DP32:DP33"/>
    <mergeCell ref="GL32:GL33"/>
    <mergeCell ref="CY26:CY27"/>
    <mergeCell ref="DP26:DP27"/>
    <mergeCell ref="GL26:GL27"/>
    <mergeCell ref="CY28:CY29"/>
    <mergeCell ref="DP28:DP29"/>
    <mergeCell ref="GL28:GL29"/>
    <mergeCell ref="CY38:CY39"/>
    <mergeCell ref="DP38:DP39"/>
    <mergeCell ref="GL38:GL39"/>
    <mergeCell ref="CY40:CY41"/>
    <mergeCell ref="DP40:DP41"/>
    <mergeCell ref="GL40:GL41"/>
    <mergeCell ref="CY34:CY35"/>
    <mergeCell ref="DP34:DP35"/>
    <mergeCell ref="GL34:GL35"/>
    <mergeCell ref="CY36:CY37"/>
    <mergeCell ref="DP36:DP37"/>
    <mergeCell ref="GL36:GL37"/>
    <mergeCell ref="DP42:DP43"/>
    <mergeCell ref="GL42:GL43"/>
    <mergeCell ref="DR44:DS44"/>
    <mergeCell ref="DT44:DU44"/>
    <mergeCell ref="DV44:DW44"/>
    <mergeCell ref="DX44:DY44"/>
    <mergeCell ref="DZ44:EA44"/>
    <mergeCell ref="EB44:EC44"/>
    <mergeCell ref="ED44:EE44"/>
    <mergeCell ref="EF44:EG44"/>
    <mergeCell ref="GD44:GE44"/>
    <mergeCell ref="GF44:GG44"/>
    <mergeCell ref="GH44:GI44"/>
    <mergeCell ref="FR44:FS44"/>
    <mergeCell ref="FT44:FU44"/>
    <mergeCell ref="FV44:FW44"/>
    <mergeCell ref="FX44:FY44"/>
    <mergeCell ref="FZ44:GA44"/>
    <mergeCell ref="GB44:GC44"/>
    <mergeCell ref="FF44:FG44"/>
    <mergeCell ref="FH44:FI44"/>
    <mergeCell ref="FJ44:FK44"/>
    <mergeCell ref="FL44:FM44"/>
    <mergeCell ref="FN44:FO44"/>
    <mergeCell ref="FP44:FQ44"/>
    <mergeCell ref="ET44:EU44"/>
    <mergeCell ref="EV44:EW44"/>
    <mergeCell ref="EX44:EY44"/>
    <mergeCell ref="EZ44:FA44"/>
    <mergeCell ref="FB44:FC44"/>
    <mergeCell ref="FD44:FE44"/>
    <mergeCell ref="EH44:EI44"/>
    <mergeCell ref="EJ44:EK44"/>
    <mergeCell ref="EL44:EM44"/>
    <mergeCell ref="EN44:EO44"/>
    <mergeCell ref="EP44:EQ44"/>
    <mergeCell ref="ER44:ES44"/>
    <mergeCell ref="CY55:CY56"/>
    <mergeCell ref="DP55:DP56"/>
    <mergeCell ref="EL55:EL56"/>
    <mergeCell ref="FF55:FF56"/>
    <mergeCell ref="DP50:DQ50"/>
    <mergeCell ref="EL50:EM50"/>
    <mergeCell ref="FF50:FG50"/>
    <mergeCell ref="CY51:CY52"/>
    <mergeCell ref="DP51:DP52"/>
    <mergeCell ref="EL51:EL52"/>
    <mergeCell ref="FF51:FF52"/>
    <mergeCell ref="DJ49:DX49"/>
    <mergeCell ref="EF49:ET49"/>
    <mergeCell ref="EZ49:FN49"/>
    <mergeCell ref="CY61:CY62"/>
    <mergeCell ref="DP61:DP62"/>
    <mergeCell ref="EL61:EL62"/>
    <mergeCell ref="FF61:FF62"/>
    <mergeCell ref="CY63:CY64"/>
    <mergeCell ref="DP63:DP64"/>
    <mergeCell ref="EL63:EL64"/>
    <mergeCell ref="FF63:FF64"/>
    <mergeCell ref="CY57:CY58"/>
    <mergeCell ref="DP57:DP58"/>
    <mergeCell ref="EL57:EL58"/>
    <mergeCell ref="FF57:FF58"/>
    <mergeCell ref="CY59:CY60"/>
    <mergeCell ref="DC59:DD59"/>
    <mergeCell ref="DP59:DP60"/>
    <mergeCell ref="EL59:EL60"/>
    <mergeCell ref="FF59:FF60"/>
    <mergeCell ref="CY53:CY54"/>
    <mergeCell ref="DP53:DP54"/>
    <mergeCell ref="EL53:EL54"/>
    <mergeCell ref="FF53:FF54"/>
  </mergeCells>
  <conditionalFormatting sqref="EH6 EL6 EJ6 EN6 EP6 ER6 DR6:EF6 ET6:GI6">
    <cfRule type="cellIs" dxfId="407" priority="119" operator="greaterThan">
      <formula>0</formula>
    </cfRule>
  </conditionalFormatting>
  <conditionalFormatting sqref="DR7:GI7">
    <cfRule type="cellIs" dxfId="406" priority="118" operator="notEqual">
      <formula>""</formula>
    </cfRule>
  </conditionalFormatting>
  <conditionalFormatting sqref="DP8:DQ11 DP6:DQ6 DP7:GI7">
    <cfRule type="expression" dxfId="405" priority="117">
      <formula>IF(#REF!&gt;0,1,0)</formula>
    </cfRule>
  </conditionalFormatting>
  <conditionalFormatting sqref="DR4:EC4 EF4:EQ4 ET4:FE4 FH4:FS4 FV4:GG4">
    <cfRule type="cellIs" dxfId="404" priority="114" operator="equal">
      <formula>"Fazla Düşüldü, Bizginize"</formula>
    </cfRule>
    <cfRule type="cellIs" dxfId="403" priority="115" operator="equal">
      <formula>"Düşüm Tamamdır"</formula>
    </cfRule>
    <cfRule type="cellIs" dxfId="402" priority="116" operator="notEqual">
      <formula>""</formula>
    </cfRule>
  </conditionalFormatting>
  <conditionalFormatting sqref="FH5 EE4 DR5 EF5 FV5 ET5 ES4 FG4 FU4 GI4">
    <cfRule type="cellIs" dxfId="401" priority="113" operator="equal">
      <formula>"Düşüm Tamamdır"</formula>
    </cfRule>
  </conditionalFormatting>
  <conditionalFormatting sqref="GM16:JD43">
    <cfRule type="cellIs" dxfId="400" priority="112" operator="notEqual">
      <formula>""</formula>
    </cfRule>
  </conditionalFormatting>
  <conditionalFormatting sqref="FI51:FN64 DP63 DS51:DX64 DP51 DP53 DP55 DP57 DP59 DP61 CY63 CY51 DQ51:DQ64 CY53 CY55 CY57 CY59 CY61 CZ51:DB64 DE51:DF64 DC51:DD58 DC60:DD64 EL63 EL51 EL53 EL55 EL57 EL59 EL61 EM51:EM64 EO51:ET64 FF63 FF51 FF53 FF55 FF57 FF59 FF61 FG51:FG64">
    <cfRule type="cellIs" dxfId="399" priority="111" stopIfTrue="1" operator="equal">
      <formula>"yoktur"</formula>
    </cfRule>
  </conditionalFormatting>
  <conditionalFormatting sqref="DR7:GI7">
    <cfRule type="expression" dxfId="398" priority="110">
      <formula>IF($QF$7&gt;0,1,0)</formula>
    </cfRule>
  </conditionalFormatting>
  <conditionalFormatting sqref="EG16:EG41">
    <cfRule type="expression" dxfId="397" priority="108">
      <formula>IF(AND(EG16="X",$EF$5="Dikkat ! Aşağıda yanlış X var, SİLİNİZ!"),1,0)</formula>
    </cfRule>
    <cfRule type="expression" dxfId="396" priority="109">
      <formula>IF(AND(EF16&gt;0,$ER$4&gt;0),1,0)</formula>
    </cfRule>
  </conditionalFormatting>
  <conditionalFormatting sqref="ED4:EE4 ER4:ES4 FF4:FG4 FT4:FU4 GH4:GI4">
    <cfRule type="cellIs" dxfId="395" priority="107" operator="greaterThan">
      <formula>0</formula>
    </cfRule>
  </conditionalFormatting>
  <conditionalFormatting sqref="DP3:GI3">
    <cfRule type="cellIs" dxfId="394" priority="105" operator="equal">
      <formula>"İşlem Tamam"</formula>
    </cfRule>
    <cfRule type="cellIs" dxfId="393" priority="106" operator="notEqual">
      <formula>""</formula>
    </cfRule>
  </conditionalFormatting>
  <conditionalFormatting sqref="EI16:EI41">
    <cfRule type="expression" dxfId="392" priority="103">
      <formula>IF(AND(EI16="X",$EF$5="Dikkat ! Aşağıda yanlış X var, SİLİNİZ!"),1,0)</formula>
    </cfRule>
    <cfRule type="expression" dxfId="391" priority="104">
      <formula>IF(AND(EH16&gt;0,$ER$4&gt;0),1,0)</formula>
    </cfRule>
  </conditionalFormatting>
  <conditionalFormatting sqref="EK16:EK41">
    <cfRule type="expression" dxfId="390" priority="101">
      <formula>IF(AND(EK16="X",$EF$5="Dikkat ! Aşağıda yanlış X var, SİLİNİZ!"),1,0)</formula>
    </cfRule>
    <cfRule type="expression" dxfId="389" priority="102">
      <formula>IF(AND(EJ16&gt;0,$ER$4&gt;0),1,0)</formula>
    </cfRule>
  </conditionalFormatting>
  <conditionalFormatting sqref="EM16:EM41">
    <cfRule type="expression" dxfId="388" priority="99">
      <formula>IF(AND(EM16="X",$EF$5="Dikkat ! Aşağıda yanlış X var, SİLİNİZ!"),1,0)</formula>
    </cfRule>
    <cfRule type="expression" dxfId="387" priority="100">
      <formula>IF(AND(EL16&gt;0,$ER$4&gt;0),1,0)</formula>
    </cfRule>
  </conditionalFormatting>
  <conditionalFormatting sqref="EO16:EO41">
    <cfRule type="expression" dxfId="386" priority="97">
      <formula>IF(AND(EO16="X",$EF$5="Dikkat ! Aşağıda yanlış X var, SİLİNİZ!"),1,0)</formula>
    </cfRule>
    <cfRule type="expression" dxfId="385" priority="98">
      <formula>IF(AND(EN16&gt;0,$ER$4&gt;0),1,0)</formula>
    </cfRule>
  </conditionalFormatting>
  <conditionalFormatting sqref="EQ16:EQ41">
    <cfRule type="expression" dxfId="384" priority="95">
      <formula>IF(AND(EQ16="X",$EF$5="Dikkat ! Aşağıda yanlış X var, SİLİNİZ!"),1,0)</formula>
    </cfRule>
    <cfRule type="expression" dxfId="383" priority="96">
      <formula>IF(AND(EP16&gt;0,$ER$4&gt;0),1,0)</formula>
    </cfRule>
  </conditionalFormatting>
  <conditionalFormatting sqref="ES16:ES41">
    <cfRule type="expression" dxfId="382" priority="93">
      <formula>IF(AND(ES16="X",$EF$5="Dikkat ! Aşağıda yanlış X var, SİLİNİZ!"),1,0)</formula>
    </cfRule>
    <cfRule type="expression" dxfId="381" priority="94">
      <formula>IF(AND(ER16&gt;0,$ER$4&gt;0),1,0)</formula>
    </cfRule>
  </conditionalFormatting>
  <conditionalFormatting sqref="EU16:EU41">
    <cfRule type="expression" dxfId="380" priority="91">
      <formula>IF(AND(EU16="X",$EF$5="Dikkat ! Aşağıda yanlış X var, SİLİNİZ!"),1,0)</formula>
    </cfRule>
    <cfRule type="expression" dxfId="379" priority="92">
      <formula>IF(AND(ET16&gt;0,$FF$4&gt;0),1,0)</formula>
    </cfRule>
  </conditionalFormatting>
  <conditionalFormatting sqref="EW16:EW41">
    <cfRule type="expression" dxfId="378" priority="89">
      <formula>IF(AND(EW16="X",$EF$5="Dikkat ! Aşağıda yanlış X var, SİLİNİZ!"),1,0)</formula>
    </cfRule>
    <cfRule type="expression" dxfId="377" priority="90">
      <formula>IF(AND(EV16&gt;0,$FF$4&gt;0),1,0)</formula>
    </cfRule>
  </conditionalFormatting>
  <conditionalFormatting sqref="EY16:EY41">
    <cfRule type="expression" dxfId="376" priority="87">
      <formula>IF(AND(EY16="X",$EF$5="Dikkat ! Aşağıda yanlış X var, SİLİNİZ!"),1,0)</formula>
    </cfRule>
    <cfRule type="expression" dxfId="375" priority="88">
      <formula>IF(AND(EX16&gt;0,$FF$4&gt;0),1,0)</formula>
    </cfRule>
  </conditionalFormatting>
  <conditionalFormatting sqref="FA16:FA41">
    <cfRule type="expression" dxfId="374" priority="85">
      <formula>IF(AND(FA16="X",$EF$5="Dikkat ! Aşağıda yanlış X var, SİLİNİZ!"),1,0)</formula>
    </cfRule>
    <cfRule type="expression" dxfId="373" priority="86">
      <formula>IF(AND(EZ16&gt;0,$FF$4&gt;0),1,0)</formula>
    </cfRule>
  </conditionalFormatting>
  <conditionalFormatting sqref="FC16:FC41">
    <cfRule type="expression" dxfId="372" priority="83">
      <formula>IF(AND(FC16="X",$EF$5="Dikkat ! Aşağıda yanlış X var, SİLİNİZ!"),1,0)</formula>
    </cfRule>
    <cfRule type="expression" dxfId="371" priority="84">
      <formula>IF(AND(FB16&gt;0,$FF$4&gt;0),1,0)</formula>
    </cfRule>
  </conditionalFormatting>
  <conditionalFormatting sqref="FE16:FE41">
    <cfRule type="expression" dxfId="370" priority="81">
      <formula>IF(AND(FE16="X",$EF$5="Dikkat ! Aşağıda yanlış X var, SİLİNİZ!"),1,0)</formula>
    </cfRule>
    <cfRule type="expression" dxfId="369" priority="82">
      <formula>IF(AND(FD16&gt;0,$FF$4&gt;0),1,0)</formula>
    </cfRule>
  </conditionalFormatting>
  <conditionalFormatting sqref="FG16:FG41">
    <cfRule type="expression" dxfId="368" priority="79">
      <formula>IF(AND(FG16="X",$EF$5="Dikkat ! Aşağıda yanlış X var, SİLİNİZ!"),1,0)</formula>
    </cfRule>
    <cfRule type="expression" dxfId="367" priority="80">
      <formula>IF(AND(FF16&gt;0,$FF$4&gt;0),1,0)</formula>
    </cfRule>
  </conditionalFormatting>
  <conditionalFormatting sqref="DS16:DS41">
    <cfRule type="expression" dxfId="366" priority="77">
      <formula>IF(AND(DS16="X",$EF$5="Dikkat ! Aşağıda yanlış X var, SİLİNİZ!"),1,0)</formula>
    </cfRule>
    <cfRule type="expression" dxfId="365" priority="78">
      <formula>IF(AND(DR16&gt;0,$ED$4&gt;0),1,0)</formula>
    </cfRule>
  </conditionalFormatting>
  <conditionalFormatting sqref="DU16:DU41">
    <cfRule type="expression" dxfId="364" priority="75">
      <formula>IF(AND(DU16="X",$EF$5="Dikkat ! Aşağıda yanlış X var, SİLİNİZ!"),1,0)</formula>
    </cfRule>
    <cfRule type="expression" dxfId="363" priority="76">
      <formula>IF(AND(DT16&gt;0,$ED$4&gt;0),1,0)</formula>
    </cfRule>
  </conditionalFormatting>
  <conditionalFormatting sqref="DW16:DW41">
    <cfRule type="expression" dxfId="362" priority="73">
      <formula>IF(AND(DW16="X",$EF$5="Dikkat ! Aşağıda yanlış X var, SİLİNİZ!"),1,0)</formula>
    </cfRule>
    <cfRule type="expression" dxfId="361" priority="74">
      <formula>IF(AND(DV16&gt;0,$ED$4&gt;0),1,0)</formula>
    </cfRule>
  </conditionalFormatting>
  <conditionalFormatting sqref="DY16:DY41">
    <cfRule type="expression" dxfId="360" priority="71">
      <formula>IF(AND(DY16="X",$EF$5="Dikkat ! Aşağıda yanlış X var, SİLİNİZ!"),1,0)</formula>
    </cfRule>
    <cfRule type="expression" dxfId="359" priority="72">
      <formula>IF(AND(DX16&gt;0,$ED$4&gt;0),1,0)</formula>
    </cfRule>
  </conditionalFormatting>
  <conditionalFormatting sqref="EA16:EA41">
    <cfRule type="expression" dxfId="358" priority="69">
      <formula>IF(AND(EA16="X",$EF$5="Dikkat ! Aşağıda yanlış X var, SİLİNİZ!"),1,0)</formula>
    </cfRule>
    <cfRule type="expression" dxfId="357" priority="70">
      <formula>IF(AND(DZ16&gt;0,$ED$4&gt;0),1,0)</formula>
    </cfRule>
  </conditionalFormatting>
  <conditionalFormatting sqref="EC16:EC41">
    <cfRule type="expression" dxfId="356" priority="67">
      <formula>IF(AND(EC16="X",$EF$5="Dikkat ! Aşağıda yanlış X var, SİLİNİZ!"),1,0)</formula>
    </cfRule>
    <cfRule type="expression" dxfId="355" priority="68">
      <formula>IF(AND(EB16&gt;0,$ED$4&gt;0),1,0)</formula>
    </cfRule>
  </conditionalFormatting>
  <conditionalFormatting sqref="EE16:EE41">
    <cfRule type="expression" dxfId="354" priority="65">
      <formula>IF(AND(EE16="X",$EF$5="Dikkat ! Aşağıda yanlış X var, SİLİNİZ!"),1,0)</formula>
    </cfRule>
    <cfRule type="expression" dxfId="353" priority="66">
      <formula>IF(AND(ED16&gt;0,$ED$4&gt;0),1,0)</formula>
    </cfRule>
  </conditionalFormatting>
  <conditionalFormatting sqref="FI16:FI41">
    <cfRule type="expression" dxfId="352" priority="63">
      <formula>IF(AND(FI16="X",$EF$5="Dikkat ! Aşağıda yanlış X var, SİLİNİZ!"),1,0)</formula>
    </cfRule>
    <cfRule type="expression" dxfId="351" priority="64">
      <formula>IF(AND(FH16&gt;0,$FT$4&gt;0),1,0)</formula>
    </cfRule>
  </conditionalFormatting>
  <conditionalFormatting sqref="FK16:FK41">
    <cfRule type="expression" dxfId="350" priority="61">
      <formula>IF(AND(FK16="X",$EF$5="Dikkat ! Aşağıda yanlış X var, SİLİNİZ!"),1,0)</formula>
    </cfRule>
    <cfRule type="expression" dxfId="349" priority="62">
      <formula>IF(AND(FJ16&gt;0,$FT$4&gt;0),1,0)</formula>
    </cfRule>
  </conditionalFormatting>
  <conditionalFormatting sqref="FM16:FM41">
    <cfRule type="expression" dxfId="348" priority="59">
      <formula>IF(AND(FM16="X",$EF$5="Dikkat ! Aşağıda yanlış X var, SİLİNİZ!"),1,0)</formula>
    </cfRule>
    <cfRule type="expression" dxfId="347" priority="60">
      <formula>IF(AND(FL16&gt;0,$FT$4&gt;0),1,0)</formula>
    </cfRule>
  </conditionalFormatting>
  <conditionalFormatting sqref="FO16:FO41">
    <cfRule type="expression" dxfId="346" priority="57">
      <formula>IF(AND(FO16="X",$EF$5="Dikkat ! Aşağıda yanlış X var, SİLİNİZ!"),1,0)</formula>
    </cfRule>
    <cfRule type="expression" dxfId="345" priority="58">
      <formula>IF(AND(FN16&gt;0,$FT$4&gt;0),1,0)</formula>
    </cfRule>
  </conditionalFormatting>
  <conditionalFormatting sqref="FQ16:FQ41">
    <cfRule type="expression" dxfId="344" priority="55">
      <formula>IF(AND(FQ16="X",$EF$5="Dikkat ! Aşağıda yanlış X var, SİLİNİZ!"),1,0)</formula>
    </cfRule>
    <cfRule type="expression" dxfId="343" priority="56">
      <formula>IF(AND(FP16&gt;0,$FT$4&gt;0),1,0)</formula>
    </cfRule>
  </conditionalFormatting>
  <conditionalFormatting sqref="FS16:FS41">
    <cfRule type="expression" dxfId="342" priority="53">
      <formula>IF(AND(FS16="X",$EF$5="Dikkat ! Aşağıda yanlış X var, SİLİNİZ!"),1,0)</formula>
    </cfRule>
    <cfRule type="expression" dxfId="341" priority="54">
      <formula>IF(AND(FR16&gt;0,$FT$4&gt;0),1,0)</formula>
    </cfRule>
  </conditionalFormatting>
  <conditionalFormatting sqref="FU16:FU41">
    <cfRule type="expression" dxfId="340" priority="51">
      <formula>IF(AND(FU16="X",$EF$5="Dikkat ! Aşağıda yanlış X var, SİLİNİZ!"),1,0)</formula>
    </cfRule>
    <cfRule type="expression" dxfId="339" priority="52">
      <formula>IF(AND(FT16&gt;0,$FT$4&gt;0),1,0)</formula>
    </cfRule>
  </conditionalFormatting>
  <conditionalFormatting sqref="FW16:FW41">
    <cfRule type="expression" dxfId="338" priority="49">
      <formula>IF(AND(FW16="X",$EF$5="Dikkat ! Aşağıda yanlış X var, SİLİNİZ!"),1,0)</formula>
    </cfRule>
    <cfRule type="expression" dxfId="337" priority="50">
      <formula>IF(AND(FV16&gt;0,$GH$4&gt;0),1,0)</formula>
    </cfRule>
  </conditionalFormatting>
  <conditionalFormatting sqref="FY16:FY41">
    <cfRule type="expression" dxfId="336" priority="47">
      <formula>IF(AND(FY16="X",$EF$5="Dikkat ! Aşağıda yanlış X var, SİLİNİZ!"),1,0)</formula>
    </cfRule>
    <cfRule type="expression" dxfId="335" priority="48">
      <formula>IF(AND(FX16&gt;0,$GH$4&gt;0),1,0)</formula>
    </cfRule>
  </conditionalFormatting>
  <conditionalFormatting sqref="GA16:GA41">
    <cfRule type="expression" dxfId="334" priority="45">
      <formula>IF(AND(GA16="X",$EF$5="Dikkat ! Aşağıda yanlış X var, SİLİNİZ!"),1,0)</formula>
    </cfRule>
    <cfRule type="expression" dxfId="333" priority="46">
      <formula>IF(AND(FZ16&gt;0,$GH$4&gt;0),1,0)</formula>
    </cfRule>
  </conditionalFormatting>
  <conditionalFormatting sqref="GC16:GC41">
    <cfRule type="expression" dxfId="332" priority="43">
      <formula>IF(AND(GC16="X",$EF$5="Dikkat ! Aşağıda yanlış X var, SİLİNİZ!"),1,0)</formula>
    </cfRule>
    <cfRule type="expression" dxfId="331" priority="44">
      <formula>IF(AND(GB16&gt;0,$GH$4&gt;0),1,0)</formula>
    </cfRule>
  </conditionalFormatting>
  <conditionalFormatting sqref="GE16:GE41">
    <cfRule type="expression" dxfId="330" priority="41">
      <formula>IF(AND(GE16="X",$EF$5="Dikkat ! Aşağıda yanlış X var, SİLİNİZ!"),1,0)</formula>
    </cfRule>
    <cfRule type="expression" dxfId="329" priority="42">
      <formula>IF(AND(GD16&gt;0,$GH$4&gt;0),1,0)</formula>
    </cfRule>
  </conditionalFormatting>
  <conditionalFormatting sqref="GG16:GG41">
    <cfRule type="expression" dxfId="328" priority="39">
      <formula>IF(AND(GG16="X",$EF$5="Dikkat ! Aşağıda yanlış X var, SİLİNİZ!"),1,0)</formula>
    </cfRule>
    <cfRule type="expression" dxfId="327" priority="40">
      <formula>IF(AND(GF16&gt;0,$GH$4&gt;0),1,0)</formula>
    </cfRule>
  </conditionalFormatting>
  <conditionalFormatting sqref="GI16:GI41">
    <cfRule type="expression" dxfId="326" priority="37">
      <formula>IF(AND(GI16="X",$EF$5="Dikkat ! Aşağıda yanlış X var, SİLİNİZ!"),1,0)</formula>
    </cfRule>
    <cfRule type="expression" dxfId="325" priority="38">
      <formula>IF(AND(GH16&gt;0,$GH$4&gt;0),1,0)</formula>
    </cfRule>
  </conditionalFormatting>
  <conditionalFormatting sqref="DS16:DS41">
    <cfRule type="expression" dxfId="324" priority="36">
      <formula>IF(AND(DR16&gt;0,$ED$4&gt;0),1,0)</formula>
    </cfRule>
  </conditionalFormatting>
  <conditionalFormatting sqref="DU16:DU41">
    <cfRule type="expression" dxfId="323" priority="35">
      <formula>IF(AND(DT16&gt;0,$ED$4&gt;0),1,0)</formula>
    </cfRule>
  </conditionalFormatting>
  <conditionalFormatting sqref="DW16:DW41">
    <cfRule type="expression" dxfId="322" priority="34">
      <formula>IF(AND(DV16&gt;0,$ED$4&gt;0),1,0)</formula>
    </cfRule>
  </conditionalFormatting>
  <conditionalFormatting sqref="DY16:DY41">
    <cfRule type="expression" dxfId="321" priority="33">
      <formula>IF(AND(DX16&gt;0,$ED$4&gt;0),1,0)</formula>
    </cfRule>
  </conditionalFormatting>
  <conditionalFormatting sqref="EA16:EA41">
    <cfRule type="expression" dxfId="320" priority="32">
      <formula>IF(AND(DZ16&gt;0,$ED$4&gt;0),1,0)</formula>
    </cfRule>
  </conditionalFormatting>
  <conditionalFormatting sqref="EC16:EC41">
    <cfRule type="expression" dxfId="319" priority="31">
      <formula>IF(AND(EB16&gt;0,$ED$4&gt;0),1,0)</formula>
    </cfRule>
  </conditionalFormatting>
  <conditionalFormatting sqref="EE16:EE41">
    <cfRule type="expression" dxfId="318" priority="30">
      <formula>IF(AND(ED16&gt;0,$ED$4&gt;0),1,0)</formula>
    </cfRule>
  </conditionalFormatting>
  <conditionalFormatting sqref="EG16:EG41">
    <cfRule type="expression" dxfId="317" priority="29">
      <formula>IF(AND(EF16&gt;0,$ER$4&gt;0),1,0)</formula>
    </cfRule>
  </conditionalFormatting>
  <conditionalFormatting sqref="EI16:EI41">
    <cfRule type="expression" dxfId="316" priority="28">
      <formula>IF(AND(EH16&gt;0,$ER$4&gt;0),1,0)</formula>
    </cfRule>
  </conditionalFormatting>
  <conditionalFormatting sqref="EK16:EK41">
    <cfRule type="expression" dxfId="315" priority="27">
      <formula>IF(AND(EJ16&gt;0,$ER$4&gt;0),1,0)</formula>
    </cfRule>
  </conditionalFormatting>
  <conditionalFormatting sqref="EM16:EM41">
    <cfRule type="expression" dxfId="314" priority="26">
      <formula>IF(AND(EL16&gt;0,$ER$4&gt;0),1,0)</formula>
    </cfRule>
  </conditionalFormatting>
  <conditionalFormatting sqref="EO16:EO41">
    <cfRule type="expression" dxfId="313" priority="25">
      <formula>IF(AND(EN16&gt;0,$ER$4&gt;0),1,0)</formula>
    </cfRule>
  </conditionalFormatting>
  <conditionalFormatting sqref="EQ16:EQ41">
    <cfRule type="expression" dxfId="312" priority="24">
      <formula>IF(AND(EP16&gt;0,$ER$4&gt;0),1,0)</formula>
    </cfRule>
  </conditionalFormatting>
  <conditionalFormatting sqref="ES16:ES41">
    <cfRule type="expression" dxfId="311" priority="23">
      <formula>IF(AND(ER16&gt;0,$ER$4&gt;0),1,0)</formula>
    </cfRule>
  </conditionalFormatting>
  <conditionalFormatting sqref="EU16:EU41">
    <cfRule type="expression" dxfId="310" priority="22">
      <formula>IF(AND(ET16&gt;0,$FF$4&gt;0),1,0)</formula>
    </cfRule>
  </conditionalFormatting>
  <conditionalFormatting sqref="EW16:EW41">
    <cfRule type="expression" dxfId="309" priority="21">
      <formula>IF(AND(EV16&gt;0,$FF$4&gt;0),1,0)</formula>
    </cfRule>
  </conditionalFormatting>
  <conditionalFormatting sqref="EY16:EY41">
    <cfRule type="expression" dxfId="308" priority="20">
      <formula>IF(AND(EX16&gt;0,$FF$4&gt;0),1,0)</formula>
    </cfRule>
  </conditionalFormatting>
  <conditionalFormatting sqref="FA16:FA41">
    <cfRule type="expression" dxfId="307" priority="19">
      <formula>IF(AND(EZ16&gt;0,$FF$4&gt;0),1,0)</formula>
    </cfRule>
  </conditionalFormatting>
  <conditionalFormatting sqref="FC16:FC41">
    <cfRule type="expression" dxfId="306" priority="18">
      <formula>IF(AND(FB16&gt;0,$FF$4&gt;0),1,0)</formula>
    </cfRule>
  </conditionalFormatting>
  <conditionalFormatting sqref="FE16:FE41">
    <cfRule type="expression" dxfId="305" priority="17">
      <formula>IF(AND(FD16&gt;0,$FF$4&gt;0),1,0)</formula>
    </cfRule>
  </conditionalFormatting>
  <conditionalFormatting sqref="FG16:FG41">
    <cfRule type="expression" dxfId="304" priority="16">
      <formula>IF(AND(FF16&gt;0,$FF$4&gt;0),1,0)</formula>
    </cfRule>
  </conditionalFormatting>
  <conditionalFormatting sqref="FI16:FI41">
    <cfRule type="expression" dxfId="303" priority="15">
      <formula>IF(AND(FH16&gt;0,$FT$4&gt;0),1,0)</formula>
    </cfRule>
  </conditionalFormatting>
  <conditionalFormatting sqref="FK16:FK41">
    <cfRule type="expression" dxfId="302" priority="14">
      <formula>IF(AND(FJ16&gt;0,$FT$4&gt;0),1,0)</formula>
    </cfRule>
  </conditionalFormatting>
  <conditionalFormatting sqref="FM16:FM41">
    <cfRule type="expression" dxfId="301" priority="13">
      <formula>IF(AND(FL16&gt;0,$FT$4&gt;0),1,0)</formula>
    </cfRule>
  </conditionalFormatting>
  <conditionalFormatting sqref="FO16:FO41">
    <cfRule type="expression" dxfId="300" priority="12">
      <formula>IF(AND(FN16&gt;0,$FT$4&gt;0),1,0)</formula>
    </cfRule>
  </conditionalFormatting>
  <conditionalFormatting sqref="FQ16:FQ41">
    <cfRule type="expression" dxfId="299" priority="11">
      <formula>IF(AND(FP16&gt;0,$FT$4&gt;0),1,0)</formula>
    </cfRule>
  </conditionalFormatting>
  <conditionalFormatting sqref="FS16:FS41">
    <cfRule type="expression" dxfId="298" priority="10">
      <formula>IF(AND(FR16&gt;0,$FT$4&gt;0),1,0)</formula>
    </cfRule>
  </conditionalFormatting>
  <conditionalFormatting sqref="FU16:FU41">
    <cfRule type="expression" dxfId="297" priority="9">
      <formula>IF(AND(FT16&gt;0,$FT$4&gt;0),1,0)</formula>
    </cfRule>
  </conditionalFormatting>
  <conditionalFormatting sqref="FW16:FW41">
    <cfRule type="expression" dxfId="296" priority="8">
      <formula>IF(AND(FV16&gt;0,$GH$4&gt;0),1,0)</formula>
    </cfRule>
  </conditionalFormatting>
  <conditionalFormatting sqref="FY16:FY41">
    <cfRule type="expression" dxfId="295" priority="7">
      <formula>IF(AND(FX16&gt;0,$GH$4&gt;0),1,0)</formula>
    </cfRule>
  </conditionalFormatting>
  <conditionalFormatting sqref="GA16:GA41">
    <cfRule type="expression" dxfId="294" priority="6">
      <formula>IF(AND(FZ16&gt;0,$GH$4&gt;0),1,0)</formula>
    </cfRule>
  </conditionalFormatting>
  <conditionalFormatting sqref="GC16:GC41">
    <cfRule type="expression" dxfId="293" priority="5">
      <formula>IF(AND(GB16&gt;0,$GH$4&gt;0),1,0)</formula>
    </cfRule>
  </conditionalFormatting>
  <conditionalFormatting sqref="GE16:GE41">
    <cfRule type="expression" dxfId="292" priority="4">
      <formula>IF(AND(GD16&gt;0,$GH$4&gt;0),1,0)</formula>
    </cfRule>
  </conditionalFormatting>
  <conditionalFormatting sqref="GG16:GG41">
    <cfRule type="expression" dxfId="291" priority="3">
      <formula>IF(AND(GF16&gt;0,$GH$4&gt;0),1,0)</formula>
    </cfRule>
  </conditionalFormatting>
  <conditionalFormatting sqref="GI16:GI41">
    <cfRule type="expression" dxfId="290" priority="2">
      <formula>IF(AND(GH16&gt;0,$GH$4&gt;0),1,0)</formula>
    </cfRule>
  </conditionalFormatting>
  <conditionalFormatting sqref="GA51:GF64 FX63 FX51 FX53 FX55 FX57 FX59 FX61 FY51:FY64">
    <cfRule type="cellIs" dxfId="289" priority="1" stopIfTrue="1" operator="equal">
      <formula>"yoktur"</formula>
    </cfRule>
  </conditionalFormatting>
  <dataValidations count="2">
    <dataValidation type="list" allowBlank="1" showInputMessage="1" showErrorMessage="1" errorTitle="AÇILIR LİSTEDEN &quot;X&quot; İŞARETİ YAZ" error="Düşülecek saat, hücre rengi yeşil ve sol yanında rakam olan hücreye &quot;X&quot; işareti konularak yapılır." sqref="DS16:DS41 DY16:DY41 EE16:EE41 EC16:EC41 EA16:EA41 DW16:DW41 DU16:DU41">
      <formula1>IF(AND($ED$4&gt;0,DR16&lt;&gt;0,DR16&gt;0),sasa,0)</formula1>
    </dataValidation>
    <dataValidation type="list" allowBlank="1" showInputMessage="1" showErrorMessage="1" errorTitle="AÇILIR LİSTEDEN &quot;X&quot; İŞARETİ YAZ" error="Düşülecek saat, hücre rengi yeşil ve sol yanında rakam olan hücreye &quot;X&quot; işareti konularak yapılır." sqref="GI16:GI41 FU16:FU41 FS16:FS41 FG16:FG41 ES16:ES41 GG16:GG41 EK16:EK41 EY16:EY41 FM16:FM41 GA16:GA41 EI16:EI41 EW16:EW41 FK16:FK41 FY16:FY41 EG16:EG41 EU16:EU41 FI16:FI41 FW16:FW41 EM16:EM41 FA16:FA41 FO16:FO41 GC16:GC41 EO16:EO41 FC16:FC41 FQ16:FQ41 GE16:GE41 EQ16:EQ41 FE16:FE41">
      <formula1>IF(AND(EF16&lt;&gt;0,EF16&gt;0),sasa,0)</formula1>
    </dataValidation>
  </dataValidations>
  <printOptions horizontalCentered="1" verticalCentered="1"/>
  <pageMargins left="0" right="0" top="0" bottom="0" header="0" footer="0"/>
  <pageSetup paperSize="9" scale="87" orientation="landscape" blackAndWhite="1"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002"/>
  <sheetViews>
    <sheetView workbookViewId="0">
      <selection activeCell="J17" sqref="J17"/>
    </sheetView>
  </sheetViews>
  <sheetFormatPr defaultRowHeight="12.75"/>
  <cols>
    <col min="2" max="2" width="20.85546875" customWidth="1"/>
    <col min="3" max="3" width="11.28515625" customWidth="1"/>
    <col min="4" max="4" width="2.140625" style="1686" customWidth="1"/>
    <col min="5" max="5" width="22.7109375" customWidth="1"/>
    <col min="7" max="7" width="5.7109375" customWidth="1"/>
    <col min="8" max="8" width="4.28515625" customWidth="1"/>
    <col min="10" max="10" width="19.42578125" customWidth="1"/>
    <col min="11" max="11" width="5.85546875" style="1689" customWidth="1"/>
    <col min="12" max="12" width="8.28515625" style="1689" customWidth="1"/>
    <col min="13" max="13" width="7.140625" style="1689" customWidth="1"/>
    <col min="16" max="16" width="14" customWidth="1"/>
    <col min="17" max="17" width="17.28515625" customWidth="1"/>
    <col min="18" max="18" width="12.7109375" customWidth="1"/>
    <col min="19" max="19" width="11" customWidth="1"/>
    <col min="20" max="20" width="18.7109375" customWidth="1"/>
    <col min="22" max="22" width="4.28515625" customWidth="1"/>
    <col min="23" max="23" width="3.85546875" customWidth="1"/>
    <col min="26" max="26" width="5" customWidth="1"/>
    <col min="30" max="30" width="9.140625" style="3397"/>
  </cols>
  <sheetData>
    <row r="1" spans="2:33">
      <c r="C1" s="1686" t="s">
        <v>116</v>
      </c>
      <c r="L1" s="1691" t="s">
        <v>160</v>
      </c>
      <c r="M1" s="1691" t="s">
        <v>48</v>
      </c>
      <c r="O1" s="2675"/>
      <c r="P1" s="1689" t="s">
        <v>293</v>
      </c>
      <c r="Q1" t="s">
        <v>294</v>
      </c>
      <c r="R1" t="s">
        <v>295</v>
      </c>
      <c r="S1" t="s">
        <v>21</v>
      </c>
      <c r="X1" t="s">
        <v>296</v>
      </c>
      <c r="AB1" t="s">
        <v>116</v>
      </c>
    </row>
    <row r="2" spans="2:33" ht="15">
      <c r="B2" s="1688" t="s">
        <v>187</v>
      </c>
      <c r="C2" s="1689">
        <v>1</v>
      </c>
      <c r="H2" s="1689"/>
      <c r="J2" s="1823" t="s">
        <v>198</v>
      </c>
      <c r="K2" s="1824">
        <v>10</v>
      </c>
      <c r="L2" s="1824">
        <v>30</v>
      </c>
      <c r="M2" s="1824">
        <v>10</v>
      </c>
      <c r="O2" s="1824">
        <v>1</v>
      </c>
      <c r="P2" s="1689">
        <v>1</v>
      </c>
      <c r="Q2" s="1689">
        <v>1</v>
      </c>
      <c r="R2" s="1689">
        <v>1</v>
      </c>
      <c r="S2" s="1689">
        <v>1</v>
      </c>
      <c r="T2" t="s">
        <v>293</v>
      </c>
      <c r="V2">
        <v>1</v>
      </c>
      <c r="W2">
        <v>1</v>
      </c>
      <c r="Z2" t="s">
        <v>297</v>
      </c>
      <c r="AB2" s="2676">
        <f>('BİLGİ GİR'!M57)</f>
        <v>12</v>
      </c>
      <c r="AD2" s="3398"/>
      <c r="AE2" s="3691" t="s">
        <v>315</v>
      </c>
      <c r="AG2" s="2676">
        <v>1</v>
      </c>
    </row>
    <row r="3" spans="2:33" ht="15">
      <c r="B3" s="1686" t="s">
        <v>186</v>
      </c>
      <c r="C3" s="1689">
        <v>1</v>
      </c>
      <c r="H3" s="1689"/>
      <c r="J3" s="1823" t="s">
        <v>194</v>
      </c>
      <c r="K3" s="1824">
        <v>10</v>
      </c>
      <c r="L3" s="1824">
        <v>30</v>
      </c>
      <c r="M3" s="1824">
        <v>10</v>
      </c>
      <c r="O3" s="1824">
        <v>2</v>
      </c>
      <c r="P3" s="1689">
        <v>2</v>
      </c>
      <c r="Q3" s="1689">
        <v>2</v>
      </c>
      <c r="R3" s="1689">
        <v>2</v>
      </c>
      <c r="S3" s="1689">
        <v>2</v>
      </c>
      <c r="V3">
        <v>2</v>
      </c>
      <c r="W3" s="2655">
        <v>1</v>
      </c>
      <c r="X3">
        <v>1</v>
      </c>
      <c r="Y3">
        <v>50</v>
      </c>
      <c r="Z3">
        <v>1</v>
      </c>
      <c r="AB3" s="2676">
        <f>IFERROR((IF((AB2-1)&lt;1,"-",(AB2-1))),"-")</f>
        <v>11</v>
      </c>
      <c r="AD3" s="3398"/>
      <c r="AE3" s="3691" t="s">
        <v>316</v>
      </c>
      <c r="AG3" s="2676">
        <v>2</v>
      </c>
    </row>
    <row r="4" spans="2:33" ht="15">
      <c r="B4" s="1686" t="s">
        <v>188</v>
      </c>
      <c r="C4" s="1689">
        <v>1</v>
      </c>
      <c r="J4" s="1823" t="s">
        <v>199</v>
      </c>
      <c r="K4" s="1824">
        <v>10</v>
      </c>
      <c r="L4" s="1824">
        <v>30</v>
      </c>
      <c r="M4" s="1824">
        <v>10</v>
      </c>
      <c r="O4" s="1824">
        <v>3</v>
      </c>
      <c r="P4" s="1689">
        <v>3</v>
      </c>
      <c r="Q4" s="1689"/>
      <c r="R4" s="1689">
        <v>3</v>
      </c>
      <c r="S4" s="1689">
        <v>3</v>
      </c>
      <c r="V4" s="2655">
        <v>3</v>
      </c>
      <c r="W4" s="2655">
        <v>1</v>
      </c>
      <c r="X4">
        <v>51</v>
      </c>
      <c r="Y4">
        <v>100</v>
      </c>
      <c r="Z4">
        <v>2</v>
      </c>
      <c r="AB4" s="2676">
        <f t="shared" ref="AB4:AB13" si="0">IFERROR((IF((AB3-1)&lt;1,"-",(AB3-1))),"-")</f>
        <v>10</v>
      </c>
      <c r="AD4" s="3398"/>
      <c r="AE4" s="3691" t="s">
        <v>340</v>
      </c>
      <c r="AG4" s="2676">
        <v>3</v>
      </c>
    </row>
    <row r="5" spans="2:33">
      <c r="B5" s="1686" t="s">
        <v>191</v>
      </c>
      <c r="C5" s="1689">
        <v>2</v>
      </c>
      <c r="H5" s="1689"/>
      <c r="J5" s="1823" t="s">
        <v>211</v>
      </c>
      <c r="K5" s="1824">
        <v>10</v>
      </c>
      <c r="L5" s="1824">
        <v>30</v>
      </c>
      <c r="M5" s="1824">
        <v>10</v>
      </c>
      <c r="O5" s="1824">
        <v>4</v>
      </c>
      <c r="P5" s="1689">
        <v>4</v>
      </c>
      <c r="Q5" s="1689"/>
      <c r="R5" s="1689">
        <v>4</v>
      </c>
      <c r="S5" s="1689">
        <v>4</v>
      </c>
      <c r="V5" s="2655">
        <v>4</v>
      </c>
      <c r="W5" s="2655">
        <v>1</v>
      </c>
      <c r="X5">
        <v>101</v>
      </c>
      <c r="Y5">
        <v>150</v>
      </c>
      <c r="Z5">
        <v>3</v>
      </c>
      <c r="AB5" s="2676">
        <f t="shared" si="0"/>
        <v>9</v>
      </c>
      <c r="AD5" s="3398"/>
      <c r="AG5" s="2676">
        <v>4</v>
      </c>
    </row>
    <row r="6" spans="2:33">
      <c r="B6" s="1686" t="s">
        <v>189</v>
      </c>
      <c r="C6" s="1689">
        <v>1</v>
      </c>
      <c r="J6" s="1821" t="s">
        <v>283</v>
      </c>
      <c r="K6" s="1822">
        <v>10</v>
      </c>
      <c r="L6" s="1822">
        <v>30</v>
      </c>
      <c r="M6" s="1822">
        <v>10</v>
      </c>
      <c r="O6" s="1824">
        <v>5</v>
      </c>
      <c r="P6" s="1689">
        <v>5</v>
      </c>
      <c r="Q6" s="1689"/>
      <c r="R6" s="1689">
        <v>5</v>
      </c>
      <c r="S6" s="1689">
        <v>5</v>
      </c>
      <c r="V6" s="2655">
        <v>5</v>
      </c>
      <c r="W6" s="2655">
        <v>1</v>
      </c>
      <c r="X6">
        <v>151</v>
      </c>
      <c r="Y6">
        <v>200</v>
      </c>
      <c r="Z6">
        <v>4</v>
      </c>
      <c r="AB6" s="2676">
        <f t="shared" si="0"/>
        <v>8</v>
      </c>
      <c r="AD6" s="3398"/>
      <c r="AG6" s="2676">
        <v>5</v>
      </c>
    </row>
    <row r="7" spans="2:33">
      <c r="B7" s="1686" t="s">
        <v>192</v>
      </c>
      <c r="C7" s="1689">
        <v>2</v>
      </c>
      <c r="J7" s="1821" t="s">
        <v>284</v>
      </c>
      <c r="K7" s="1822">
        <v>12</v>
      </c>
      <c r="L7" s="1822">
        <v>32</v>
      </c>
      <c r="M7" s="1822">
        <v>10</v>
      </c>
      <c r="O7" s="1824">
        <v>6</v>
      </c>
      <c r="P7" s="2652"/>
      <c r="Q7" s="1689"/>
      <c r="R7" s="1689">
        <v>6</v>
      </c>
      <c r="S7" s="1689">
        <v>6</v>
      </c>
      <c r="V7" s="2655">
        <v>6</v>
      </c>
      <c r="W7" s="2655">
        <v>1</v>
      </c>
      <c r="X7">
        <v>201</v>
      </c>
      <c r="Z7">
        <v>5</v>
      </c>
      <c r="AB7" s="2676">
        <f t="shared" si="0"/>
        <v>7</v>
      </c>
      <c r="AD7" s="3398"/>
      <c r="AG7" s="2676">
        <v>6</v>
      </c>
    </row>
    <row r="8" spans="2:33">
      <c r="B8" s="1686" t="s">
        <v>190</v>
      </c>
      <c r="C8" s="1689">
        <v>1</v>
      </c>
      <c r="H8" s="1689"/>
      <c r="J8" s="1821" t="s">
        <v>195</v>
      </c>
      <c r="K8" s="1822">
        <v>12</v>
      </c>
      <c r="L8" s="1822">
        <v>32</v>
      </c>
      <c r="M8" s="1822">
        <v>10</v>
      </c>
      <c r="O8" s="1824">
        <v>7</v>
      </c>
      <c r="Q8" s="1689"/>
      <c r="R8" s="1689">
        <v>7</v>
      </c>
      <c r="S8" s="1689">
        <v>7</v>
      </c>
      <c r="V8" s="2655">
        <v>7</v>
      </c>
      <c r="W8" s="2655">
        <v>1</v>
      </c>
      <c r="AB8" s="2676">
        <f t="shared" si="0"/>
        <v>6</v>
      </c>
      <c r="AD8" s="3398"/>
      <c r="AG8" s="2676">
        <v>7</v>
      </c>
    </row>
    <row r="9" spans="2:33">
      <c r="B9" s="1686" t="s">
        <v>193</v>
      </c>
      <c r="C9" s="1689">
        <v>2</v>
      </c>
      <c r="H9" s="1689"/>
      <c r="J9" s="1821" t="s">
        <v>285</v>
      </c>
      <c r="K9" s="1822">
        <v>12</v>
      </c>
      <c r="L9" s="1822">
        <v>32</v>
      </c>
      <c r="M9" s="1822">
        <v>10</v>
      </c>
      <c r="O9" s="1824">
        <v>8</v>
      </c>
      <c r="Q9" s="1689"/>
      <c r="R9" s="1689">
        <v>8</v>
      </c>
      <c r="S9" s="1689">
        <v>8</v>
      </c>
      <c r="V9" s="2655">
        <v>8</v>
      </c>
      <c r="W9" s="2655">
        <v>1</v>
      </c>
      <c r="AB9" s="2676">
        <f t="shared" si="0"/>
        <v>5</v>
      </c>
      <c r="AD9" s="3398"/>
      <c r="AG9" s="2676">
        <v>8</v>
      </c>
    </row>
    <row r="10" spans="2:33">
      <c r="B10" s="1686" t="s">
        <v>39</v>
      </c>
      <c r="C10" s="1689">
        <v>2</v>
      </c>
      <c r="J10" s="1720" t="s">
        <v>219</v>
      </c>
      <c r="K10" s="1721"/>
      <c r="L10" s="1721">
        <v>32</v>
      </c>
      <c r="M10" s="1721">
        <v>10</v>
      </c>
      <c r="O10" s="1824">
        <v>9</v>
      </c>
      <c r="Q10" s="1689"/>
      <c r="R10" s="1689">
        <v>9</v>
      </c>
      <c r="S10" s="1689">
        <v>9</v>
      </c>
      <c r="V10" s="2655">
        <v>9</v>
      </c>
      <c r="W10" s="2655">
        <v>1</v>
      </c>
      <c r="AB10" s="2676">
        <f t="shared" si="0"/>
        <v>4</v>
      </c>
      <c r="AD10" s="3398"/>
      <c r="AG10" s="2676">
        <v>9</v>
      </c>
    </row>
    <row r="11" spans="2:33">
      <c r="B11" t="s">
        <v>382</v>
      </c>
      <c r="C11" s="1689">
        <v>3</v>
      </c>
      <c r="J11" s="1720"/>
      <c r="K11" s="1721"/>
      <c r="L11" s="1721"/>
      <c r="M11" s="1721"/>
      <c r="O11" s="1824">
        <v>10</v>
      </c>
      <c r="Q11" s="1689"/>
      <c r="R11" s="1689">
        <v>10</v>
      </c>
      <c r="S11" s="1689">
        <v>10</v>
      </c>
      <c r="V11" s="2655">
        <v>10</v>
      </c>
      <c r="W11" s="2655">
        <v>1</v>
      </c>
      <c r="AB11" s="2676">
        <f t="shared" si="0"/>
        <v>3</v>
      </c>
      <c r="AD11" s="3398"/>
      <c r="AG11" s="2676">
        <v>10</v>
      </c>
    </row>
    <row r="12" spans="2:33">
      <c r="J12" s="1720"/>
      <c r="K12" s="1721"/>
      <c r="L12" s="1721"/>
      <c r="M12" s="1721"/>
      <c r="V12" s="2655">
        <v>11</v>
      </c>
      <c r="W12" s="2655">
        <v>1</v>
      </c>
      <c r="AB12" s="2676">
        <f t="shared" si="0"/>
        <v>2</v>
      </c>
      <c r="AC12" s="2675"/>
    </row>
    <row r="13" spans="2:33">
      <c r="J13" s="1720"/>
      <c r="K13" s="1721"/>
      <c r="L13" s="1721"/>
      <c r="M13" s="1721"/>
      <c r="V13" s="2655">
        <v>12</v>
      </c>
      <c r="W13" s="2655">
        <v>1</v>
      </c>
      <c r="AB13" s="2676">
        <f t="shared" si="0"/>
        <v>1</v>
      </c>
    </row>
    <row r="14" spans="2:33">
      <c r="J14" s="1720"/>
      <c r="K14" s="1721"/>
      <c r="L14" s="1721"/>
      <c r="M14" s="1721"/>
      <c r="V14" s="2655">
        <v>13</v>
      </c>
      <c r="W14" s="2655">
        <v>1</v>
      </c>
    </row>
    <row r="15" spans="2:33">
      <c r="J15" s="1720"/>
      <c r="K15" s="1721"/>
      <c r="L15" s="1721"/>
      <c r="M15" s="1721"/>
      <c r="V15" s="2655">
        <v>14</v>
      </c>
      <c r="W15" s="2655">
        <v>1</v>
      </c>
    </row>
    <row r="16" spans="2:33">
      <c r="J16" s="1722"/>
      <c r="K16" s="1723"/>
      <c r="L16" s="1723"/>
      <c r="M16" s="1723"/>
      <c r="V16" s="2655">
        <v>15</v>
      </c>
      <c r="W16" s="2655">
        <v>1</v>
      </c>
    </row>
    <row r="17" spans="3:23">
      <c r="C17" s="1686" t="s">
        <v>196</v>
      </c>
      <c r="E17" t="str">
        <f>'BİLGİ GİR'!M28</f>
        <v>Bölüm Başkanı (Tedviren)</v>
      </c>
      <c r="F17" s="1719">
        <f>IFERROR((IF(G17=2,(F18/2),IF(G17=1,0,IF(OR(G17&lt;&gt;2,G17&lt;&gt;1),F18,0)))),0)</f>
        <v>12</v>
      </c>
      <c r="G17" s="1690">
        <f>IFERROR((VLOOKUP(E17,B2:C11,2,0)),"Yok")</f>
        <v>3</v>
      </c>
      <c r="V17" s="2655">
        <v>16</v>
      </c>
      <c r="W17" s="2655">
        <v>1</v>
      </c>
    </row>
    <row r="18" spans="3:23">
      <c r="C18" s="1686" t="s">
        <v>197</v>
      </c>
      <c r="E18" t="str">
        <f>'BİLGİ GİR'!M26</f>
        <v>Öğr.Gör.</v>
      </c>
      <c r="F18" s="1689">
        <f>IFERROR((VLOOKUP(E18,J2:K14,2,0)),0)</f>
        <v>12</v>
      </c>
      <c r="V18" s="2655">
        <v>17</v>
      </c>
      <c r="W18" s="2655">
        <v>1</v>
      </c>
    </row>
    <row r="19" spans="3:23">
      <c r="V19" s="2655">
        <v>18</v>
      </c>
      <c r="W19" s="2655">
        <v>1</v>
      </c>
    </row>
    <row r="20" spans="3:23">
      <c r="V20" s="2655">
        <v>19</v>
      </c>
      <c r="W20" s="2655">
        <v>1</v>
      </c>
    </row>
    <row r="21" spans="3:23">
      <c r="V21" s="2655">
        <v>20</v>
      </c>
      <c r="W21" s="2655">
        <v>1</v>
      </c>
    </row>
    <row r="22" spans="3:23">
      <c r="V22" s="2655">
        <v>21</v>
      </c>
      <c r="W22" s="2655">
        <v>1</v>
      </c>
    </row>
    <row r="23" spans="3:23">
      <c r="V23" s="2655">
        <v>22</v>
      </c>
      <c r="W23" s="2655">
        <v>1</v>
      </c>
    </row>
    <row r="24" spans="3:23">
      <c r="V24" s="2655">
        <v>23</v>
      </c>
      <c r="W24" s="2655">
        <v>1</v>
      </c>
    </row>
    <row r="25" spans="3:23">
      <c r="V25" s="2655">
        <v>24</v>
      </c>
      <c r="W25" s="2655">
        <v>1</v>
      </c>
    </row>
    <row r="26" spans="3:23">
      <c r="V26" s="2655">
        <v>25</v>
      </c>
      <c r="W26" s="2655">
        <v>1</v>
      </c>
    </row>
    <row r="27" spans="3:23">
      <c r="V27" s="2655">
        <v>26</v>
      </c>
      <c r="W27" s="2655">
        <v>1</v>
      </c>
    </row>
    <row r="28" spans="3:23">
      <c r="V28" s="2655">
        <v>27</v>
      </c>
      <c r="W28" s="2655">
        <v>1</v>
      </c>
    </row>
    <row r="29" spans="3:23">
      <c r="V29" s="2655">
        <v>28</v>
      </c>
      <c r="W29" s="2655">
        <v>1</v>
      </c>
    </row>
    <row r="30" spans="3:23">
      <c r="V30" s="2655">
        <v>29</v>
      </c>
      <c r="W30" s="2655">
        <v>1</v>
      </c>
    </row>
    <row r="31" spans="3:23">
      <c r="V31" s="2655">
        <v>30</v>
      </c>
      <c r="W31" s="2655">
        <v>1</v>
      </c>
    </row>
    <row r="32" spans="3:23">
      <c r="V32" s="2655">
        <v>31</v>
      </c>
      <c r="W32" s="2655">
        <v>1</v>
      </c>
    </row>
    <row r="33" spans="22:23">
      <c r="V33" s="2655">
        <v>32</v>
      </c>
      <c r="W33" s="2655">
        <v>1</v>
      </c>
    </row>
    <row r="34" spans="22:23">
      <c r="V34" s="2655">
        <v>33</v>
      </c>
      <c r="W34" s="2655">
        <v>1</v>
      </c>
    </row>
    <row r="35" spans="22:23">
      <c r="V35" s="2655">
        <v>34</v>
      </c>
      <c r="W35" s="2655">
        <v>1</v>
      </c>
    </row>
    <row r="36" spans="22:23">
      <c r="V36" s="2655">
        <v>35</v>
      </c>
      <c r="W36" s="2655">
        <v>1</v>
      </c>
    </row>
    <row r="37" spans="22:23">
      <c r="V37" s="2655">
        <v>36</v>
      </c>
      <c r="W37" s="2655">
        <v>1</v>
      </c>
    </row>
    <row r="38" spans="22:23">
      <c r="V38" s="2655">
        <v>37</v>
      </c>
      <c r="W38" s="2655">
        <v>1</v>
      </c>
    </row>
    <row r="39" spans="22:23">
      <c r="V39" s="2655">
        <v>38</v>
      </c>
      <c r="W39" s="2655">
        <v>1</v>
      </c>
    </row>
    <row r="40" spans="22:23">
      <c r="V40" s="2655">
        <v>39</v>
      </c>
      <c r="W40" s="2655">
        <v>1</v>
      </c>
    </row>
    <row r="41" spans="22:23">
      <c r="V41" s="2655">
        <v>40</v>
      </c>
      <c r="W41" s="2655">
        <v>1</v>
      </c>
    </row>
    <row r="42" spans="22:23">
      <c r="V42" s="2655">
        <v>41</v>
      </c>
      <c r="W42" s="2655">
        <v>1</v>
      </c>
    </row>
    <row r="43" spans="22:23">
      <c r="V43" s="2655">
        <v>42</v>
      </c>
      <c r="W43" s="2655">
        <v>1</v>
      </c>
    </row>
    <row r="44" spans="22:23">
      <c r="V44" s="2655">
        <v>43</v>
      </c>
      <c r="W44" s="2655">
        <v>1</v>
      </c>
    </row>
    <row r="45" spans="22:23">
      <c r="V45" s="2655">
        <v>44</v>
      </c>
      <c r="W45" s="2655">
        <v>1</v>
      </c>
    </row>
    <row r="46" spans="22:23">
      <c r="V46" s="2655">
        <v>45</v>
      </c>
      <c r="W46" s="2655">
        <v>1</v>
      </c>
    </row>
    <row r="47" spans="22:23">
      <c r="V47" s="2655">
        <v>46</v>
      </c>
      <c r="W47" s="2655">
        <v>1</v>
      </c>
    </row>
    <row r="48" spans="22:23">
      <c r="V48" s="2655">
        <v>47</v>
      </c>
      <c r="W48" s="2655">
        <v>1</v>
      </c>
    </row>
    <row r="49" spans="22:23">
      <c r="V49" s="2655">
        <v>48</v>
      </c>
      <c r="W49" s="2655">
        <v>1</v>
      </c>
    </row>
    <row r="50" spans="22:23">
      <c r="V50" s="2655">
        <v>49</v>
      </c>
      <c r="W50" s="2655">
        <v>1</v>
      </c>
    </row>
    <row r="51" spans="22:23">
      <c r="V51" s="2655">
        <v>50</v>
      </c>
      <c r="W51" s="2655">
        <v>1</v>
      </c>
    </row>
    <row r="52" spans="22:23">
      <c r="V52" s="2655">
        <v>51</v>
      </c>
      <c r="W52">
        <v>2</v>
      </c>
    </row>
    <row r="53" spans="22:23">
      <c r="V53" s="2655">
        <v>52</v>
      </c>
      <c r="W53" s="2655">
        <v>2</v>
      </c>
    </row>
    <row r="54" spans="22:23">
      <c r="V54" s="2655">
        <v>53</v>
      </c>
      <c r="W54" s="2655">
        <v>2</v>
      </c>
    </row>
    <row r="55" spans="22:23">
      <c r="V55" s="2655">
        <v>54</v>
      </c>
      <c r="W55" s="2655">
        <v>2</v>
      </c>
    </row>
    <row r="56" spans="22:23">
      <c r="V56" s="2655">
        <v>55</v>
      </c>
      <c r="W56" s="2655">
        <v>2</v>
      </c>
    </row>
    <row r="57" spans="22:23">
      <c r="V57" s="2655">
        <v>56</v>
      </c>
      <c r="W57" s="2655">
        <v>2</v>
      </c>
    </row>
    <row r="58" spans="22:23">
      <c r="V58" s="2655">
        <v>57</v>
      </c>
      <c r="W58" s="2655">
        <v>2</v>
      </c>
    </row>
    <row r="59" spans="22:23">
      <c r="V59" s="2655">
        <v>58</v>
      </c>
      <c r="W59" s="2655">
        <v>2</v>
      </c>
    </row>
    <row r="60" spans="22:23">
      <c r="V60" s="2655">
        <v>59</v>
      </c>
      <c r="W60" s="2655">
        <v>2</v>
      </c>
    </row>
    <row r="61" spans="22:23">
      <c r="V61" s="2655">
        <v>60</v>
      </c>
      <c r="W61" s="2655">
        <v>2</v>
      </c>
    </row>
    <row r="62" spans="22:23">
      <c r="V62" s="2655">
        <v>61</v>
      </c>
      <c r="W62" s="2655">
        <v>2</v>
      </c>
    </row>
    <row r="63" spans="22:23">
      <c r="V63" s="2655">
        <v>62</v>
      </c>
      <c r="W63" s="2655">
        <v>2</v>
      </c>
    </row>
    <row r="64" spans="22:23">
      <c r="V64" s="2655">
        <v>63</v>
      </c>
      <c r="W64" s="2655">
        <v>2</v>
      </c>
    </row>
    <row r="65" spans="22:23">
      <c r="V65" s="2655">
        <v>64</v>
      </c>
      <c r="W65" s="2655">
        <v>2</v>
      </c>
    </row>
    <row r="66" spans="22:23">
      <c r="V66" s="2655">
        <v>65</v>
      </c>
      <c r="W66" s="2655">
        <v>2</v>
      </c>
    </row>
    <row r="67" spans="22:23">
      <c r="V67" s="2655">
        <v>66</v>
      </c>
      <c r="W67" s="2655">
        <v>2</v>
      </c>
    </row>
    <row r="68" spans="22:23">
      <c r="V68" s="2655">
        <v>67</v>
      </c>
      <c r="W68" s="2655">
        <v>2</v>
      </c>
    </row>
    <row r="69" spans="22:23">
      <c r="V69" s="2655">
        <v>68</v>
      </c>
      <c r="W69" s="2655">
        <v>2</v>
      </c>
    </row>
    <row r="70" spans="22:23">
      <c r="V70" s="2655">
        <v>69</v>
      </c>
      <c r="W70" s="2655">
        <v>2</v>
      </c>
    </row>
    <row r="71" spans="22:23">
      <c r="V71" s="2655">
        <v>70</v>
      </c>
      <c r="W71" s="2655">
        <v>2</v>
      </c>
    </row>
    <row r="72" spans="22:23">
      <c r="V72" s="2655">
        <v>71</v>
      </c>
      <c r="W72" s="2655">
        <v>2</v>
      </c>
    </row>
    <row r="73" spans="22:23">
      <c r="V73" s="2655">
        <v>72</v>
      </c>
      <c r="W73" s="2655">
        <v>2</v>
      </c>
    </row>
    <row r="74" spans="22:23">
      <c r="V74" s="2655">
        <v>73</v>
      </c>
      <c r="W74" s="2655">
        <v>2</v>
      </c>
    </row>
    <row r="75" spans="22:23">
      <c r="V75" s="2655">
        <v>74</v>
      </c>
      <c r="W75" s="2655">
        <v>2</v>
      </c>
    </row>
    <row r="76" spans="22:23">
      <c r="V76" s="2655">
        <v>75</v>
      </c>
      <c r="W76" s="2655">
        <v>2</v>
      </c>
    </row>
    <row r="77" spans="22:23">
      <c r="V77" s="2655">
        <v>76</v>
      </c>
      <c r="W77" s="2655">
        <v>2</v>
      </c>
    </row>
    <row r="78" spans="22:23">
      <c r="V78" s="2655">
        <v>77</v>
      </c>
      <c r="W78" s="2655">
        <v>2</v>
      </c>
    </row>
    <row r="79" spans="22:23">
      <c r="V79" s="2655">
        <v>78</v>
      </c>
      <c r="W79" s="2655">
        <v>2</v>
      </c>
    </row>
    <row r="80" spans="22:23">
      <c r="V80" s="2655">
        <v>79</v>
      </c>
      <c r="W80" s="2655">
        <v>2</v>
      </c>
    </row>
    <row r="81" spans="22:23">
      <c r="V81" s="2655">
        <v>80</v>
      </c>
      <c r="W81" s="2655">
        <v>2</v>
      </c>
    </row>
    <row r="82" spans="22:23">
      <c r="V82" s="2655">
        <v>81</v>
      </c>
      <c r="W82" s="2655">
        <v>2</v>
      </c>
    </row>
    <row r="83" spans="22:23">
      <c r="V83" s="2655">
        <v>82</v>
      </c>
      <c r="W83" s="2655">
        <v>2</v>
      </c>
    </row>
    <row r="84" spans="22:23">
      <c r="V84" s="2655">
        <v>83</v>
      </c>
      <c r="W84" s="2655">
        <v>2</v>
      </c>
    </row>
    <row r="85" spans="22:23">
      <c r="V85" s="2655">
        <v>84</v>
      </c>
      <c r="W85" s="2655">
        <v>2</v>
      </c>
    </row>
    <row r="86" spans="22:23">
      <c r="V86" s="2655">
        <v>85</v>
      </c>
      <c r="W86" s="2655">
        <v>2</v>
      </c>
    </row>
    <row r="87" spans="22:23">
      <c r="V87" s="2655">
        <v>86</v>
      </c>
      <c r="W87" s="2655">
        <v>2</v>
      </c>
    </row>
    <row r="88" spans="22:23">
      <c r="V88" s="2655">
        <v>87</v>
      </c>
      <c r="W88" s="2655">
        <v>2</v>
      </c>
    </row>
    <row r="89" spans="22:23">
      <c r="V89" s="2655">
        <v>88</v>
      </c>
      <c r="W89" s="2655">
        <v>2</v>
      </c>
    </row>
    <row r="90" spans="22:23">
      <c r="V90" s="2655">
        <v>89</v>
      </c>
      <c r="W90" s="2655">
        <v>2</v>
      </c>
    </row>
    <row r="91" spans="22:23">
      <c r="V91" s="2655">
        <v>90</v>
      </c>
      <c r="W91" s="2655">
        <v>2</v>
      </c>
    </row>
    <row r="92" spans="22:23">
      <c r="V92" s="2655">
        <v>91</v>
      </c>
      <c r="W92" s="2655">
        <v>2</v>
      </c>
    </row>
    <row r="93" spans="22:23">
      <c r="V93" s="2655">
        <v>92</v>
      </c>
      <c r="W93" s="2655">
        <v>2</v>
      </c>
    </row>
    <row r="94" spans="22:23">
      <c r="V94" s="2655">
        <v>93</v>
      </c>
      <c r="W94" s="2655">
        <v>2</v>
      </c>
    </row>
    <row r="95" spans="22:23">
      <c r="V95" s="2655">
        <v>94</v>
      </c>
      <c r="W95" s="2655">
        <v>2</v>
      </c>
    </row>
    <row r="96" spans="22:23">
      <c r="V96" s="2655">
        <v>95</v>
      </c>
      <c r="W96" s="2655">
        <v>2</v>
      </c>
    </row>
    <row r="97" spans="22:23">
      <c r="V97" s="2655">
        <v>96</v>
      </c>
      <c r="W97" s="2655">
        <v>2</v>
      </c>
    </row>
    <row r="98" spans="22:23">
      <c r="V98" s="2655">
        <v>97</v>
      </c>
      <c r="W98" s="2655">
        <v>2</v>
      </c>
    </row>
    <row r="99" spans="22:23">
      <c r="V99" s="2655">
        <v>98</v>
      </c>
      <c r="W99" s="2655">
        <v>2</v>
      </c>
    </row>
    <row r="100" spans="22:23">
      <c r="V100" s="2655">
        <v>99</v>
      </c>
      <c r="W100" s="2655">
        <v>2</v>
      </c>
    </row>
    <row r="101" spans="22:23">
      <c r="V101" s="2655">
        <v>100</v>
      </c>
      <c r="W101" s="2655">
        <v>2</v>
      </c>
    </row>
    <row r="102" spans="22:23">
      <c r="V102" s="2655">
        <v>101</v>
      </c>
      <c r="W102">
        <v>3</v>
      </c>
    </row>
    <row r="103" spans="22:23">
      <c r="V103" s="2655">
        <v>102</v>
      </c>
      <c r="W103" s="2655">
        <v>3</v>
      </c>
    </row>
    <row r="104" spans="22:23">
      <c r="V104" s="2655">
        <v>103</v>
      </c>
      <c r="W104" s="2655">
        <v>3</v>
      </c>
    </row>
    <row r="105" spans="22:23">
      <c r="V105" s="2655">
        <v>104</v>
      </c>
      <c r="W105" s="2655">
        <v>3</v>
      </c>
    </row>
    <row r="106" spans="22:23">
      <c r="V106" s="2655">
        <v>105</v>
      </c>
      <c r="W106" s="2655">
        <v>3</v>
      </c>
    </row>
    <row r="107" spans="22:23">
      <c r="V107" s="2655">
        <v>106</v>
      </c>
      <c r="W107" s="2655">
        <v>3</v>
      </c>
    </row>
    <row r="108" spans="22:23">
      <c r="V108" s="2655">
        <v>107</v>
      </c>
      <c r="W108" s="2655">
        <v>3</v>
      </c>
    </row>
    <row r="109" spans="22:23">
      <c r="V109" s="2655">
        <v>108</v>
      </c>
      <c r="W109" s="2655">
        <v>3</v>
      </c>
    </row>
    <row r="110" spans="22:23">
      <c r="V110" s="2655">
        <v>109</v>
      </c>
      <c r="W110" s="2655">
        <v>3</v>
      </c>
    </row>
    <row r="111" spans="22:23">
      <c r="V111" s="2655">
        <v>110</v>
      </c>
      <c r="W111" s="2655">
        <v>3</v>
      </c>
    </row>
    <row r="112" spans="22:23">
      <c r="V112" s="2655">
        <v>111</v>
      </c>
      <c r="W112" s="2655">
        <v>3</v>
      </c>
    </row>
    <row r="113" spans="22:23">
      <c r="V113" s="2655">
        <v>112</v>
      </c>
      <c r="W113" s="2655">
        <v>3</v>
      </c>
    </row>
    <row r="114" spans="22:23">
      <c r="V114" s="2655">
        <v>113</v>
      </c>
      <c r="W114" s="2655">
        <v>3</v>
      </c>
    </row>
    <row r="115" spans="22:23">
      <c r="V115" s="2655">
        <v>114</v>
      </c>
      <c r="W115" s="2655">
        <v>3</v>
      </c>
    </row>
    <row r="116" spans="22:23">
      <c r="V116" s="2655">
        <v>115</v>
      </c>
      <c r="W116" s="2655">
        <v>3</v>
      </c>
    </row>
    <row r="117" spans="22:23">
      <c r="V117" s="2655">
        <v>116</v>
      </c>
      <c r="W117" s="2655">
        <v>3</v>
      </c>
    </row>
    <row r="118" spans="22:23">
      <c r="V118" s="2655">
        <v>117</v>
      </c>
      <c r="W118" s="2655">
        <v>3</v>
      </c>
    </row>
    <row r="119" spans="22:23">
      <c r="V119" s="2655">
        <v>118</v>
      </c>
      <c r="W119" s="2655">
        <v>3</v>
      </c>
    </row>
    <row r="120" spans="22:23">
      <c r="V120" s="2655">
        <v>119</v>
      </c>
      <c r="W120" s="2655">
        <v>3</v>
      </c>
    </row>
    <row r="121" spans="22:23">
      <c r="V121" s="2655">
        <v>120</v>
      </c>
      <c r="W121" s="2655">
        <v>3</v>
      </c>
    </row>
    <row r="122" spans="22:23">
      <c r="V122" s="2655">
        <v>121</v>
      </c>
      <c r="W122" s="2655">
        <v>3</v>
      </c>
    </row>
    <row r="123" spans="22:23">
      <c r="V123" s="2655">
        <v>122</v>
      </c>
      <c r="W123" s="2655">
        <v>3</v>
      </c>
    </row>
    <row r="124" spans="22:23">
      <c r="V124" s="2655">
        <v>123</v>
      </c>
      <c r="W124" s="2655">
        <v>3</v>
      </c>
    </row>
    <row r="125" spans="22:23">
      <c r="V125" s="2655">
        <v>124</v>
      </c>
      <c r="W125" s="2655">
        <v>3</v>
      </c>
    </row>
    <row r="126" spans="22:23">
      <c r="V126" s="2655">
        <v>125</v>
      </c>
      <c r="W126" s="2655">
        <v>3</v>
      </c>
    </row>
    <row r="127" spans="22:23">
      <c r="V127" s="2655">
        <v>126</v>
      </c>
      <c r="W127" s="2655">
        <v>3</v>
      </c>
    </row>
    <row r="128" spans="22:23">
      <c r="V128" s="2655">
        <v>127</v>
      </c>
      <c r="W128" s="2655">
        <v>3</v>
      </c>
    </row>
    <row r="129" spans="22:23">
      <c r="V129" s="2655">
        <v>128</v>
      </c>
      <c r="W129" s="2655">
        <v>3</v>
      </c>
    </row>
    <row r="130" spans="22:23">
      <c r="V130" s="2655">
        <v>129</v>
      </c>
      <c r="W130" s="2655">
        <v>3</v>
      </c>
    </row>
    <row r="131" spans="22:23">
      <c r="V131" s="2655">
        <v>130</v>
      </c>
      <c r="W131" s="2655">
        <v>3</v>
      </c>
    </row>
    <row r="132" spans="22:23">
      <c r="V132" s="2655">
        <v>131</v>
      </c>
      <c r="W132" s="2655">
        <v>3</v>
      </c>
    </row>
    <row r="133" spans="22:23">
      <c r="V133" s="2655">
        <v>132</v>
      </c>
      <c r="W133" s="2655">
        <v>3</v>
      </c>
    </row>
    <row r="134" spans="22:23">
      <c r="V134" s="2655">
        <v>133</v>
      </c>
      <c r="W134" s="2655">
        <v>3</v>
      </c>
    </row>
    <row r="135" spans="22:23">
      <c r="V135" s="2655">
        <v>134</v>
      </c>
      <c r="W135" s="2655">
        <v>3</v>
      </c>
    </row>
    <row r="136" spans="22:23">
      <c r="V136" s="2655">
        <v>135</v>
      </c>
      <c r="W136" s="2655">
        <v>3</v>
      </c>
    </row>
    <row r="137" spans="22:23">
      <c r="V137" s="2655">
        <v>136</v>
      </c>
      <c r="W137" s="2655">
        <v>3</v>
      </c>
    </row>
    <row r="138" spans="22:23">
      <c r="V138" s="2655">
        <v>137</v>
      </c>
      <c r="W138" s="2655">
        <v>3</v>
      </c>
    </row>
    <row r="139" spans="22:23">
      <c r="V139" s="2655">
        <v>138</v>
      </c>
      <c r="W139" s="2655">
        <v>3</v>
      </c>
    </row>
    <row r="140" spans="22:23">
      <c r="V140" s="2655">
        <v>139</v>
      </c>
      <c r="W140" s="2655">
        <v>3</v>
      </c>
    </row>
    <row r="141" spans="22:23">
      <c r="V141" s="2655">
        <v>140</v>
      </c>
      <c r="W141" s="2655">
        <v>3</v>
      </c>
    </row>
    <row r="142" spans="22:23">
      <c r="V142" s="2655">
        <v>141</v>
      </c>
      <c r="W142" s="2655">
        <v>3</v>
      </c>
    </row>
    <row r="143" spans="22:23">
      <c r="V143" s="2655">
        <v>142</v>
      </c>
      <c r="W143" s="2655">
        <v>3</v>
      </c>
    </row>
    <row r="144" spans="22:23">
      <c r="V144" s="2655">
        <v>143</v>
      </c>
      <c r="W144" s="2655">
        <v>3</v>
      </c>
    </row>
    <row r="145" spans="22:23">
      <c r="V145" s="2655">
        <v>144</v>
      </c>
      <c r="W145" s="2655">
        <v>3</v>
      </c>
    </row>
    <row r="146" spans="22:23">
      <c r="V146" s="2655">
        <v>145</v>
      </c>
      <c r="W146" s="2655">
        <v>3</v>
      </c>
    </row>
    <row r="147" spans="22:23">
      <c r="V147" s="2655">
        <v>146</v>
      </c>
      <c r="W147" s="2655">
        <v>3</v>
      </c>
    </row>
    <row r="148" spans="22:23">
      <c r="V148" s="2655">
        <v>147</v>
      </c>
      <c r="W148" s="2655">
        <v>3</v>
      </c>
    </row>
    <row r="149" spans="22:23">
      <c r="V149" s="2655">
        <v>148</v>
      </c>
      <c r="W149" s="2655">
        <v>3</v>
      </c>
    </row>
    <row r="150" spans="22:23">
      <c r="V150" s="2655">
        <v>149</v>
      </c>
      <c r="W150" s="2655">
        <v>3</v>
      </c>
    </row>
    <row r="151" spans="22:23">
      <c r="V151" s="2655">
        <v>150</v>
      </c>
      <c r="W151" s="2655">
        <v>3</v>
      </c>
    </row>
    <row r="152" spans="22:23">
      <c r="V152" s="2655">
        <v>151</v>
      </c>
      <c r="W152">
        <v>4</v>
      </c>
    </row>
    <row r="153" spans="22:23">
      <c r="V153" s="2655">
        <v>152</v>
      </c>
      <c r="W153" s="2655">
        <v>4</v>
      </c>
    </row>
    <row r="154" spans="22:23">
      <c r="V154" s="2655">
        <v>153</v>
      </c>
      <c r="W154" s="2655">
        <v>4</v>
      </c>
    </row>
    <row r="155" spans="22:23">
      <c r="V155" s="2655">
        <v>154</v>
      </c>
      <c r="W155" s="2655">
        <v>4</v>
      </c>
    </row>
    <row r="156" spans="22:23">
      <c r="V156" s="2655">
        <v>155</v>
      </c>
      <c r="W156" s="2655">
        <v>4</v>
      </c>
    </row>
    <row r="157" spans="22:23">
      <c r="V157" s="2655">
        <v>156</v>
      </c>
      <c r="W157" s="2655">
        <v>4</v>
      </c>
    </row>
    <row r="158" spans="22:23">
      <c r="V158" s="2655">
        <v>157</v>
      </c>
      <c r="W158" s="2655">
        <v>4</v>
      </c>
    </row>
    <row r="159" spans="22:23">
      <c r="V159" s="2655">
        <v>158</v>
      </c>
      <c r="W159" s="2655">
        <v>4</v>
      </c>
    </row>
    <row r="160" spans="22:23">
      <c r="V160" s="2655">
        <v>159</v>
      </c>
      <c r="W160" s="2655">
        <v>4</v>
      </c>
    </row>
    <row r="161" spans="22:23">
      <c r="V161" s="2655">
        <v>160</v>
      </c>
      <c r="W161" s="2655">
        <v>4</v>
      </c>
    </row>
    <row r="162" spans="22:23">
      <c r="V162" s="2655">
        <v>161</v>
      </c>
      <c r="W162" s="2655">
        <v>4</v>
      </c>
    </row>
    <row r="163" spans="22:23">
      <c r="V163" s="2655">
        <v>162</v>
      </c>
      <c r="W163" s="2655">
        <v>4</v>
      </c>
    </row>
    <row r="164" spans="22:23">
      <c r="V164" s="2655">
        <v>163</v>
      </c>
      <c r="W164" s="2655">
        <v>4</v>
      </c>
    </row>
    <row r="165" spans="22:23">
      <c r="V165" s="2655">
        <v>164</v>
      </c>
      <c r="W165" s="2655">
        <v>4</v>
      </c>
    </row>
    <row r="166" spans="22:23">
      <c r="V166" s="2655">
        <v>165</v>
      </c>
      <c r="W166" s="2655">
        <v>4</v>
      </c>
    </row>
    <row r="167" spans="22:23">
      <c r="V167" s="2655">
        <v>166</v>
      </c>
      <c r="W167" s="2655">
        <v>4</v>
      </c>
    </row>
    <row r="168" spans="22:23">
      <c r="V168" s="2655">
        <v>167</v>
      </c>
      <c r="W168" s="2655">
        <v>4</v>
      </c>
    </row>
    <row r="169" spans="22:23">
      <c r="V169" s="2655">
        <v>168</v>
      </c>
      <c r="W169" s="2655">
        <v>4</v>
      </c>
    </row>
    <row r="170" spans="22:23">
      <c r="V170" s="2655">
        <v>169</v>
      </c>
      <c r="W170" s="2655">
        <v>4</v>
      </c>
    </row>
    <row r="171" spans="22:23">
      <c r="V171" s="2655">
        <v>170</v>
      </c>
      <c r="W171" s="2655">
        <v>4</v>
      </c>
    </row>
    <row r="172" spans="22:23">
      <c r="V172" s="2655">
        <v>171</v>
      </c>
      <c r="W172" s="2655">
        <v>4</v>
      </c>
    </row>
    <row r="173" spans="22:23">
      <c r="V173" s="2655">
        <v>172</v>
      </c>
      <c r="W173" s="2655">
        <v>4</v>
      </c>
    </row>
    <row r="174" spans="22:23">
      <c r="V174" s="2655">
        <v>173</v>
      </c>
      <c r="W174" s="2655">
        <v>4</v>
      </c>
    </row>
    <row r="175" spans="22:23">
      <c r="V175" s="2655">
        <v>174</v>
      </c>
      <c r="W175" s="2655">
        <v>4</v>
      </c>
    </row>
    <row r="176" spans="22:23">
      <c r="V176" s="2655">
        <v>175</v>
      </c>
      <c r="W176" s="2655">
        <v>4</v>
      </c>
    </row>
    <row r="177" spans="22:23">
      <c r="V177" s="2655">
        <v>176</v>
      </c>
      <c r="W177" s="2655">
        <v>4</v>
      </c>
    </row>
    <row r="178" spans="22:23">
      <c r="V178" s="2655">
        <v>177</v>
      </c>
      <c r="W178" s="2655">
        <v>4</v>
      </c>
    </row>
    <row r="179" spans="22:23">
      <c r="V179" s="2655">
        <v>178</v>
      </c>
      <c r="W179" s="2655">
        <v>4</v>
      </c>
    </row>
    <row r="180" spans="22:23">
      <c r="V180" s="2655">
        <v>179</v>
      </c>
      <c r="W180" s="2655">
        <v>4</v>
      </c>
    </row>
    <row r="181" spans="22:23">
      <c r="V181" s="2655">
        <v>180</v>
      </c>
      <c r="W181" s="2655">
        <v>4</v>
      </c>
    </row>
    <row r="182" spans="22:23">
      <c r="V182" s="2655">
        <v>181</v>
      </c>
      <c r="W182" s="2655">
        <v>4</v>
      </c>
    </row>
    <row r="183" spans="22:23">
      <c r="V183" s="2655">
        <v>182</v>
      </c>
      <c r="W183" s="2655">
        <v>4</v>
      </c>
    </row>
    <row r="184" spans="22:23">
      <c r="V184" s="2655">
        <v>183</v>
      </c>
      <c r="W184" s="2655">
        <v>4</v>
      </c>
    </row>
    <row r="185" spans="22:23">
      <c r="V185" s="2655">
        <v>184</v>
      </c>
      <c r="W185" s="2655">
        <v>4</v>
      </c>
    </row>
    <row r="186" spans="22:23">
      <c r="V186" s="2655">
        <v>185</v>
      </c>
      <c r="W186" s="2655">
        <v>4</v>
      </c>
    </row>
    <row r="187" spans="22:23">
      <c r="V187" s="2655">
        <v>186</v>
      </c>
      <c r="W187" s="2655">
        <v>4</v>
      </c>
    </row>
    <row r="188" spans="22:23">
      <c r="V188" s="2655">
        <v>187</v>
      </c>
      <c r="W188" s="2655">
        <v>4</v>
      </c>
    </row>
    <row r="189" spans="22:23">
      <c r="V189" s="2655">
        <v>188</v>
      </c>
      <c r="W189" s="2655">
        <v>4</v>
      </c>
    </row>
    <row r="190" spans="22:23">
      <c r="V190" s="2655">
        <v>189</v>
      </c>
      <c r="W190" s="2655">
        <v>4</v>
      </c>
    </row>
    <row r="191" spans="22:23">
      <c r="V191" s="2655">
        <v>190</v>
      </c>
      <c r="W191" s="2655">
        <v>4</v>
      </c>
    </row>
    <row r="192" spans="22:23">
      <c r="V192" s="2655">
        <v>191</v>
      </c>
      <c r="W192" s="2655">
        <v>4</v>
      </c>
    </row>
    <row r="193" spans="22:23">
      <c r="V193" s="2655">
        <v>192</v>
      </c>
      <c r="W193" s="2655">
        <v>4</v>
      </c>
    </row>
    <row r="194" spans="22:23">
      <c r="V194" s="2655">
        <v>193</v>
      </c>
      <c r="W194" s="2655">
        <v>4</v>
      </c>
    </row>
    <row r="195" spans="22:23">
      <c r="V195" s="2655">
        <v>194</v>
      </c>
      <c r="W195" s="2655">
        <v>4</v>
      </c>
    </row>
    <row r="196" spans="22:23">
      <c r="V196" s="2655">
        <v>195</v>
      </c>
      <c r="W196" s="2655">
        <v>4</v>
      </c>
    </row>
    <row r="197" spans="22:23">
      <c r="V197" s="2655">
        <v>196</v>
      </c>
      <c r="W197" s="2655">
        <v>4</v>
      </c>
    </row>
    <row r="198" spans="22:23">
      <c r="V198" s="2655">
        <v>197</v>
      </c>
      <c r="W198" s="2655">
        <v>4</v>
      </c>
    </row>
    <row r="199" spans="22:23">
      <c r="V199" s="2655">
        <v>198</v>
      </c>
      <c r="W199" s="2655">
        <v>4</v>
      </c>
    </row>
    <row r="200" spans="22:23">
      <c r="V200" s="2655">
        <v>199</v>
      </c>
      <c r="W200" s="2655">
        <v>4</v>
      </c>
    </row>
    <row r="201" spans="22:23">
      <c r="V201" s="2655">
        <v>200</v>
      </c>
      <c r="W201" s="2655">
        <v>4</v>
      </c>
    </row>
    <row r="202" spans="22:23">
      <c r="V202" s="2655">
        <v>201</v>
      </c>
      <c r="W202">
        <v>5</v>
      </c>
    </row>
    <row r="203" spans="22:23">
      <c r="V203" s="2655">
        <v>202</v>
      </c>
      <c r="W203" s="2655">
        <v>5</v>
      </c>
    </row>
    <row r="204" spans="22:23">
      <c r="V204" s="2655">
        <v>203</v>
      </c>
      <c r="W204" s="2655">
        <v>5</v>
      </c>
    </row>
    <row r="205" spans="22:23">
      <c r="V205" s="2655">
        <v>204</v>
      </c>
      <c r="W205" s="2655">
        <v>5</v>
      </c>
    </row>
    <row r="206" spans="22:23">
      <c r="V206" s="2655">
        <v>205</v>
      </c>
      <c r="W206" s="2655">
        <v>5</v>
      </c>
    </row>
    <row r="207" spans="22:23">
      <c r="V207" s="2655">
        <v>206</v>
      </c>
      <c r="W207" s="2655">
        <v>5</v>
      </c>
    </row>
    <row r="208" spans="22:23">
      <c r="V208" s="2655">
        <v>207</v>
      </c>
      <c r="W208" s="2655">
        <v>5</v>
      </c>
    </row>
    <row r="209" spans="22:23">
      <c r="V209" s="2655">
        <v>208</v>
      </c>
      <c r="W209" s="2655">
        <v>5</v>
      </c>
    </row>
    <row r="210" spans="22:23">
      <c r="V210" s="2655">
        <v>209</v>
      </c>
      <c r="W210" s="2655">
        <v>5</v>
      </c>
    </row>
    <row r="211" spans="22:23">
      <c r="V211" s="2655">
        <v>210</v>
      </c>
      <c r="W211" s="2655">
        <v>5</v>
      </c>
    </row>
    <row r="212" spans="22:23">
      <c r="V212" s="2655">
        <v>211</v>
      </c>
      <c r="W212" s="2655">
        <v>5</v>
      </c>
    </row>
    <row r="213" spans="22:23">
      <c r="V213" s="2655">
        <v>212</v>
      </c>
      <c r="W213" s="2655">
        <v>5</v>
      </c>
    </row>
    <row r="214" spans="22:23">
      <c r="V214" s="2655">
        <v>213</v>
      </c>
      <c r="W214" s="2655">
        <v>5</v>
      </c>
    </row>
    <row r="215" spans="22:23">
      <c r="V215" s="2655">
        <v>214</v>
      </c>
      <c r="W215" s="2655">
        <v>5</v>
      </c>
    </row>
    <row r="216" spans="22:23">
      <c r="V216" s="2655">
        <v>215</v>
      </c>
      <c r="W216" s="2655">
        <v>5</v>
      </c>
    </row>
    <row r="217" spans="22:23">
      <c r="V217" s="2655">
        <v>216</v>
      </c>
      <c r="W217" s="2655">
        <v>5</v>
      </c>
    </row>
    <row r="218" spans="22:23">
      <c r="V218" s="2655">
        <v>217</v>
      </c>
      <c r="W218" s="2655">
        <v>5</v>
      </c>
    </row>
    <row r="219" spans="22:23">
      <c r="V219" s="2655">
        <v>218</v>
      </c>
      <c r="W219" s="2655">
        <v>5</v>
      </c>
    </row>
    <row r="220" spans="22:23">
      <c r="V220" s="2655">
        <v>219</v>
      </c>
      <c r="W220" s="2655">
        <v>5</v>
      </c>
    </row>
    <row r="221" spans="22:23">
      <c r="V221" s="2655">
        <v>220</v>
      </c>
      <c r="W221" s="2655">
        <v>5</v>
      </c>
    </row>
    <row r="222" spans="22:23">
      <c r="V222" s="2655">
        <v>221</v>
      </c>
      <c r="W222" s="2655">
        <v>5</v>
      </c>
    </row>
    <row r="223" spans="22:23">
      <c r="V223" s="2655">
        <v>222</v>
      </c>
      <c r="W223" s="2655">
        <v>5</v>
      </c>
    </row>
    <row r="224" spans="22:23">
      <c r="V224" s="2655">
        <v>223</v>
      </c>
      <c r="W224" s="2655">
        <v>5</v>
      </c>
    </row>
    <row r="225" spans="22:23">
      <c r="V225" s="2655">
        <v>224</v>
      </c>
      <c r="W225" s="2655">
        <v>5</v>
      </c>
    </row>
    <row r="226" spans="22:23">
      <c r="V226" s="2655">
        <v>225</v>
      </c>
      <c r="W226" s="2655">
        <v>5</v>
      </c>
    </row>
    <row r="227" spans="22:23">
      <c r="V227" s="2655">
        <v>226</v>
      </c>
      <c r="W227" s="2655">
        <v>5</v>
      </c>
    </row>
    <row r="228" spans="22:23">
      <c r="V228" s="2655">
        <v>227</v>
      </c>
      <c r="W228" s="2655">
        <v>5</v>
      </c>
    </row>
    <row r="229" spans="22:23">
      <c r="V229" s="2655">
        <v>228</v>
      </c>
      <c r="W229" s="2655">
        <v>5</v>
      </c>
    </row>
    <row r="230" spans="22:23">
      <c r="V230" s="2655">
        <v>229</v>
      </c>
      <c r="W230" s="2655">
        <v>5</v>
      </c>
    </row>
    <row r="231" spans="22:23">
      <c r="V231" s="2655">
        <v>230</v>
      </c>
      <c r="W231" s="2655">
        <v>5</v>
      </c>
    </row>
    <row r="232" spans="22:23">
      <c r="V232" s="2655">
        <v>231</v>
      </c>
      <c r="W232" s="2655">
        <v>5</v>
      </c>
    </row>
    <row r="233" spans="22:23">
      <c r="V233" s="2655">
        <v>232</v>
      </c>
      <c r="W233" s="2655">
        <v>5</v>
      </c>
    </row>
    <row r="234" spans="22:23">
      <c r="V234" s="2655">
        <v>233</v>
      </c>
      <c r="W234" s="2655">
        <v>5</v>
      </c>
    </row>
    <row r="235" spans="22:23">
      <c r="V235" s="2655">
        <v>234</v>
      </c>
      <c r="W235" s="2655">
        <v>5</v>
      </c>
    </row>
    <row r="236" spans="22:23">
      <c r="V236" s="2655">
        <v>235</v>
      </c>
      <c r="W236" s="2655">
        <v>5</v>
      </c>
    </row>
    <row r="237" spans="22:23">
      <c r="V237" s="2655">
        <v>236</v>
      </c>
      <c r="W237" s="2655">
        <v>5</v>
      </c>
    </row>
    <row r="238" spans="22:23">
      <c r="V238" s="2655">
        <v>237</v>
      </c>
      <c r="W238" s="2655">
        <v>5</v>
      </c>
    </row>
    <row r="239" spans="22:23">
      <c r="V239" s="2655">
        <v>238</v>
      </c>
      <c r="W239" s="2655">
        <v>5</v>
      </c>
    </row>
    <row r="240" spans="22:23">
      <c r="V240" s="2655">
        <v>239</v>
      </c>
      <c r="W240" s="2655">
        <v>5</v>
      </c>
    </row>
    <row r="241" spans="22:23">
      <c r="V241" s="2655">
        <v>240</v>
      </c>
      <c r="W241" s="2655">
        <v>5</v>
      </c>
    </row>
    <row r="242" spans="22:23">
      <c r="V242" s="2655">
        <v>241</v>
      </c>
      <c r="W242" s="2655">
        <v>5</v>
      </c>
    </row>
    <row r="243" spans="22:23">
      <c r="V243" s="2655">
        <v>242</v>
      </c>
      <c r="W243" s="2655">
        <v>5</v>
      </c>
    </row>
    <row r="244" spans="22:23">
      <c r="V244" s="2655">
        <v>243</v>
      </c>
      <c r="W244" s="2655">
        <v>5</v>
      </c>
    </row>
    <row r="245" spans="22:23">
      <c r="V245" s="2655">
        <v>244</v>
      </c>
      <c r="W245" s="2655">
        <v>5</v>
      </c>
    </row>
    <row r="246" spans="22:23">
      <c r="V246" s="2655">
        <v>245</v>
      </c>
      <c r="W246" s="2655">
        <v>5</v>
      </c>
    </row>
    <row r="247" spans="22:23">
      <c r="V247" s="2655">
        <v>246</v>
      </c>
      <c r="W247" s="2655">
        <v>5</v>
      </c>
    </row>
    <row r="248" spans="22:23">
      <c r="V248" s="2655">
        <v>247</v>
      </c>
      <c r="W248" s="2655">
        <v>5</v>
      </c>
    </row>
    <row r="249" spans="22:23">
      <c r="V249" s="2655">
        <v>248</v>
      </c>
      <c r="W249" s="2655">
        <v>5</v>
      </c>
    </row>
    <row r="250" spans="22:23">
      <c r="V250" s="2655">
        <v>249</v>
      </c>
      <c r="W250" s="2655">
        <v>5</v>
      </c>
    </row>
    <row r="251" spans="22:23">
      <c r="V251" s="2655">
        <v>250</v>
      </c>
      <c r="W251" s="2655">
        <v>5</v>
      </c>
    </row>
    <row r="252" spans="22:23">
      <c r="V252" s="2655">
        <v>251</v>
      </c>
      <c r="W252" s="2655">
        <v>5</v>
      </c>
    </row>
    <row r="253" spans="22:23">
      <c r="V253" s="2655">
        <v>252</v>
      </c>
      <c r="W253" s="2655">
        <v>5</v>
      </c>
    </row>
    <row r="254" spans="22:23">
      <c r="V254" s="2655">
        <v>253</v>
      </c>
      <c r="W254" s="2655">
        <v>5</v>
      </c>
    </row>
    <row r="255" spans="22:23">
      <c r="V255" s="2655">
        <v>254</v>
      </c>
      <c r="W255" s="2655">
        <v>5</v>
      </c>
    </row>
    <row r="256" spans="22:23">
      <c r="V256" s="2655">
        <v>255</v>
      </c>
      <c r="W256" s="2655">
        <v>5</v>
      </c>
    </row>
    <row r="257" spans="22:23">
      <c r="V257" s="2655">
        <v>256</v>
      </c>
      <c r="W257" s="2655">
        <v>5</v>
      </c>
    </row>
    <row r="258" spans="22:23">
      <c r="V258" s="2655">
        <v>257</v>
      </c>
      <c r="W258" s="2655">
        <v>5</v>
      </c>
    </row>
    <row r="259" spans="22:23">
      <c r="V259" s="2655">
        <v>258</v>
      </c>
      <c r="W259" s="2655">
        <v>5</v>
      </c>
    </row>
    <row r="260" spans="22:23">
      <c r="V260" s="2655">
        <v>259</v>
      </c>
      <c r="W260" s="2655">
        <v>5</v>
      </c>
    </row>
    <row r="261" spans="22:23">
      <c r="V261" s="2655">
        <v>260</v>
      </c>
      <c r="W261" s="2655">
        <v>5</v>
      </c>
    </row>
    <row r="262" spans="22:23">
      <c r="V262" s="2655">
        <v>261</v>
      </c>
      <c r="W262" s="2655">
        <v>5</v>
      </c>
    </row>
    <row r="263" spans="22:23">
      <c r="V263" s="2655">
        <v>262</v>
      </c>
      <c r="W263" s="2655">
        <v>5</v>
      </c>
    </row>
    <row r="264" spans="22:23">
      <c r="V264" s="2655">
        <v>263</v>
      </c>
      <c r="W264" s="2655">
        <v>5</v>
      </c>
    </row>
    <row r="265" spans="22:23">
      <c r="V265" s="2655">
        <v>264</v>
      </c>
      <c r="W265" s="2655">
        <v>5</v>
      </c>
    </row>
    <row r="266" spans="22:23">
      <c r="V266" s="2655">
        <v>265</v>
      </c>
      <c r="W266" s="2655">
        <v>5</v>
      </c>
    </row>
    <row r="267" spans="22:23">
      <c r="V267" s="2655">
        <v>266</v>
      </c>
      <c r="W267" s="2655">
        <v>5</v>
      </c>
    </row>
    <row r="268" spans="22:23">
      <c r="V268" s="2655">
        <v>267</v>
      </c>
      <c r="W268" s="2655">
        <v>5</v>
      </c>
    </row>
    <row r="269" spans="22:23">
      <c r="V269" s="2655">
        <v>268</v>
      </c>
      <c r="W269" s="2655">
        <v>5</v>
      </c>
    </row>
    <row r="270" spans="22:23">
      <c r="V270" s="2655">
        <v>269</v>
      </c>
      <c r="W270" s="2655">
        <v>5</v>
      </c>
    </row>
    <row r="271" spans="22:23">
      <c r="V271" s="2655">
        <v>270</v>
      </c>
      <c r="W271" s="2655">
        <v>5</v>
      </c>
    </row>
    <row r="272" spans="22:23">
      <c r="V272" s="2655">
        <v>271</v>
      </c>
      <c r="W272" s="2655">
        <v>5</v>
      </c>
    </row>
    <row r="273" spans="22:23">
      <c r="V273" s="2655">
        <v>272</v>
      </c>
      <c r="W273" s="2655">
        <v>5</v>
      </c>
    </row>
    <row r="274" spans="22:23">
      <c r="V274" s="2655">
        <v>273</v>
      </c>
      <c r="W274" s="2655">
        <v>5</v>
      </c>
    </row>
    <row r="275" spans="22:23">
      <c r="V275" s="2655">
        <v>274</v>
      </c>
      <c r="W275" s="2655">
        <v>5</v>
      </c>
    </row>
    <row r="276" spans="22:23">
      <c r="V276" s="2655">
        <v>275</v>
      </c>
      <c r="W276" s="2655">
        <v>5</v>
      </c>
    </row>
    <row r="277" spans="22:23">
      <c r="V277" s="2655">
        <v>276</v>
      </c>
      <c r="W277" s="2655">
        <v>5</v>
      </c>
    </row>
    <row r="278" spans="22:23">
      <c r="V278" s="2655">
        <v>277</v>
      </c>
      <c r="W278" s="2655">
        <v>5</v>
      </c>
    </row>
    <row r="279" spans="22:23">
      <c r="V279" s="2655">
        <v>278</v>
      </c>
      <c r="W279" s="2655">
        <v>5</v>
      </c>
    </row>
    <row r="280" spans="22:23">
      <c r="V280" s="2655">
        <v>279</v>
      </c>
      <c r="W280" s="2655">
        <v>5</v>
      </c>
    </row>
    <row r="281" spans="22:23">
      <c r="V281" s="2655">
        <v>280</v>
      </c>
      <c r="W281" s="2655">
        <v>5</v>
      </c>
    </row>
    <row r="282" spans="22:23">
      <c r="V282" s="2655">
        <v>281</v>
      </c>
      <c r="W282" s="2655">
        <v>5</v>
      </c>
    </row>
    <row r="283" spans="22:23">
      <c r="V283" s="2655">
        <v>282</v>
      </c>
      <c r="W283" s="2655">
        <v>5</v>
      </c>
    </row>
    <row r="284" spans="22:23">
      <c r="V284" s="2655">
        <v>283</v>
      </c>
      <c r="W284" s="2655">
        <v>5</v>
      </c>
    </row>
    <row r="285" spans="22:23">
      <c r="V285" s="2655">
        <v>284</v>
      </c>
      <c r="W285" s="2655">
        <v>5</v>
      </c>
    </row>
    <row r="286" spans="22:23">
      <c r="V286" s="2655">
        <v>285</v>
      </c>
      <c r="W286" s="2655">
        <v>5</v>
      </c>
    </row>
    <row r="287" spans="22:23">
      <c r="V287" s="2655">
        <v>286</v>
      </c>
      <c r="W287" s="2655">
        <v>5</v>
      </c>
    </row>
    <row r="288" spans="22:23">
      <c r="V288" s="2655">
        <v>287</v>
      </c>
      <c r="W288" s="2655">
        <v>5</v>
      </c>
    </row>
    <row r="289" spans="22:23">
      <c r="V289" s="2655">
        <v>288</v>
      </c>
      <c r="W289" s="2655">
        <v>5</v>
      </c>
    </row>
    <row r="290" spans="22:23">
      <c r="V290" s="2655">
        <v>289</v>
      </c>
      <c r="W290" s="2655">
        <v>5</v>
      </c>
    </row>
    <row r="291" spans="22:23">
      <c r="V291" s="2655">
        <v>290</v>
      </c>
      <c r="W291" s="2655">
        <v>5</v>
      </c>
    </row>
    <row r="292" spans="22:23">
      <c r="V292" s="2655">
        <v>291</v>
      </c>
      <c r="W292" s="2655">
        <v>5</v>
      </c>
    </row>
    <row r="293" spans="22:23">
      <c r="V293" s="2655">
        <v>292</v>
      </c>
      <c r="W293" s="2655">
        <v>5</v>
      </c>
    </row>
    <row r="294" spans="22:23">
      <c r="V294" s="2655">
        <v>293</v>
      </c>
      <c r="W294" s="2655">
        <v>5</v>
      </c>
    </row>
    <row r="295" spans="22:23">
      <c r="V295" s="2655">
        <v>294</v>
      </c>
      <c r="W295" s="2655">
        <v>5</v>
      </c>
    </row>
    <row r="296" spans="22:23">
      <c r="V296" s="2655">
        <v>295</v>
      </c>
      <c r="W296" s="2655">
        <v>5</v>
      </c>
    </row>
    <row r="297" spans="22:23">
      <c r="V297" s="2655">
        <v>296</v>
      </c>
      <c r="W297" s="2655">
        <v>5</v>
      </c>
    </row>
    <row r="298" spans="22:23">
      <c r="V298" s="2655">
        <v>297</v>
      </c>
      <c r="W298" s="2655">
        <v>5</v>
      </c>
    </row>
    <row r="299" spans="22:23">
      <c r="V299" s="2655">
        <v>298</v>
      </c>
      <c r="W299" s="2655">
        <v>5</v>
      </c>
    </row>
    <row r="300" spans="22:23">
      <c r="V300" s="2655">
        <v>299</v>
      </c>
      <c r="W300" s="2655">
        <v>5</v>
      </c>
    </row>
    <row r="301" spans="22:23">
      <c r="V301" s="2655">
        <v>300</v>
      </c>
      <c r="W301" s="2655">
        <v>5</v>
      </c>
    </row>
    <row r="302" spans="22:23">
      <c r="V302" s="2655">
        <v>301</v>
      </c>
      <c r="W302" s="2655">
        <v>5</v>
      </c>
    </row>
    <row r="303" spans="22:23">
      <c r="V303" s="2655">
        <v>302</v>
      </c>
      <c r="W303" s="2655">
        <v>5</v>
      </c>
    </row>
    <row r="304" spans="22:23">
      <c r="V304" s="2655">
        <v>303</v>
      </c>
      <c r="W304" s="2655">
        <v>5</v>
      </c>
    </row>
    <row r="305" spans="22:23">
      <c r="V305" s="2655">
        <v>304</v>
      </c>
      <c r="W305" s="2655">
        <v>5</v>
      </c>
    </row>
    <row r="306" spans="22:23">
      <c r="V306" s="2655">
        <v>305</v>
      </c>
      <c r="W306" s="2655">
        <v>5</v>
      </c>
    </row>
    <row r="307" spans="22:23">
      <c r="V307" s="2655">
        <v>306</v>
      </c>
      <c r="W307" s="2655">
        <v>5</v>
      </c>
    </row>
    <row r="308" spans="22:23">
      <c r="V308" s="2655">
        <v>307</v>
      </c>
      <c r="W308" s="2655">
        <v>5</v>
      </c>
    </row>
    <row r="309" spans="22:23">
      <c r="V309" s="2655">
        <v>308</v>
      </c>
      <c r="W309" s="2655">
        <v>5</v>
      </c>
    </row>
    <row r="310" spans="22:23">
      <c r="V310" s="2655">
        <v>309</v>
      </c>
      <c r="W310" s="2655">
        <v>5</v>
      </c>
    </row>
    <row r="311" spans="22:23">
      <c r="V311" s="2655">
        <v>310</v>
      </c>
      <c r="W311" s="2655">
        <v>5</v>
      </c>
    </row>
    <row r="312" spans="22:23">
      <c r="V312" s="2655">
        <v>311</v>
      </c>
      <c r="W312" s="2655">
        <v>5</v>
      </c>
    </row>
    <row r="313" spans="22:23">
      <c r="V313" s="2655">
        <v>312</v>
      </c>
      <c r="W313" s="2655">
        <v>5</v>
      </c>
    </row>
    <row r="314" spans="22:23">
      <c r="V314" s="2655">
        <v>313</v>
      </c>
      <c r="W314" s="2655">
        <v>5</v>
      </c>
    </row>
    <row r="315" spans="22:23">
      <c r="V315" s="2655">
        <v>314</v>
      </c>
      <c r="W315" s="2655">
        <v>5</v>
      </c>
    </row>
    <row r="316" spans="22:23">
      <c r="V316" s="2655">
        <v>315</v>
      </c>
      <c r="W316" s="2655">
        <v>5</v>
      </c>
    </row>
    <row r="317" spans="22:23">
      <c r="V317" s="2655">
        <v>316</v>
      </c>
      <c r="W317" s="2655">
        <v>5</v>
      </c>
    </row>
    <row r="318" spans="22:23">
      <c r="V318" s="2655">
        <v>317</v>
      </c>
      <c r="W318" s="2655">
        <v>5</v>
      </c>
    </row>
    <row r="319" spans="22:23">
      <c r="V319" s="2655">
        <v>318</v>
      </c>
      <c r="W319" s="2655">
        <v>5</v>
      </c>
    </row>
    <row r="320" spans="22:23">
      <c r="V320" s="2655">
        <v>319</v>
      </c>
      <c r="W320" s="2655">
        <v>5</v>
      </c>
    </row>
    <row r="321" spans="22:23">
      <c r="V321" s="2655">
        <v>320</v>
      </c>
      <c r="W321" s="2655">
        <v>5</v>
      </c>
    </row>
    <row r="322" spans="22:23">
      <c r="V322" s="2655">
        <v>321</v>
      </c>
      <c r="W322" s="2655">
        <v>5</v>
      </c>
    </row>
    <row r="323" spans="22:23">
      <c r="V323" s="2655">
        <v>322</v>
      </c>
      <c r="W323" s="2655">
        <v>5</v>
      </c>
    </row>
    <row r="324" spans="22:23">
      <c r="V324" s="2655">
        <v>323</v>
      </c>
      <c r="W324" s="2655">
        <v>5</v>
      </c>
    </row>
    <row r="325" spans="22:23">
      <c r="V325" s="2655">
        <v>324</v>
      </c>
      <c r="W325" s="2655">
        <v>5</v>
      </c>
    </row>
    <row r="326" spans="22:23">
      <c r="V326" s="2655">
        <v>325</v>
      </c>
      <c r="W326" s="2655">
        <v>5</v>
      </c>
    </row>
    <row r="327" spans="22:23">
      <c r="V327" s="2655">
        <v>326</v>
      </c>
      <c r="W327" s="2655">
        <v>5</v>
      </c>
    </row>
    <row r="328" spans="22:23">
      <c r="V328" s="2655">
        <v>327</v>
      </c>
      <c r="W328" s="2655">
        <v>5</v>
      </c>
    </row>
    <row r="329" spans="22:23">
      <c r="V329" s="2655">
        <v>328</v>
      </c>
      <c r="W329" s="2655">
        <v>5</v>
      </c>
    </row>
    <row r="330" spans="22:23">
      <c r="V330" s="2655">
        <v>329</v>
      </c>
      <c r="W330" s="2655">
        <v>5</v>
      </c>
    </row>
    <row r="331" spans="22:23">
      <c r="V331" s="2655">
        <v>330</v>
      </c>
      <c r="W331" s="2655">
        <v>5</v>
      </c>
    </row>
    <row r="332" spans="22:23">
      <c r="V332" s="2655">
        <v>331</v>
      </c>
      <c r="W332" s="2655">
        <v>5</v>
      </c>
    </row>
    <row r="333" spans="22:23">
      <c r="V333" s="2655">
        <v>332</v>
      </c>
      <c r="W333" s="2655">
        <v>5</v>
      </c>
    </row>
    <row r="334" spans="22:23">
      <c r="V334" s="2655">
        <v>333</v>
      </c>
      <c r="W334" s="2655">
        <v>5</v>
      </c>
    </row>
    <row r="335" spans="22:23">
      <c r="V335" s="2655">
        <v>334</v>
      </c>
      <c r="W335" s="2655">
        <v>5</v>
      </c>
    </row>
    <row r="336" spans="22:23">
      <c r="V336" s="2655">
        <v>335</v>
      </c>
      <c r="W336" s="2655">
        <v>5</v>
      </c>
    </row>
    <row r="337" spans="22:23">
      <c r="V337" s="2655">
        <v>336</v>
      </c>
      <c r="W337" s="2655">
        <v>5</v>
      </c>
    </row>
    <row r="338" spans="22:23">
      <c r="V338" s="2655">
        <v>337</v>
      </c>
      <c r="W338" s="2655">
        <v>5</v>
      </c>
    </row>
    <row r="339" spans="22:23">
      <c r="V339" s="2655">
        <v>338</v>
      </c>
      <c r="W339" s="2655">
        <v>5</v>
      </c>
    </row>
    <row r="340" spans="22:23">
      <c r="V340" s="2655">
        <v>339</v>
      </c>
      <c r="W340" s="2655">
        <v>5</v>
      </c>
    </row>
    <row r="341" spans="22:23">
      <c r="V341" s="2655">
        <v>340</v>
      </c>
      <c r="W341" s="2655">
        <v>5</v>
      </c>
    </row>
    <row r="342" spans="22:23">
      <c r="V342" s="2655">
        <v>341</v>
      </c>
      <c r="W342" s="2655">
        <v>5</v>
      </c>
    </row>
    <row r="343" spans="22:23">
      <c r="V343" s="2655">
        <v>342</v>
      </c>
      <c r="W343" s="2655">
        <v>5</v>
      </c>
    </row>
    <row r="344" spans="22:23">
      <c r="V344" s="2655">
        <v>343</v>
      </c>
      <c r="W344" s="2655">
        <v>5</v>
      </c>
    </row>
    <row r="345" spans="22:23">
      <c r="V345" s="2655">
        <v>344</v>
      </c>
      <c r="W345" s="2655">
        <v>5</v>
      </c>
    </row>
    <row r="346" spans="22:23">
      <c r="V346" s="2655">
        <v>345</v>
      </c>
      <c r="W346" s="2655">
        <v>5</v>
      </c>
    </row>
    <row r="347" spans="22:23">
      <c r="V347" s="2655">
        <v>346</v>
      </c>
      <c r="W347" s="2655">
        <v>5</v>
      </c>
    </row>
    <row r="348" spans="22:23">
      <c r="V348" s="2655">
        <v>347</v>
      </c>
      <c r="W348" s="2655">
        <v>5</v>
      </c>
    </row>
    <row r="349" spans="22:23">
      <c r="V349" s="2655">
        <v>348</v>
      </c>
      <c r="W349" s="2655">
        <v>5</v>
      </c>
    </row>
    <row r="350" spans="22:23">
      <c r="V350" s="2655">
        <v>349</v>
      </c>
      <c r="W350" s="2655">
        <v>5</v>
      </c>
    </row>
    <row r="351" spans="22:23">
      <c r="V351" s="2655">
        <v>350</v>
      </c>
      <c r="W351" s="2655">
        <v>5</v>
      </c>
    </row>
    <row r="352" spans="22:23">
      <c r="V352" s="2655">
        <v>351</v>
      </c>
      <c r="W352" s="2655">
        <v>5</v>
      </c>
    </row>
    <row r="353" spans="22:23">
      <c r="V353" s="2655">
        <v>352</v>
      </c>
      <c r="W353" s="2655">
        <v>5</v>
      </c>
    </row>
    <row r="354" spans="22:23">
      <c r="V354" s="2655">
        <v>353</v>
      </c>
      <c r="W354" s="2655">
        <v>5</v>
      </c>
    </row>
    <row r="355" spans="22:23">
      <c r="V355" s="2655">
        <v>354</v>
      </c>
      <c r="W355" s="2655">
        <v>5</v>
      </c>
    </row>
    <row r="356" spans="22:23">
      <c r="V356" s="2655">
        <v>355</v>
      </c>
      <c r="W356" s="2655">
        <v>5</v>
      </c>
    </row>
    <row r="357" spans="22:23">
      <c r="V357" s="2655">
        <v>356</v>
      </c>
      <c r="W357" s="2655">
        <v>5</v>
      </c>
    </row>
    <row r="358" spans="22:23">
      <c r="V358" s="2655">
        <v>357</v>
      </c>
      <c r="W358" s="2655">
        <v>5</v>
      </c>
    </row>
    <row r="359" spans="22:23">
      <c r="V359" s="2655">
        <v>358</v>
      </c>
      <c r="W359" s="2655">
        <v>5</v>
      </c>
    </row>
    <row r="360" spans="22:23">
      <c r="V360" s="2655">
        <v>359</v>
      </c>
      <c r="W360" s="2655">
        <v>5</v>
      </c>
    </row>
    <row r="361" spans="22:23">
      <c r="V361" s="2655">
        <v>360</v>
      </c>
      <c r="W361" s="2655">
        <v>5</v>
      </c>
    </row>
    <row r="362" spans="22:23">
      <c r="V362" s="2655">
        <v>361</v>
      </c>
      <c r="W362" s="2655">
        <v>5</v>
      </c>
    </row>
    <row r="363" spans="22:23">
      <c r="V363" s="2655">
        <v>362</v>
      </c>
      <c r="W363" s="2655">
        <v>5</v>
      </c>
    </row>
    <row r="364" spans="22:23">
      <c r="V364" s="2655">
        <v>363</v>
      </c>
      <c r="W364" s="2655">
        <v>5</v>
      </c>
    </row>
    <row r="365" spans="22:23">
      <c r="V365" s="2655">
        <v>364</v>
      </c>
      <c r="W365" s="2655">
        <v>5</v>
      </c>
    </row>
    <row r="366" spans="22:23">
      <c r="V366" s="2655">
        <v>365</v>
      </c>
      <c r="W366" s="2655">
        <v>5</v>
      </c>
    </row>
    <row r="367" spans="22:23">
      <c r="V367" s="2655">
        <v>366</v>
      </c>
      <c r="W367" s="2655">
        <v>5</v>
      </c>
    </row>
    <row r="368" spans="22:23">
      <c r="V368" s="2655">
        <v>367</v>
      </c>
      <c r="W368" s="2655">
        <v>5</v>
      </c>
    </row>
    <row r="369" spans="22:23">
      <c r="V369" s="2655">
        <v>368</v>
      </c>
      <c r="W369" s="2655">
        <v>5</v>
      </c>
    </row>
    <row r="370" spans="22:23">
      <c r="V370" s="2655">
        <v>369</v>
      </c>
      <c r="W370" s="2655">
        <v>5</v>
      </c>
    </row>
    <row r="371" spans="22:23">
      <c r="V371" s="2655">
        <v>370</v>
      </c>
      <c r="W371" s="2655">
        <v>5</v>
      </c>
    </row>
    <row r="372" spans="22:23">
      <c r="V372" s="2655">
        <v>371</v>
      </c>
      <c r="W372" s="2655">
        <v>5</v>
      </c>
    </row>
    <row r="373" spans="22:23">
      <c r="V373" s="2655">
        <v>372</v>
      </c>
      <c r="W373" s="2655">
        <v>5</v>
      </c>
    </row>
    <row r="374" spans="22:23">
      <c r="V374" s="2655">
        <v>373</v>
      </c>
      <c r="W374" s="2655">
        <v>5</v>
      </c>
    </row>
    <row r="375" spans="22:23">
      <c r="V375" s="2655">
        <v>374</v>
      </c>
      <c r="W375" s="2655">
        <v>5</v>
      </c>
    </row>
    <row r="376" spans="22:23">
      <c r="V376" s="2655">
        <v>375</v>
      </c>
      <c r="W376" s="2655">
        <v>5</v>
      </c>
    </row>
    <row r="377" spans="22:23">
      <c r="V377" s="2655">
        <v>376</v>
      </c>
      <c r="W377" s="2655">
        <v>5</v>
      </c>
    </row>
    <row r="378" spans="22:23">
      <c r="V378" s="2655">
        <v>377</v>
      </c>
      <c r="W378" s="2655">
        <v>5</v>
      </c>
    </row>
    <row r="379" spans="22:23">
      <c r="V379" s="2655">
        <v>378</v>
      </c>
      <c r="W379" s="2655">
        <v>5</v>
      </c>
    </row>
    <row r="380" spans="22:23">
      <c r="V380" s="2655">
        <v>379</v>
      </c>
      <c r="W380" s="2655">
        <v>5</v>
      </c>
    </row>
    <row r="381" spans="22:23">
      <c r="V381" s="2655">
        <v>380</v>
      </c>
      <c r="W381" s="2655">
        <v>5</v>
      </c>
    </row>
    <row r="382" spans="22:23">
      <c r="V382" s="2655">
        <v>381</v>
      </c>
      <c r="W382" s="2655">
        <v>5</v>
      </c>
    </row>
    <row r="383" spans="22:23">
      <c r="V383" s="2655">
        <v>382</v>
      </c>
      <c r="W383" s="2655">
        <v>5</v>
      </c>
    </row>
    <row r="384" spans="22:23">
      <c r="V384" s="2655">
        <v>383</v>
      </c>
      <c r="W384" s="2655">
        <v>5</v>
      </c>
    </row>
    <row r="385" spans="22:23">
      <c r="V385" s="2655">
        <v>384</v>
      </c>
      <c r="W385" s="2655">
        <v>5</v>
      </c>
    </row>
    <row r="386" spans="22:23">
      <c r="V386" s="2655">
        <v>385</v>
      </c>
      <c r="W386" s="2655">
        <v>5</v>
      </c>
    </row>
    <row r="387" spans="22:23">
      <c r="V387" s="2655">
        <v>386</v>
      </c>
      <c r="W387" s="2655">
        <v>5</v>
      </c>
    </row>
    <row r="388" spans="22:23">
      <c r="V388" s="2655">
        <v>387</v>
      </c>
      <c r="W388" s="2655">
        <v>5</v>
      </c>
    </row>
    <row r="389" spans="22:23">
      <c r="V389" s="2655">
        <v>388</v>
      </c>
      <c r="W389" s="2655">
        <v>5</v>
      </c>
    </row>
    <row r="390" spans="22:23">
      <c r="V390" s="2655">
        <v>389</v>
      </c>
      <c r="W390" s="2655">
        <v>5</v>
      </c>
    </row>
    <row r="391" spans="22:23">
      <c r="V391" s="2655">
        <v>390</v>
      </c>
      <c r="W391" s="2655">
        <v>5</v>
      </c>
    </row>
    <row r="392" spans="22:23">
      <c r="V392" s="2655">
        <v>391</v>
      </c>
      <c r="W392" s="2655">
        <v>5</v>
      </c>
    </row>
    <row r="393" spans="22:23">
      <c r="V393" s="2655">
        <v>392</v>
      </c>
      <c r="W393" s="2655">
        <v>5</v>
      </c>
    </row>
    <row r="394" spans="22:23">
      <c r="V394" s="2655">
        <v>393</v>
      </c>
      <c r="W394" s="2655">
        <v>5</v>
      </c>
    </row>
    <row r="395" spans="22:23">
      <c r="V395" s="2655">
        <v>394</v>
      </c>
      <c r="W395" s="2655">
        <v>5</v>
      </c>
    </row>
    <row r="396" spans="22:23">
      <c r="V396" s="2655">
        <v>395</v>
      </c>
      <c r="W396" s="2655">
        <v>5</v>
      </c>
    </row>
    <row r="397" spans="22:23">
      <c r="V397" s="2655">
        <v>396</v>
      </c>
      <c r="W397" s="2655">
        <v>5</v>
      </c>
    </row>
    <row r="398" spans="22:23">
      <c r="V398" s="2655">
        <v>397</v>
      </c>
      <c r="W398" s="2655">
        <v>5</v>
      </c>
    </row>
    <row r="399" spans="22:23">
      <c r="V399" s="2655">
        <v>398</v>
      </c>
      <c r="W399" s="2655">
        <v>5</v>
      </c>
    </row>
    <row r="400" spans="22:23">
      <c r="V400" s="2655">
        <v>399</v>
      </c>
      <c r="W400" s="2655">
        <v>5</v>
      </c>
    </row>
    <row r="401" spans="22:23">
      <c r="V401" s="2655">
        <v>400</v>
      </c>
      <c r="W401" s="2655">
        <v>5</v>
      </c>
    </row>
    <row r="402" spans="22:23">
      <c r="V402" s="2655">
        <v>401</v>
      </c>
      <c r="W402" s="2655">
        <v>5</v>
      </c>
    </row>
    <row r="403" spans="22:23">
      <c r="V403" s="2655">
        <v>402</v>
      </c>
      <c r="W403" s="2655">
        <v>5</v>
      </c>
    </row>
    <row r="404" spans="22:23">
      <c r="V404" s="2655">
        <v>403</v>
      </c>
      <c r="W404" s="2655">
        <v>5</v>
      </c>
    </row>
    <row r="405" spans="22:23">
      <c r="V405" s="2655">
        <v>404</v>
      </c>
      <c r="W405" s="2655">
        <v>5</v>
      </c>
    </row>
    <row r="406" spans="22:23">
      <c r="V406" s="2655">
        <v>405</v>
      </c>
      <c r="W406" s="2655">
        <v>5</v>
      </c>
    </row>
    <row r="407" spans="22:23">
      <c r="V407" s="2655">
        <v>406</v>
      </c>
      <c r="W407" s="2655">
        <v>5</v>
      </c>
    </row>
    <row r="408" spans="22:23">
      <c r="V408" s="2655">
        <v>407</v>
      </c>
      <c r="W408" s="2655">
        <v>5</v>
      </c>
    </row>
    <row r="409" spans="22:23">
      <c r="V409" s="2655">
        <v>408</v>
      </c>
      <c r="W409" s="2655">
        <v>5</v>
      </c>
    </row>
    <row r="410" spans="22:23">
      <c r="V410" s="2655">
        <v>409</v>
      </c>
      <c r="W410" s="2655">
        <v>5</v>
      </c>
    </row>
    <row r="411" spans="22:23">
      <c r="V411" s="2655">
        <v>410</v>
      </c>
      <c r="W411" s="2655">
        <v>5</v>
      </c>
    </row>
    <row r="412" spans="22:23">
      <c r="V412" s="2655">
        <v>411</v>
      </c>
      <c r="W412" s="2655">
        <v>5</v>
      </c>
    </row>
    <row r="413" spans="22:23">
      <c r="V413" s="2655">
        <v>412</v>
      </c>
      <c r="W413" s="2655">
        <v>5</v>
      </c>
    </row>
    <row r="414" spans="22:23">
      <c r="V414" s="2655">
        <v>413</v>
      </c>
      <c r="W414" s="2655">
        <v>5</v>
      </c>
    </row>
    <row r="415" spans="22:23">
      <c r="V415" s="2655">
        <v>414</v>
      </c>
      <c r="W415" s="2655">
        <v>5</v>
      </c>
    </row>
    <row r="416" spans="22:23">
      <c r="V416" s="2655">
        <v>415</v>
      </c>
      <c r="W416" s="2655">
        <v>5</v>
      </c>
    </row>
    <row r="417" spans="22:23">
      <c r="V417" s="2655">
        <v>416</v>
      </c>
      <c r="W417" s="2655">
        <v>5</v>
      </c>
    </row>
    <row r="418" spans="22:23">
      <c r="V418" s="2655">
        <v>417</v>
      </c>
      <c r="W418" s="2655">
        <v>5</v>
      </c>
    </row>
    <row r="419" spans="22:23">
      <c r="V419" s="2655">
        <v>418</v>
      </c>
      <c r="W419" s="2655">
        <v>5</v>
      </c>
    </row>
    <row r="420" spans="22:23">
      <c r="V420" s="2655">
        <v>419</v>
      </c>
      <c r="W420" s="2655">
        <v>5</v>
      </c>
    </row>
    <row r="421" spans="22:23">
      <c r="V421" s="2655">
        <v>420</v>
      </c>
      <c r="W421" s="2655">
        <v>5</v>
      </c>
    </row>
    <row r="422" spans="22:23">
      <c r="V422" s="2655">
        <v>421</v>
      </c>
      <c r="W422" s="2655">
        <v>5</v>
      </c>
    </row>
    <row r="423" spans="22:23">
      <c r="V423" s="2655">
        <v>422</v>
      </c>
      <c r="W423" s="2655">
        <v>5</v>
      </c>
    </row>
    <row r="424" spans="22:23">
      <c r="V424" s="2655">
        <v>423</v>
      </c>
      <c r="W424" s="2655">
        <v>5</v>
      </c>
    </row>
    <row r="425" spans="22:23">
      <c r="V425" s="2655">
        <v>424</v>
      </c>
      <c r="W425" s="2655">
        <v>5</v>
      </c>
    </row>
    <row r="426" spans="22:23">
      <c r="V426" s="2655">
        <v>425</v>
      </c>
      <c r="W426" s="2655">
        <v>5</v>
      </c>
    </row>
    <row r="427" spans="22:23">
      <c r="V427" s="2655">
        <v>426</v>
      </c>
      <c r="W427" s="2655">
        <v>5</v>
      </c>
    </row>
    <row r="428" spans="22:23">
      <c r="V428" s="2655">
        <v>427</v>
      </c>
      <c r="W428" s="2655">
        <v>5</v>
      </c>
    </row>
    <row r="429" spans="22:23">
      <c r="V429" s="2655">
        <v>428</v>
      </c>
      <c r="W429" s="2655">
        <v>5</v>
      </c>
    </row>
    <row r="430" spans="22:23">
      <c r="V430" s="2655">
        <v>429</v>
      </c>
      <c r="W430" s="2655">
        <v>5</v>
      </c>
    </row>
    <row r="431" spans="22:23">
      <c r="V431" s="2655">
        <v>430</v>
      </c>
      <c r="W431" s="2655">
        <v>5</v>
      </c>
    </row>
    <row r="432" spans="22:23">
      <c r="V432" s="2655">
        <v>431</v>
      </c>
      <c r="W432" s="2655">
        <v>5</v>
      </c>
    </row>
    <row r="433" spans="22:23">
      <c r="V433" s="2655">
        <v>432</v>
      </c>
      <c r="W433" s="2655">
        <v>5</v>
      </c>
    </row>
    <row r="434" spans="22:23">
      <c r="V434" s="2655">
        <v>433</v>
      </c>
      <c r="W434" s="2655">
        <v>5</v>
      </c>
    </row>
    <row r="435" spans="22:23">
      <c r="V435" s="2655">
        <v>434</v>
      </c>
      <c r="W435" s="2655">
        <v>5</v>
      </c>
    </row>
    <row r="436" spans="22:23">
      <c r="V436" s="2655">
        <v>435</v>
      </c>
      <c r="W436" s="2655">
        <v>5</v>
      </c>
    </row>
    <row r="437" spans="22:23">
      <c r="V437" s="2655">
        <v>436</v>
      </c>
      <c r="W437" s="2655">
        <v>5</v>
      </c>
    </row>
    <row r="438" spans="22:23">
      <c r="V438" s="2655">
        <v>437</v>
      </c>
      <c r="W438" s="2655">
        <v>5</v>
      </c>
    </row>
    <row r="439" spans="22:23">
      <c r="V439" s="2655">
        <v>438</v>
      </c>
      <c r="W439" s="2655">
        <v>5</v>
      </c>
    </row>
    <row r="440" spans="22:23">
      <c r="V440" s="2655">
        <v>439</v>
      </c>
      <c r="W440" s="2655">
        <v>5</v>
      </c>
    </row>
    <row r="441" spans="22:23">
      <c r="V441" s="2655">
        <v>440</v>
      </c>
      <c r="W441" s="2655">
        <v>5</v>
      </c>
    </row>
    <row r="442" spans="22:23">
      <c r="V442" s="2655">
        <v>441</v>
      </c>
      <c r="W442" s="2655">
        <v>5</v>
      </c>
    </row>
    <row r="443" spans="22:23">
      <c r="V443" s="2655">
        <v>442</v>
      </c>
      <c r="W443" s="2655">
        <v>5</v>
      </c>
    </row>
    <row r="444" spans="22:23">
      <c r="V444" s="2655">
        <v>443</v>
      </c>
      <c r="W444" s="2655">
        <v>5</v>
      </c>
    </row>
    <row r="445" spans="22:23">
      <c r="V445" s="2655">
        <v>444</v>
      </c>
      <c r="W445" s="2655">
        <v>5</v>
      </c>
    </row>
    <row r="446" spans="22:23">
      <c r="V446" s="2655">
        <v>445</v>
      </c>
      <c r="W446" s="2655">
        <v>5</v>
      </c>
    </row>
    <row r="447" spans="22:23">
      <c r="V447" s="2655">
        <v>446</v>
      </c>
      <c r="W447" s="2655">
        <v>5</v>
      </c>
    </row>
    <row r="448" spans="22:23">
      <c r="V448" s="2655">
        <v>447</v>
      </c>
      <c r="W448" s="2655">
        <v>5</v>
      </c>
    </row>
    <row r="449" spans="22:23">
      <c r="V449" s="2655">
        <v>448</v>
      </c>
      <c r="W449" s="2655">
        <v>5</v>
      </c>
    </row>
    <row r="450" spans="22:23">
      <c r="V450" s="2655">
        <v>449</v>
      </c>
      <c r="W450" s="2655">
        <v>5</v>
      </c>
    </row>
    <row r="451" spans="22:23">
      <c r="V451" s="2655">
        <v>450</v>
      </c>
      <c r="W451" s="2655">
        <v>5</v>
      </c>
    </row>
    <row r="452" spans="22:23">
      <c r="V452" s="2655">
        <v>451</v>
      </c>
      <c r="W452" s="2655">
        <v>5</v>
      </c>
    </row>
    <row r="453" spans="22:23">
      <c r="V453" s="2655">
        <v>452</v>
      </c>
      <c r="W453" s="2655">
        <v>5</v>
      </c>
    </row>
    <row r="454" spans="22:23">
      <c r="V454" s="2655">
        <v>453</v>
      </c>
      <c r="W454" s="2655">
        <v>5</v>
      </c>
    </row>
    <row r="455" spans="22:23">
      <c r="V455" s="2655">
        <v>454</v>
      </c>
      <c r="W455" s="2655">
        <v>5</v>
      </c>
    </row>
    <row r="456" spans="22:23">
      <c r="V456" s="2655">
        <v>455</v>
      </c>
      <c r="W456" s="2655">
        <v>5</v>
      </c>
    </row>
    <row r="457" spans="22:23">
      <c r="V457" s="2655">
        <v>456</v>
      </c>
      <c r="W457" s="2655">
        <v>5</v>
      </c>
    </row>
    <row r="458" spans="22:23">
      <c r="V458" s="2655">
        <v>457</v>
      </c>
      <c r="W458" s="2655">
        <v>5</v>
      </c>
    </row>
    <row r="459" spans="22:23">
      <c r="V459" s="2655">
        <v>458</v>
      </c>
      <c r="W459" s="2655">
        <v>5</v>
      </c>
    </row>
    <row r="460" spans="22:23">
      <c r="V460" s="2655">
        <v>459</v>
      </c>
      <c r="W460" s="2655">
        <v>5</v>
      </c>
    </row>
    <row r="461" spans="22:23">
      <c r="V461" s="2655">
        <v>460</v>
      </c>
      <c r="W461" s="2655">
        <v>5</v>
      </c>
    </row>
    <row r="462" spans="22:23">
      <c r="V462" s="2655">
        <v>461</v>
      </c>
      <c r="W462" s="2655">
        <v>5</v>
      </c>
    </row>
    <row r="463" spans="22:23">
      <c r="V463" s="2655">
        <v>462</v>
      </c>
      <c r="W463" s="2655">
        <v>5</v>
      </c>
    </row>
    <row r="464" spans="22:23">
      <c r="V464" s="2655">
        <v>463</v>
      </c>
      <c r="W464" s="2655">
        <v>5</v>
      </c>
    </row>
    <row r="465" spans="22:23">
      <c r="V465" s="2655">
        <v>464</v>
      </c>
      <c r="W465" s="2655">
        <v>5</v>
      </c>
    </row>
    <row r="466" spans="22:23">
      <c r="V466" s="2655">
        <v>465</v>
      </c>
      <c r="W466" s="2655">
        <v>5</v>
      </c>
    </row>
    <row r="467" spans="22:23">
      <c r="V467" s="2655">
        <v>466</v>
      </c>
      <c r="W467" s="2655">
        <v>5</v>
      </c>
    </row>
    <row r="468" spans="22:23">
      <c r="V468" s="2655">
        <v>467</v>
      </c>
      <c r="W468" s="2655">
        <v>5</v>
      </c>
    </row>
    <row r="469" spans="22:23">
      <c r="V469" s="2655">
        <v>468</v>
      </c>
      <c r="W469" s="2655">
        <v>5</v>
      </c>
    </row>
    <row r="470" spans="22:23">
      <c r="V470" s="2655">
        <v>469</v>
      </c>
      <c r="W470" s="2655">
        <v>5</v>
      </c>
    </row>
    <row r="471" spans="22:23">
      <c r="V471" s="2655">
        <v>470</v>
      </c>
      <c r="W471" s="2655">
        <v>5</v>
      </c>
    </row>
    <row r="472" spans="22:23">
      <c r="V472" s="2655">
        <v>471</v>
      </c>
      <c r="W472" s="2655">
        <v>5</v>
      </c>
    </row>
    <row r="473" spans="22:23">
      <c r="V473" s="2655">
        <v>472</v>
      </c>
      <c r="W473" s="2655">
        <v>5</v>
      </c>
    </row>
    <row r="474" spans="22:23">
      <c r="V474" s="2655">
        <v>473</v>
      </c>
      <c r="W474" s="2655">
        <v>5</v>
      </c>
    </row>
    <row r="475" spans="22:23">
      <c r="V475" s="2655">
        <v>474</v>
      </c>
      <c r="W475" s="2655">
        <v>5</v>
      </c>
    </row>
    <row r="476" spans="22:23">
      <c r="V476" s="2655">
        <v>475</v>
      </c>
      <c r="W476" s="2655">
        <v>5</v>
      </c>
    </row>
    <row r="477" spans="22:23">
      <c r="V477" s="2655">
        <v>476</v>
      </c>
      <c r="W477" s="2655">
        <v>5</v>
      </c>
    </row>
    <row r="478" spans="22:23">
      <c r="V478" s="2655">
        <v>477</v>
      </c>
      <c r="W478" s="2655">
        <v>5</v>
      </c>
    </row>
    <row r="479" spans="22:23">
      <c r="V479" s="2655">
        <v>478</v>
      </c>
      <c r="W479" s="2655">
        <v>5</v>
      </c>
    </row>
    <row r="480" spans="22:23">
      <c r="V480" s="2655">
        <v>479</v>
      </c>
      <c r="W480" s="2655">
        <v>5</v>
      </c>
    </row>
    <row r="481" spans="22:23">
      <c r="V481" s="2655">
        <v>480</v>
      </c>
      <c r="W481" s="2655">
        <v>5</v>
      </c>
    </row>
    <row r="482" spans="22:23">
      <c r="V482" s="2655">
        <v>481</v>
      </c>
      <c r="W482" s="2655">
        <v>5</v>
      </c>
    </row>
    <row r="483" spans="22:23">
      <c r="V483" s="2655">
        <v>482</v>
      </c>
      <c r="W483" s="2655">
        <v>5</v>
      </c>
    </row>
    <row r="484" spans="22:23">
      <c r="V484" s="2655">
        <v>483</v>
      </c>
      <c r="W484" s="2655">
        <v>5</v>
      </c>
    </row>
    <row r="485" spans="22:23">
      <c r="V485" s="2655">
        <v>484</v>
      </c>
      <c r="W485" s="2655">
        <v>5</v>
      </c>
    </row>
    <row r="486" spans="22:23">
      <c r="V486" s="2655">
        <v>485</v>
      </c>
      <c r="W486" s="2655">
        <v>5</v>
      </c>
    </row>
    <row r="487" spans="22:23">
      <c r="V487" s="2655">
        <v>486</v>
      </c>
      <c r="W487" s="2655">
        <v>5</v>
      </c>
    </row>
    <row r="488" spans="22:23">
      <c r="V488" s="2655">
        <v>487</v>
      </c>
      <c r="W488" s="2655">
        <v>5</v>
      </c>
    </row>
    <row r="489" spans="22:23">
      <c r="V489" s="2655">
        <v>488</v>
      </c>
      <c r="W489" s="2655">
        <v>5</v>
      </c>
    </row>
    <row r="490" spans="22:23">
      <c r="V490" s="2655">
        <v>489</v>
      </c>
      <c r="W490" s="2655">
        <v>5</v>
      </c>
    </row>
    <row r="491" spans="22:23">
      <c r="V491" s="2655">
        <v>490</v>
      </c>
      <c r="W491" s="2655">
        <v>5</v>
      </c>
    </row>
    <row r="492" spans="22:23">
      <c r="V492" s="2655">
        <v>491</v>
      </c>
      <c r="W492" s="2655">
        <v>5</v>
      </c>
    </row>
    <row r="493" spans="22:23">
      <c r="V493" s="2655">
        <v>492</v>
      </c>
      <c r="W493" s="2655">
        <v>5</v>
      </c>
    </row>
    <row r="494" spans="22:23">
      <c r="V494" s="2655">
        <v>493</v>
      </c>
      <c r="W494" s="2655">
        <v>5</v>
      </c>
    </row>
    <row r="495" spans="22:23">
      <c r="V495" s="2655">
        <v>494</v>
      </c>
      <c r="W495" s="2655">
        <v>5</v>
      </c>
    </row>
    <row r="496" spans="22:23">
      <c r="V496" s="2655">
        <v>495</v>
      </c>
      <c r="W496" s="2655">
        <v>5</v>
      </c>
    </row>
    <row r="497" spans="22:23">
      <c r="V497" s="2655">
        <v>496</v>
      </c>
      <c r="W497" s="2655">
        <v>5</v>
      </c>
    </row>
    <row r="498" spans="22:23">
      <c r="V498" s="2655">
        <v>497</v>
      </c>
      <c r="W498" s="2655">
        <v>5</v>
      </c>
    </row>
    <row r="499" spans="22:23">
      <c r="V499" s="2655">
        <v>498</v>
      </c>
      <c r="W499" s="2655">
        <v>5</v>
      </c>
    </row>
    <row r="500" spans="22:23">
      <c r="V500" s="2655">
        <v>499</v>
      </c>
      <c r="W500" s="2655">
        <v>5</v>
      </c>
    </row>
    <row r="501" spans="22:23">
      <c r="V501" s="2655">
        <v>500</v>
      </c>
      <c r="W501" s="2655">
        <v>5</v>
      </c>
    </row>
    <row r="502" spans="22:23">
      <c r="V502" s="2655">
        <v>501</v>
      </c>
      <c r="W502" s="2655">
        <v>5</v>
      </c>
    </row>
    <row r="503" spans="22:23">
      <c r="V503" s="2655">
        <v>502</v>
      </c>
      <c r="W503" s="2655">
        <v>5</v>
      </c>
    </row>
    <row r="504" spans="22:23">
      <c r="V504" s="2655">
        <v>503</v>
      </c>
      <c r="W504" s="2655">
        <v>5</v>
      </c>
    </row>
    <row r="505" spans="22:23">
      <c r="V505" s="2655">
        <v>504</v>
      </c>
      <c r="W505" s="2655">
        <v>5</v>
      </c>
    </row>
    <row r="506" spans="22:23">
      <c r="V506" s="2655">
        <v>505</v>
      </c>
      <c r="W506" s="2655">
        <v>5</v>
      </c>
    </row>
    <row r="507" spans="22:23">
      <c r="V507" s="2655">
        <v>506</v>
      </c>
      <c r="W507" s="2655">
        <v>5</v>
      </c>
    </row>
    <row r="508" spans="22:23">
      <c r="V508" s="2655">
        <v>507</v>
      </c>
      <c r="W508" s="2655">
        <v>5</v>
      </c>
    </row>
    <row r="509" spans="22:23">
      <c r="V509" s="2655">
        <v>508</v>
      </c>
      <c r="W509" s="2655">
        <v>5</v>
      </c>
    </row>
    <row r="510" spans="22:23">
      <c r="V510" s="2655">
        <v>509</v>
      </c>
      <c r="W510" s="2655">
        <v>5</v>
      </c>
    </row>
    <row r="511" spans="22:23">
      <c r="V511" s="2655">
        <v>510</v>
      </c>
      <c r="W511" s="2655">
        <v>5</v>
      </c>
    </row>
    <row r="512" spans="22:23">
      <c r="V512" s="2655">
        <v>511</v>
      </c>
      <c r="W512" s="2655">
        <v>5</v>
      </c>
    </row>
    <row r="513" spans="22:23">
      <c r="V513" s="2655">
        <v>512</v>
      </c>
      <c r="W513" s="2655">
        <v>5</v>
      </c>
    </row>
    <row r="514" spans="22:23">
      <c r="V514" s="2655">
        <v>513</v>
      </c>
      <c r="W514" s="2655">
        <v>5</v>
      </c>
    </row>
    <row r="515" spans="22:23">
      <c r="V515" s="2655">
        <v>514</v>
      </c>
      <c r="W515" s="2655">
        <v>5</v>
      </c>
    </row>
    <row r="516" spans="22:23">
      <c r="V516" s="2655">
        <v>515</v>
      </c>
      <c r="W516" s="2655">
        <v>5</v>
      </c>
    </row>
    <row r="517" spans="22:23">
      <c r="V517" s="2655">
        <v>516</v>
      </c>
      <c r="W517" s="2655">
        <v>5</v>
      </c>
    </row>
    <row r="518" spans="22:23">
      <c r="V518" s="2655">
        <v>517</v>
      </c>
      <c r="W518" s="2655">
        <v>5</v>
      </c>
    </row>
    <row r="519" spans="22:23">
      <c r="V519" s="2655">
        <v>518</v>
      </c>
      <c r="W519" s="2655">
        <v>5</v>
      </c>
    </row>
    <row r="520" spans="22:23">
      <c r="V520" s="2655">
        <v>519</v>
      </c>
      <c r="W520" s="2655">
        <v>5</v>
      </c>
    </row>
    <row r="521" spans="22:23">
      <c r="V521" s="2655">
        <v>520</v>
      </c>
      <c r="W521" s="2655">
        <v>5</v>
      </c>
    </row>
    <row r="522" spans="22:23">
      <c r="V522" s="2655">
        <v>521</v>
      </c>
      <c r="W522" s="2655">
        <v>5</v>
      </c>
    </row>
    <row r="523" spans="22:23">
      <c r="V523" s="2655">
        <v>522</v>
      </c>
      <c r="W523" s="2655">
        <v>5</v>
      </c>
    </row>
    <row r="524" spans="22:23">
      <c r="V524" s="2655">
        <v>523</v>
      </c>
      <c r="W524" s="2655">
        <v>5</v>
      </c>
    </row>
    <row r="525" spans="22:23">
      <c r="V525" s="2655">
        <v>524</v>
      </c>
      <c r="W525" s="2655">
        <v>5</v>
      </c>
    </row>
    <row r="526" spans="22:23">
      <c r="V526" s="2655">
        <v>525</v>
      </c>
      <c r="W526" s="2655">
        <v>5</v>
      </c>
    </row>
    <row r="527" spans="22:23">
      <c r="V527" s="2655">
        <v>526</v>
      </c>
      <c r="W527" s="2655">
        <v>5</v>
      </c>
    </row>
    <row r="528" spans="22:23">
      <c r="V528" s="2655">
        <v>527</v>
      </c>
      <c r="W528" s="2655">
        <v>5</v>
      </c>
    </row>
    <row r="529" spans="22:23">
      <c r="V529" s="2655">
        <v>528</v>
      </c>
      <c r="W529" s="2655">
        <v>5</v>
      </c>
    </row>
    <row r="530" spans="22:23">
      <c r="V530" s="2655">
        <v>529</v>
      </c>
      <c r="W530" s="2655">
        <v>5</v>
      </c>
    </row>
    <row r="531" spans="22:23">
      <c r="V531" s="2655">
        <v>530</v>
      </c>
      <c r="W531" s="2655">
        <v>5</v>
      </c>
    </row>
    <row r="532" spans="22:23">
      <c r="V532" s="2655">
        <v>531</v>
      </c>
      <c r="W532" s="2655">
        <v>5</v>
      </c>
    </row>
    <row r="533" spans="22:23">
      <c r="V533" s="2655">
        <v>532</v>
      </c>
      <c r="W533" s="2655">
        <v>5</v>
      </c>
    </row>
    <row r="534" spans="22:23">
      <c r="V534" s="2655">
        <v>533</v>
      </c>
      <c r="W534" s="2655">
        <v>5</v>
      </c>
    </row>
    <row r="535" spans="22:23">
      <c r="V535" s="2655">
        <v>534</v>
      </c>
      <c r="W535" s="2655">
        <v>5</v>
      </c>
    </row>
    <row r="536" spans="22:23">
      <c r="V536" s="2655">
        <v>535</v>
      </c>
      <c r="W536" s="2655">
        <v>5</v>
      </c>
    </row>
    <row r="537" spans="22:23">
      <c r="V537" s="2655">
        <v>536</v>
      </c>
      <c r="W537" s="2655">
        <v>5</v>
      </c>
    </row>
    <row r="538" spans="22:23">
      <c r="V538" s="2655">
        <v>537</v>
      </c>
      <c r="W538" s="2655">
        <v>5</v>
      </c>
    </row>
    <row r="539" spans="22:23">
      <c r="V539" s="2655">
        <v>538</v>
      </c>
      <c r="W539" s="2655">
        <v>5</v>
      </c>
    </row>
    <row r="540" spans="22:23">
      <c r="V540" s="2655">
        <v>539</v>
      </c>
      <c r="W540" s="2655">
        <v>5</v>
      </c>
    </row>
    <row r="541" spans="22:23">
      <c r="V541" s="2655">
        <v>540</v>
      </c>
      <c r="W541" s="2655">
        <v>5</v>
      </c>
    </row>
    <row r="542" spans="22:23">
      <c r="V542" s="2655">
        <v>541</v>
      </c>
      <c r="W542" s="2655">
        <v>5</v>
      </c>
    </row>
    <row r="543" spans="22:23">
      <c r="V543" s="2655">
        <v>542</v>
      </c>
      <c r="W543" s="2655">
        <v>5</v>
      </c>
    </row>
    <row r="544" spans="22:23">
      <c r="V544" s="2655">
        <v>543</v>
      </c>
      <c r="W544" s="2655">
        <v>5</v>
      </c>
    </row>
    <row r="545" spans="22:23">
      <c r="V545" s="2655">
        <v>544</v>
      </c>
      <c r="W545" s="2655">
        <v>5</v>
      </c>
    </row>
    <row r="546" spans="22:23">
      <c r="V546" s="2655">
        <v>545</v>
      </c>
      <c r="W546" s="2655">
        <v>5</v>
      </c>
    </row>
    <row r="547" spans="22:23">
      <c r="V547" s="2655">
        <v>546</v>
      </c>
      <c r="W547" s="2655">
        <v>5</v>
      </c>
    </row>
    <row r="548" spans="22:23">
      <c r="V548" s="2655">
        <v>547</v>
      </c>
      <c r="W548" s="2655">
        <v>5</v>
      </c>
    </row>
    <row r="549" spans="22:23">
      <c r="V549" s="2655">
        <v>548</v>
      </c>
      <c r="W549" s="2655">
        <v>5</v>
      </c>
    </row>
    <row r="550" spans="22:23">
      <c r="V550" s="2655">
        <v>549</v>
      </c>
      <c r="W550" s="2655">
        <v>5</v>
      </c>
    </row>
    <row r="551" spans="22:23">
      <c r="V551" s="2655">
        <v>550</v>
      </c>
      <c r="W551" s="2655">
        <v>5</v>
      </c>
    </row>
    <row r="552" spans="22:23">
      <c r="V552" s="2655">
        <v>551</v>
      </c>
      <c r="W552" s="2655">
        <v>5</v>
      </c>
    </row>
    <row r="553" spans="22:23">
      <c r="V553" s="2655">
        <v>552</v>
      </c>
      <c r="W553" s="2655">
        <v>5</v>
      </c>
    </row>
    <row r="554" spans="22:23">
      <c r="V554" s="2655">
        <v>553</v>
      </c>
      <c r="W554" s="2655">
        <v>5</v>
      </c>
    </row>
    <row r="555" spans="22:23">
      <c r="V555" s="2655">
        <v>554</v>
      </c>
      <c r="W555" s="2655">
        <v>5</v>
      </c>
    </row>
    <row r="556" spans="22:23">
      <c r="V556" s="2655">
        <v>555</v>
      </c>
      <c r="W556" s="2655">
        <v>5</v>
      </c>
    </row>
    <row r="557" spans="22:23">
      <c r="V557" s="2655">
        <v>556</v>
      </c>
      <c r="W557" s="2655">
        <v>5</v>
      </c>
    </row>
    <row r="558" spans="22:23">
      <c r="V558" s="2655">
        <v>557</v>
      </c>
      <c r="W558" s="2655">
        <v>5</v>
      </c>
    </row>
    <row r="559" spans="22:23">
      <c r="V559" s="2655">
        <v>558</v>
      </c>
      <c r="W559" s="2655">
        <v>5</v>
      </c>
    </row>
    <row r="560" spans="22:23">
      <c r="V560" s="2655">
        <v>559</v>
      </c>
      <c r="W560" s="2655">
        <v>5</v>
      </c>
    </row>
    <row r="561" spans="22:23">
      <c r="V561" s="2655">
        <v>560</v>
      </c>
      <c r="W561" s="2655">
        <v>5</v>
      </c>
    </row>
    <row r="562" spans="22:23">
      <c r="V562" s="2655">
        <v>561</v>
      </c>
      <c r="W562" s="2655">
        <v>5</v>
      </c>
    </row>
    <row r="563" spans="22:23">
      <c r="V563" s="2655">
        <v>562</v>
      </c>
      <c r="W563" s="2655">
        <v>5</v>
      </c>
    </row>
    <row r="564" spans="22:23">
      <c r="V564" s="2655">
        <v>563</v>
      </c>
      <c r="W564" s="2655">
        <v>5</v>
      </c>
    </row>
    <row r="565" spans="22:23">
      <c r="V565" s="2655">
        <v>564</v>
      </c>
      <c r="W565" s="2655">
        <v>5</v>
      </c>
    </row>
    <row r="566" spans="22:23">
      <c r="V566" s="2655">
        <v>565</v>
      </c>
      <c r="W566" s="2655">
        <v>5</v>
      </c>
    </row>
    <row r="567" spans="22:23">
      <c r="V567" s="2655">
        <v>566</v>
      </c>
      <c r="W567" s="2655">
        <v>5</v>
      </c>
    </row>
    <row r="568" spans="22:23">
      <c r="V568" s="2655">
        <v>567</v>
      </c>
      <c r="W568" s="2655">
        <v>5</v>
      </c>
    </row>
    <row r="569" spans="22:23">
      <c r="V569" s="2655">
        <v>568</v>
      </c>
      <c r="W569" s="2655">
        <v>5</v>
      </c>
    </row>
    <row r="570" spans="22:23">
      <c r="V570" s="2655">
        <v>569</v>
      </c>
      <c r="W570" s="2655">
        <v>5</v>
      </c>
    </row>
    <row r="571" spans="22:23">
      <c r="V571" s="2655">
        <v>570</v>
      </c>
      <c r="W571" s="2655">
        <v>5</v>
      </c>
    </row>
    <row r="572" spans="22:23">
      <c r="V572" s="2655">
        <v>571</v>
      </c>
      <c r="W572" s="2655">
        <v>5</v>
      </c>
    </row>
    <row r="573" spans="22:23">
      <c r="V573" s="2655">
        <v>572</v>
      </c>
      <c r="W573" s="2655">
        <v>5</v>
      </c>
    </row>
    <row r="574" spans="22:23">
      <c r="V574" s="2655">
        <v>573</v>
      </c>
      <c r="W574" s="2655">
        <v>5</v>
      </c>
    </row>
    <row r="575" spans="22:23">
      <c r="V575" s="2655">
        <v>574</v>
      </c>
      <c r="W575" s="2655">
        <v>5</v>
      </c>
    </row>
    <row r="576" spans="22:23">
      <c r="V576" s="2655">
        <v>575</v>
      </c>
      <c r="W576" s="2655">
        <v>5</v>
      </c>
    </row>
    <row r="577" spans="22:23">
      <c r="V577" s="2655">
        <v>576</v>
      </c>
      <c r="W577" s="2655">
        <v>5</v>
      </c>
    </row>
    <row r="578" spans="22:23">
      <c r="V578" s="2655">
        <v>577</v>
      </c>
      <c r="W578" s="2655">
        <v>5</v>
      </c>
    </row>
    <row r="579" spans="22:23">
      <c r="V579" s="2655">
        <v>578</v>
      </c>
      <c r="W579" s="2655">
        <v>5</v>
      </c>
    </row>
    <row r="580" spans="22:23">
      <c r="V580" s="2655">
        <v>579</v>
      </c>
      <c r="W580" s="2655">
        <v>5</v>
      </c>
    </row>
    <row r="581" spans="22:23">
      <c r="V581" s="2655">
        <v>580</v>
      </c>
      <c r="W581" s="2655">
        <v>5</v>
      </c>
    </row>
    <row r="582" spans="22:23">
      <c r="V582" s="2655">
        <v>581</v>
      </c>
      <c r="W582" s="2655">
        <v>5</v>
      </c>
    </row>
    <row r="583" spans="22:23">
      <c r="V583" s="2655">
        <v>582</v>
      </c>
      <c r="W583" s="2655">
        <v>5</v>
      </c>
    </row>
    <row r="584" spans="22:23">
      <c r="V584" s="2655">
        <v>583</v>
      </c>
      <c r="W584" s="2655">
        <v>5</v>
      </c>
    </row>
    <row r="585" spans="22:23">
      <c r="V585" s="2655">
        <v>584</v>
      </c>
      <c r="W585" s="2655">
        <v>5</v>
      </c>
    </row>
    <row r="586" spans="22:23">
      <c r="V586" s="2655">
        <v>585</v>
      </c>
      <c r="W586" s="2655">
        <v>5</v>
      </c>
    </row>
    <row r="587" spans="22:23">
      <c r="V587" s="2655">
        <v>586</v>
      </c>
      <c r="W587" s="2655">
        <v>5</v>
      </c>
    </row>
    <row r="588" spans="22:23">
      <c r="V588" s="2655">
        <v>587</v>
      </c>
      <c r="W588" s="2655">
        <v>5</v>
      </c>
    </row>
    <row r="589" spans="22:23">
      <c r="V589" s="2655">
        <v>588</v>
      </c>
      <c r="W589" s="2655">
        <v>5</v>
      </c>
    </row>
    <row r="590" spans="22:23">
      <c r="V590" s="2655">
        <v>589</v>
      </c>
      <c r="W590" s="2655">
        <v>5</v>
      </c>
    </row>
    <row r="591" spans="22:23">
      <c r="V591" s="2655">
        <v>590</v>
      </c>
      <c r="W591" s="2655">
        <v>5</v>
      </c>
    </row>
    <row r="592" spans="22:23">
      <c r="V592" s="2655">
        <v>591</v>
      </c>
      <c r="W592" s="2655">
        <v>5</v>
      </c>
    </row>
    <row r="593" spans="22:23">
      <c r="V593" s="2655">
        <v>592</v>
      </c>
      <c r="W593" s="2655">
        <v>5</v>
      </c>
    </row>
    <row r="594" spans="22:23">
      <c r="V594" s="2655">
        <v>593</v>
      </c>
      <c r="W594" s="2655">
        <v>5</v>
      </c>
    </row>
    <row r="595" spans="22:23">
      <c r="V595" s="2655">
        <v>594</v>
      </c>
      <c r="W595" s="2655">
        <v>5</v>
      </c>
    </row>
    <row r="596" spans="22:23">
      <c r="V596" s="2655">
        <v>595</v>
      </c>
      <c r="W596" s="2655">
        <v>5</v>
      </c>
    </row>
    <row r="597" spans="22:23">
      <c r="V597" s="2655">
        <v>596</v>
      </c>
      <c r="W597" s="2655">
        <v>5</v>
      </c>
    </row>
    <row r="598" spans="22:23">
      <c r="V598" s="2655">
        <v>597</v>
      </c>
      <c r="W598" s="2655">
        <v>5</v>
      </c>
    </row>
    <row r="599" spans="22:23">
      <c r="V599" s="2655">
        <v>598</v>
      </c>
      <c r="W599" s="2655">
        <v>5</v>
      </c>
    </row>
    <row r="600" spans="22:23">
      <c r="V600" s="2655">
        <v>599</v>
      </c>
      <c r="W600" s="2655">
        <v>5</v>
      </c>
    </row>
    <row r="601" spans="22:23">
      <c r="V601" s="2655">
        <v>600</v>
      </c>
      <c r="W601" s="2655">
        <v>5</v>
      </c>
    </row>
    <row r="602" spans="22:23">
      <c r="V602" s="2655">
        <v>601</v>
      </c>
      <c r="W602" s="2655">
        <v>5</v>
      </c>
    </row>
    <row r="603" spans="22:23">
      <c r="V603" s="2655">
        <v>602</v>
      </c>
      <c r="W603" s="2655">
        <v>5</v>
      </c>
    </row>
    <row r="604" spans="22:23">
      <c r="V604" s="2655">
        <v>603</v>
      </c>
      <c r="W604" s="2655">
        <v>5</v>
      </c>
    </row>
    <row r="605" spans="22:23">
      <c r="V605" s="2655">
        <v>604</v>
      </c>
      <c r="W605" s="2655">
        <v>5</v>
      </c>
    </row>
    <row r="606" spans="22:23">
      <c r="V606" s="2655">
        <v>605</v>
      </c>
      <c r="W606" s="2655">
        <v>5</v>
      </c>
    </row>
    <row r="607" spans="22:23">
      <c r="V607" s="2655">
        <v>606</v>
      </c>
      <c r="W607" s="2655">
        <v>5</v>
      </c>
    </row>
    <row r="608" spans="22:23">
      <c r="V608" s="2655">
        <v>607</v>
      </c>
      <c r="W608" s="2655">
        <v>5</v>
      </c>
    </row>
    <row r="609" spans="22:23">
      <c r="V609" s="2655">
        <v>608</v>
      </c>
      <c r="W609" s="2655">
        <v>5</v>
      </c>
    </row>
    <row r="610" spans="22:23">
      <c r="V610" s="2655">
        <v>609</v>
      </c>
      <c r="W610" s="2655">
        <v>5</v>
      </c>
    </row>
    <row r="611" spans="22:23">
      <c r="V611" s="2655">
        <v>610</v>
      </c>
      <c r="W611" s="2655">
        <v>5</v>
      </c>
    </row>
    <row r="612" spans="22:23">
      <c r="V612" s="2655">
        <v>611</v>
      </c>
      <c r="W612" s="2655">
        <v>5</v>
      </c>
    </row>
    <row r="613" spans="22:23">
      <c r="V613" s="2655">
        <v>612</v>
      </c>
      <c r="W613" s="2655">
        <v>5</v>
      </c>
    </row>
    <row r="614" spans="22:23">
      <c r="V614" s="2655">
        <v>613</v>
      </c>
      <c r="W614" s="2655">
        <v>5</v>
      </c>
    </row>
    <row r="615" spans="22:23">
      <c r="V615" s="2655">
        <v>614</v>
      </c>
      <c r="W615" s="2655">
        <v>5</v>
      </c>
    </row>
    <row r="616" spans="22:23">
      <c r="V616" s="2655">
        <v>615</v>
      </c>
      <c r="W616" s="2655">
        <v>5</v>
      </c>
    </row>
    <row r="617" spans="22:23">
      <c r="V617" s="2655">
        <v>616</v>
      </c>
      <c r="W617" s="2655">
        <v>5</v>
      </c>
    </row>
    <row r="618" spans="22:23">
      <c r="V618" s="2655">
        <v>617</v>
      </c>
      <c r="W618" s="2655">
        <v>5</v>
      </c>
    </row>
    <row r="619" spans="22:23">
      <c r="V619" s="2655">
        <v>618</v>
      </c>
      <c r="W619" s="2655">
        <v>5</v>
      </c>
    </row>
    <row r="620" spans="22:23">
      <c r="V620" s="2655">
        <v>619</v>
      </c>
      <c r="W620" s="2655">
        <v>5</v>
      </c>
    </row>
    <row r="621" spans="22:23">
      <c r="V621" s="2655">
        <v>620</v>
      </c>
      <c r="W621" s="2655">
        <v>5</v>
      </c>
    </row>
    <row r="622" spans="22:23">
      <c r="V622" s="2655">
        <v>621</v>
      </c>
      <c r="W622" s="2655">
        <v>5</v>
      </c>
    </row>
    <row r="623" spans="22:23">
      <c r="V623" s="2655">
        <v>622</v>
      </c>
      <c r="W623" s="2655">
        <v>5</v>
      </c>
    </row>
    <row r="624" spans="22:23">
      <c r="V624" s="2655">
        <v>623</v>
      </c>
      <c r="W624" s="2655">
        <v>5</v>
      </c>
    </row>
    <row r="625" spans="22:23">
      <c r="V625" s="2655">
        <v>624</v>
      </c>
      <c r="W625" s="2655">
        <v>5</v>
      </c>
    </row>
    <row r="626" spans="22:23">
      <c r="V626" s="2655">
        <v>625</v>
      </c>
      <c r="W626" s="2655">
        <v>5</v>
      </c>
    </row>
    <row r="627" spans="22:23">
      <c r="V627" s="2655">
        <v>626</v>
      </c>
      <c r="W627" s="2655">
        <v>5</v>
      </c>
    </row>
    <row r="628" spans="22:23">
      <c r="V628" s="2655">
        <v>627</v>
      </c>
      <c r="W628" s="2655">
        <v>5</v>
      </c>
    </row>
    <row r="629" spans="22:23">
      <c r="V629" s="2655">
        <v>628</v>
      </c>
      <c r="W629" s="2655">
        <v>5</v>
      </c>
    </row>
    <row r="630" spans="22:23">
      <c r="V630" s="2655">
        <v>629</v>
      </c>
      <c r="W630" s="2655">
        <v>5</v>
      </c>
    </row>
    <row r="631" spans="22:23">
      <c r="V631" s="2655">
        <v>630</v>
      </c>
      <c r="W631" s="2655">
        <v>5</v>
      </c>
    </row>
    <row r="632" spans="22:23">
      <c r="V632" s="2655">
        <v>631</v>
      </c>
      <c r="W632" s="2655">
        <v>5</v>
      </c>
    </row>
    <row r="633" spans="22:23">
      <c r="V633" s="2655">
        <v>632</v>
      </c>
      <c r="W633" s="2655">
        <v>5</v>
      </c>
    </row>
    <row r="634" spans="22:23">
      <c r="V634" s="2655">
        <v>633</v>
      </c>
      <c r="W634" s="2655">
        <v>5</v>
      </c>
    </row>
    <row r="635" spans="22:23">
      <c r="V635" s="2655">
        <v>634</v>
      </c>
      <c r="W635" s="2655">
        <v>5</v>
      </c>
    </row>
    <row r="636" spans="22:23">
      <c r="V636" s="2655">
        <v>635</v>
      </c>
      <c r="W636" s="2655">
        <v>5</v>
      </c>
    </row>
    <row r="637" spans="22:23">
      <c r="V637" s="2655">
        <v>636</v>
      </c>
      <c r="W637" s="2655">
        <v>5</v>
      </c>
    </row>
    <row r="638" spans="22:23">
      <c r="V638" s="2655">
        <v>637</v>
      </c>
      <c r="W638" s="2655">
        <v>5</v>
      </c>
    </row>
    <row r="639" spans="22:23">
      <c r="V639" s="2655">
        <v>638</v>
      </c>
      <c r="W639" s="2655">
        <v>5</v>
      </c>
    </row>
    <row r="640" spans="22:23">
      <c r="V640" s="2655">
        <v>639</v>
      </c>
      <c r="W640" s="2655">
        <v>5</v>
      </c>
    </row>
    <row r="641" spans="22:23">
      <c r="V641" s="2655">
        <v>640</v>
      </c>
      <c r="W641" s="2655">
        <v>5</v>
      </c>
    </row>
    <row r="642" spans="22:23">
      <c r="V642" s="2655">
        <v>641</v>
      </c>
      <c r="W642" s="2655">
        <v>5</v>
      </c>
    </row>
    <row r="643" spans="22:23">
      <c r="V643" s="2655">
        <v>642</v>
      </c>
      <c r="W643" s="2655">
        <v>5</v>
      </c>
    </row>
    <row r="644" spans="22:23">
      <c r="V644" s="2655">
        <v>643</v>
      </c>
      <c r="W644" s="2655">
        <v>5</v>
      </c>
    </row>
    <row r="645" spans="22:23">
      <c r="V645" s="2655">
        <v>644</v>
      </c>
      <c r="W645" s="2655">
        <v>5</v>
      </c>
    </row>
    <row r="646" spans="22:23">
      <c r="V646" s="2655">
        <v>645</v>
      </c>
      <c r="W646" s="2655">
        <v>5</v>
      </c>
    </row>
    <row r="647" spans="22:23">
      <c r="V647" s="2655">
        <v>646</v>
      </c>
      <c r="W647" s="2655">
        <v>5</v>
      </c>
    </row>
    <row r="648" spans="22:23">
      <c r="V648" s="2655">
        <v>647</v>
      </c>
      <c r="W648" s="2655">
        <v>5</v>
      </c>
    </row>
    <row r="649" spans="22:23">
      <c r="V649" s="2655">
        <v>648</v>
      </c>
      <c r="W649" s="2655">
        <v>5</v>
      </c>
    </row>
    <row r="650" spans="22:23">
      <c r="V650" s="2655">
        <v>649</v>
      </c>
      <c r="W650" s="2655">
        <v>5</v>
      </c>
    </row>
    <row r="651" spans="22:23">
      <c r="V651" s="2655">
        <v>650</v>
      </c>
      <c r="W651" s="2655">
        <v>5</v>
      </c>
    </row>
    <row r="652" spans="22:23">
      <c r="V652" s="2655">
        <v>651</v>
      </c>
      <c r="W652" s="2655">
        <v>5</v>
      </c>
    </row>
    <row r="653" spans="22:23">
      <c r="V653" s="2655">
        <v>652</v>
      </c>
      <c r="W653" s="2655">
        <v>5</v>
      </c>
    </row>
    <row r="654" spans="22:23">
      <c r="V654" s="2655">
        <v>653</v>
      </c>
      <c r="W654" s="2655">
        <v>5</v>
      </c>
    </row>
    <row r="655" spans="22:23">
      <c r="V655" s="2655">
        <v>654</v>
      </c>
      <c r="W655" s="2655">
        <v>5</v>
      </c>
    </row>
    <row r="656" spans="22:23">
      <c r="V656" s="2655">
        <v>655</v>
      </c>
      <c r="W656" s="2655">
        <v>5</v>
      </c>
    </row>
    <row r="657" spans="22:23">
      <c r="V657" s="2655">
        <v>656</v>
      </c>
      <c r="W657" s="2655">
        <v>5</v>
      </c>
    </row>
    <row r="658" spans="22:23">
      <c r="V658" s="2655">
        <v>657</v>
      </c>
      <c r="W658" s="2655">
        <v>5</v>
      </c>
    </row>
    <row r="659" spans="22:23">
      <c r="V659" s="2655">
        <v>658</v>
      </c>
      <c r="W659" s="2655">
        <v>5</v>
      </c>
    </row>
    <row r="660" spans="22:23">
      <c r="V660" s="2655">
        <v>659</v>
      </c>
      <c r="W660" s="2655">
        <v>5</v>
      </c>
    </row>
    <row r="661" spans="22:23">
      <c r="V661" s="2655">
        <v>660</v>
      </c>
      <c r="W661" s="2655">
        <v>5</v>
      </c>
    </row>
    <row r="662" spans="22:23">
      <c r="V662" s="2655">
        <v>661</v>
      </c>
      <c r="W662" s="2655">
        <v>5</v>
      </c>
    </row>
    <row r="663" spans="22:23">
      <c r="V663" s="2655">
        <v>662</v>
      </c>
      <c r="W663" s="2655">
        <v>5</v>
      </c>
    </row>
    <row r="664" spans="22:23">
      <c r="V664" s="2655">
        <v>663</v>
      </c>
      <c r="W664" s="2655">
        <v>5</v>
      </c>
    </row>
    <row r="665" spans="22:23">
      <c r="V665" s="2655">
        <v>664</v>
      </c>
      <c r="W665" s="2655">
        <v>5</v>
      </c>
    </row>
    <row r="666" spans="22:23">
      <c r="V666" s="2655">
        <v>665</v>
      </c>
      <c r="W666" s="2655">
        <v>5</v>
      </c>
    </row>
    <row r="667" spans="22:23">
      <c r="V667" s="2655">
        <v>666</v>
      </c>
      <c r="W667" s="2655">
        <v>5</v>
      </c>
    </row>
    <row r="668" spans="22:23">
      <c r="V668" s="2655">
        <v>667</v>
      </c>
      <c r="W668" s="2655">
        <v>5</v>
      </c>
    </row>
    <row r="669" spans="22:23">
      <c r="V669" s="2655">
        <v>668</v>
      </c>
      <c r="W669" s="2655">
        <v>5</v>
      </c>
    </row>
    <row r="670" spans="22:23">
      <c r="V670" s="2655">
        <v>669</v>
      </c>
      <c r="W670" s="2655">
        <v>5</v>
      </c>
    </row>
    <row r="671" spans="22:23">
      <c r="V671" s="2655">
        <v>670</v>
      </c>
      <c r="W671" s="2655">
        <v>5</v>
      </c>
    </row>
    <row r="672" spans="22:23">
      <c r="V672" s="2655">
        <v>671</v>
      </c>
      <c r="W672" s="2655">
        <v>5</v>
      </c>
    </row>
    <row r="673" spans="22:23">
      <c r="V673" s="2655">
        <v>672</v>
      </c>
      <c r="W673" s="2655">
        <v>5</v>
      </c>
    </row>
    <row r="674" spans="22:23">
      <c r="V674" s="2655">
        <v>673</v>
      </c>
      <c r="W674" s="2655">
        <v>5</v>
      </c>
    </row>
    <row r="675" spans="22:23">
      <c r="V675" s="2655">
        <v>674</v>
      </c>
      <c r="W675" s="2655">
        <v>5</v>
      </c>
    </row>
    <row r="676" spans="22:23">
      <c r="V676" s="2655">
        <v>675</v>
      </c>
      <c r="W676" s="2655">
        <v>5</v>
      </c>
    </row>
    <row r="677" spans="22:23">
      <c r="V677" s="2655">
        <v>676</v>
      </c>
      <c r="W677" s="2655">
        <v>5</v>
      </c>
    </row>
    <row r="678" spans="22:23">
      <c r="V678" s="2655">
        <v>677</v>
      </c>
      <c r="W678" s="2655">
        <v>5</v>
      </c>
    </row>
    <row r="679" spans="22:23">
      <c r="V679" s="2655">
        <v>678</v>
      </c>
      <c r="W679" s="2655">
        <v>5</v>
      </c>
    </row>
    <row r="680" spans="22:23">
      <c r="V680" s="2655">
        <v>679</v>
      </c>
      <c r="W680" s="2655">
        <v>5</v>
      </c>
    </row>
    <row r="681" spans="22:23">
      <c r="V681" s="2655">
        <v>680</v>
      </c>
      <c r="W681" s="2655">
        <v>5</v>
      </c>
    </row>
    <row r="682" spans="22:23">
      <c r="V682" s="2655">
        <v>681</v>
      </c>
      <c r="W682" s="2655">
        <v>5</v>
      </c>
    </row>
    <row r="683" spans="22:23">
      <c r="V683" s="2655">
        <v>682</v>
      </c>
      <c r="W683" s="2655">
        <v>5</v>
      </c>
    </row>
    <row r="684" spans="22:23">
      <c r="V684" s="2655">
        <v>683</v>
      </c>
      <c r="W684" s="2655">
        <v>5</v>
      </c>
    </row>
    <row r="685" spans="22:23">
      <c r="V685" s="2655">
        <v>684</v>
      </c>
      <c r="W685" s="2655">
        <v>5</v>
      </c>
    </row>
    <row r="686" spans="22:23">
      <c r="V686" s="2655">
        <v>685</v>
      </c>
      <c r="W686" s="2655">
        <v>5</v>
      </c>
    </row>
    <row r="687" spans="22:23">
      <c r="V687" s="2655">
        <v>686</v>
      </c>
      <c r="W687" s="2655">
        <v>5</v>
      </c>
    </row>
    <row r="688" spans="22:23">
      <c r="V688" s="2655">
        <v>687</v>
      </c>
      <c r="W688" s="2655">
        <v>5</v>
      </c>
    </row>
    <row r="689" spans="22:23">
      <c r="V689" s="2655">
        <v>688</v>
      </c>
      <c r="W689" s="2655">
        <v>5</v>
      </c>
    </row>
    <row r="690" spans="22:23">
      <c r="V690" s="2655">
        <v>689</v>
      </c>
      <c r="W690" s="2655">
        <v>5</v>
      </c>
    </row>
    <row r="691" spans="22:23">
      <c r="V691" s="2655">
        <v>690</v>
      </c>
      <c r="W691" s="2655">
        <v>5</v>
      </c>
    </row>
    <row r="692" spans="22:23">
      <c r="V692" s="2655">
        <v>691</v>
      </c>
      <c r="W692" s="2655">
        <v>5</v>
      </c>
    </row>
    <row r="693" spans="22:23">
      <c r="V693" s="2655">
        <v>692</v>
      </c>
      <c r="W693" s="2655">
        <v>5</v>
      </c>
    </row>
    <row r="694" spans="22:23">
      <c r="V694" s="2655">
        <v>693</v>
      </c>
      <c r="W694" s="2655">
        <v>5</v>
      </c>
    </row>
    <row r="695" spans="22:23">
      <c r="V695" s="2655">
        <v>694</v>
      </c>
      <c r="W695" s="2655">
        <v>5</v>
      </c>
    </row>
    <row r="696" spans="22:23">
      <c r="V696" s="2655">
        <v>695</v>
      </c>
      <c r="W696" s="2655">
        <v>5</v>
      </c>
    </row>
    <row r="697" spans="22:23">
      <c r="V697" s="2655">
        <v>696</v>
      </c>
      <c r="W697" s="2655">
        <v>5</v>
      </c>
    </row>
    <row r="698" spans="22:23">
      <c r="V698" s="2655">
        <v>697</v>
      </c>
      <c r="W698" s="2655">
        <v>5</v>
      </c>
    </row>
    <row r="699" spans="22:23">
      <c r="V699" s="2655">
        <v>698</v>
      </c>
      <c r="W699" s="2655">
        <v>5</v>
      </c>
    </row>
    <row r="700" spans="22:23">
      <c r="V700" s="2655">
        <v>699</v>
      </c>
      <c r="W700" s="2655">
        <v>5</v>
      </c>
    </row>
    <row r="701" spans="22:23">
      <c r="V701" s="2655">
        <v>700</v>
      </c>
      <c r="W701" s="2655">
        <v>5</v>
      </c>
    </row>
    <row r="702" spans="22:23">
      <c r="V702" s="2655">
        <v>701</v>
      </c>
      <c r="W702" s="2655">
        <v>5</v>
      </c>
    </row>
    <row r="703" spans="22:23">
      <c r="V703" s="2655">
        <v>702</v>
      </c>
      <c r="W703" s="2655">
        <v>5</v>
      </c>
    </row>
    <row r="704" spans="22:23">
      <c r="V704" s="2655">
        <v>703</v>
      </c>
      <c r="W704" s="2655">
        <v>5</v>
      </c>
    </row>
    <row r="705" spans="22:23">
      <c r="V705" s="2655">
        <v>704</v>
      </c>
      <c r="W705" s="2655">
        <v>5</v>
      </c>
    </row>
    <row r="706" spans="22:23">
      <c r="V706" s="2655">
        <v>705</v>
      </c>
      <c r="W706" s="2655">
        <v>5</v>
      </c>
    </row>
    <row r="707" spans="22:23">
      <c r="V707" s="2655">
        <v>706</v>
      </c>
      <c r="W707" s="2655">
        <v>5</v>
      </c>
    </row>
    <row r="708" spans="22:23">
      <c r="V708" s="2655">
        <v>707</v>
      </c>
      <c r="W708" s="2655">
        <v>5</v>
      </c>
    </row>
    <row r="709" spans="22:23">
      <c r="V709" s="2655">
        <v>708</v>
      </c>
      <c r="W709" s="2655">
        <v>5</v>
      </c>
    </row>
    <row r="710" spans="22:23">
      <c r="V710" s="2655">
        <v>709</v>
      </c>
      <c r="W710" s="2655">
        <v>5</v>
      </c>
    </row>
    <row r="711" spans="22:23">
      <c r="V711" s="2655">
        <v>710</v>
      </c>
      <c r="W711" s="2655">
        <v>5</v>
      </c>
    </row>
    <row r="712" spans="22:23">
      <c r="V712" s="2655">
        <v>711</v>
      </c>
      <c r="W712" s="2655">
        <v>5</v>
      </c>
    </row>
    <row r="713" spans="22:23">
      <c r="V713" s="2655">
        <v>712</v>
      </c>
      <c r="W713" s="2655">
        <v>5</v>
      </c>
    </row>
    <row r="714" spans="22:23">
      <c r="V714" s="2655">
        <v>713</v>
      </c>
      <c r="W714" s="2655">
        <v>5</v>
      </c>
    </row>
    <row r="715" spans="22:23">
      <c r="V715" s="2655">
        <v>714</v>
      </c>
      <c r="W715" s="2655">
        <v>5</v>
      </c>
    </row>
    <row r="716" spans="22:23">
      <c r="V716" s="2655">
        <v>715</v>
      </c>
      <c r="W716" s="2655">
        <v>5</v>
      </c>
    </row>
    <row r="717" spans="22:23">
      <c r="V717" s="2655">
        <v>716</v>
      </c>
      <c r="W717" s="2655">
        <v>5</v>
      </c>
    </row>
    <row r="718" spans="22:23">
      <c r="V718" s="2655">
        <v>717</v>
      </c>
      <c r="W718" s="2655">
        <v>5</v>
      </c>
    </row>
    <row r="719" spans="22:23">
      <c r="V719" s="2655">
        <v>718</v>
      </c>
      <c r="W719" s="2655">
        <v>5</v>
      </c>
    </row>
    <row r="720" spans="22:23">
      <c r="V720" s="2655">
        <v>719</v>
      </c>
      <c r="W720" s="2655">
        <v>5</v>
      </c>
    </row>
    <row r="721" spans="22:23">
      <c r="V721" s="2655">
        <v>720</v>
      </c>
      <c r="W721" s="2655">
        <v>5</v>
      </c>
    </row>
    <row r="722" spans="22:23">
      <c r="V722" s="2655">
        <v>721</v>
      </c>
      <c r="W722" s="2655">
        <v>5</v>
      </c>
    </row>
    <row r="723" spans="22:23">
      <c r="V723" s="2655">
        <v>722</v>
      </c>
      <c r="W723" s="2655">
        <v>5</v>
      </c>
    </row>
    <row r="724" spans="22:23">
      <c r="V724" s="2655">
        <v>723</v>
      </c>
      <c r="W724" s="2655">
        <v>5</v>
      </c>
    </row>
    <row r="725" spans="22:23">
      <c r="V725" s="2655">
        <v>724</v>
      </c>
      <c r="W725" s="2655">
        <v>5</v>
      </c>
    </row>
    <row r="726" spans="22:23">
      <c r="V726" s="2655">
        <v>725</v>
      </c>
      <c r="W726" s="2655">
        <v>5</v>
      </c>
    </row>
    <row r="727" spans="22:23">
      <c r="V727" s="2655">
        <v>726</v>
      </c>
      <c r="W727" s="2655">
        <v>5</v>
      </c>
    </row>
    <row r="728" spans="22:23">
      <c r="V728" s="2655">
        <v>727</v>
      </c>
      <c r="W728" s="2655">
        <v>5</v>
      </c>
    </row>
    <row r="729" spans="22:23">
      <c r="V729" s="2655">
        <v>728</v>
      </c>
      <c r="W729" s="2655">
        <v>5</v>
      </c>
    </row>
    <row r="730" spans="22:23">
      <c r="V730" s="2655">
        <v>729</v>
      </c>
      <c r="W730" s="2655">
        <v>5</v>
      </c>
    </row>
    <row r="731" spans="22:23">
      <c r="V731" s="2655">
        <v>730</v>
      </c>
      <c r="W731" s="2655">
        <v>5</v>
      </c>
    </row>
    <row r="732" spans="22:23">
      <c r="V732" s="2655">
        <v>731</v>
      </c>
      <c r="W732" s="2655">
        <v>5</v>
      </c>
    </row>
    <row r="733" spans="22:23">
      <c r="V733" s="2655">
        <v>732</v>
      </c>
      <c r="W733" s="2655">
        <v>5</v>
      </c>
    </row>
    <row r="734" spans="22:23">
      <c r="V734" s="2655">
        <v>733</v>
      </c>
      <c r="W734" s="2655">
        <v>5</v>
      </c>
    </row>
    <row r="735" spans="22:23">
      <c r="V735" s="2655">
        <v>734</v>
      </c>
      <c r="W735" s="2655">
        <v>5</v>
      </c>
    </row>
    <row r="736" spans="22:23">
      <c r="V736" s="2655">
        <v>735</v>
      </c>
      <c r="W736" s="2655">
        <v>5</v>
      </c>
    </row>
    <row r="737" spans="22:23">
      <c r="V737" s="2655">
        <v>736</v>
      </c>
      <c r="W737" s="2655">
        <v>5</v>
      </c>
    </row>
    <row r="738" spans="22:23">
      <c r="V738" s="2655">
        <v>737</v>
      </c>
      <c r="W738" s="2655">
        <v>5</v>
      </c>
    </row>
    <row r="739" spans="22:23">
      <c r="V739" s="2655">
        <v>738</v>
      </c>
      <c r="W739" s="2655">
        <v>5</v>
      </c>
    </row>
    <row r="740" spans="22:23">
      <c r="V740" s="2655">
        <v>739</v>
      </c>
      <c r="W740" s="2655">
        <v>5</v>
      </c>
    </row>
    <row r="741" spans="22:23">
      <c r="V741" s="2655">
        <v>740</v>
      </c>
      <c r="W741" s="2655">
        <v>5</v>
      </c>
    </row>
    <row r="742" spans="22:23">
      <c r="V742" s="2655">
        <v>741</v>
      </c>
      <c r="W742" s="2655">
        <v>5</v>
      </c>
    </row>
    <row r="743" spans="22:23">
      <c r="V743" s="2655">
        <v>742</v>
      </c>
      <c r="W743" s="2655">
        <v>5</v>
      </c>
    </row>
    <row r="744" spans="22:23">
      <c r="V744" s="2655">
        <v>743</v>
      </c>
      <c r="W744" s="2655">
        <v>5</v>
      </c>
    </row>
    <row r="745" spans="22:23">
      <c r="V745" s="2655">
        <v>744</v>
      </c>
      <c r="W745" s="2655">
        <v>5</v>
      </c>
    </row>
    <row r="746" spans="22:23">
      <c r="V746" s="2655">
        <v>745</v>
      </c>
      <c r="W746" s="2655">
        <v>5</v>
      </c>
    </row>
    <row r="747" spans="22:23">
      <c r="V747" s="2655">
        <v>746</v>
      </c>
      <c r="W747" s="2655">
        <v>5</v>
      </c>
    </row>
    <row r="748" spans="22:23">
      <c r="V748" s="2655">
        <v>747</v>
      </c>
      <c r="W748" s="2655">
        <v>5</v>
      </c>
    </row>
    <row r="749" spans="22:23">
      <c r="V749" s="2655">
        <v>748</v>
      </c>
      <c r="W749" s="2655">
        <v>5</v>
      </c>
    </row>
    <row r="750" spans="22:23">
      <c r="V750" s="2655">
        <v>749</v>
      </c>
      <c r="W750" s="2655">
        <v>5</v>
      </c>
    </row>
    <row r="751" spans="22:23">
      <c r="V751" s="2655">
        <v>750</v>
      </c>
      <c r="W751" s="2655">
        <v>5</v>
      </c>
    </row>
    <row r="752" spans="22:23">
      <c r="V752" s="2655">
        <v>751</v>
      </c>
      <c r="W752" s="2655">
        <v>5</v>
      </c>
    </row>
    <row r="753" spans="22:23">
      <c r="V753" s="2655">
        <v>752</v>
      </c>
      <c r="W753" s="2655">
        <v>5</v>
      </c>
    </row>
    <row r="754" spans="22:23">
      <c r="V754" s="2655">
        <v>753</v>
      </c>
      <c r="W754" s="2655">
        <v>5</v>
      </c>
    </row>
    <row r="755" spans="22:23">
      <c r="V755" s="2655">
        <v>754</v>
      </c>
      <c r="W755" s="2655">
        <v>5</v>
      </c>
    </row>
    <row r="756" spans="22:23">
      <c r="V756" s="2655">
        <v>755</v>
      </c>
      <c r="W756" s="2655">
        <v>5</v>
      </c>
    </row>
    <row r="757" spans="22:23">
      <c r="V757" s="2655">
        <v>756</v>
      </c>
      <c r="W757" s="2655">
        <v>5</v>
      </c>
    </row>
    <row r="758" spans="22:23">
      <c r="V758" s="2655">
        <v>757</v>
      </c>
      <c r="W758" s="2655">
        <v>5</v>
      </c>
    </row>
    <row r="759" spans="22:23">
      <c r="V759" s="2655">
        <v>758</v>
      </c>
      <c r="W759" s="2655">
        <v>5</v>
      </c>
    </row>
    <row r="760" spans="22:23">
      <c r="V760" s="2655">
        <v>759</v>
      </c>
      <c r="W760" s="2655">
        <v>5</v>
      </c>
    </row>
    <row r="761" spans="22:23">
      <c r="V761" s="2655">
        <v>760</v>
      </c>
      <c r="W761" s="2655">
        <v>5</v>
      </c>
    </row>
    <row r="762" spans="22:23">
      <c r="V762" s="2655">
        <v>761</v>
      </c>
      <c r="W762" s="2655">
        <v>5</v>
      </c>
    </row>
    <row r="763" spans="22:23">
      <c r="V763" s="2655">
        <v>762</v>
      </c>
      <c r="W763" s="2655">
        <v>5</v>
      </c>
    </row>
    <row r="764" spans="22:23">
      <c r="V764" s="2655">
        <v>763</v>
      </c>
      <c r="W764" s="2655">
        <v>5</v>
      </c>
    </row>
    <row r="765" spans="22:23">
      <c r="V765" s="2655">
        <v>764</v>
      </c>
      <c r="W765" s="2655">
        <v>5</v>
      </c>
    </row>
    <row r="766" spans="22:23">
      <c r="V766" s="2655">
        <v>765</v>
      </c>
      <c r="W766" s="2655">
        <v>5</v>
      </c>
    </row>
    <row r="767" spans="22:23">
      <c r="V767" s="2655">
        <v>766</v>
      </c>
      <c r="W767" s="2655">
        <v>5</v>
      </c>
    </row>
    <row r="768" spans="22:23">
      <c r="V768" s="2655">
        <v>767</v>
      </c>
      <c r="W768" s="2655">
        <v>5</v>
      </c>
    </row>
    <row r="769" spans="22:23">
      <c r="V769" s="2655">
        <v>768</v>
      </c>
      <c r="W769" s="2655">
        <v>5</v>
      </c>
    </row>
    <row r="770" spans="22:23">
      <c r="V770" s="2655">
        <v>769</v>
      </c>
      <c r="W770" s="2655">
        <v>5</v>
      </c>
    </row>
    <row r="771" spans="22:23">
      <c r="V771" s="2655">
        <v>770</v>
      </c>
      <c r="W771" s="2655">
        <v>5</v>
      </c>
    </row>
    <row r="772" spans="22:23">
      <c r="V772" s="2655">
        <v>771</v>
      </c>
      <c r="W772" s="2655">
        <v>5</v>
      </c>
    </row>
    <row r="773" spans="22:23">
      <c r="V773" s="2655">
        <v>772</v>
      </c>
      <c r="W773" s="2655">
        <v>5</v>
      </c>
    </row>
    <row r="774" spans="22:23">
      <c r="V774" s="2655">
        <v>773</v>
      </c>
      <c r="W774" s="2655">
        <v>5</v>
      </c>
    </row>
    <row r="775" spans="22:23">
      <c r="V775" s="2655">
        <v>774</v>
      </c>
      <c r="W775" s="2655">
        <v>5</v>
      </c>
    </row>
    <row r="776" spans="22:23">
      <c r="V776" s="2655">
        <v>775</v>
      </c>
      <c r="W776" s="2655">
        <v>5</v>
      </c>
    </row>
    <row r="777" spans="22:23">
      <c r="V777" s="2655">
        <v>776</v>
      </c>
      <c r="W777" s="2655">
        <v>5</v>
      </c>
    </row>
    <row r="778" spans="22:23">
      <c r="V778" s="2655">
        <v>777</v>
      </c>
      <c r="W778" s="2655">
        <v>5</v>
      </c>
    </row>
    <row r="779" spans="22:23">
      <c r="V779" s="2655">
        <v>778</v>
      </c>
      <c r="W779" s="2655">
        <v>5</v>
      </c>
    </row>
    <row r="780" spans="22:23">
      <c r="V780" s="2655">
        <v>779</v>
      </c>
      <c r="W780" s="2655">
        <v>5</v>
      </c>
    </row>
    <row r="781" spans="22:23">
      <c r="V781" s="2655">
        <v>780</v>
      </c>
      <c r="W781" s="2655">
        <v>5</v>
      </c>
    </row>
    <row r="782" spans="22:23">
      <c r="V782" s="2655">
        <v>781</v>
      </c>
      <c r="W782" s="2655">
        <v>5</v>
      </c>
    </row>
    <row r="783" spans="22:23">
      <c r="V783" s="2655">
        <v>782</v>
      </c>
      <c r="W783" s="2655">
        <v>5</v>
      </c>
    </row>
    <row r="784" spans="22:23">
      <c r="V784" s="2655">
        <v>783</v>
      </c>
      <c r="W784" s="2655">
        <v>5</v>
      </c>
    </row>
    <row r="785" spans="22:23">
      <c r="V785" s="2655">
        <v>784</v>
      </c>
      <c r="W785" s="2655">
        <v>5</v>
      </c>
    </row>
    <row r="786" spans="22:23">
      <c r="V786" s="2655">
        <v>785</v>
      </c>
      <c r="W786" s="2655">
        <v>5</v>
      </c>
    </row>
    <row r="787" spans="22:23">
      <c r="V787" s="2655">
        <v>786</v>
      </c>
      <c r="W787" s="2655">
        <v>5</v>
      </c>
    </row>
    <row r="788" spans="22:23">
      <c r="V788" s="2655">
        <v>787</v>
      </c>
      <c r="W788" s="2655">
        <v>5</v>
      </c>
    </row>
    <row r="789" spans="22:23">
      <c r="V789" s="2655">
        <v>788</v>
      </c>
      <c r="W789" s="2655">
        <v>5</v>
      </c>
    </row>
    <row r="790" spans="22:23">
      <c r="V790" s="2655">
        <v>789</v>
      </c>
      <c r="W790" s="2655">
        <v>5</v>
      </c>
    </row>
    <row r="791" spans="22:23">
      <c r="V791" s="2655">
        <v>790</v>
      </c>
      <c r="W791" s="2655">
        <v>5</v>
      </c>
    </row>
    <row r="792" spans="22:23">
      <c r="V792" s="2655">
        <v>791</v>
      </c>
      <c r="W792" s="2655">
        <v>5</v>
      </c>
    </row>
    <row r="793" spans="22:23">
      <c r="V793" s="2655">
        <v>792</v>
      </c>
      <c r="W793" s="2655">
        <v>5</v>
      </c>
    </row>
    <row r="794" spans="22:23">
      <c r="V794" s="2655">
        <v>793</v>
      </c>
      <c r="W794" s="2655">
        <v>5</v>
      </c>
    </row>
    <row r="795" spans="22:23">
      <c r="V795" s="2655">
        <v>794</v>
      </c>
      <c r="W795" s="2655">
        <v>5</v>
      </c>
    </row>
    <row r="796" spans="22:23">
      <c r="V796" s="2655">
        <v>795</v>
      </c>
      <c r="W796" s="2655">
        <v>5</v>
      </c>
    </row>
    <row r="797" spans="22:23">
      <c r="V797" s="2655">
        <v>796</v>
      </c>
      <c r="W797" s="2655">
        <v>5</v>
      </c>
    </row>
    <row r="798" spans="22:23">
      <c r="V798" s="2655">
        <v>797</v>
      </c>
      <c r="W798" s="2655">
        <v>5</v>
      </c>
    </row>
    <row r="799" spans="22:23">
      <c r="V799" s="2655">
        <v>798</v>
      </c>
      <c r="W799" s="2655">
        <v>5</v>
      </c>
    </row>
    <row r="800" spans="22:23">
      <c r="V800" s="2655">
        <v>799</v>
      </c>
      <c r="W800" s="2655">
        <v>5</v>
      </c>
    </row>
    <row r="801" spans="22:23">
      <c r="V801" s="2655">
        <v>800</v>
      </c>
      <c r="W801" s="2655">
        <v>5</v>
      </c>
    </row>
    <row r="802" spans="22:23">
      <c r="V802" s="2655">
        <v>801</v>
      </c>
      <c r="W802" s="2655">
        <v>5</v>
      </c>
    </row>
    <row r="803" spans="22:23">
      <c r="V803" s="2655">
        <v>802</v>
      </c>
      <c r="W803" s="2655">
        <v>5</v>
      </c>
    </row>
    <row r="804" spans="22:23">
      <c r="V804" s="2655">
        <v>803</v>
      </c>
      <c r="W804" s="2655">
        <v>5</v>
      </c>
    </row>
    <row r="805" spans="22:23">
      <c r="V805" s="2655">
        <v>804</v>
      </c>
      <c r="W805" s="2655">
        <v>5</v>
      </c>
    </row>
    <row r="806" spans="22:23">
      <c r="V806" s="2655">
        <v>805</v>
      </c>
      <c r="W806" s="2655">
        <v>5</v>
      </c>
    </row>
    <row r="807" spans="22:23">
      <c r="V807" s="2655">
        <v>806</v>
      </c>
      <c r="W807" s="2655">
        <v>5</v>
      </c>
    </row>
    <row r="808" spans="22:23">
      <c r="V808" s="2655">
        <v>807</v>
      </c>
      <c r="W808" s="2655">
        <v>5</v>
      </c>
    </row>
    <row r="809" spans="22:23">
      <c r="V809" s="2655">
        <v>808</v>
      </c>
      <c r="W809" s="2655">
        <v>5</v>
      </c>
    </row>
    <row r="810" spans="22:23">
      <c r="V810" s="2655">
        <v>809</v>
      </c>
      <c r="W810" s="2655">
        <v>5</v>
      </c>
    </row>
    <row r="811" spans="22:23">
      <c r="V811" s="2655">
        <v>810</v>
      </c>
      <c r="W811" s="2655">
        <v>5</v>
      </c>
    </row>
    <row r="812" spans="22:23">
      <c r="V812" s="2655">
        <v>811</v>
      </c>
      <c r="W812" s="2655">
        <v>5</v>
      </c>
    </row>
    <row r="813" spans="22:23">
      <c r="V813" s="2655">
        <v>812</v>
      </c>
      <c r="W813" s="2655">
        <v>5</v>
      </c>
    </row>
    <row r="814" spans="22:23">
      <c r="V814" s="2655">
        <v>813</v>
      </c>
      <c r="W814" s="2655">
        <v>5</v>
      </c>
    </row>
    <row r="815" spans="22:23">
      <c r="V815" s="2655">
        <v>814</v>
      </c>
      <c r="W815" s="2655">
        <v>5</v>
      </c>
    </row>
    <row r="816" spans="22:23">
      <c r="V816" s="2655">
        <v>815</v>
      </c>
      <c r="W816" s="2655">
        <v>5</v>
      </c>
    </row>
    <row r="817" spans="22:23">
      <c r="V817" s="2655">
        <v>816</v>
      </c>
      <c r="W817" s="2655">
        <v>5</v>
      </c>
    </row>
    <row r="818" spans="22:23">
      <c r="V818" s="2655">
        <v>817</v>
      </c>
      <c r="W818" s="2655">
        <v>5</v>
      </c>
    </row>
    <row r="819" spans="22:23">
      <c r="V819" s="2655">
        <v>818</v>
      </c>
      <c r="W819" s="2655">
        <v>5</v>
      </c>
    </row>
    <row r="820" spans="22:23">
      <c r="V820" s="2655">
        <v>819</v>
      </c>
      <c r="W820" s="2655">
        <v>5</v>
      </c>
    </row>
    <row r="821" spans="22:23">
      <c r="V821" s="2655">
        <v>820</v>
      </c>
      <c r="W821" s="2655">
        <v>5</v>
      </c>
    </row>
    <row r="822" spans="22:23">
      <c r="V822" s="2655">
        <v>821</v>
      </c>
      <c r="W822" s="2655">
        <v>5</v>
      </c>
    </row>
    <row r="823" spans="22:23">
      <c r="V823" s="2655">
        <v>822</v>
      </c>
      <c r="W823" s="2655">
        <v>5</v>
      </c>
    </row>
    <row r="824" spans="22:23">
      <c r="V824" s="2655">
        <v>823</v>
      </c>
      <c r="W824" s="2655">
        <v>5</v>
      </c>
    </row>
    <row r="825" spans="22:23">
      <c r="V825" s="2655">
        <v>824</v>
      </c>
      <c r="W825" s="2655">
        <v>5</v>
      </c>
    </row>
    <row r="826" spans="22:23">
      <c r="V826" s="2655">
        <v>825</v>
      </c>
      <c r="W826" s="2655">
        <v>5</v>
      </c>
    </row>
    <row r="827" spans="22:23">
      <c r="V827" s="2655">
        <v>826</v>
      </c>
      <c r="W827" s="2655">
        <v>5</v>
      </c>
    </row>
    <row r="828" spans="22:23">
      <c r="V828" s="2655">
        <v>827</v>
      </c>
      <c r="W828" s="2655">
        <v>5</v>
      </c>
    </row>
    <row r="829" spans="22:23">
      <c r="V829" s="2655">
        <v>828</v>
      </c>
      <c r="W829" s="2655">
        <v>5</v>
      </c>
    </row>
    <row r="830" spans="22:23">
      <c r="V830" s="2655">
        <v>829</v>
      </c>
      <c r="W830" s="2655">
        <v>5</v>
      </c>
    </row>
    <row r="831" spans="22:23">
      <c r="V831" s="2655">
        <v>830</v>
      </c>
      <c r="W831" s="2655">
        <v>5</v>
      </c>
    </row>
    <row r="832" spans="22:23">
      <c r="V832" s="2655">
        <v>831</v>
      </c>
      <c r="W832" s="2655">
        <v>5</v>
      </c>
    </row>
    <row r="833" spans="22:23">
      <c r="V833" s="2655">
        <v>832</v>
      </c>
      <c r="W833" s="2655">
        <v>5</v>
      </c>
    </row>
    <row r="834" spans="22:23">
      <c r="V834" s="2655">
        <v>833</v>
      </c>
      <c r="W834" s="2655">
        <v>5</v>
      </c>
    </row>
    <row r="835" spans="22:23">
      <c r="V835" s="2655">
        <v>834</v>
      </c>
      <c r="W835" s="2655">
        <v>5</v>
      </c>
    </row>
    <row r="836" spans="22:23">
      <c r="V836" s="2655">
        <v>835</v>
      </c>
      <c r="W836" s="2655">
        <v>5</v>
      </c>
    </row>
    <row r="837" spans="22:23">
      <c r="V837" s="2655">
        <v>836</v>
      </c>
      <c r="W837" s="2655">
        <v>5</v>
      </c>
    </row>
    <row r="838" spans="22:23">
      <c r="V838" s="2655">
        <v>837</v>
      </c>
      <c r="W838" s="2655">
        <v>5</v>
      </c>
    </row>
    <row r="839" spans="22:23">
      <c r="V839" s="2655">
        <v>838</v>
      </c>
      <c r="W839" s="2655">
        <v>5</v>
      </c>
    </row>
    <row r="840" spans="22:23">
      <c r="V840" s="2655">
        <v>839</v>
      </c>
      <c r="W840" s="2655">
        <v>5</v>
      </c>
    </row>
    <row r="841" spans="22:23">
      <c r="V841" s="2655">
        <v>840</v>
      </c>
      <c r="W841" s="2655">
        <v>5</v>
      </c>
    </row>
    <row r="842" spans="22:23">
      <c r="V842" s="2655">
        <v>841</v>
      </c>
      <c r="W842" s="2655">
        <v>5</v>
      </c>
    </row>
    <row r="843" spans="22:23">
      <c r="V843" s="2655">
        <v>842</v>
      </c>
      <c r="W843" s="2655">
        <v>5</v>
      </c>
    </row>
    <row r="844" spans="22:23">
      <c r="V844" s="2655">
        <v>843</v>
      </c>
      <c r="W844" s="2655">
        <v>5</v>
      </c>
    </row>
    <row r="845" spans="22:23">
      <c r="V845" s="2655">
        <v>844</v>
      </c>
      <c r="W845" s="2655">
        <v>5</v>
      </c>
    </row>
    <row r="846" spans="22:23">
      <c r="V846" s="2655">
        <v>845</v>
      </c>
      <c r="W846" s="2655">
        <v>5</v>
      </c>
    </row>
    <row r="847" spans="22:23">
      <c r="V847" s="2655">
        <v>846</v>
      </c>
      <c r="W847" s="2655">
        <v>5</v>
      </c>
    </row>
    <row r="848" spans="22:23">
      <c r="V848" s="2655">
        <v>847</v>
      </c>
      <c r="W848" s="2655">
        <v>5</v>
      </c>
    </row>
    <row r="849" spans="22:23">
      <c r="V849" s="2655">
        <v>848</v>
      </c>
      <c r="W849" s="2655">
        <v>5</v>
      </c>
    </row>
    <row r="850" spans="22:23">
      <c r="V850" s="2655">
        <v>849</v>
      </c>
      <c r="W850" s="2655">
        <v>5</v>
      </c>
    </row>
    <row r="851" spans="22:23">
      <c r="V851" s="2655">
        <v>850</v>
      </c>
      <c r="W851" s="2655">
        <v>5</v>
      </c>
    </row>
    <row r="852" spans="22:23">
      <c r="V852" s="2655">
        <v>851</v>
      </c>
      <c r="W852" s="2655">
        <v>5</v>
      </c>
    </row>
    <row r="853" spans="22:23">
      <c r="V853" s="2655">
        <v>852</v>
      </c>
      <c r="W853" s="2655">
        <v>5</v>
      </c>
    </row>
    <row r="854" spans="22:23">
      <c r="V854" s="2655">
        <v>853</v>
      </c>
      <c r="W854" s="2655">
        <v>5</v>
      </c>
    </row>
    <row r="855" spans="22:23">
      <c r="V855" s="2655">
        <v>854</v>
      </c>
      <c r="W855" s="2655">
        <v>5</v>
      </c>
    </row>
    <row r="856" spans="22:23">
      <c r="V856" s="2655">
        <v>855</v>
      </c>
      <c r="W856" s="2655">
        <v>5</v>
      </c>
    </row>
    <row r="857" spans="22:23">
      <c r="V857" s="2655">
        <v>856</v>
      </c>
      <c r="W857" s="2655">
        <v>5</v>
      </c>
    </row>
    <row r="858" spans="22:23">
      <c r="V858" s="2655">
        <v>857</v>
      </c>
      <c r="W858" s="2655">
        <v>5</v>
      </c>
    </row>
    <row r="859" spans="22:23">
      <c r="V859" s="2655">
        <v>858</v>
      </c>
      <c r="W859" s="2655">
        <v>5</v>
      </c>
    </row>
    <row r="860" spans="22:23">
      <c r="V860" s="2655">
        <v>859</v>
      </c>
      <c r="W860" s="2655">
        <v>5</v>
      </c>
    </row>
    <row r="861" spans="22:23">
      <c r="V861" s="2655">
        <v>860</v>
      </c>
      <c r="W861" s="2655">
        <v>5</v>
      </c>
    </row>
    <row r="862" spans="22:23">
      <c r="V862" s="2655">
        <v>861</v>
      </c>
      <c r="W862" s="2655">
        <v>5</v>
      </c>
    </row>
    <row r="863" spans="22:23">
      <c r="V863" s="2655">
        <v>862</v>
      </c>
      <c r="W863" s="2655">
        <v>5</v>
      </c>
    </row>
    <row r="864" spans="22:23">
      <c r="V864" s="2655">
        <v>863</v>
      </c>
      <c r="W864" s="2655">
        <v>5</v>
      </c>
    </row>
    <row r="865" spans="22:23">
      <c r="V865" s="2655">
        <v>864</v>
      </c>
      <c r="W865" s="2655">
        <v>5</v>
      </c>
    </row>
    <row r="866" spans="22:23">
      <c r="V866" s="2655">
        <v>865</v>
      </c>
      <c r="W866" s="2655">
        <v>5</v>
      </c>
    </row>
    <row r="867" spans="22:23">
      <c r="V867" s="2655">
        <v>866</v>
      </c>
      <c r="W867" s="2655">
        <v>5</v>
      </c>
    </row>
    <row r="868" spans="22:23">
      <c r="V868" s="2655">
        <v>867</v>
      </c>
      <c r="W868" s="2655">
        <v>5</v>
      </c>
    </row>
    <row r="869" spans="22:23">
      <c r="V869" s="2655">
        <v>868</v>
      </c>
      <c r="W869" s="2655">
        <v>5</v>
      </c>
    </row>
    <row r="870" spans="22:23">
      <c r="V870" s="2655">
        <v>869</v>
      </c>
      <c r="W870" s="2655">
        <v>5</v>
      </c>
    </row>
    <row r="871" spans="22:23">
      <c r="V871" s="2655">
        <v>870</v>
      </c>
      <c r="W871" s="2655">
        <v>5</v>
      </c>
    </row>
    <row r="872" spans="22:23">
      <c r="V872" s="2655">
        <v>871</v>
      </c>
      <c r="W872" s="2655">
        <v>5</v>
      </c>
    </row>
    <row r="873" spans="22:23">
      <c r="V873" s="2655">
        <v>872</v>
      </c>
      <c r="W873" s="2655">
        <v>5</v>
      </c>
    </row>
    <row r="874" spans="22:23">
      <c r="V874" s="2655">
        <v>873</v>
      </c>
      <c r="W874" s="2655">
        <v>5</v>
      </c>
    </row>
    <row r="875" spans="22:23">
      <c r="V875" s="2655">
        <v>874</v>
      </c>
      <c r="W875" s="2655">
        <v>5</v>
      </c>
    </row>
    <row r="876" spans="22:23">
      <c r="V876" s="2655">
        <v>875</v>
      </c>
      <c r="W876" s="2655">
        <v>5</v>
      </c>
    </row>
    <row r="877" spans="22:23">
      <c r="V877" s="2655">
        <v>876</v>
      </c>
      <c r="W877" s="2655">
        <v>5</v>
      </c>
    </row>
    <row r="878" spans="22:23">
      <c r="V878" s="2655">
        <v>877</v>
      </c>
      <c r="W878" s="2655">
        <v>5</v>
      </c>
    </row>
    <row r="879" spans="22:23">
      <c r="V879" s="2655">
        <v>878</v>
      </c>
      <c r="W879" s="2655">
        <v>5</v>
      </c>
    </row>
    <row r="880" spans="22:23">
      <c r="V880" s="2655">
        <v>879</v>
      </c>
      <c r="W880" s="2655">
        <v>5</v>
      </c>
    </row>
    <row r="881" spans="22:23">
      <c r="V881" s="2655">
        <v>880</v>
      </c>
      <c r="W881" s="2655">
        <v>5</v>
      </c>
    </row>
    <row r="882" spans="22:23">
      <c r="V882" s="2655">
        <v>881</v>
      </c>
      <c r="W882" s="2655">
        <v>5</v>
      </c>
    </row>
    <row r="883" spans="22:23">
      <c r="V883" s="2655">
        <v>882</v>
      </c>
      <c r="W883" s="2655">
        <v>5</v>
      </c>
    </row>
    <row r="884" spans="22:23">
      <c r="V884" s="2655">
        <v>883</v>
      </c>
      <c r="W884" s="2655">
        <v>5</v>
      </c>
    </row>
    <row r="885" spans="22:23">
      <c r="V885" s="2655">
        <v>884</v>
      </c>
      <c r="W885" s="2655">
        <v>5</v>
      </c>
    </row>
    <row r="886" spans="22:23">
      <c r="V886" s="2655">
        <v>885</v>
      </c>
      <c r="W886" s="2655">
        <v>5</v>
      </c>
    </row>
    <row r="887" spans="22:23">
      <c r="V887" s="2655">
        <v>886</v>
      </c>
      <c r="W887" s="2655">
        <v>5</v>
      </c>
    </row>
    <row r="888" spans="22:23">
      <c r="V888" s="2655">
        <v>887</v>
      </c>
      <c r="W888" s="2655">
        <v>5</v>
      </c>
    </row>
    <row r="889" spans="22:23">
      <c r="V889" s="2655">
        <v>888</v>
      </c>
      <c r="W889" s="2655">
        <v>5</v>
      </c>
    </row>
    <row r="890" spans="22:23">
      <c r="V890" s="2655">
        <v>889</v>
      </c>
      <c r="W890" s="2655">
        <v>5</v>
      </c>
    </row>
    <row r="891" spans="22:23">
      <c r="V891" s="2655">
        <v>890</v>
      </c>
      <c r="W891" s="2655">
        <v>5</v>
      </c>
    </row>
    <row r="892" spans="22:23">
      <c r="V892" s="2655">
        <v>891</v>
      </c>
      <c r="W892" s="2655">
        <v>5</v>
      </c>
    </row>
    <row r="893" spans="22:23">
      <c r="V893" s="2655">
        <v>892</v>
      </c>
      <c r="W893" s="2655">
        <v>5</v>
      </c>
    </row>
    <row r="894" spans="22:23">
      <c r="V894" s="2655">
        <v>893</v>
      </c>
      <c r="W894" s="2655">
        <v>5</v>
      </c>
    </row>
    <row r="895" spans="22:23">
      <c r="V895" s="2655">
        <v>894</v>
      </c>
      <c r="W895" s="2655">
        <v>5</v>
      </c>
    </row>
    <row r="896" spans="22:23">
      <c r="V896" s="2655">
        <v>895</v>
      </c>
      <c r="W896" s="2655">
        <v>5</v>
      </c>
    </row>
    <row r="897" spans="22:23">
      <c r="V897" s="2655">
        <v>896</v>
      </c>
      <c r="W897" s="2655">
        <v>5</v>
      </c>
    </row>
    <row r="898" spans="22:23">
      <c r="V898" s="2655">
        <v>897</v>
      </c>
      <c r="W898" s="2655">
        <v>5</v>
      </c>
    </row>
    <row r="899" spans="22:23">
      <c r="V899" s="2655">
        <v>898</v>
      </c>
      <c r="W899" s="2655">
        <v>5</v>
      </c>
    </row>
    <row r="900" spans="22:23">
      <c r="V900" s="2655">
        <v>899</v>
      </c>
      <c r="W900" s="2655">
        <v>5</v>
      </c>
    </row>
    <row r="901" spans="22:23">
      <c r="V901" s="2655">
        <v>900</v>
      </c>
      <c r="W901" s="2655">
        <v>5</v>
      </c>
    </row>
    <row r="902" spans="22:23">
      <c r="V902" s="2655">
        <v>901</v>
      </c>
      <c r="W902" s="2655">
        <v>5</v>
      </c>
    </row>
    <row r="903" spans="22:23">
      <c r="V903" s="2655">
        <v>902</v>
      </c>
      <c r="W903" s="2655">
        <v>5</v>
      </c>
    </row>
    <row r="904" spans="22:23">
      <c r="V904" s="2655">
        <v>903</v>
      </c>
      <c r="W904" s="2655">
        <v>5</v>
      </c>
    </row>
    <row r="905" spans="22:23">
      <c r="V905" s="2655">
        <v>904</v>
      </c>
      <c r="W905" s="2655">
        <v>5</v>
      </c>
    </row>
    <row r="906" spans="22:23">
      <c r="V906" s="2655">
        <v>905</v>
      </c>
      <c r="W906" s="2655">
        <v>5</v>
      </c>
    </row>
    <row r="907" spans="22:23">
      <c r="V907" s="2655">
        <v>906</v>
      </c>
      <c r="W907" s="2655">
        <v>5</v>
      </c>
    </row>
    <row r="908" spans="22:23">
      <c r="V908" s="2655">
        <v>907</v>
      </c>
      <c r="W908" s="2655">
        <v>5</v>
      </c>
    </row>
    <row r="909" spans="22:23">
      <c r="V909" s="2655">
        <v>908</v>
      </c>
      <c r="W909" s="2655">
        <v>5</v>
      </c>
    </row>
    <row r="910" spans="22:23">
      <c r="V910" s="2655">
        <v>909</v>
      </c>
      <c r="W910" s="2655">
        <v>5</v>
      </c>
    </row>
    <row r="911" spans="22:23">
      <c r="V911" s="2655">
        <v>910</v>
      </c>
      <c r="W911" s="2655">
        <v>5</v>
      </c>
    </row>
    <row r="912" spans="22:23">
      <c r="V912" s="2655">
        <v>911</v>
      </c>
      <c r="W912" s="2655">
        <v>5</v>
      </c>
    </row>
    <row r="913" spans="22:23">
      <c r="V913" s="2655">
        <v>912</v>
      </c>
      <c r="W913" s="2655">
        <v>5</v>
      </c>
    </row>
    <row r="914" spans="22:23">
      <c r="V914" s="2655">
        <v>913</v>
      </c>
      <c r="W914" s="2655">
        <v>5</v>
      </c>
    </row>
    <row r="915" spans="22:23">
      <c r="V915" s="2655">
        <v>914</v>
      </c>
      <c r="W915" s="2655">
        <v>5</v>
      </c>
    </row>
    <row r="916" spans="22:23">
      <c r="V916" s="2655">
        <v>915</v>
      </c>
      <c r="W916" s="2655">
        <v>5</v>
      </c>
    </row>
    <row r="917" spans="22:23">
      <c r="V917" s="2655">
        <v>916</v>
      </c>
      <c r="W917" s="2655">
        <v>5</v>
      </c>
    </row>
    <row r="918" spans="22:23">
      <c r="V918" s="2655">
        <v>917</v>
      </c>
      <c r="W918" s="2655">
        <v>5</v>
      </c>
    </row>
    <row r="919" spans="22:23">
      <c r="V919" s="2655">
        <v>918</v>
      </c>
      <c r="W919" s="2655">
        <v>5</v>
      </c>
    </row>
    <row r="920" spans="22:23">
      <c r="V920" s="2655">
        <v>919</v>
      </c>
      <c r="W920" s="2655">
        <v>5</v>
      </c>
    </row>
    <row r="921" spans="22:23">
      <c r="V921" s="2655">
        <v>920</v>
      </c>
      <c r="W921" s="2655">
        <v>5</v>
      </c>
    </row>
    <row r="922" spans="22:23">
      <c r="V922" s="2655">
        <v>921</v>
      </c>
      <c r="W922" s="2655">
        <v>5</v>
      </c>
    </row>
    <row r="923" spans="22:23">
      <c r="V923" s="2655">
        <v>922</v>
      </c>
      <c r="W923" s="2655">
        <v>5</v>
      </c>
    </row>
    <row r="924" spans="22:23">
      <c r="V924" s="2655">
        <v>923</v>
      </c>
      <c r="W924" s="2655">
        <v>5</v>
      </c>
    </row>
    <row r="925" spans="22:23">
      <c r="V925" s="2655">
        <v>924</v>
      </c>
      <c r="W925" s="2655">
        <v>5</v>
      </c>
    </row>
    <row r="926" spans="22:23">
      <c r="V926" s="2655">
        <v>925</v>
      </c>
      <c r="W926" s="2655">
        <v>5</v>
      </c>
    </row>
    <row r="927" spans="22:23">
      <c r="V927" s="2655">
        <v>926</v>
      </c>
      <c r="W927" s="2655">
        <v>5</v>
      </c>
    </row>
    <row r="928" spans="22:23">
      <c r="V928" s="2655">
        <v>927</v>
      </c>
      <c r="W928" s="2655">
        <v>5</v>
      </c>
    </row>
    <row r="929" spans="22:23">
      <c r="V929" s="2655">
        <v>928</v>
      </c>
      <c r="W929" s="2655">
        <v>5</v>
      </c>
    </row>
    <row r="930" spans="22:23">
      <c r="V930" s="2655">
        <v>929</v>
      </c>
      <c r="W930" s="2655">
        <v>5</v>
      </c>
    </row>
    <row r="931" spans="22:23">
      <c r="V931" s="2655">
        <v>930</v>
      </c>
      <c r="W931" s="2655">
        <v>5</v>
      </c>
    </row>
    <row r="932" spans="22:23">
      <c r="V932" s="2655">
        <v>931</v>
      </c>
      <c r="W932" s="2655">
        <v>5</v>
      </c>
    </row>
    <row r="933" spans="22:23">
      <c r="V933" s="2655">
        <v>932</v>
      </c>
      <c r="W933" s="2655">
        <v>5</v>
      </c>
    </row>
    <row r="934" spans="22:23">
      <c r="V934" s="2655">
        <v>933</v>
      </c>
      <c r="W934" s="2655">
        <v>5</v>
      </c>
    </row>
    <row r="935" spans="22:23">
      <c r="V935" s="2655">
        <v>934</v>
      </c>
      <c r="W935" s="2655">
        <v>5</v>
      </c>
    </row>
    <row r="936" spans="22:23">
      <c r="V936" s="2655">
        <v>935</v>
      </c>
      <c r="W936" s="2655">
        <v>5</v>
      </c>
    </row>
    <row r="937" spans="22:23">
      <c r="V937" s="2655">
        <v>936</v>
      </c>
      <c r="W937" s="2655">
        <v>5</v>
      </c>
    </row>
    <row r="938" spans="22:23">
      <c r="V938" s="2655">
        <v>937</v>
      </c>
      <c r="W938" s="2655">
        <v>5</v>
      </c>
    </row>
    <row r="939" spans="22:23">
      <c r="V939" s="2655">
        <v>938</v>
      </c>
      <c r="W939" s="2655">
        <v>5</v>
      </c>
    </row>
    <row r="940" spans="22:23">
      <c r="V940" s="2655">
        <v>939</v>
      </c>
      <c r="W940" s="2655">
        <v>5</v>
      </c>
    </row>
    <row r="941" spans="22:23">
      <c r="V941" s="2655">
        <v>940</v>
      </c>
      <c r="W941" s="2655">
        <v>5</v>
      </c>
    </row>
    <row r="942" spans="22:23">
      <c r="V942" s="2655">
        <v>941</v>
      </c>
      <c r="W942" s="2655">
        <v>5</v>
      </c>
    </row>
    <row r="943" spans="22:23">
      <c r="V943" s="2655">
        <v>942</v>
      </c>
      <c r="W943" s="2655">
        <v>5</v>
      </c>
    </row>
    <row r="944" spans="22:23">
      <c r="V944" s="2655">
        <v>943</v>
      </c>
      <c r="W944" s="2655">
        <v>5</v>
      </c>
    </row>
    <row r="945" spans="22:23">
      <c r="V945" s="2655">
        <v>944</v>
      </c>
      <c r="W945" s="2655">
        <v>5</v>
      </c>
    </row>
    <row r="946" spans="22:23">
      <c r="V946" s="2655">
        <v>945</v>
      </c>
      <c r="W946" s="2655">
        <v>5</v>
      </c>
    </row>
    <row r="947" spans="22:23">
      <c r="V947" s="2655">
        <v>946</v>
      </c>
      <c r="W947" s="2655">
        <v>5</v>
      </c>
    </row>
    <row r="948" spans="22:23">
      <c r="V948" s="2655">
        <v>947</v>
      </c>
      <c r="W948" s="2655">
        <v>5</v>
      </c>
    </row>
    <row r="949" spans="22:23">
      <c r="V949" s="2655">
        <v>948</v>
      </c>
      <c r="W949" s="2655">
        <v>5</v>
      </c>
    </row>
    <row r="950" spans="22:23">
      <c r="V950" s="2655">
        <v>949</v>
      </c>
      <c r="W950" s="2655">
        <v>5</v>
      </c>
    </row>
    <row r="951" spans="22:23">
      <c r="V951" s="2655">
        <v>950</v>
      </c>
      <c r="W951" s="2655">
        <v>5</v>
      </c>
    </row>
    <row r="952" spans="22:23">
      <c r="V952" s="2655">
        <v>951</v>
      </c>
      <c r="W952" s="2655">
        <v>5</v>
      </c>
    </row>
    <row r="953" spans="22:23">
      <c r="V953" s="2655">
        <v>952</v>
      </c>
      <c r="W953" s="2655">
        <v>5</v>
      </c>
    </row>
    <row r="954" spans="22:23">
      <c r="V954" s="2655">
        <v>953</v>
      </c>
      <c r="W954" s="2655">
        <v>5</v>
      </c>
    </row>
    <row r="955" spans="22:23">
      <c r="V955" s="2655">
        <v>954</v>
      </c>
      <c r="W955" s="2655">
        <v>5</v>
      </c>
    </row>
    <row r="956" spans="22:23">
      <c r="V956" s="2655">
        <v>955</v>
      </c>
      <c r="W956" s="2655">
        <v>5</v>
      </c>
    </row>
    <row r="957" spans="22:23">
      <c r="V957" s="2655">
        <v>956</v>
      </c>
      <c r="W957" s="2655">
        <v>5</v>
      </c>
    </row>
    <row r="958" spans="22:23">
      <c r="V958" s="2655">
        <v>957</v>
      </c>
      <c r="W958" s="2655">
        <v>5</v>
      </c>
    </row>
    <row r="959" spans="22:23">
      <c r="V959" s="2655">
        <v>958</v>
      </c>
      <c r="W959" s="2655">
        <v>5</v>
      </c>
    </row>
    <row r="960" spans="22:23">
      <c r="V960" s="2655">
        <v>959</v>
      </c>
      <c r="W960" s="2655">
        <v>5</v>
      </c>
    </row>
    <row r="961" spans="22:23">
      <c r="V961" s="2655">
        <v>960</v>
      </c>
      <c r="W961" s="2655">
        <v>5</v>
      </c>
    </row>
    <row r="962" spans="22:23">
      <c r="V962" s="2655">
        <v>961</v>
      </c>
      <c r="W962" s="2655">
        <v>5</v>
      </c>
    </row>
    <row r="963" spans="22:23">
      <c r="V963" s="2655">
        <v>962</v>
      </c>
      <c r="W963" s="2655">
        <v>5</v>
      </c>
    </row>
    <row r="964" spans="22:23">
      <c r="V964" s="2655">
        <v>963</v>
      </c>
      <c r="W964" s="2655">
        <v>5</v>
      </c>
    </row>
    <row r="965" spans="22:23">
      <c r="V965" s="2655">
        <v>964</v>
      </c>
      <c r="W965" s="2655">
        <v>5</v>
      </c>
    </row>
    <row r="966" spans="22:23">
      <c r="V966" s="2655">
        <v>965</v>
      </c>
      <c r="W966" s="2655">
        <v>5</v>
      </c>
    </row>
    <row r="967" spans="22:23">
      <c r="V967" s="2655">
        <v>966</v>
      </c>
      <c r="W967" s="2655">
        <v>5</v>
      </c>
    </row>
    <row r="968" spans="22:23">
      <c r="V968" s="2655">
        <v>967</v>
      </c>
      <c r="W968" s="2655">
        <v>5</v>
      </c>
    </row>
    <row r="969" spans="22:23">
      <c r="V969" s="2655">
        <v>968</v>
      </c>
      <c r="W969" s="2655">
        <v>5</v>
      </c>
    </row>
    <row r="970" spans="22:23">
      <c r="V970" s="2655">
        <v>969</v>
      </c>
      <c r="W970" s="2655">
        <v>5</v>
      </c>
    </row>
    <row r="971" spans="22:23">
      <c r="V971" s="2655">
        <v>970</v>
      </c>
      <c r="W971" s="2655">
        <v>5</v>
      </c>
    </row>
    <row r="972" spans="22:23">
      <c r="V972" s="2655">
        <v>971</v>
      </c>
      <c r="W972" s="2655">
        <v>5</v>
      </c>
    </row>
    <row r="973" spans="22:23">
      <c r="V973" s="2655">
        <v>972</v>
      </c>
      <c r="W973" s="2655">
        <v>5</v>
      </c>
    </row>
    <row r="974" spans="22:23">
      <c r="V974" s="2655">
        <v>973</v>
      </c>
      <c r="W974" s="2655">
        <v>5</v>
      </c>
    </row>
    <row r="975" spans="22:23">
      <c r="V975" s="2655">
        <v>974</v>
      </c>
      <c r="W975" s="2655">
        <v>5</v>
      </c>
    </row>
    <row r="976" spans="22:23">
      <c r="V976" s="2655">
        <v>975</v>
      </c>
      <c r="W976" s="2655">
        <v>5</v>
      </c>
    </row>
    <row r="977" spans="22:23">
      <c r="V977" s="2655">
        <v>976</v>
      </c>
      <c r="W977" s="2655">
        <v>5</v>
      </c>
    </row>
    <row r="978" spans="22:23">
      <c r="V978" s="2655">
        <v>977</v>
      </c>
      <c r="W978" s="2655">
        <v>5</v>
      </c>
    </row>
    <row r="979" spans="22:23">
      <c r="V979" s="2655">
        <v>978</v>
      </c>
      <c r="W979" s="2655">
        <v>5</v>
      </c>
    </row>
    <row r="980" spans="22:23">
      <c r="V980" s="2655">
        <v>979</v>
      </c>
      <c r="W980" s="2655">
        <v>5</v>
      </c>
    </row>
    <row r="981" spans="22:23">
      <c r="V981" s="2655">
        <v>980</v>
      </c>
      <c r="W981" s="2655">
        <v>5</v>
      </c>
    </row>
    <row r="982" spans="22:23">
      <c r="V982" s="2655">
        <v>981</v>
      </c>
      <c r="W982" s="2655">
        <v>5</v>
      </c>
    </row>
    <row r="983" spans="22:23">
      <c r="V983" s="2655">
        <v>982</v>
      </c>
      <c r="W983" s="2655">
        <v>5</v>
      </c>
    </row>
    <row r="984" spans="22:23">
      <c r="V984" s="2655">
        <v>983</v>
      </c>
      <c r="W984" s="2655">
        <v>5</v>
      </c>
    </row>
    <row r="985" spans="22:23">
      <c r="V985" s="2655">
        <v>984</v>
      </c>
      <c r="W985" s="2655">
        <v>5</v>
      </c>
    </row>
    <row r="986" spans="22:23">
      <c r="V986" s="2655">
        <v>985</v>
      </c>
      <c r="W986" s="2655">
        <v>5</v>
      </c>
    </row>
    <row r="987" spans="22:23">
      <c r="V987" s="2655">
        <v>986</v>
      </c>
      <c r="W987" s="2655">
        <v>5</v>
      </c>
    </row>
    <row r="988" spans="22:23">
      <c r="V988" s="2655">
        <v>987</v>
      </c>
      <c r="W988" s="2655">
        <v>5</v>
      </c>
    </row>
    <row r="989" spans="22:23">
      <c r="V989" s="2655">
        <v>988</v>
      </c>
      <c r="W989" s="2655">
        <v>5</v>
      </c>
    </row>
    <row r="990" spans="22:23">
      <c r="V990" s="2655">
        <v>989</v>
      </c>
      <c r="W990" s="2655">
        <v>5</v>
      </c>
    </row>
    <row r="991" spans="22:23">
      <c r="V991" s="2655">
        <v>990</v>
      </c>
      <c r="W991" s="2655">
        <v>5</v>
      </c>
    </row>
    <row r="992" spans="22:23">
      <c r="V992" s="2655">
        <v>991</v>
      </c>
      <c r="W992" s="2655">
        <v>5</v>
      </c>
    </row>
    <row r="993" spans="22:23">
      <c r="V993" s="2655">
        <v>992</v>
      </c>
      <c r="W993" s="2655">
        <v>5</v>
      </c>
    </row>
    <row r="994" spans="22:23">
      <c r="V994" s="2655">
        <v>993</v>
      </c>
      <c r="W994" s="2655">
        <v>5</v>
      </c>
    </row>
    <row r="995" spans="22:23">
      <c r="V995" s="2655">
        <v>994</v>
      </c>
      <c r="W995" s="2655">
        <v>5</v>
      </c>
    </row>
    <row r="996" spans="22:23">
      <c r="V996" s="2655">
        <v>995</v>
      </c>
      <c r="W996" s="2655">
        <v>5</v>
      </c>
    </row>
    <row r="997" spans="22:23">
      <c r="V997" s="2655">
        <v>996</v>
      </c>
      <c r="W997" s="2655">
        <v>5</v>
      </c>
    </row>
    <row r="998" spans="22:23">
      <c r="V998" s="2655">
        <v>997</v>
      </c>
      <c r="W998" s="2655">
        <v>5</v>
      </c>
    </row>
    <row r="999" spans="22:23">
      <c r="V999" s="2655">
        <v>998</v>
      </c>
      <c r="W999" s="2655">
        <v>5</v>
      </c>
    </row>
    <row r="1000" spans="22:23">
      <c r="V1000" s="2655">
        <v>999</v>
      </c>
      <c r="W1000" s="2655">
        <v>5</v>
      </c>
    </row>
    <row r="1001" spans="22:23">
      <c r="V1001" s="2655">
        <v>1000</v>
      </c>
      <c r="W1001" s="2655">
        <v>5</v>
      </c>
    </row>
    <row r="1002" spans="22:23">
      <c r="V1002" s="265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C1:NL267"/>
  <sheetViews>
    <sheetView showGridLines="0" showZeros="0" topLeftCell="DC1" zoomScale="110" zoomScaleNormal="110" workbookViewId="0">
      <pane ySplit="2" topLeftCell="A42" activePane="bottomLeft" state="frozenSplit"/>
      <selection activeCell="DN1" sqref="DN1"/>
      <selection pane="bottomLeft" activeCell="DI49" sqref="DI49:DW49"/>
    </sheetView>
  </sheetViews>
  <sheetFormatPr defaultColWidth="2.42578125" defaultRowHeight="10.5" customHeight="1"/>
  <cols>
    <col min="1" max="2" width="2.85546875" style="1" customWidth="1"/>
    <col min="3" max="3" width="13.5703125" style="1363" customWidth="1"/>
    <col min="4" max="9" width="2.85546875" style="1" customWidth="1"/>
    <col min="10" max="10" width="2.85546875" style="379" customWidth="1"/>
    <col min="11" max="11" width="2.85546875" style="1" customWidth="1"/>
    <col min="12" max="12" width="14" style="1" customWidth="1"/>
    <col min="13" max="21" width="2.85546875" style="1" customWidth="1"/>
    <col min="22" max="22" width="5.140625" style="1" customWidth="1"/>
    <col min="23" max="89" width="2.42578125" style="273" hidden="1" customWidth="1"/>
    <col min="90" max="91" width="2.42578125" style="273" customWidth="1"/>
    <col min="92" max="92" width="9" style="273" customWidth="1"/>
    <col min="93" max="93" width="10.85546875" style="1" customWidth="1"/>
    <col min="94" max="94" width="10.5703125" style="1363" customWidth="1"/>
    <col min="95" max="99" width="2.85546875" style="17" customWidth="1"/>
    <col min="100" max="100" width="2.85546875" style="1" customWidth="1"/>
    <col min="101" max="101" width="4" style="1" customWidth="1"/>
    <col min="102" max="102" width="18.42578125" style="1337" customWidth="1"/>
    <col min="103" max="103" width="2.85546875" style="1" customWidth="1"/>
    <col min="104" max="117" width="2.28515625" style="1" customWidth="1"/>
    <col min="118" max="118" width="2.85546875" style="1750" customWidth="1"/>
    <col min="119" max="119" width="17.28515625" style="1751" customWidth="1"/>
    <col min="120" max="120" width="2.42578125" style="1271" customWidth="1"/>
    <col min="121" max="121" width="7.85546875" style="1751" customWidth="1"/>
    <col min="122" max="132" width="2" style="1751" customWidth="1"/>
    <col min="133" max="134" width="2" style="12" customWidth="1"/>
    <col min="135" max="146" width="2" style="1751" customWidth="1"/>
    <col min="147" max="148" width="2" style="12" customWidth="1"/>
    <col min="149" max="160" width="2" style="1751" customWidth="1"/>
    <col min="161" max="162" width="2" style="12" customWidth="1"/>
    <col min="163" max="174" width="2" style="1751" customWidth="1"/>
    <col min="175" max="176" width="2" style="12" customWidth="1"/>
    <col min="177" max="188" width="2" style="1751" customWidth="1"/>
    <col min="189" max="190" width="2" style="12" customWidth="1"/>
    <col min="191" max="191" width="3" style="1" bestFit="1" customWidth="1"/>
    <col min="192" max="192" width="0" style="1" hidden="1" customWidth="1"/>
    <col min="193" max="193" width="9" style="1" bestFit="1" customWidth="1"/>
    <col min="194" max="194" width="2.140625" style="1295" bestFit="1" customWidth="1"/>
    <col min="195" max="195" width="1.28515625" style="1295" hidden="1" customWidth="1"/>
    <col min="196" max="196" width="2.28515625" style="1295" bestFit="1" customWidth="1"/>
    <col min="197" max="197" width="1.28515625" style="1295" hidden="1" customWidth="1"/>
    <col min="198" max="198" width="2.28515625" style="1295" bestFit="1" customWidth="1"/>
    <col min="199" max="199" width="1.28515625" style="1295" hidden="1" customWidth="1"/>
    <col min="200" max="200" width="2.28515625" style="1295" bestFit="1" customWidth="1"/>
    <col min="201" max="201" width="1.28515625" style="1295" hidden="1" customWidth="1"/>
    <col min="202" max="202" width="2.85546875" style="1295" bestFit="1" customWidth="1"/>
    <col min="203" max="203" width="1.28515625" style="1295" hidden="1" customWidth="1"/>
    <col min="204" max="204" width="2.5703125" style="1295" bestFit="1" customWidth="1"/>
    <col min="205" max="205" width="1.28515625" style="1295" hidden="1" customWidth="1"/>
    <col min="206" max="206" width="2.42578125" style="1295" bestFit="1" customWidth="1"/>
    <col min="207" max="207" width="1.28515625" style="1295" hidden="1" customWidth="1"/>
    <col min="208" max="208" width="2.140625" style="1295" bestFit="1" customWidth="1"/>
    <col min="209" max="209" width="1.28515625" style="1295" hidden="1" customWidth="1"/>
    <col min="210" max="210" width="2.28515625" style="1295" bestFit="1" customWidth="1"/>
    <col min="211" max="211" width="1.28515625" style="1295" hidden="1" customWidth="1"/>
    <col min="212" max="212" width="2.28515625" style="1295" bestFit="1" customWidth="1"/>
    <col min="213" max="213" width="1.28515625" style="1295" hidden="1" customWidth="1"/>
    <col min="214" max="214" width="2.28515625" style="1295" bestFit="1" customWidth="1"/>
    <col min="215" max="215" width="1.28515625" style="1295" hidden="1" customWidth="1"/>
    <col min="216" max="216" width="2.85546875" style="1295" bestFit="1" customWidth="1"/>
    <col min="217" max="217" width="1.28515625" style="1295" hidden="1" customWidth="1"/>
    <col min="218" max="218" width="2.5703125" style="1295" bestFit="1" customWidth="1"/>
    <col min="219" max="219" width="1.28515625" style="1295" hidden="1" customWidth="1"/>
    <col min="220" max="220" width="2.42578125" style="1295" bestFit="1" customWidth="1"/>
    <col min="221" max="221" width="1.28515625" style="1295" hidden="1" customWidth="1"/>
    <col min="222" max="222" width="2.140625" style="1295" bestFit="1" customWidth="1"/>
    <col min="223" max="223" width="1.28515625" style="1295" hidden="1" customWidth="1"/>
    <col min="224" max="224" width="2.28515625" style="1295" bestFit="1" customWidth="1"/>
    <col min="225" max="225" width="1.28515625" style="1295" hidden="1" customWidth="1"/>
    <col min="226" max="226" width="2.28515625" style="1295" bestFit="1" customWidth="1"/>
    <col min="227" max="227" width="1.28515625" style="1295" hidden="1" customWidth="1"/>
    <col min="228" max="228" width="2.28515625" style="1295" bestFit="1" customWidth="1"/>
    <col min="229" max="229" width="1.28515625" style="1295" hidden="1" customWidth="1"/>
    <col min="230" max="230" width="2.85546875" style="1295" bestFit="1" customWidth="1"/>
    <col min="231" max="231" width="1.28515625" style="1295" hidden="1" customWidth="1"/>
    <col min="232" max="232" width="2.5703125" style="1295" bestFit="1" customWidth="1"/>
    <col min="233" max="233" width="1.28515625" style="1295" hidden="1" customWidth="1"/>
    <col min="234" max="234" width="2.42578125" style="1295" bestFit="1" customWidth="1"/>
    <col min="235" max="235" width="1.28515625" style="1295" hidden="1" customWidth="1"/>
    <col min="236" max="236" width="2.140625" style="1295" bestFit="1" customWidth="1"/>
    <col min="237" max="237" width="1.28515625" style="1295" hidden="1" customWidth="1"/>
    <col min="238" max="238" width="2.28515625" style="1295" bestFit="1" customWidth="1"/>
    <col min="239" max="239" width="1.28515625" style="1295" hidden="1" customWidth="1"/>
    <col min="240" max="240" width="2.28515625" style="1295" bestFit="1" customWidth="1"/>
    <col min="241" max="241" width="1.28515625" style="1295" hidden="1" customWidth="1"/>
    <col min="242" max="242" width="2.28515625" style="1295" bestFit="1" customWidth="1"/>
    <col min="243" max="243" width="1.28515625" style="1295" hidden="1" customWidth="1"/>
    <col min="244" max="244" width="2.85546875" style="1295" bestFit="1" customWidth="1"/>
    <col min="245" max="245" width="1.28515625" style="1295" hidden="1" customWidth="1"/>
    <col min="246" max="246" width="2.5703125" style="1295" bestFit="1" customWidth="1"/>
    <col min="247" max="247" width="1.28515625" style="1295" hidden="1" customWidth="1"/>
    <col min="248" max="248" width="2.42578125" style="1295" bestFit="1" customWidth="1"/>
    <col min="249" max="249" width="1.28515625" style="1295" hidden="1" customWidth="1"/>
    <col min="250" max="250" width="1.85546875" style="1295" bestFit="1" customWidth="1"/>
    <col min="251" max="251" width="1.28515625" style="1295" hidden="1" customWidth="1"/>
    <col min="252" max="252" width="1.85546875" style="1295" bestFit="1" customWidth="1"/>
    <col min="253" max="253" width="1.28515625" style="1295" hidden="1" customWidth="1"/>
    <col min="254" max="254" width="1.28515625" style="1295" bestFit="1" customWidth="1"/>
    <col min="255" max="255" width="1.28515625" style="1295" hidden="1" customWidth="1"/>
    <col min="256" max="256" width="1.28515625" style="1295" bestFit="1" customWidth="1"/>
    <col min="257" max="257" width="1.28515625" style="1295" hidden="1" customWidth="1"/>
    <col min="258" max="258" width="1.28515625" style="1295" bestFit="1" customWidth="1"/>
    <col min="259" max="259" width="1.28515625" style="1295" hidden="1" customWidth="1"/>
    <col min="260" max="260" width="1.28515625" style="1295" bestFit="1" customWidth="1"/>
    <col min="261" max="261" width="1.28515625" style="1295" hidden="1" customWidth="1"/>
    <col min="262" max="262" width="1.28515625" style="1295" bestFit="1" customWidth="1"/>
    <col min="263" max="263" width="1.42578125" style="1" hidden="1" customWidth="1"/>
    <col min="264" max="264" width="0" style="1" hidden="1" customWidth="1"/>
    <col min="265" max="269" width="1.7109375" style="1" bestFit="1" customWidth="1"/>
    <col min="270" max="270" width="2.5703125" style="1" hidden="1" customWidth="1"/>
    <col min="271" max="271" width="2.5703125" style="56" hidden="1" customWidth="1"/>
    <col min="272" max="273" width="0" style="56" hidden="1" customWidth="1"/>
    <col min="274" max="274" width="9.85546875" style="56" hidden="1" customWidth="1"/>
    <col min="275" max="275" width="2.140625" style="1295" bestFit="1" customWidth="1"/>
    <col min="276" max="276" width="18.7109375" style="1295" bestFit="1" customWidth="1"/>
    <col min="277" max="277" width="2.28515625" style="1295" bestFit="1" customWidth="1"/>
    <col min="278" max="278" width="1.28515625" style="1295" hidden="1" customWidth="1"/>
    <col min="279" max="279" width="2.28515625" style="1295" bestFit="1" customWidth="1"/>
    <col min="280" max="280" width="1.28515625" style="1295" hidden="1" customWidth="1"/>
    <col min="281" max="281" width="2.28515625" style="1295" bestFit="1" customWidth="1"/>
    <col min="282" max="282" width="1.28515625" style="1295" hidden="1" customWidth="1"/>
    <col min="283" max="283" width="2.85546875" style="1295" bestFit="1" customWidth="1"/>
    <col min="284" max="284" width="1.28515625" style="1295" hidden="1" customWidth="1"/>
    <col min="285" max="285" width="2.5703125" style="1295" bestFit="1" customWidth="1"/>
    <col min="286" max="286" width="1.28515625" style="1295" hidden="1" customWidth="1"/>
    <col min="287" max="287" width="2.42578125" style="1295" bestFit="1" customWidth="1"/>
    <col min="288" max="288" width="1.28515625" style="1295" hidden="1" customWidth="1"/>
    <col min="289" max="289" width="2.140625" style="1295" bestFit="1" customWidth="1"/>
    <col min="290" max="290" width="1.28515625" style="1295" hidden="1" customWidth="1"/>
    <col min="291" max="291" width="2.28515625" style="1295" bestFit="1" customWidth="1"/>
    <col min="292" max="292" width="1.28515625" style="1295" hidden="1" customWidth="1"/>
    <col min="293" max="293" width="2.28515625" style="1295" bestFit="1" customWidth="1"/>
    <col min="294" max="294" width="1.28515625" style="1295" hidden="1" customWidth="1"/>
    <col min="295" max="295" width="2.28515625" style="1295" bestFit="1" customWidth="1"/>
    <col min="296" max="296" width="1.28515625" style="1295" hidden="1" customWidth="1"/>
    <col min="297" max="297" width="2.85546875" style="1295" bestFit="1" customWidth="1"/>
    <col min="298" max="298" width="1.28515625" style="1295" hidden="1" customWidth="1"/>
    <col min="299" max="299" width="2.5703125" style="1295" bestFit="1" customWidth="1"/>
    <col min="300" max="300" width="1.28515625" style="1295" hidden="1" customWidth="1"/>
    <col min="301" max="301" width="2.42578125" style="1295" bestFit="1" customWidth="1"/>
    <col min="302" max="302" width="1.28515625" style="1295" hidden="1" customWidth="1"/>
    <col min="303" max="303" width="2.140625" style="1295" bestFit="1" customWidth="1"/>
    <col min="304" max="304" width="1.28515625" style="1295" hidden="1" customWidth="1"/>
    <col min="305" max="305" width="2.28515625" style="1295" bestFit="1" customWidth="1"/>
    <col min="306" max="306" width="1.28515625" style="1295" hidden="1" customWidth="1"/>
    <col min="307" max="307" width="2.28515625" style="1295" bestFit="1" customWidth="1"/>
    <col min="308" max="308" width="1.28515625" style="1295" hidden="1" customWidth="1"/>
    <col min="309" max="309" width="2.28515625" style="1295" bestFit="1" customWidth="1"/>
    <col min="310" max="310" width="1.28515625" style="1295" hidden="1" customWidth="1"/>
    <col min="311" max="311" width="2.85546875" style="1295" bestFit="1" customWidth="1"/>
    <col min="312" max="312" width="1.28515625" style="1295" hidden="1" customWidth="1"/>
    <col min="313" max="313" width="2.5703125" style="1295" bestFit="1" customWidth="1"/>
    <col min="314" max="314" width="1.28515625" style="1295" hidden="1" customWidth="1"/>
    <col min="315" max="317" width="3.140625" style="1295" customWidth="1"/>
    <col min="318" max="318" width="1.28515625" style="1295" hidden="1" customWidth="1"/>
    <col min="319" max="319" width="2.28515625" style="1295" bestFit="1" customWidth="1"/>
    <col min="320" max="320" width="1.28515625" style="1295" hidden="1" customWidth="1"/>
    <col min="321" max="321" width="2.28515625" style="1295" bestFit="1" customWidth="1"/>
    <col min="322" max="322" width="1.28515625" style="1295" hidden="1" customWidth="1"/>
    <col min="323" max="323" width="2.28515625" style="1295" bestFit="1" customWidth="1"/>
    <col min="324" max="324" width="1.28515625" style="1295" hidden="1" customWidth="1"/>
    <col min="325" max="325" width="2.85546875" style="1295" bestFit="1" customWidth="1"/>
    <col min="326" max="326" width="1.28515625" style="1295" hidden="1" customWidth="1"/>
    <col min="327" max="327" width="2.5703125" style="1295" bestFit="1" customWidth="1"/>
    <col min="328" max="328" width="1.28515625" style="1295" hidden="1" customWidth="1"/>
    <col min="329" max="329" width="2.42578125" style="1295" bestFit="1" customWidth="1"/>
    <col min="330" max="330" width="1.28515625" style="1295" hidden="1" customWidth="1"/>
    <col min="331" max="331" width="1.85546875" style="1295" bestFit="1" customWidth="1"/>
    <col min="332" max="332" width="1.28515625" style="1295" hidden="1" customWidth="1"/>
    <col min="333" max="333" width="1.85546875" style="1295" bestFit="1" customWidth="1"/>
    <col min="334" max="334" width="1.28515625" style="1295" hidden="1" customWidth="1"/>
    <col min="335" max="335" width="1.28515625" style="1295" bestFit="1" customWidth="1"/>
    <col min="336" max="336" width="1.28515625" style="1295" hidden="1" customWidth="1"/>
    <col min="337" max="337" width="1.28515625" style="1295" bestFit="1" customWidth="1"/>
    <col min="338" max="338" width="1.28515625" style="1295" hidden="1" customWidth="1"/>
    <col min="339" max="339" width="1.28515625" style="1295" bestFit="1" customWidth="1"/>
    <col min="340" max="340" width="1.28515625" style="1295" hidden="1" customWidth="1"/>
    <col min="341" max="341" width="1.28515625" style="1295" bestFit="1" customWidth="1"/>
    <col min="342" max="342" width="1.28515625" style="1295" hidden="1" customWidth="1"/>
    <col min="343" max="343" width="1.28515625" style="1295" bestFit="1" customWidth="1"/>
    <col min="344" max="344" width="1.5703125" style="1" hidden="1" customWidth="1"/>
    <col min="345" max="345" width="2" style="1337" bestFit="1" customWidth="1"/>
    <col min="346" max="346" width="0" style="56" hidden="1" customWidth="1"/>
    <col min="347" max="353" width="2.5703125" style="1" bestFit="1" customWidth="1"/>
    <col min="354" max="354" width="1.5703125" style="56" bestFit="1" customWidth="1"/>
    <col min="355" max="355" width="0" style="56" hidden="1" customWidth="1"/>
    <col min="356" max="362" width="2.5703125" style="273" hidden="1" customWidth="1"/>
    <col min="363" max="363" width="0" style="273" hidden="1" customWidth="1"/>
    <col min="364" max="364" width="5.5703125" style="273" hidden="1" customWidth="1"/>
    <col min="365" max="365" width="0" style="56" hidden="1" customWidth="1"/>
    <col min="366" max="367" width="3.5703125" style="1" bestFit="1" customWidth="1"/>
    <col min="368" max="369" width="3.7109375" style="1" bestFit="1" customWidth="1"/>
    <col min="370" max="370" width="4" style="1" bestFit="1" customWidth="1"/>
    <col min="371" max="371" width="3.85546875" style="1" bestFit="1" customWidth="1"/>
    <col min="372" max="372" width="3.5703125" style="1" bestFit="1" customWidth="1"/>
    <col min="373" max="373" width="3" style="1350" bestFit="1" customWidth="1"/>
    <col min="374" max="374" width="3" style="1" bestFit="1" customWidth="1"/>
    <col min="375" max="377" width="0" style="1" hidden="1" customWidth="1"/>
    <col min="378" max="16384" width="2.42578125" style="1"/>
  </cols>
  <sheetData>
    <row r="1" spans="3:376" ht="14.25" customHeight="1"/>
    <row r="2" spans="3:376" ht="18.75" customHeight="1">
      <c r="DO2" s="4206" t="s">
        <v>180</v>
      </c>
      <c r="DP2" s="4206"/>
      <c r="DQ2" s="4206"/>
      <c r="DR2" s="4206"/>
      <c r="DS2" s="4206"/>
      <c r="DT2" s="4206"/>
      <c r="DU2" s="4206"/>
      <c r="DV2" s="4206"/>
      <c r="DW2" s="4206"/>
      <c r="DX2" s="4206"/>
      <c r="DY2" s="4206"/>
      <c r="DZ2" s="4206"/>
      <c r="EA2" s="4206"/>
      <c r="EB2" s="4206"/>
      <c r="EC2" s="4206"/>
      <c r="ED2" s="4206"/>
      <c r="EE2" s="4206"/>
      <c r="EF2" s="4206"/>
      <c r="EG2" s="4206"/>
      <c r="EH2" s="4206"/>
      <c r="EI2" s="4206"/>
      <c r="EJ2" s="4206"/>
      <c r="EK2" s="4206"/>
      <c r="EL2" s="4206"/>
      <c r="EM2" s="4206"/>
      <c r="EN2" s="4206"/>
      <c r="EO2" s="4206"/>
      <c r="EP2" s="4206"/>
      <c r="EQ2" s="4206"/>
      <c r="ER2" s="4206"/>
      <c r="ES2" s="4206"/>
      <c r="ET2" s="4206"/>
      <c r="EU2" s="4206"/>
      <c r="EV2" s="4206"/>
      <c r="EW2" s="4206"/>
      <c r="EX2" s="4206"/>
      <c r="EY2" s="4206"/>
      <c r="EZ2" s="4206"/>
      <c r="FA2" s="4206"/>
      <c r="FB2" s="4206"/>
      <c r="FC2" s="4206"/>
      <c r="FD2" s="4206"/>
      <c r="FE2" s="4206"/>
      <c r="FF2" s="4206"/>
      <c r="FG2" s="4206"/>
      <c r="FH2" s="4206"/>
      <c r="FI2" s="4206"/>
      <c r="FJ2" s="4206"/>
      <c r="FK2" s="4206"/>
      <c r="FL2" s="4206"/>
      <c r="FM2" s="4206"/>
      <c r="FN2" s="4206"/>
      <c r="FO2" s="4206"/>
      <c r="FP2" s="4206"/>
      <c r="FQ2" s="4206"/>
      <c r="FR2" s="4206"/>
      <c r="FS2" s="4206"/>
      <c r="FT2" s="4206"/>
      <c r="FU2" s="4206"/>
      <c r="FV2" s="4206"/>
      <c r="FW2" s="4206"/>
      <c r="FX2" s="4206"/>
      <c r="FY2" s="4206"/>
      <c r="FZ2" s="4206"/>
      <c r="GA2" s="4206"/>
      <c r="GB2" s="4206"/>
      <c r="GC2" s="4206"/>
      <c r="GD2" s="4206"/>
      <c r="GE2" s="4206"/>
      <c r="GF2" s="4206"/>
      <c r="GG2" s="4206"/>
      <c r="GH2" s="4206"/>
    </row>
    <row r="3" spans="3:376" ht="15.75" customHeight="1" thickBot="1">
      <c r="DO3" s="4164" t="str">
        <f>(IF('BİLGİ GİR'!BH12&lt;&gt;"","DİKKAT! Tatilden dolayı yapılamayan "&amp;'BİLGİ GİR'!GJ13&amp;" saat zorunlu ders saatini, bu sayfanın ilgili haftasından düşümünü yapınız!",""))</f>
        <v/>
      </c>
      <c r="DP3" s="4164"/>
      <c r="DQ3" s="4164"/>
      <c r="DR3" s="4164"/>
      <c r="DS3" s="4164"/>
      <c r="DT3" s="4164"/>
      <c r="DU3" s="4164"/>
      <c r="DV3" s="4164"/>
      <c r="DW3" s="4164"/>
      <c r="DX3" s="4164"/>
      <c r="DY3" s="4164"/>
      <c r="DZ3" s="4164"/>
      <c r="EA3" s="4164"/>
      <c r="EB3" s="4164"/>
      <c r="EC3" s="4164"/>
      <c r="ED3" s="4164"/>
      <c r="EE3" s="4164"/>
      <c r="EF3" s="4164"/>
      <c r="EG3" s="4164"/>
      <c r="EH3" s="4164"/>
      <c r="EI3" s="4164"/>
      <c r="EJ3" s="4164"/>
      <c r="EK3" s="4164"/>
      <c r="EL3" s="4164"/>
      <c r="EM3" s="4164"/>
      <c r="EN3" s="4164"/>
      <c r="EO3" s="4164"/>
      <c r="EP3" s="4164"/>
      <c r="EQ3" s="4164"/>
      <c r="ER3" s="4164"/>
      <c r="ES3" s="4164"/>
      <c r="ET3" s="4164"/>
      <c r="EU3" s="4164"/>
      <c r="EV3" s="4164"/>
      <c r="EW3" s="4164"/>
      <c r="EX3" s="4164"/>
      <c r="EY3" s="4164"/>
      <c r="EZ3" s="4164"/>
      <c r="FA3" s="4164"/>
      <c r="FB3" s="4164"/>
      <c r="FC3" s="4164"/>
      <c r="FD3" s="4164"/>
      <c r="FE3" s="4164"/>
      <c r="FF3" s="4164"/>
      <c r="FG3" s="4164"/>
      <c r="FH3" s="4164"/>
      <c r="FI3" s="4164"/>
      <c r="FJ3" s="4164"/>
      <c r="FK3" s="4164"/>
      <c r="FL3" s="4164"/>
      <c r="FM3" s="4164"/>
      <c r="FN3" s="4164"/>
      <c r="FO3" s="4164"/>
      <c r="FP3" s="4164"/>
      <c r="FQ3" s="4164"/>
      <c r="FR3" s="4164"/>
      <c r="FS3" s="4164"/>
      <c r="FT3" s="4164"/>
      <c r="FU3" s="4164"/>
      <c r="FV3" s="4164"/>
      <c r="FW3" s="4164"/>
      <c r="FX3" s="4164"/>
      <c r="FY3" s="4164"/>
      <c r="FZ3" s="4164"/>
      <c r="GA3" s="4164"/>
      <c r="GB3" s="4164"/>
      <c r="GC3" s="4164"/>
      <c r="GD3" s="4164"/>
      <c r="GE3" s="4164"/>
      <c r="GF3" s="4164"/>
      <c r="GG3" s="4164"/>
      <c r="GH3" s="4164"/>
    </row>
    <row r="4" spans="3:376" s="1288" customFormat="1" ht="15.75" customHeight="1" thickTop="1">
      <c r="C4" s="1364"/>
      <c r="J4" s="1290"/>
      <c r="W4" s="1552"/>
      <c r="X4" s="1552"/>
      <c r="Y4" s="1552"/>
      <c r="Z4" s="1552"/>
      <c r="AA4" s="1552"/>
      <c r="AB4" s="1552"/>
      <c r="AC4" s="1552"/>
      <c r="AD4" s="1552"/>
      <c r="AE4" s="1552"/>
      <c r="AF4" s="1552"/>
      <c r="AG4" s="1552"/>
      <c r="AH4" s="1552"/>
      <c r="AI4" s="1552"/>
      <c r="AJ4" s="1552"/>
      <c r="AK4" s="1552"/>
      <c r="AL4" s="1552"/>
      <c r="AM4" s="1552"/>
      <c r="AN4" s="1552"/>
      <c r="AO4" s="1552"/>
      <c r="AP4" s="1552"/>
      <c r="AQ4" s="1552"/>
      <c r="AR4" s="1552"/>
      <c r="AS4" s="1552"/>
      <c r="AT4" s="1552"/>
      <c r="AU4" s="1552"/>
      <c r="AV4" s="1552"/>
      <c r="AW4" s="1552"/>
      <c r="AX4" s="1552"/>
      <c r="AY4" s="1552"/>
      <c r="AZ4" s="1552"/>
      <c r="BA4" s="1552"/>
      <c r="BB4" s="1552"/>
      <c r="BC4" s="1552"/>
      <c r="BD4" s="1552"/>
      <c r="BE4" s="1552"/>
      <c r="BF4" s="1552"/>
      <c r="BG4" s="1552"/>
      <c r="BH4" s="1552"/>
      <c r="BI4" s="1552"/>
      <c r="BJ4" s="1552"/>
      <c r="BK4" s="1552"/>
      <c r="BL4" s="1552"/>
      <c r="BM4" s="1552"/>
      <c r="BN4" s="1552"/>
      <c r="BO4" s="1552"/>
      <c r="BP4" s="1552"/>
      <c r="BQ4" s="1552"/>
      <c r="BR4" s="1552"/>
      <c r="BS4" s="1552"/>
      <c r="BT4" s="1552"/>
      <c r="BU4" s="1552"/>
      <c r="BV4" s="1552"/>
      <c r="BW4" s="1552"/>
      <c r="BX4" s="1552"/>
      <c r="BY4" s="1552"/>
      <c r="BZ4" s="1552"/>
      <c r="CA4" s="1552"/>
      <c r="CB4" s="1552"/>
      <c r="CC4" s="1552"/>
      <c r="CD4" s="1552"/>
      <c r="CE4" s="1552"/>
      <c r="CF4" s="1552"/>
      <c r="CG4" s="1552"/>
      <c r="CH4" s="1552"/>
      <c r="CI4" s="1552"/>
      <c r="CJ4" s="1552"/>
      <c r="CK4" s="1552"/>
      <c r="CL4" s="1552"/>
      <c r="CM4" s="1552"/>
      <c r="CN4" s="1552"/>
      <c r="CP4" s="1364"/>
      <c r="CX4" s="1338"/>
      <c r="DN4" s="1287"/>
      <c r="DO4" s="1478"/>
      <c r="DP4" s="1479"/>
      <c r="DQ4" s="4165" t="str">
        <f>IF(EC4=0,"",(IF(EC4=ED4,"Düşüm Tamamdır",IF(ED4&gt;EC4,"Fazla Düşüldü, Bizginize",EC4&amp;" saat düşüm yapınız!"))))</f>
        <v/>
      </c>
      <c r="DR4" s="4166"/>
      <c r="DS4" s="4166"/>
      <c r="DT4" s="4166"/>
      <c r="DU4" s="4166"/>
      <c r="DV4" s="4166"/>
      <c r="DW4" s="4166"/>
      <c r="DX4" s="4166"/>
      <c r="DY4" s="4166"/>
      <c r="DZ4" s="4166"/>
      <c r="EA4" s="4166"/>
      <c r="EB4" s="4166"/>
      <c r="EC4" s="1476">
        <f>SUM(DQ6:ED6)</f>
        <v>0</v>
      </c>
      <c r="ED4" s="1477">
        <f>SUM(DQ9:ED9)</f>
        <v>0</v>
      </c>
      <c r="EE4" s="4167" t="str">
        <f t="shared" ref="EE4" si="0">IF(EQ4=0,"",(IF(EQ4=ER4,"Düşüm Tamamdır",IF(ER4&gt;EQ4,"Fazla Düşüldü, Bizginize",EQ4&amp;" saat düşüm yapınız!"))))</f>
        <v/>
      </c>
      <c r="EF4" s="4168"/>
      <c r="EG4" s="4168"/>
      <c r="EH4" s="4168"/>
      <c r="EI4" s="4168"/>
      <c r="EJ4" s="4168"/>
      <c r="EK4" s="4168"/>
      <c r="EL4" s="4168"/>
      <c r="EM4" s="4168"/>
      <c r="EN4" s="4168"/>
      <c r="EO4" s="4168"/>
      <c r="EP4" s="4168"/>
      <c r="EQ4" s="1476">
        <f t="shared" ref="EQ4" si="1">SUM(EE6:ER6)</f>
        <v>0</v>
      </c>
      <c r="ER4" s="1477">
        <f>SUM(EE9:ER9)</f>
        <v>0</v>
      </c>
      <c r="ES4" s="4167" t="str">
        <f t="shared" ref="ES4" si="2">IF(FE4=0,"",(IF(FE4=FF4,"Düşüm Tamamdır",IF(FF4&gt;FE4,"Fazla Düşüldü, Bizginize",FE4&amp;" saat düşüm yapınız!"))))</f>
        <v/>
      </c>
      <c r="ET4" s="4168"/>
      <c r="EU4" s="4168"/>
      <c r="EV4" s="4168"/>
      <c r="EW4" s="4168"/>
      <c r="EX4" s="4168"/>
      <c r="EY4" s="4168"/>
      <c r="EZ4" s="4168"/>
      <c r="FA4" s="4168"/>
      <c r="FB4" s="4168"/>
      <c r="FC4" s="4168"/>
      <c r="FD4" s="4168"/>
      <c r="FE4" s="1476">
        <f t="shared" ref="FE4" si="3">SUM(ES6:FF6)</f>
        <v>0</v>
      </c>
      <c r="FF4" s="1477">
        <f>SUM(ES9:FF9)</f>
        <v>0</v>
      </c>
      <c r="FG4" s="4167" t="str">
        <f t="shared" ref="FG4" si="4">IF(FS4=0,"",(IF(FS4=FT4,"Düşüm Tamamdır",IF(FT4&gt;FS4,"Fazla Düşüldü, Bizginize",FS4&amp;" saat düşüm yapınız!"))))</f>
        <v/>
      </c>
      <c r="FH4" s="4168"/>
      <c r="FI4" s="4168"/>
      <c r="FJ4" s="4168"/>
      <c r="FK4" s="4168"/>
      <c r="FL4" s="4168"/>
      <c r="FM4" s="4168"/>
      <c r="FN4" s="4168"/>
      <c r="FO4" s="4168"/>
      <c r="FP4" s="4168"/>
      <c r="FQ4" s="4168"/>
      <c r="FR4" s="4168"/>
      <c r="FS4" s="1476">
        <f t="shared" ref="FS4" si="5">SUM(FG6:FT6)</f>
        <v>0</v>
      </c>
      <c r="FT4" s="1477">
        <f>SUM(FG9:FT9)</f>
        <v>0</v>
      </c>
      <c r="FU4" s="4167" t="str">
        <f t="shared" ref="FU4" si="6">IF(GG4=0,"",(IF(GG4=GH4,"Düşüm Tamamdır",IF(GH4&gt;GG4,"Fazla Düşüldü, Bizginize",GG4&amp;" saat düşüm yapınız!"))))</f>
        <v/>
      </c>
      <c r="FV4" s="4168"/>
      <c r="FW4" s="4168"/>
      <c r="FX4" s="4168"/>
      <c r="FY4" s="4168"/>
      <c r="FZ4" s="4168"/>
      <c r="GA4" s="4168"/>
      <c r="GB4" s="4168"/>
      <c r="GC4" s="4168"/>
      <c r="GD4" s="4168"/>
      <c r="GE4" s="4168"/>
      <c r="GF4" s="4168"/>
      <c r="GG4" s="1476">
        <f t="shared" ref="GG4" si="7">SUM(FU6:GH6)</f>
        <v>0</v>
      </c>
      <c r="GH4" s="1477">
        <f>SUM(FU9:GH9)</f>
        <v>0</v>
      </c>
      <c r="GL4" s="1296"/>
      <c r="GM4" s="1296"/>
      <c r="GN4" s="1296"/>
      <c r="GO4" s="1296"/>
      <c r="GP4" s="1296"/>
      <c r="GQ4" s="1296"/>
      <c r="GR4" s="1296"/>
      <c r="GS4" s="1296"/>
      <c r="GT4" s="1296"/>
      <c r="GU4" s="1296"/>
      <c r="GV4" s="1296"/>
      <c r="GW4" s="1296"/>
      <c r="GX4" s="1296"/>
      <c r="GY4" s="1296"/>
      <c r="GZ4" s="1296"/>
      <c r="HA4" s="1296"/>
      <c r="HB4" s="1296"/>
      <c r="HC4" s="1296"/>
      <c r="HD4" s="1296"/>
      <c r="HE4" s="1296"/>
      <c r="HF4" s="1296"/>
      <c r="HG4" s="1296"/>
      <c r="HH4" s="1296"/>
      <c r="HI4" s="1296"/>
      <c r="HJ4" s="1296"/>
      <c r="HK4" s="1296"/>
      <c r="HL4" s="1296"/>
      <c r="HM4" s="1296"/>
      <c r="HN4" s="1296"/>
      <c r="HO4" s="1296"/>
      <c r="HP4" s="1296"/>
      <c r="HQ4" s="1296"/>
      <c r="HR4" s="1296"/>
      <c r="HS4" s="1296"/>
      <c r="HT4" s="1296"/>
      <c r="HU4" s="1296"/>
      <c r="HV4" s="1296"/>
      <c r="HW4" s="1296"/>
      <c r="HX4" s="1296"/>
      <c r="HY4" s="1296"/>
      <c r="HZ4" s="1296"/>
      <c r="IA4" s="1296"/>
      <c r="IB4" s="1296"/>
      <c r="IC4" s="1296"/>
      <c r="ID4" s="1296"/>
      <c r="IE4" s="1296"/>
      <c r="IF4" s="1296"/>
      <c r="IG4" s="1296"/>
      <c r="IH4" s="1296"/>
      <c r="II4" s="1296"/>
      <c r="IJ4" s="1296"/>
      <c r="IK4" s="1296"/>
      <c r="IL4" s="1296"/>
      <c r="IM4" s="1296"/>
      <c r="IN4" s="1296"/>
      <c r="IO4" s="1296"/>
      <c r="IP4" s="1296"/>
      <c r="IQ4" s="1296"/>
      <c r="IR4" s="1296"/>
      <c r="IS4" s="1296"/>
      <c r="IT4" s="1296"/>
      <c r="IU4" s="1296"/>
      <c r="IV4" s="1296"/>
      <c r="IW4" s="1296"/>
      <c r="IX4" s="1296"/>
      <c r="IY4" s="1296"/>
      <c r="IZ4" s="1296"/>
      <c r="JA4" s="1296"/>
      <c r="JB4" s="1296"/>
      <c r="JK4" s="1551"/>
      <c r="JL4" s="1551"/>
      <c r="JM4" s="1551"/>
      <c r="JN4" s="1551"/>
      <c r="JO4" s="1296"/>
      <c r="JP4" s="1296"/>
      <c r="JQ4" s="1296"/>
      <c r="JR4" s="1296"/>
      <c r="JS4" s="1296"/>
      <c r="JT4" s="1296"/>
      <c r="JU4" s="1296"/>
      <c r="JV4" s="1296"/>
      <c r="JW4" s="1296"/>
      <c r="JX4" s="1296"/>
      <c r="JY4" s="1296"/>
      <c r="JZ4" s="1296"/>
      <c r="KA4" s="1296"/>
      <c r="KB4" s="1296"/>
      <c r="KC4" s="1296"/>
      <c r="KD4" s="1296"/>
      <c r="KE4" s="1296"/>
      <c r="KF4" s="1296"/>
      <c r="KG4" s="1296"/>
      <c r="KH4" s="1296"/>
      <c r="KI4" s="1296"/>
      <c r="KJ4" s="1296"/>
      <c r="KK4" s="1296"/>
      <c r="KL4" s="1296"/>
      <c r="KM4" s="1296"/>
      <c r="KN4" s="1296"/>
      <c r="KO4" s="1296"/>
      <c r="KP4" s="1296"/>
      <c r="KQ4" s="1296"/>
      <c r="KR4" s="1296"/>
      <c r="KS4" s="1296"/>
      <c r="KT4" s="1296"/>
      <c r="KU4" s="1296"/>
      <c r="KV4" s="1296"/>
      <c r="KW4" s="1296"/>
      <c r="KX4" s="1296"/>
      <c r="KY4" s="1296"/>
      <c r="KZ4" s="1296"/>
      <c r="LA4" s="1296"/>
      <c r="LB4" s="1296"/>
      <c r="LC4" s="1296"/>
      <c r="LD4" s="1296"/>
      <c r="LE4" s="1296"/>
      <c r="LF4" s="1296"/>
      <c r="LG4" s="1296"/>
      <c r="LH4" s="1296"/>
      <c r="LI4" s="1296"/>
      <c r="LJ4" s="1296"/>
      <c r="LK4" s="1296"/>
      <c r="LL4" s="1296"/>
      <c r="LM4" s="1296"/>
      <c r="LN4" s="1296"/>
      <c r="LO4" s="1296"/>
      <c r="LP4" s="1296"/>
      <c r="LQ4" s="1296"/>
      <c r="LR4" s="1296"/>
      <c r="LS4" s="1296"/>
      <c r="LT4" s="1296"/>
      <c r="LU4" s="1296"/>
      <c r="LV4" s="1296"/>
      <c r="LW4" s="1296"/>
      <c r="LX4" s="1296"/>
      <c r="LY4" s="1296"/>
      <c r="LZ4" s="1296"/>
      <c r="MA4" s="1296"/>
      <c r="MB4" s="1296"/>
      <c r="MC4" s="1296"/>
      <c r="MD4" s="1296"/>
      <c r="ME4" s="1296"/>
      <c r="MG4" s="1361"/>
      <c r="MH4" s="1551"/>
      <c r="MP4" s="1551"/>
      <c r="MQ4" s="1551"/>
      <c r="MR4" s="1552"/>
      <c r="MS4" s="1552"/>
      <c r="MT4" s="1552"/>
      <c r="MU4" s="1552"/>
      <c r="MV4" s="1552"/>
      <c r="MW4" s="1552"/>
      <c r="MX4" s="1552"/>
      <c r="MY4" s="1552"/>
      <c r="MZ4" s="1552"/>
      <c r="NA4" s="1551"/>
      <c r="NI4" s="1351"/>
    </row>
    <row r="5" spans="3:376" s="1290" customFormat="1" ht="15.75" customHeight="1" thickBot="1">
      <c r="C5" s="1365"/>
      <c r="W5" s="1552"/>
      <c r="X5" s="1552"/>
      <c r="Y5" s="1552"/>
      <c r="Z5" s="1552"/>
      <c r="AA5" s="1552"/>
      <c r="AB5" s="1552"/>
      <c r="AC5" s="1552"/>
      <c r="AD5" s="1552"/>
      <c r="AE5" s="1552"/>
      <c r="AF5" s="1552"/>
      <c r="AG5" s="1552"/>
      <c r="AH5" s="1552"/>
      <c r="AI5" s="1552"/>
      <c r="AJ5" s="1552"/>
      <c r="AK5" s="1552"/>
      <c r="AL5" s="1552"/>
      <c r="AM5" s="1552"/>
      <c r="AN5" s="1552"/>
      <c r="AO5" s="1552"/>
      <c r="AP5" s="1552"/>
      <c r="AQ5" s="1552"/>
      <c r="AR5" s="1552"/>
      <c r="AS5" s="1552"/>
      <c r="AT5" s="1552"/>
      <c r="AU5" s="1552"/>
      <c r="AV5" s="1552"/>
      <c r="AW5" s="1552"/>
      <c r="AX5" s="1552"/>
      <c r="AY5" s="1552"/>
      <c r="AZ5" s="1552"/>
      <c r="BA5" s="1552"/>
      <c r="BB5" s="1552"/>
      <c r="BC5" s="1552"/>
      <c r="BD5" s="1552"/>
      <c r="BE5" s="1552"/>
      <c r="BF5" s="1552"/>
      <c r="BG5" s="1552"/>
      <c r="BH5" s="1552"/>
      <c r="BI5" s="1552"/>
      <c r="BJ5" s="1552"/>
      <c r="BK5" s="1552"/>
      <c r="BL5" s="1552"/>
      <c r="BM5" s="1552"/>
      <c r="BN5" s="1552"/>
      <c r="BO5" s="1552"/>
      <c r="BP5" s="1552"/>
      <c r="BQ5" s="1552"/>
      <c r="BR5" s="1552"/>
      <c r="BS5" s="1552"/>
      <c r="BT5" s="1552"/>
      <c r="BU5" s="1552"/>
      <c r="BV5" s="1552"/>
      <c r="BW5" s="1552"/>
      <c r="BX5" s="1552"/>
      <c r="BY5" s="1552"/>
      <c r="BZ5" s="1552"/>
      <c r="CA5" s="1552"/>
      <c r="CB5" s="1552"/>
      <c r="CC5" s="1552"/>
      <c r="CD5" s="1552"/>
      <c r="CE5" s="1552"/>
      <c r="CF5" s="1552"/>
      <c r="CG5" s="1552"/>
      <c r="CH5" s="1552"/>
      <c r="CI5" s="1552"/>
      <c r="CJ5" s="1552"/>
      <c r="CK5" s="1552"/>
      <c r="CL5" s="1552"/>
      <c r="CM5" s="1552"/>
      <c r="CN5" s="1552"/>
      <c r="CP5" s="1365"/>
      <c r="CX5" s="1339"/>
      <c r="DN5" s="1289"/>
      <c r="DO5" s="1480"/>
      <c r="DP5" s="1481"/>
      <c r="DQ5" s="4169" t="str">
        <f>IF(AND(ED4&gt;0,EC4&lt;1),"Dikkat ! Aşağıda yanlış X var, SİLİNİZ!",(IF(AND(EC4&gt;0,ED4=0),"Düşüm yapmaya başlayınız!",(IF(EC4=0,"",(IF(DQ4="Düşüm Tamamdır",DQ4,("Şuan "&amp;ED4&amp;" saat düşüm yapıldı!"))))))))</f>
        <v/>
      </c>
      <c r="DR5" s="4170"/>
      <c r="DS5" s="4170"/>
      <c r="DT5" s="4170"/>
      <c r="DU5" s="4170"/>
      <c r="DV5" s="4170"/>
      <c r="DW5" s="4170"/>
      <c r="DX5" s="4170"/>
      <c r="DY5" s="4170"/>
      <c r="DZ5" s="4170"/>
      <c r="EA5" s="4170"/>
      <c r="EB5" s="4170"/>
      <c r="EC5" s="4170"/>
      <c r="ED5" s="4171"/>
      <c r="EE5" s="4169" t="str">
        <f>IF(AND(ER4&gt;0,EQ4&lt;1),"Dikkat ! Aşağıda yanlış X var, SİLİNİZ!",(IF(AND(EQ4&gt;0,ER4=0),"Düşüm yapmaya başlayınız!",(IF(EQ4=0,"",(IF(EE4="Düşüm Tamamdır",EE4,("Şuan "&amp;ER4&amp;" saat düşüm yapıldı!"))))))))</f>
        <v/>
      </c>
      <c r="EF5" s="4170"/>
      <c r="EG5" s="4170"/>
      <c r="EH5" s="4170"/>
      <c r="EI5" s="4170"/>
      <c r="EJ5" s="4170"/>
      <c r="EK5" s="4170"/>
      <c r="EL5" s="4170"/>
      <c r="EM5" s="4170"/>
      <c r="EN5" s="4170"/>
      <c r="EO5" s="4170"/>
      <c r="EP5" s="4170"/>
      <c r="EQ5" s="4170"/>
      <c r="ER5" s="4171"/>
      <c r="ES5" s="4169" t="str">
        <f>IF(AND(FF4&gt;0,FE4&lt;1),"Dikkat ! Aşağıda yanlış X var, SİLİNİZ!",(IF(AND(FE4&gt;0,FF4=0),"Düşüm yapmaya başlayınız!",(IF(FE4=0,"",(IF(ES4="Düşüm Tamamdır",ES4,("Şuan "&amp;FF4&amp;" saat düşüm yapıldı!"))))))))</f>
        <v/>
      </c>
      <c r="ET5" s="4170"/>
      <c r="EU5" s="4170"/>
      <c r="EV5" s="4170"/>
      <c r="EW5" s="4170"/>
      <c r="EX5" s="4170"/>
      <c r="EY5" s="4170"/>
      <c r="EZ5" s="4170"/>
      <c r="FA5" s="4170"/>
      <c r="FB5" s="4170"/>
      <c r="FC5" s="4170"/>
      <c r="FD5" s="4170"/>
      <c r="FE5" s="4170"/>
      <c r="FF5" s="4171"/>
      <c r="FG5" s="4169" t="str">
        <f>IF(AND(FT4&gt;0,FS4&lt;1),"Dikkat ! Aşağıda yanlış X var, SİLİNİZ!",(IF(AND(FS4&gt;0,FT4=0),"Düşüm yapmaya başlayınız!",(IF(FS4=0,"",(IF(FG4="Düşüm Tamamdır",FG4,("Şuan "&amp;FT4&amp;" saat düşüm yapıldı!"))))))))</f>
        <v/>
      </c>
      <c r="FH5" s="4170"/>
      <c r="FI5" s="4170"/>
      <c r="FJ5" s="4170"/>
      <c r="FK5" s="4170"/>
      <c r="FL5" s="4170"/>
      <c r="FM5" s="4170"/>
      <c r="FN5" s="4170"/>
      <c r="FO5" s="4170"/>
      <c r="FP5" s="4170"/>
      <c r="FQ5" s="4170"/>
      <c r="FR5" s="4170"/>
      <c r="FS5" s="4170"/>
      <c r="FT5" s="4171"/>
      <c r="FU5" s="4169" t="str">
        <f>IF(AND(GH4&gt;0,GG4&lt;1),"Dikkat ! Aşağıda yanlış X var, SİLİNİZ!",(IF(AND(GG4&gt;0,GH4=0),"Düşüm yapmaya başlayınız!",(IF(GG4=0,"",(IF(FU4="Düşüm Tamamdır",FU4,("Şuan "&amp;GH4&amp;" saat düşüm yapıldı!"))))))))</f>
        <v/>
      </c>
      <c r="FV5" s="4170"/>
      <c r="FW5" s="4170"/>
      <c r="FX5" s="4170"/>
      <c r="FY5" s="4170"/>
      <c r="FZ5" s="4170"/>
      <c r="GA5" s="4170"/>
      <c r="GB5" s="4170"/>
      <c r="GC5" s="4170"/>
      <c r="GD5" s="4170"/>
      <c r="GE5" s="4170"/>
      <c r="GF5" s="4170"/>
      <c r="GG5" s="4170"/>
      <c r="GH5" s="4171"/>
      <c r="GL5" s="1297"/>
      <c r="GM5" s="1297"/>
      <c r="GN5" s="1297"/>
      <c r="GO5" s="1297"/>
      <c r="GP5" s="1297"/>
      <c r="GQ5" s="1297"/>
      <c r="GR5" s="1297"/>
      <c r="GS5" s="1297"/>
      <c r="GT5" s="1297"/>
      <c r="GU5" s="1297"/>
      <c r="GV5" s="1297"/>
      <c r="GW5" s="1297"/>
      <c r="GX5" s="1297"/>
      <c r="GY5" s="1297"/>
      <c r="GZ5" s="1297"/>
      <c r="HA5" s="1297"/>
      <c r="HB5" s="1297"/>
      <c r="HC5" s="1297"/>
      <c r="HD5" s="1297"/>
      <c r="HE5" s="1297"/>
      <c r="HF5" s="1297"/>
      <c r="HG5" s="1297"/>
      <c r="HH5" s="1297"/>
      <c r="HI5" s="1297"/>
      <c r="HJ5" s="1297"/>
      <c r="HK5" s="1297"/>
      <c r="HL5" s="1297"/>
      <c r="HM5" s="1297"/>
      <c r="HN5" s="1297"/>
      <c r="HO5" s="1297"/>
      <c r="HP5" s="1297"/>
      <c r="HQ5" s="1297"/>
      <c r="HR5" s="1297"/>
      <c r="HS5" s="1297"/>
      <c r="HT5" s="1297"/>
      <c r="HU5" s="1297"/>
      <c r="HV5" s="1297"/>
      <c r="HW5" s="1297"/>
      <c r="HX5" s="1297"/>
      <c r="HY5" s="1297"/>
      <c r="HZ5" s="1297"/>
      <c r="IA5" s="1297"/>
      <c r="IB5" s="1297"/>
      <c r="IC5" s="1297"/>
      <c r="ID5" s="1297"/>
      <c r="IE5" s="1297"/>
      <c r="IF5" s="1297"/>
      <c r="IG5" s="1297"/>
      <c r="IH5" s="1297"/>
      <c r="II5" s="1297"/>
      <c r="IJ5" s="1297"/>
      <c r="IK5" s="1297"/>
      <c r="IL5" s="1297"/>
      <c r="IM5" s="1297"/>
      <c r="IN5" s="1297"/>
      <c r="IO5" s="1297"/>
      <c r="IP5" s="1297"/>
      <c r="IQ5" s="1297"/>
      <c r="IR5" s="1297"/>
      <c r="IS5" s="1297"/>
      <c r="IT5" s="1297"/>
      <c r="IU5" s="1297"/>
      <c r="IV5" s="1297"/>
      <c r="IW5" s="1297"/>
      <c r="IX5" s="1297"/>
      <c r="IY5" s="1297"/>
      <c r="IZ5" s="1297"/>
      <c r="JA5" s="1297"/>
      <c r="JB5" s="1297"/>
      <c r="JK5" s="1552"/>
      <c r="JL5" s="1552"/>
      <c r="JM5" s="1552"/>
      <c r="JN5" s="1552"/>
      <c r="JO5" s="1297"/>
      <c r="JP5" s="1297"/>
      <c r="JQ5" s="1297"/>
      <c r="JR5" s="1297"/>
      <c r="JS5" s="1297"/>
      <c r="JT5" s="1297"/>
      <c r="JU5" s="1297"/>
      <c r="JV5" s="1297"/>
      <c r="JW5" s="1297"/>
      <c r="JX5" s="1297"/>
      <c r="JY5" s="1297"/>
      <c r="JZ5" s="1297"/>
      <c r="KA5" s="1297"/>
      <c r="KB5" s="1297"/>
      <c r="KC5" s="1297"/>
      <c r="KD5" s="1297"/>
      <c r="KE5" s="1297"/>
      <c r="KF5" s="1297"/>
      <c r="KG5" s="1297"/>
      <c r="KH5" s="1297"/>
      <c r="KI5" s="1297"/>
      <c r="KJ5" s="1297"/>
      <c r="KK5" s="1297"/>
      <c r="KL5" s="1297"/>
      <c r="KM5" s="1297"/>
      <c r="KN5" s="1297"/>
      <c r="KO5" s="1297"/>
      <c r="KP5" s="1297"/>
      <c r="KQ5" s="1297"/>
      <c r="KR5" s="1297"/>
      <c r="KS5" s="1297"/>
      <c r="KT5" s="1297"/>
      <c r="KU5" s="1297"/>
      <c r="KV5" s="1297"/>
      <c r="KW5" s="1297"/>
      <c r="KX5" s="1297"/>
      <c r="KY5" s="1297"/>
      <c r="KZ5" s="1297"/>
      <c r="LA5" s="1297"/>
      <c r="LB5" s="1297"/>
      <c r="LC5" s="1297"/>
      <c r="LD5" s="1297"/>
      <c r="LE5" s="1297"/>
      <c r="LF5" s="1297"/>
      <c r="LG5" s="1297"/>
      <c r="LH5" s="1297"/>
      <c r="LI5" s="1297"/>
      <c r="LJ5" s="1297"/>
      <c r="LK5" s="1297"/>
      <c r="LL5" s="1297"/>
      <c r="LM5" s="1297"/>
      <c r="LN5" s="1297"/>
      <c r="LO5" s="1297"/>
      <c r="LP5" s="1297"/>
      <c r="LQ5" s="1297"/>
      <c r="LR5" s="1297"/>
      <c r="LS5" s="1297"/>
      <c r="LT5" s="1297"/>
      <c r="LU5" s="1297"/>
      <c r="LV5" s="1297"/>
      <c r="LW5" s="1297"/>
      <c r="LX5" s="1297"/>
      <c r="LY5" s="1297"/>
      <c r="LZ5" s="1297"/>
      <c r="MA5" s="1297"/>
      <c r="MB5" s="1297"/>
      <c r="MC5" s="1297"/>
      <c r="MD5" s="1297"/>
      <c r="ME5" s="1297"/>
      <c r="MG5" s="1362"/>
      <c r="MH5" s="1552"/>
      <c r="MP5" s="1552"/>
      <c r="MQ5" s="1552"/>
      <c r="MR5" s="1552"/>
      <c r="MS5" s="1552"/>
      <c r="MT5" s="1552"/>
      <c r="MU5" s="1552"/>
      <c r="MV5" s="1552"/>
      <c r="MW5" s="1552"/>
      <c r="MX5" s="1552"/>
      <c r="MY5" s="1552"/>
      <c r="MZ5" s="1552"/>
      <c r="NA5" s="1552"/>
      <c r="NI5" s="1352"/>
    </row>
    <row r="6" spans="3:376" ht="15" customHeight="1" thickTop="1" thickBot="1">
      <c r="DO6" s="4172" t="s">
        <v>145</v>
      </c>
      <c r="DP6" s="4173"/>
      <c r="DQ6" s="4161">
        <f>'BİLGİ GİR'!BL13</f>
        <v>0</v>
      </c>
      <c r="DR6" s="4162"/>
      <c r="DS6" s="4151">
        <f>'BİLGİ GİR'!BM13</f>
        <v>0</v>
      </c>
      <c r="DT6" s="4162"/>
      <c r="DU6" s="4151">
        <f>'BİLGİ GİR'!BN13</f>
        <v>0</v>
      </c>
      <c r="DV6" s="4162"/>
      <c r="DW6" s="4151">
        <f>'BİLGİ GİR'!BO13</f>
        <v>0</v>
      </c>
      <c r="DX6" s="4162"/>
      <c r="DY6" s="4151">
        <f>'BİLGİ GİR'!BP13</f>
        <v>0</v>
      </c>
      <c r="DZ6" s="4162"/>
      <c r="EA6" s="4151">
        <f>'BİLGİ GİR'!BQ13</f>
        <v>0</v>
      </c>
      <c r="EB6" s="4162"/>
      <c r="EC6" s="4151">
        <f>'BİLGİ GİR'!BR13</f>
        <v>0</v>
      </c>
      <c r="ED6" s="4152"/>
      <c r="EE6" s="4161">
        <f>'BİLGİ GİR'!BS13</f>
        <v>0</v>
      </c>
      <c r="EF6" s="4162"/>
      <c r="EG6" s="4151">
        <f>'BİLGİ GİR'!BT13</f>
        <v>0</v>
      </c>
      <c r="EH6" s="4162"/>
      <c r="EI6" s="4151">
        <f>'BİLGİ GİR'!BU13</f>
        <v>0</v>
      </c>
      <c r="EJ6" s="4162"/>
      <c r="EK6" s="4151">
        <f>'BİLGİ GİR'!BV13</f>
        <v>0</v>
      </c>
      <c r="EL6" s="4162"/>
      <c r="EM6" s="4151">
        <f>'BİLGİ GİR'!BW13</f>
        <v>0</v>
      </c>
      <c r="EN6" s="4162"/>
      <c r="EO6" s="4151">
        <f>'BİLGİ GİR'!BX13</f>
        <v>0</v>
      </c>
      <c r="EP6" s="4162"/>
      <c r="EQ6" s="4151">
        <f>'BİLGİ GİR'!BY13</f>
        <v>0</v>
      </c>
      <c r="ER6" s="4152"/>
      <c r="ES6" s="4161">
        <f>'BİLGİ GİR'!BZ13</f>
        <v>0</v>
      </c>
      <c r="ET6" s="4162"/>
      <c r="EU6" s="4151">
        <f>'BİLGİ GİR'!CA13</f>
        <v>0</v>
      </c>
      <c r="EV6" s="4162"/>
      <c r="EW6" s="4151">
        <f>'BİLGİ GİR'!CB13</f>
        <v>0</v>
      </c>
      <c r="EX6" s="4162"/>
      <c r="EY6" s="4151">
        <f>'BİLGİ GİR'!CC13</f>
        <v>0</v>
      </c>
      <c r="EZ6" s="4162"/>
      <c r="FA6" s="4151">
        <f>'BİLGİ GİR'!CD13</f>
        <v>0</v>
      </c>
      <c r="FB6" s="4162"/>
      <c r="FC6" s="4151">
        <f>'BİLGİ GİR'!CE13</f>
        <v>0</v>
      </c>
      <c r="FD6" s="4162"/>
      <c r="FE6" s="4151">
        <f>'BİLGİ GİR'!CF13</f>
        <v>0</v>
      </c>
      <c r="FF6" s="4152"/>
      <c r="FG6" s="4161">
        <f>'BİLGİ GİR'!CG13</f>
        <v>0</v>
      </c>
      <c r="FH6" s="4162"/>
      <c r="FI6" s="4151">
        <f>'BİLGİ GİR'!CH13</f>
        <v>0</v>
      </c>
      <c r="FJ6" s="4162"/>
      <c r="FK6" s="4151">
        <f>'BİLGİ GİR'!CI13</f>
        <v>0</v>
      </c>
      <c r="FL6" s="4162"/>
      <c r="FM6" s="4151">
        <f>'BİLGİ GİR'!CJ13</f>
        <v>0</v>
      </c>
      <c r="FN6" s="4162"/>
      <c r="FO6" s="4151">
        <f>'BİLGİ GİR'!CK13</f>
        <v>0</v>
      </c>
      <c r="FP6" s="4162"/>
      <c r="FQ6" s="4151">
        <f>'BİLGİ GİR'!CL13</f>
        <v>0</v>
      </c>
      <c r="FR6" s="4162"/>
      <c r="FS6" s="4151">
        <f>'BİLGİ GİR'!CM13</f>
        <v>0</v>
      </c>
      <c r="FT6" s="4152"/>
      <c r="FU6" s="4161">
        <f>'BİLGİ GİR'!CN13</f>
        <v>0</v>
      </c>
      <c r="FV6" s="4162"/>
      <c r="FW6" s="4151">
        <f>'BİLGİ GİR'!CO13</f>
        <v>0</v>
      </c>
      <c r="FX6" s="4162"/>
      <c r="FY6" s="4151">
        <f>'BİLGİ GİR'!CP13</f>
        <v>0</v>
      </c>
      <c r="FZ6" s="4162"/>
      <c r="GA6" s="4151">
        <f>'BİLGİ GİR'!CQ13</f>
        <v>0</v>
      </c>
      <c r="GB6" s="4162"/>
      <c r="GC6" s="4151">
        <f>'BİLGİ GİR'!CR13</f>
        <v>0</v>
      </c>
      <c r="GD6" s="4162"/>
      <c r="GE6" s="4151">
        <f>'BİLGİ GİR'!CS13</f>
        <v>0</v>
      </c>
      <c r="GF6" s="4162"/>
      <c r="GG6" s="4151">
        <f>'BİLGİ GİR'!CT13</f>
        <v>0</v>
      </c>
      <c r="GH6" s="4152"/>
    </row>
    <row r="7" spans="3:376" ht="15" hidden="1" customHeight="1">
      <c r="DO7" s="4153" t="s">
        <v>143</v>
      </c>
      <c r="DP7" s="4154"/>
      <c r="DQ7" s="1300" t="str">
        <f>IFERROR((IF(DQ8="x",(HLOOKUP(DQ$13,'BİLGİ GİR'!$CV$103:$DB$190,89,0)),"")),0)</f>
        <v/>
      </c>
      <c r="DR7" s="1301" t="str">
        <f>IFERROR((IF(DR8="x",(HLOOKUP(DR$13,'BİLGİ GİR'!$CV$103:$DB$190,89,0)),"")),0)</f>
        <v/>
      </c>
      <c r="DS7" s="1302" t="str">
        <f>IFERROR((IF(DS8="x",(HLOOKUP(DS$13,'BİLGİ GİR'!$CV$103:$DB$190,89,0)),"")),0)</f>
        <v/>
      </c>
      <c r="DT7" s="1301" t="str">
        <f>IFERROR((IF(DT8="x",(HLOOKUP(DT$13,'BİLGİ GİR'!$CV$103:$DB$190,89,0)),"")),0)</f>
        <v/>
      </c>
      <c r="DU7" s="1302" t="str">
        <f>IFERROR((IF(DU8="x",(HLOOKUP(DU$13,'BİLGİ GİR'!$CV$103:$DB$190,89,0)),"")),0)</f>
        <v/>
      </c>
      <c r="DV7" s="1301" t="str">
        <f>IFERROR((IF(DV8="x",(HLOOKUP(DV$13,'BİLGİ GİR'!$CV$103:$DB$190,89,0)),"")),0)</f>
        <v/>
      </c>
      <c r="DW7" s="1302" t="str">
        <f>IFERROR((IF(DW8="x",(HLOOKUP(DW$13,'BİLGİ GİR'!$CV$103:$DB$190,89,0)),"")),0)</f>
        <v/>
      </c>
      <c r="DX7" s="1301" t="str">
        <f>IFERROR((IF(DX8="x",(HLOOKUP(DX$13,'BİLGİ GİR'!$CV$103:$DB$190,89,0)),"")),0)</f>
        <v/>
      </c>
      <c r="DY7" s="1302" t="str">
        <f>IFERROR((IF(DY8="x",(HLOOKUP(DY$13,'BİLGİ GİR'!$CV$103:$DB$190,89,0)),"")),0)</f>
        <v/>
      </c>
      <c r="DZ7" s="1301" t="str">
        <f>IFERROR((IF(DZ8="x",(HLOOKUP(DZ$13,'BİLGİ GİR'!$CV$103:$DB$190,89,0)),"")),0)</f>
        <v/>
      </c>
      <c r="EA7" s="1302" t="str">
        <f>IFERROR((IF(EA8="x",(HLOOKUP(EA$13,'BİLGİ GİR'!$CV$103:$DB$190,89,0)),"")),0)</f>
        <v/>
      </c>
      <c r="EB7" s="1301" t="str">
        <f>IFERROR((IF(EB8="x",(HLOOKUP(EB$13,'BİLGİ GİR'!$CV$103:$DB$190,89,0)),"")),0)</f>
        <v/>
      </c>
      <c r="EC7" s="1303" t="str">
        <f>IFERROR((IF(EC8="x",(HLOOKUP(EC$13,'BİLGİ GİR'!$CV$103:$DB$190,89,0)),"")),0)</f>
        <v/>
      </c>
      <c r="ED7" s="1304" t="str">
        <f>IFERROR((IF(ED8="x",(HLOOKUP(ED$13,'BİLGİ GİR'!$CV$103:$DB$190,89,0)),"")),0)</f>
        <v/>
      </c>
      <c r="EE7" s="1300" t="str">
        <f>IFERROR((IF(EE8="x",(HLOOKUP(EE$13,'BİLGİ GİR'!$CV$103:$DB$190,89,0)),"")),0)</f>
        <v/>
      </c>
      <c r="EF7" s="1301" t="str">
        <f>IFERROR((IF(EF8="x",(HLOOKUP(EF$13,'BİLGİ GİR'!$CV$103:$DB$190,89,0)),"")),0)</f>
        <v/>
      </c>
      <c r="EG7" s="1302" t="str">
        <f>IFERROR((IF(EG8="x",(HLOOKUP(EG$13,'BİLGİ GİR'!$CV$103:$DB$190,89,0)),"")),0)</f>
        <v/>
      </c>
      <c r="EH7" s="1301" t="str">
        <f>IFERROR((IF(EH8="x",(HLOOKUP(EH$13,'BİLGİ GİR'!$CV$103:$DB$190,89,0)),"")),0)</f>
        <v/>
      </c>
      <c r="EI7" s="1302" t="str">
        <f>IFERROR((IF(EI8="x",(HLOOKUP(EI$13,'BİLGİ GİR'!$CV$103:$DB$190,89,0)),"")),0)</f>
        <v/>
      </c>
      <c r="EJ7" s="1301" t="str">
        <f>IFERROR((IF(EJ8="x",(HLOOKUP(EJ$13,'BİLGİ GİR'!$CV$103:$DB$190,89,0)),"")),0)</f>
        <v/>
      </c>
      <c r="EK7" s="1302" t="str">
        <f>IFERROR((IF(EK8="x",(HLOOKUP(EK$13,'BİLGİ GİR'!$CV$103:$DB$190,89,0)),"")),0)</f>
        <v/>
      </c>
      <c r="EL7" s="1301" t="str">
        <f>IFERROR((IF(EL8="x",(HLOOKUP(EL$13,'BİLGİ GİR'!$CV$103:$DB$190,89,0)),"")),0)</f>
        <v/>
      </c>
      <c r="EM7" s="1302" t="str">
        <f>IFERROR((IF(EM8="x",(HLOOKUP(EM$13,'BİLGİ GİR'!$CV$103:$DB$190,89,0)),"")),0)</f>
        <v/>
      </c>
      <c r="EN7" s="1301" t="str">
        <f>IFERROR((IF(EN8="x",(HLOOKUP(EN$13,'BİLGİ GİR'!$CV$103:$DB$190,89,0)),"")),0)</f>
        <v/>
      </c>
      <c r="EO7" s="1302" t="str">
        <f>IFERROR((IF(EO8="x",(HLOOKUP(EO$13,'BİLGİ GİR'!$CV$103:$DB$190,89,0)),"")),0)</f>
        <v/>
      </c>
      <c r="EP7" s="1301" t="str">
        <f>IFERROR((IF(EP8="x",(HLOOKUP(EP$13,'BİLGİ GİR'!$CV$103:$DB$190,89,0)),"")),0)</f>
        <v/>
      </c>
      <c r="EQ7" s="1303" t="str">
        <f>IFERROR((IF(EQ8="x",(HLOOKUP(EQ$13,'BİLGİ GİR'!$CV$103:$DB$190,89,0)),"")),0)</f>
        <v/>
      </c>
      <c r="ER7" s="1304" t="str">
        <f>IFERROR((IF(ER8="x",(HLOOKUP(ER$13,'BİLGİ GİR'!$CV$103:$DB$190,89,0)),"")),0)</f>
        <v/>
      </c>
      <c r="ES7" s="1300" t="str">
        <f>IFERROR((IF(ES8="x",(HLOOKUP(ES$13,'BİLGİ GİR'!$CV$103:$DB$190,89,0)),"")),0)</f>
        <v/>
      </c>
      <c r="ET7" s="1301" t="str">
        <f>IFERROR((IF(ET8="x",(HLOOKUP(ET$13,'BİLGİ GİR'!$CV$103:$DB$190,89,0)),"")),0)</f>
        <v/>
      </c>
      <c r="EU7" s="1302" t="str">
        <f>IFERROR((IF(EU8="x",(HLOOKUP(EU$13,'BİLGİ GİR'!$CV$103:$DB$190,89,0)),"")),0)</f>
        <v/>
      </c>
      <c r="EV7" s="1301" t="str">
        <f>IFERROR((IF(EV8="x",(HLOOKUP(EV$13,'BİLGİ GİR'!$CV$103:$DB$190,89,0)),"")),0)</f>
        <v/>
      </c>
      <c r="EW7" s="1302" t="str">
        <f>IFERROR((IF(EW8="x",(HLOOKUP(EW$13,'BİLGİ GİR'!$CV$103:$DB$190,89,0)),"")),0)</f>
        <v/>
      </c>
      <c r="EX7" s="1301" t="str">
        <f>IFERROR((IF(EX8="x",(HLOOKUP(EX$13,'BİLGİ GİR'!$CV$103:$DB$190,89,0)),"")),0)</f>
        <v/>
      </c>
      <c r="EY7" s="1302" t="str">
        <f>IFERROR((IF(EY8="x",(HLOOKUP(EY$13,'BİLGİ GİR'!$CV$103:$DB$190,89,0)),"")),0)</f>
        <v/>
      </c>
      <c r="EZ7" s="1301" t="str">
        <f>IFERROR((IF(EZ8="x",(HLOOKUP(EZ$13,'BİLGİ GİR'!$CV$103:$DB$190,89,0)),"")),0)</f>
        <v/>
      </c>
      <c r="FA7" s="1302" t="str">
        <f>IFERROR((IF(FA8="x",(HLOOKUP(FA$13,'BİLGİ GİR'!$CV$103:$DB$190,89,0)),"")),0)</f>
        <v/>
      </c>
      <c r="FB7" s="1301" t="str">
        <f>IFERROR((IF(FB8="x",(HLOOKUP(FB$13,'BİLGİ GİR'!$CV$103:$DB$190,89,0)),"")),0)</f>
        <v/>
      </c>
      <c r="FC7" s="1302" t="str">
        <f>IFERROR((IF(FC8="x",(HLOOKUP(FC$13,'BİLGİ GİR'!$CV$103:$DB$190,89,0)),"")),0)</f>
        <v/>
      </c>
      <c r="FD7" s="1301" t="str">
        <f>IFERROR((IF(FD8="x",(HLOOKUP(FD$13,'BİLGİ GİR'!$CV$103:$DB$190,89,0)),"")),0)</f>
        <v/>
      </c>
      <c r="FE7" s="1303" t="str">
        <f>IFERROR((IF(FE8="x",(HLOOKUP(FE$13,'BİLGİ GİR'!$CV$103:$DB$190,89,0)),"")),0)</f>
        <v/>
      </c>
      <c r="FF7" s="1304" t="str">
        <f>IFERROR((IF(FF8="x",(HLOOKUP(FF$13,'BİLGİ GİR'!$CV$103:$DB$190,89,0)),"")),0)</f>
        <v/>
      </c>
      <c r="FG7" s="1300" t="str">
        <f>IFERROR((IF(FG8="x",(HLOOKUP(FG$13,'BİLGİ GİR'!$CV$103:$DB$190,89,0)),"")),0)</f>
        <v/>
      </c>
      <c r="FH7" s="1301" t="str">
        <f>IFERROR((IF(FH8="x",(HLOOKUP(FH$13,'BİLGİ GİR'!$CV$103:$DB$190,89,0)),"")),0)</f>
        <v/>
      </c>
      <c r="FI7" s="1302" t="str">
        <f>IFERROR((IF(FI8="x",(HLOOKUP(FI$13,'BİLGİ GİR'!$CV$103:$DB$190,89,0)),"")),0)</f>
        <v/>
      </c>
      <c r="FJ7" s="1301" t="str">
        <f>IFERROR((IF(FJ8="x",(HLOOKUP(FJ$13,'BİLGİ GİR'!$CV$103:$DB$190,89,0)),"")),0)</f>
        <v/>
      </c>
      <c r="FK7" s="1302" t="str">
        <f>IFERROR((IF(FK8="x",(HLOOKUP(FK$13,'BİLGİ GİR'!$CV$103:$DB$190,89,0)),"")),0)</f>
        <v/>
      </c>
      <c r="FL7" s="1301" t="str">
        <f>IFERROR((IF(FL8="x",(HLOOKUP(FL$13,'BİLGİ GİR'!$CV$103:$DB$190,89,0)),"")),0)</f>
        <v/>
      </c>
      <c r="FM7" s="1302" t="str">
        <f>IFERROR((IF(FM8="x",(HLOOKUP(FM$13,'BİLGİ GİR'!$CV$103:$DB$190,89,0)),"")),0)</f>
        <v/>
      </c>
      <c r="FN7" s="1301" t="str">
        <f>IFERROR((IF(FN8="x",(HLOOKUP(FN$13,'BİLGİ GİR'!$CV$103:$DB$190,89,0)),"")),0)</f>
        <v/>
      </c>
      <c r="FO7" s="1302" t="str">
        <f>IFERROR((IF(FO8="x",(HLOOKUP(FO$13,'BİLGİ GİR'!$CV$103:$DB$190,89,0)),"")),0)</f>
        <v/>
      </c>
      <c r="FP7" s="1301" t="str">
        <f>IFERROR((IF(FP8="x",(HLOOKUP(FP$13,'BİLGİ GİR'!$CV$103:$DB$190,89,0)),"")),0)</f>
        <v/>
      </c>
      <c r="FQ7" s="1302" t="str">
        <f>IFERROR((IF(FQ8="x",(HLOOKUP(FQ$13,'BİLGİ GİR'!$CV$103:$DB$190,89,0)),"")),0)</f>
        <v/>
      </c>
      <c r="FR7" s="1301" t="str">
        <f>IFERROR((IF(FR8="x",(HLOOKUP(FR$13,'BİLGİ GİR'!$CV$103:$DB$190,89,0)),"")),0)</f>
        <v/>
      </c>
      <c r="FS7" s="1303" t="str">
        <f>IFERROR((IF(FS8="x",(HLOOKUP(FS$13,'BİLGİ GİR'!$CV$103:$DB$190,89,0)),"")),0)</f>
        <v/>
      </c>
      <c r="FT7" s="1304" t="str">
        <f>IFERROR((IF(FT8="x",(HLOOKUP(FT$13,'BİLGİ GİR'!$CV$103:$DB$190,89,0)),"")),0)</f>
        <v/>
      </c>
      <c r="FU7" s="1300" t="str">
        <f>IFERROR((IF(FU8="x",(HLOOKUP(FU$13,'BİLGİ GİR'!$CV$103:$DB$190,89,0)),"")),0)</f>
        <v/>
      </c>
      <c r="FV7" s="1301" t="str">
        <f>IFERROR((IF(FV8="x",(HLOOKUP(FV$13,'BİLGİ GİR'!$CV$103:$DB$190,89,0)),"")),0)</f>
        <v/>
      </c>
      <c r="FW7" s="1302" t="str">
        <f>IFERROR((IF(FW8="x",(HLOOKUP(FW$13,'BİLGİ GİR'!$CV$103:$DB$190,89,0)),"")),0)</f>
        <v/>
      </c>
      <c r="FX7" s="1301" t="str">
        <f>IFERROR((IF(FX8="x",(HLOOKUP(FX$13,'BİLGİ GİR'!$CV$103:$DB$190,89,0)),"")),0)</f>
        <v/>
      </c>
      <c r="FY7" s="1302" t="str">
        <f>IFERROR((IF(FY8="x",(HLOOKUP(FY$13,'BİLGİ GİR'!$CV$103:$DB$190,89,0)),"")),0)</f>
        <v/>
      </c>
      <c r="FZ7" s="1301" t="str">
        <f>IFERROR((IF(FZ8="x",(HLOOKUP(FZ$13,'BİLGİ GİR'!$CV$103:$DB$190,89,0)),"")),0)</f>
        <v/>
      </c>
      <c r="GA7" s="1302" t="str">
        <f>IFERROR((IF(GA8="x",(HLOOKUP(GA$13,'BİLGİ GİR'!$CV$103:$DB$190,89,0)),"")),0)</f>
        <v/>
      </c>
      <c r="GB7" s="1301" t="str">
        <f>IFERROR((IF(GB8="x",(HLOOKUP(GB$13,'BİLGİ GİR'!$CV$103:$DB$190,89,0)),"")),0)</f>
        <v/>
      </c>
      <c r="GC7" s="1302" t="str">
        <f>IFERROR((IF(GC8="x",(HLOOKUP(GC$13,'BİLGİ GİR'!$CV$103:$DB$190,89,0)),"")),0)</f>
        <v/>
      </c>
      <c r="GD7" s="1301" t="str">
        <f>IFERROR((IF(GD8="x",(HLOOKUP(GD$13,'BİLGİ GİR'!$CV$103:$DB$190,89,0)),"")),0)</f>
        <v/>
      </c>
      <c r="GE7" s="1302" t="str">
        <f>IFERROR((IF(GE8="x",(HLOOKUP(GE$13,'BİLGİ GİR'!$CV$103:$DB$190,89,0)),"")),0)</f>
        <v/>
      </c>
      <c r="GF7" s="1301" t="str">
        <f>IFERROR((IF(GF8="x",(HLOOKUP(GF$13,'BİLGİ GİR'!$CV$103:$DB$190,89,0)),"")),0)</f>
        <v/>
      </c>
      <c r="GG7" s="1303" t="str">
        <f>IFERROR((IF(GG8="x",(HLOOKUP(GG$13,'BİLGİ GİR'!$CV$103:$DB$190,89,0)),"")),0)</f>
        <v/>
      </c>
      <c r="GH7" s="1304" t="str">
        <f>IFERROR((IF(GH8="x",(HLOOKUP(GH$13,'BİLGİ GİR'!$CV$103:$DB$190,89,0)),"")),0)</f>
        <v/>
      </c>
    </row>
    <row r="8" spans="3:376" ht="18" hidden="1" customHeight="1" thickBot="1">
      <c r="DO8" s="4155" t="s">
        <v>144</v>
      </c>
      <c r="DP8" s="4156"/>
      <c r="DQ8" s="1305">
        <f>'BİLGİ GİR'!BL14</f>
        <v>0</v>
      </c>
      <c r="DR8" s="1306"/>
      <c r="DS8" s="1307">
        <f>'BİLGİ GİR'!BM14</f>
        <v>0</v>
      </c>
      <c r="DT8" s="1306"/>
      <c r="DU8" s="1307">
        <f>'BİLGİ GİR'!BN14</f>
        <v>0</v>
      </c>
      <c r="DV8" s="1306"/>
      <c r="DW8" s="1307">
        <f>'BİLGİ GİR'!BO14</f>
        <v>0</v>
      </c>
      <c r="DX8" s="1306"/>
      <c r="DY8" s="1307">
        <f>'BİLGİ GİR'!BP14</f>
        <v>0</v>
      </c>
      <c r="DZ8" s="1306"/>
      <c r="EA8" s="1307">
        <f>'BİLGİ GİR'!BQ14</f>
        <v>0</v>
      </c>
      <c r="EB8" s="1306"/>
      <c r="EC8" s="1308">
        <f>'BİLGİ GİR'!BR14</f>
        <v>0</v>
      </c>
      <c r="ED8" s="1309"/>
      <c r="EE8" s="1305">
        <f>'BİLGİ GİR'!BS14</f>
        <v>0</v>
      </c>
      <c r="EF8" s="1306"/>
      <c r="EG8" s="1307">
        <f>'BİLGİ GİR'!BT14</f>
        <v>0</v>
      </c>
      <c r="EH8" s="1306"/>
      <c r="EI8" s="1307">
        <f>'BİLGİ GİR'!BU14</f>
        <v>0</v>
      </c>
      <c r="EJ8" s="1306"/>
      <c r="EK8" s="1322">
        <f>'BİLGİ GİR'!BV14</f>
        <v>0</v>
      </c>
      <c r="EL8" s="1323"/>
      <c r="EM8" s="1307">
        <f>'BİLGİ GİR'!BW14</f>
        <v>0</v>
      </c>
      <c r="EN8" s="1306"/>
      <c r="EO8" s="1307">
        <f>'BİLGİ GİR'!BX14</f>
        <v>0</v>
      </c>
      <c r="EP8" s="1306"/>
      <c r="EQ8" s="1308">
        <f>'BİLGİ GİR'!BY14</f>
        <v>0</v>
      </c>
      <c r="ER8" s="1309"/>
      <c r="ES8" s="1305">
        <f>'BİLGİ GİR'!BZ14</f>
        <v>0</v>
      </c>
      <c r="ET8" s="1306"/>
      <c r="EU8" s="1307">
        <f>'BİLGİ GİR'!CA14</f>
        <v>0</v>
      </c>
      <c r="EV8" s="1306"/>
      <c r="EW8" s="1307">
        <f>'BİLGİ GİR'!CB14</f>
        <v>0</v>
      </c>
      <c r="EX8" s="1306"/>
      <c r="EY8" s="1307">
        <f>'BİLGİ GİR'!CC14</f>
        <v>0</v>
      </c>
      <c r="EZ8" s="1306"/>
      <c r="FA8" s="1307">
        <f>'BİLGİ GİR'!CD14</f>
        <v>0</v>
      </c>
      <c r="FB8" s="1306"/>
      <c r="FC8" s="1307">
        <f>'BİLGİ GİR'!CE14</f>
        <v>0</v>
      </c>
      <c r="FD8" s="1306"/>
      <c r="FE8" s="1308">
        <f>'BİLGİ GİR'!CF14</f>
        <v>0</v>
      </c>
      <c r="FF8" s="1309"/>
      <c r="FG8" s="1305">
        <f>'BİLGİ GİR'!CG14</f>
        <v>0</v>
      </c>
      <c r="FH8" s="1306"/>
      <c r="FI8" s="1307">
        <f>'BİLGİ GİR'!CH14</f>
        <v>0</v>
      </c>
      <c r="FJ8" s="1306"/>
      <c r="FK8" s="1307">
        <f>'BİLGİ GİR'!CI14</f>
        <v>0</v>
      </c>
      <c r="FL8" s="1306"/>
      <c r="FM8" s="1307">
        <f>'BİLGİ GİR'!CJ14</f>
        <v>0</v>
      </c>
      <c r="FN8" s="1306"/>
      <c r="FO8" s="1307">
        <f>'BİLGİ GİR'!CK14</f>
        <v>0</v>
      </c>
      <c r="FP8" s="1306"/>
      <c r="FQ8" s="1307">
        <f>'BİLGİ GİR'!CL14</f>
        <v>0</v>
      </c>
      <c r="FR8" s="1306"/>
      <c r="FS8" s="1308">
        <f>'BİLGİ GİR'!CM14</f>
        <v>0</v>
      </c>
      <c r="FT8" s="1309"/>
      <c r="FU8" s="1305">
        <f>'BİLGİ GİR'!CN14</f>
        <v>0</v>
      </c>
      <c r="FV8" s="1306"/>
      <c r="FW8" s="1307">
        <f>'BİLGİ GİR'!CO14</f>
        <v>0</v>
      </c>
      <c r="FX8" s="1306"/>
      <c r="FY8" s="1307">
        <f>'BİLGİ GİR'!CP14</f>
        <v>0</v>
      </c>
      <c r="FZ8" s="1306"/>
      <c r="GA8" s="1307">
        <f>'BİLGİ GİR'!CQ14</f>
        <v>0</v>
      </c>
      <c r="GB8" s="1306"/>
      <c r="GC8" s="1307">
        <f>'BİLGİ GİR'!CR14</f>
        <v>0</v>
      </c>
      <c r="GD8" s="1306"/>
      <c r="GE8" s="1307">
        <f>'BİLGİ GİR'!CS14</f>
        <v>0</v>
      </c>
      <c r="GF8" s="1306"/>
      <c r="GG8" s="1308">
        <f>'BİLGİ GİR'!CT14</f>
        <v>0</v>
      </c>
      <c r="GH8" s="1309"/>
    </row>
    <row r="9" spans="3:376" ht="15" customHeight="1" thickBot="1">
      <c r="CW9" s="4174" t="s">
        <v>270</v>
      </c>
      <c r="DO9" s="1291" t="s">
        <v>146</v>
      </c>
      <c r="DP9" s="1292"/>
      <c r="DQ9" s="1310">
        <f t="shared" ref="DQ9" si="8">DQ10+DQ11</f>
        <v>0</v>
      </c>
      <c r="DR9" s="1311"/>
      <c r="DS9" s="1312">
        <f t="shared" ref="DS9" si="9">DS10+DS11</f>
        <v>0</v>
      </c>
      <c r="DT9" s="1311"/>
      <c r="DU9" s="1312">
        <f>DU10+DU11</f>
        <v>0</v>
      </c>
      <c r="DV9" s="1311"/>
      <c r="DW9" s="1312">
        <f t="shared" ref="DW9" si="10">DW10+DW11</f>
        <v>0</v>
      </c>
      <c r="DX9" s="1311"/>
      <c r="DY9" s="1312">
        <f t="shared" ref="DY9" si="11">DY10+DY11</f>
        <v>0</v>
      </c>
      <c r="DZ9" s="1311"/>
      <c r="EA9" s="1312">
        <f t="shared" ref="EA9" si="12">EA10+EA11</f>
        <v>0</v>
      </c>
      <c r="EB9" s="1311"/>
      <c r="EC9" s="1313">
        <f t="shared" ref="EC9" si="13">EC10+EC11</f>
        <v>0</v>
      </c>
      <c r="ED9" s="1484"/>
      <c r="EE9" s="1310">
        <f t="shared" ref="EE9" si="14">EE10+EE11</f>
        <v>0</v>
      </c>
      <c r="EF9" s="1311"/>
      <c r="EG9" s="1312">
        <f t="shared" ref="EG9" si="15">EG10+EG11</f>
        <v>0</v>
      </c>
      <c r="EH9" s="1311"/>
      <c r="EI9" s="1312">
        <f t="shared" ref="EI9" si="16">EI10+EI11</f>
        <v>0</v>
      </c>
      <c r="EJ9" s="1311"/>
      <c r="EK9" s="1312">
        <f t="shared" ref="EK9" si="17">EK10+EK11</f>
        <v>0</v>
      </c>
      <c r="EL9" s="1311"/>
      <c r="EM9" s="1312">
        <f t="shared" ref="EM9" si="18">EM10+EM11</f>
        <v>0</v>
      </c>
      <c r="EN9" s="1311"/>
      <c r="EO9" s="1312">
        <f t="shared" ref="EO9" si="19">EO10+EO11</f>
        <v>0</v>
      </c>
      <c r="EP9" s="1311"/>
      <c r="EQ9" s="1313">
        <f t="shared" ref="EQ9" si="20">EQ10+EQ11</f>
        <v>0</v>
      </c>
      <c r="ER9" s="1484"/>
      <c r="ES9" s="1310">
        <f t="shared" ref="ES9" si="21">ES10+ES11</f>
        <v>0</v>
      </c>
      <c r="ET9" s="1311"/>
      <c r="EU9" s="1312">
        <f t="shared" ref="EU9" si="22">EU10+EU11</f>
        <v>0</v>
      </c>
      <c r="EV9" s="1311"/>
      <c r="EW9" s="1312">
        <f t="shared" ref="EW9" si="23">EW10+EW11</f>
        <v>0</v>
      </c>
      <c r="EX9" s="1311"/>
      <c r="EY9" s="1312">
        <f t="shared" ref="EY9" si="24">EY10+EY11</f>
        <v>0</v>
      </c>
      <c r="EZ9" s="1311"/>
      <c r="FA9" s="1312">
        <f t="shared" ref="FA9" si="25">FA10+FA11</f>
        <v>0</v>
      </c>
      <c r="FB9" s="1311"/>
      <c r="FC9" s="1312">
        <f t="shared" ref="FC9" si="26">FC10+FC11</f>
        <v>0</v>
      </c>
      <c r="FD9" s="1311"/>
      <c r="FE9" s="1313">
        <f t="shared" ref="FE9" si="27">FE10+FE11</f>
        <v>0</v>
      </c>
      <c r="FF9" s="1484"/>
      <c r="FG9" s="1310">
        <f t="shared" ref="FG9" si="28">FG10+FG11</f>
        <v>0</v>
      </c>
      <c r="FH9" s="1311"/>
      <c r="FI9" s="1312">
        <f t="shared" ref="FI9" si="29">FI10+FI11</f>
        <v>0</v>
      </c>
      <c r="FJ9" s="1311"/>
      <c r="FK9" s="1312">
        <f t="shared" ref="FK9" si="30">FK10+FK11</f>
        <v>0</v>
      </c>
      <c r="FL9" s="1311"/>
      <c r="FM9" s="1312">
        <f t="shared" ref="FM9" si="31">FM10+FM11</f>
        <v>0</v>
      </c>
      <c r="FN9" s="1311"/>
      <c r="FO9" s="1312">
        <f t="shared" ref="FO9" si="32">FO10+FO11</f>
        <v>0</v>
      </c>
      <c r="FP9" s="1311"/>
      <c r="FQ9" s="1312">
        <f t="shared" ref="FQ9" si="33">FQ10+FQ11</f>
        <v>0</v>
      </c>
      <c r="FR9" s="1311"/>
      <c r="FS9" s="1313">
        <f t="shared" ref="FS9" si="34">FS10+FS11</f>
        <v>0</v>
      </c>
      <c r="FT9" s="1484"/>
      <c r="FU9" s="1310">
        <f t="shared" ref="FU9" si="35">FU10+FU11</f>
        <v>0</v>
      </c>
      <c r="FV9" s="1311"/>
      <c r="FW9" s="1312">
        <f t="shared" ref="FW9" si="36">FW10+FW11</f>
        <v>0</v>
      </c>
      <c r="FX9" s="1311"/>
      <c r="FY9" s="1312">
        <f t="shared" ref="FY9" si="37">FY10+FY11</f>
        <v>0</v>
      </c>
      <c r="FZ9" s="1311"/>
      <c r="GA9" s="1312">
        <f t="shared" ref="GA9" si="38">GA10+GA11</f>
        <v>0</v>
      </c>
      <c r="GB9" s="1311"/>
      <c r="GC9" s="1312">
        <f t="shared" ref="GC9" si="39">GC10+GC11</f>
        <v>0</v>
      </c>
      <c r="GD9" s="1311"/>
      <c r="GE9" s="1312">
        <f t="shared" ref="GE9" si="40">GE10+GE11</f>
        <v>0</v>
      </c>
      <c r="GF9" s="1311"/>
      <c r="GG9" s="1313">
        <f t="shared" ref="GG9" si="41">GG10+GG11</f>
        <v>0</v>
      </c>
      <c r="GH9" s="1484"/>
    </row>
    <row r="10" spans="3:376" ht="10.5" customHeight="1">
      <c r="CW10" s="4175"/>
      <c r="DO10" s="863"/>
      <c r="DP10" s="1277" t="s">
        <v>7</v>
      </c>
      <c r="DQ10" s="1314">
        <f>SUMIFS(DQ16:DQ43,$DP$16:$DP$43,"=T",DR16:DR43,"=X")</f>
        <v>0</v>
      </c>
      <c r="DR10" s="1315"/>
      <c r="DS10" s="1316">
        <f>SUMIFS(DS16:DS43,$DP$16:$DP$43,"=T",DT16:DT43,"=X")</f>
        <v>0</v>
      </c>
      <c r="DT10" s="1315"/>
      <c r="DU10" s="1316">
        <f>SUMIFS(DU16:DU43,$DP$16:$DP$43,"=T",DV16:DV43,"=X")</f>
        <v>0</v>
      </c>
      <c r="DV10" s="1315"/>
      <c r="DW10" s="1316">
        <f>SUMIFS(DW16:DW43,$DP$16:$DP$43,"=T",DX16:DX43,"=X")</f>
        <v>0</v>
      </c>
      <c r="DX10" s="1315"/>
      <c r="DY10" s="1316">
        <f>SUMIFS(DY16:DY43,$DP$16:$DP$43,"=T",DZ16:DZ43,"=X")</f>
        <v>0</v>
      </c>
      <c r="DZ10" s="1315"/>
      <c r="EA10" s="1316">
        <f>SUMIFS(EA16:EA43,$DP$16:$DP$43,"=T",EB16:EB43,"=X")</f>
        <v>0</v>
      </c>
      <c r="EB10" s="1315"/>
      <c r="EC10" s="1317">
        <f>SUMIFS(EC16:EC43,$DP$16:$DP$43,"=T",ED16:ED43,"=X")</f>
        <v>0</v>
      </c>
      <c r="ED10" s="1485"/>
      <c r="EE10" s="1314">
        <f>SUMIFS(EE16:EE43,$DP$16:$DP$43,"=T",EF16:EF43,"=X")</f>
        <v>0</v>
      </c>
      <c r="EF10" s="1315"/>
      <c r="EG10" s="1316">
        <f>SUMIFS(EG16:EG43,$DP$16:$DP$43,"=T",EH16:EH43,"=X")</f>
        <v>0</v>
      </c>
      <c r="EH10" s="1315"/>
      <c r="EI10" s="1316">
        <f>SUMIFS(EI16:EI43,$DP$16:$DP$43,"=T",EJ16:EJ43,"=X")</f>
        <v>0</v>
      </c>
      <c r="EJ10" s="1315"/>
      <c r="EK10" s="1316">
        <f>SUMIFS(EK16:EK43,$DP$16:$DP$43,"=T",EL16:EL43,"=X")</f>
        <v>0</v>
      </c>
      <c r="EL10" s="1315"/>
      <c r="EM10" s="1316">
        <f>SUMIFS(EM16:EM43,$DP$16:$DP$43,"=T",EN16:EN43,"=X")</f>
        <v>0</v>
      </c>
      <c r="EN10" s="1315"/>
      <c r="EO10" s="1316">
        <f>SUMIFS(EO16:EO43,$DP$16:$DP$43,"=T",EP16:EP43,"=X")</f>
        <v>0</v>
      </c>
      <c r="EP10" s="1315"/>
      <c r="EQ10" s="1317">
        <f>SUMIFS(EQ16:EQ43,$DP$16:$DP$43,"=T",ER16:ER43,"=X")</f>
        <v>0</v>
      </c>
      <c r="ER10" s="1485"/>
      <c r="ES10" s="1314">
        <f>SUMIFS(ES16:ES43,$DP$16:$DP$43,"=T",ET16:ET43,"=X")</f>
        <v>0</v>
      </c>
      <c r="ET10" s="1315"/>
      <c r="EU10" s="1316">
        <f>SUMIFS(EU16:EU43,$DP$16:$DP$43,"=T",EV16:EV43,"=X")</f>
        <v>0</v>
      </c>
      <c r="EV10" s="1315"/>
      <c r="EW10" s="1316">
        <f>SUMIFS(EW16:EW43,$DP$16:$DP$43,"=T",EX16:EX43,"=X")</f>
        <v>0</v>
      </c>
      <c r="EX10" s="1315"/>
      <c r="EY10" s="1316">
        <f>SUMIFS(EY16:EY43,$DP$16:$DP$43,"=T",EZ16:EZ43,"=X")</f>
        <v>0</v>
      </c>
      <c r="EZ10" s="1315"/>
      <c r="FA10" s="1316">
        <f>SUMIFS(FA16:FA43,$DP$16:$DP$43,"=T",FB16:FB43,"=X")</f>
        <v>0</v>
      </c>
      <c r="FB10" s="1315"/>
      <c r="FC10" s="1316">
        <f>SUMIFS(FC16:FC43,$DP$16:$DP$43,"=T",FD16:FD43,"=X")</f>
        <v>0</v>
      </c>
      <c r="FD10" s="1315"/>
      <c r="FE10" s="1317">
        <f>SUMIFS(FE16:FE43,$DP$16:$DP$43,"=T",FF16:FF43,"=X")</f>
        <v>0</v>
      </c>
      <c r="FF10" s="1485"/>
      <c r="FG10" s="1314">
        <f>SUMIFS(FG16:FG43,$DP$16:$DP$43,"=T",FH16:FH43,"=X")</f>
        <v>0</v>
      </c>
      <c r="FH10" s="1315"/>
      <c r="FI10" s="1316">
        <f>SUMIFS(FI16:FI43,$DP$16:$DP$43,"=T",FJ16:FJ43,"=X")</f>
        <v>0</v>
      </c>
      <c r="FJ10" s="1315"/>
      <c r="FK10" s="1316">
        <f>SUMIFS(FK16:FK43,$DP$16:$DP$43,"=T",FL16:FL43,"=X")</f>
        <v>0</v>
      </c>
      <c r="FL10" s="1315"/>
      <c r="FM10" s="1316">
        <f>SUMIFS(FM16:FM43,$DP$16:$DP$43,"=T",FN16:FN43,"=X")</f>
        <v>0</v>
      </c>
      <c r="FN10" s="1315"/>
      <c r="FO10" s="1316">
        <f>SUMIFS(FO16:FO43,$DP$16:$DP$43,"=T",FP16:FP43,"=X")</f>
        <v>0</v>
      </c>
      <c r="FP10" s="1315"/>
      <c r="FQ10" s="1316">
        <f>SUMIFS(FQ16:FQ43,$DP$16:$DP$43,"=T",FR16:FR43,"=X")</f>
        <v>0</v>
      </c>
      <c r="FR10" s="1315"/>
      <c r="FS10" s="1317">
        <f>SUMIFS(FS16:FS43,$DP$16:$DP$43,"=T",FT16:FT43,"=X")</f>
        <v>0</v>
      </c>
      <c r="FT10" s="1485"/>
      <c r="FU10" s="1314">
        <f>SUMIFS(FU16:FU43,$DP$16:$DP$43,"=T",FV16:FV43,"=X")</f>
        <v>0</v>
      </c>
      <c r="FV10" s="1315"/>
      <c r="FW10" s="1316">
        <f>SUMIFS(FW16:FW43,$DP$16:$DP$43,"=T",FX16:FX43,"=X")</f>
        <v>0</v>
      </c>
      <c r="FX10" s="1315"/>
      <c r="FY10" s="1316">
        <f>SUMIFS(FY16:FY43,$DP$16:$DP$43,"=T",FZ16:FZ43,"=X")</f>
        <v>0</v>
      </c>
      <c r="FZ10" s="1315"/>
      <c r="GA10" s="1316">
        <f>SUMIFS(GA16:GA43,$DP$16:$DP$43,"=T",GB16:GB43,"=X")</f>
        <v>0</v>
      </c>
      <c r="GB10" s="1315"/>
      <c r="GC10" s="1316">
        <f>SUMIFS(GC16:GC43,$DP$16:$DP$43,"=T",GD16:GD43,"=X")</f>
        <v>0</v>
      </c>
      <c r="GD10" s="1315"/>
      <c r="GE10" s="1316">
        <f>SUMIFS(GE16:GE43,$DP$16:$DP$43,"=T",GF16:GF43,"=X")</f>
        <v>0</v>
      </c>
      <c r="GF10" s="1315"/>
      <c r="GG10" s="1317">
        <f>SUMIFS(GG16:GG43,$DP$16:$DP$43,"=T",GH16:GH43,"=X")</f>
        <v>0</v>
      </c>
      <c r="GH10" s="1485"/>
    </row>
    <row r="11" spans="3:376" ht="10.5" customHeight="1" thickBot="1">
      <c r="CW11" s="4175"/>
      <c r="DO11" s="910"/>
      <c r="DP11" s="1278" t="s">
        <v>71</v>
      </c>
      <c r="DQ11" s="1318">
        <f>SUMIFS(DQ16:DQ43,$DP$16:$DP$43,"=D",DR16:DR43,"=X")</f>
        <v>0</v>
      </c>
      <c r="DR11" s="1319"/>
      <c r="DS11" s="1320">
        <f>SUMIFS(DS16:DS43,$DP$16:$DP$43,"=D",DT16:DT43,"=X")</f>
        <v>0</v>
      </c>
      <c r="DT11" s="1319"/>
      <c r="DU11" s="1320">
        <f>SUMIFS(DU16:DU43,$DP$16:$DP$43,"=D",DV16:DV43,"=X")</f>
        <v>0</v>
      </c>
      <c r="DV11" s="1319"/>
      <c r="DW11" s="1320">
        <f>SUMIFS(DW16:DW43,$DP$16:$DP$43,"=D",DX16:DX43,"=X")</f>
        <v>0</v>
      </c>
      <c r="DX11" s="1319"/>
      <c r="DY11" s="1320">
        <f>SUMIFS(DY16:DY43,$DP$16:$DP$43,"=D",DZ16:DZ43,"=X")</f>
        <v>0</v>
      </c>
      <c r="DZ11" s="1319"/>
      <c r="EA11" s="1320">
        <f>SUMIFS(EA16:EA43,$DP$16:$DP$43,"=D",EB16:EB43,"=X")</f>
        <v>0</v>
      </c>
      <c r="EB11" s="1319"/>
      <c r="EC11" s="1321">
        <f>SUMIFS(EC16:EC43,$DP$16:$DP$43,"=D",ED16:ED43,"=X")</f>
        <v>0</v>
      </c>
      <c r="ED11" s="1486"/>
      <c r="EE11" s="1318">
        <f>SUMIFS(EE16:EE43,$DP$16:$DP$43,"=D",EF16:EF43,"=X")</f>
        <v>0</v>
      </c>
      <c r="EF11" s="1319"/>
      <c r="EG11" s="1320">
        <f>SUMIFS(EG16:EG43,$DP$16:$DP$43,"=D",EH16:EH43,"=X")</f>
        <v>0</v>
      </c>
      <c r="EH11" s="1319"/>
      <c r="EI11" s="1320">
        <f>SUMIFS(EI16:EI43,$DP$16:$DP$43,"=D",EJ16:EJ43,"=X")</f>
        <v>0</v>
      </c>
      <c r="EJ11" s="1319"/>
      <c r="EK11" s="1320">
        <f>SUMIFS(EK16:EK43,$DP$16:$DP$43,"=D",EL16:EL43,"=X")</f>
        <v>0</v>
      </c>
      <c r="EL11" s="1319"/>
      <c r="EM11" s="1320">
        <f>SUMIFS(EM16:EM43,$DP$16:$DP$43,"=D",EN16:EN43,"=X")</f>
        <v>0</v>
      </c>
      <c r="EN11" s="1319"/>
      <c r="EO11" s="1320">
        <f>SUMIFS(EO16:EO43,$DP$16:$DP$43,"=D",EP16:EP43,"=X")</f>
        <v>0</v>
      </c>
      <c r="EP11" s="1319"/>
      <c r="EQ11" s="1321">
        <f>SUMIFS(EQ16:EQ43,$DP$16:$DP$43,"=D",ER16:ER43,"=X")</f>
        <v>0</v>
      </c>
      <c r="ER11" s="1486"/>
      <c r="ES11" s="1318">
        <f>SUMIFS(ES16:ES43,$DP$16:$DP$43,"=D",ET16:ET43,"=X")</f>
        <v>0</v>
      </c>
      <c r="ET11" s="1319"/>
      <c r="EU11" s="1320">
        <f>SUMIFS(EU16:EU43,$DP$16:$DP$43,"=D",EV16:EV43,"=X")</f>
        <v>0</v>
      </c>
      <c r="EV11" s="1319"/>
      <c r="EW11" s="1320">
        <f>SUMIFS(EW16:EW43,$DP$16:$DP$43,"=D",EX16:EX43,"=X")</f>
        <v>0</v>
      </c>
      <c r="EX11" s="1319"/>
      <c r="EY11" s="1320">
        <f>SUMIFS(EY16:EY43,$DP$16:$DP$43,"=D",EZ16:EZ43,"=X")</f>
        <v>0</v>
      </c>
      <c r="EZ11" s="1319"/>
      <c r="FA11" s="1320">
        <f>SUMIFS(FA16:FA43,$DP$16:$DP$43,"=D",FB16:FB43,"=X")</f>
        <v>0</v>
      </c>
      <c r="FB11" s="1319"/>
      <c r="FC11" s="1320">
        <f>SUMIFS(FC16:FC43,$DP$16:$DP$43,"=D",FD16:FD43,"=X")</f>
        <v>0</v>
      </c>
      <c r="FD11" s="1319"/>
      <c r="FE11" s="1321">
        <f>SUMIFS(FE16:FE43,$DP$16:$DP$43,"=D",FF16:FF43,"=X")</f>
        <v>0</v>
      </c>
      <c r="FF11" s="1486"/>
      <c r="FG11" s="1318">
        <f>SUMIFS(FG16:FG43,$DP$16:$DP$43,"=D",FH16:FH43,"=X")</f>
        <v>0</v>
      </c>
      <c r="FH11" s="1319"/>
      <c r="FI11" s="1320">
        <f>SUMIFS(FI16:FI43,$DP$16:$DP$43,"=D",FJ16:FJ43,"=X")</f>
        <v>0</v>
      </c>
      <c r="FJ11" s="1319"/>
      <c r="FK11" s="1320">
        <f>SUMIFS(FK16:FK43,$DP$16:$DP$43,"=D",FL16:FL43,"=X")</f>
        <v>0</v>
      </c>
      <c r="FL11" s="1319"/>
      <c r="FM11" s="1320">
        <f>SUMIFS(FM16:FM43,$DP$16:$DP$43,"=D",FN16:FN43,"=X")</f>
        <v>0</v>
      </c>
      <c r="FN11" s="1319"/>
      <c r="FO11" s="1320">
        <f>SUMIFS(FO16:FO43,$DP$16:$DP$43,"=D",FP16:FP43,"=X")</f>
        <v>0</v>
      </c>
      <c r="FP11" s="1319"/>
      <c r="FQ11" s="1320">
        <f>SUMIFS(FQ16:FQ43,$DP$16:$DP$43,"=D",FR16:FR43,"=X")</f>
        <v>0</v>
      </c>
      <c r="FR11" s="1319"/>
      <c r="FS11" s="1321">
        <f>SUMIFS(FS16:FS43,$DP$16:$DP$43,"=D",FT16:FT43,"=X")</f>
        <v>0</v>
      </c>
      <c r="FT11" s="1486"/>
      <c r="FU11" s="1318">
        <f>SUMIFS(FU16:FU43,$DP$16:$DP$43,"=D",FV16:FV43,"=X")</f>
        <v>0</v>
      </c>
      <c r="FV11" s="1319"/>
      <c r="FW11" s="1320">
        <f>SUMIFS(FW16:FW43,$DP$16:$DP$43,"=D",FX16:FX43,"=X")</f>
        <v>0</v>
      </c>
      <c r="FX11" s="1319"/>
      <c r="FY11" s="1320">
        <f>SUMIFS(FY16:FY43,$DP$16:$DP$43,"=D",FZ16:FZ43,"=X")</f>
        <v>0</v>
      </c>
      <c r="FZ11" s="1319"/>
      <c r="GA11" s="1320">
        <f>SUMIFS(GA16:GA43,$DP$16:$DP$43,"=D",GB16:GB43,"=X")</f>
        <v>0</v>
      </c>
      <c r="GB11" s="1319"/>
      <c r="GC11" s="1320">
        <f>SUMIFS(GC16:GC43,$DP$16:$DP$43,"=D",GD16:GD43,"=X")</f>
        <v>0</v>
      </c>
      <c r="GD11" s="1319"/>
      <c r="GE11" s="1320">
        <f>SUMIFS(GE16:GE43,$DP$16:$DP$43,"=D",GF16:GF43,"=X")</f>
        <v>0</v>
      </c>
      <c r="GF11" s="1319"/>
      <c r="GG11" s="1321">
        <f>SUMIFS(GG16:GG43,$DP$16:$DP$43,"=D",GH16:GH43,"=X")</f>
        <v>0</v>
      </c>
      <c r="GH11" s="1486"/>
    </row>
    <row r="12" spans="3:376" s="1457" customFormat="1" ht="15.75" customHeight="1" thickTop="1">
      <c r="C12" s="95"/>
      <c r="J12" s="751"/>
      <c r="W12" s="1752"/>
      <c r="X12" s="1752"/>
      <c r="Y12" s="1752"/>
      <c r="Z12" s="1752"/>
      <c r="AA12" s="1752"/>
      <c r="AB12" s="1752"/>
      <c r="AC12" s="1752"/>
      <c r="AD12" s="1752"/>
      <c r="AE12" s="1752"/>
      <c r="AF12" s="1752"/>
      <c r="AG12" s="1752"/>
      <c r="AH12" s="1752"/>
      <c r="AI12" s="1752"/>
      <c r="AJ12" s="1752"/>
      <c r="AK12" s="1752"/>
      <c r="AL12" s="1752"/>
      <c r="AM12" s="1752"/>
      <c r="AN12" s="1752"/>
      <c r="AO12" s="1752"/>
      <c r="AP12" s="1752"/>
      <c r="AQ12" s="1752"/>
      <c r="AR12" s="1752"/>
      <c r="AS12" s="1752"/>
      <c r="AT12" s="1752"/>
      <c r="AU12" s="1752"/>
      <c r="AV12" s="1752"/>
      <c r="AW12" s="1752"/>
      <c r="AX12" s="1752"/>
      <c r="AY12" s="1752"/>
      <c r="AZ12" s="1752"/>
      <c r="BA12" s="1752"/>
      <c r="BB12" s="1752"/>
      <c r="BC12" s="1752"/>
      <c r="BD12" s="1752"/>
      <c r="BE12" s="1752"/>
      <c r="BF12" s="1752"/>
      <c r="BG12" s="1752"/>
      <c r="BH12" s="1752"/>
      <c r="BI12" s="1752"/>
      <c r="BJ12" s="1752"/>
      <c r="BK12" s="1752"/>
      <c r="BL12" s="1752"/>
      <c r="BM12" s="1752"/>
      <c r="BN12" s="1752"/>
      <c r="BO12" s="1752"/>
      <c r="BP12" s="1752"/>
      <c r="BQ12" s="1752"/>
      <c r="BR12" s="1752"/>
      <c r="BS12" s="1752"/>
      <c r="BT12" s="1752"/>
      <c r="BU12" s="1752"/>
      <c r="BV12" s="1752"/>
      <c r="BW12" s="1752"/>
      <c r="BX12" s="1752"/>
      <c r="BY12" s="1752"/>
      <c r="BZ12" s="1752"/>
      <c r="CA12" s="1752"/>
      <c r="CB12" s="1752"/>
      <c r="CC12" s="1752"/>
      <c r="CD12" s="1752"/>
      <c r="CE12" s="1752"/>
      <c r="CF12" s="1752"/>
      <c r="CG12" s="1752"/>
      <c r="CH12" s="1752"/>
      <c r="CI12" s="1752"/>
      <c r="CJ12" s="1752"/>
      <c r="CK12" s="1752"/>
      <c r="CL12" s="1752"/>
      <c r="CM12" s="1752"/>
      <c r="CN12" s="1752"/>
      <c r="CP12" s="95"/>
      <c r="CQ12" s="18"/>
      <c r="CR12" s="18"/>
      <c r="CS12" s="18"/>
      <c r="CT12" s="18"/>
      <c r="CU12" s="18"/>
      <c r="CW12" s="4175"/>
      <c r="DN12" s="33"/>
      <c r="DO12" s="4211" t="s">
        <v>4</v>
      </c>
      <c r="DP12" s="4213">
        <f>'BİLGİ GİR'!BK25</f>
        <v>0</v>
      </c>
      <c r="DQ12" s="4201">
        <f>'BİLGİ GİR'!BL25</f>
        <v>4</v>
      </c>
      <c r="DR12" s="4198"/>
      <c r="DS12" s="4197">
        <f>'BİLGİ GİR'!BM25</f>
        <v>5</v>
      </c>
      <c r="DT12" s="4198"/>
      <c r="DU12" s="4197">
        <f>'BİLGİ GİR'!BN25</f>
        <v>6</v>
      </c>
      <c r="DV12" s="4198"/>
      <c r="DW12" s="4197">
        <f>'BİLGİ GİR'!BO25</f>
        <v>7</v>
      </c>
      <c r="DX12" s="4198"/>
      <c r="DY12" s="4197">
        <f>'BİLGİ GİR'!BP25</f>
        <v>8</v>
      </c>
      <c r="DZ12" s="4198"/>
      <c r="EA12" s="4197">
        <f>'BİLGİ GİR'!BQ25</f>
        <v>9</v>
      </c>
      <c r="EB12" s="4198"/>
      <c r="EC12" s="4199">
        <f>'BİLGİ GİR'!BR25</f>
        <v>10</v>
      </c>
      <c r="ED12" s="4200"/>
      <c r="EE12" s="4201">
        <f>'BİLGİ GİR'!BS25</f>
        <v>11</v>
      </c>
      <c r="EF12" s="4198"/>
      <c r="EG12" s="4197">
        <f>'BİLGİ GİR'!BT25</f>
        <v>12</v>
      </c>
      <c r="EH12" s="4198"/>
      <c r="EI12" s="4197">
        <f>'BİLGİ GİR'!BU25</f>
        <v>13</v>
      </c>
      <c r="EJ12" s="4198"/>
      <c r="EK12" s="4197">
        <f>'BİLGİ GİR'!BV25</f>
        <v>14</v>
      </c>
      <c r="EL12" s="4198"/>
      <c r="EM12" s="4197">
        <f>'BİLGİ GİR'!BW25</f>
        <v>15</v>
      </c>
      <c r="EN12" s="4198"/>
      <c r="EO12" s="4197">
        <f>'BİLGİ GİR'!BX25</f>
        <v>16</v>
      </c>
      <c r="EP12" s="4198"/>
      <c r="EQ12" s="4199">
        <f>'BİLGİ GİR'!BY25</f>
        <v>17</v>
      </c>
      <c r="ER12" s="4200"/>
      <c r="ES12" s="4201">
        <f>'BİLGİ GİR'!BZ25</f>
        <v>18</v>
      </c>
      <c r="ET12" s="4198"/>
      <c r="EU12" s="4197">
        <f>'BİLGİ GİR'!CA25</f>
        <v>19</v>
      </c>
      <c r="EV12" s="4198"/>
      <c r="EW12" s="4197">
        <f>'BİLGİ GİR'!CB25</f>
        <v>20</v>
      </c>
      <c r="EX12" s="4198"/>
      <c r="EY12" s="4197">
        <f>'BİLGİ GİR'!CC25</f>
        <v>21</v>
      </c>
      <c r="EZ12" s="4198"/>
      <c r="FA12" s="4197">
        <f>'BİLGİ GİR'!CD25</f>
        <v>22</v>
      </c>
      <c r="FB12" s="4198"/>
      <c r="FC12" s="4197">
        <f>'BİLGİ GİR'!CE25</f>
        <v>23</v>
      </c>
      <c r="FD12" s="4198"/>
      <c r="FE12" s="4199">
        <f>'BİLGİ GİR'!CF25</f>
        <v>24</v>
      </c>
      <c r="FF12" s="4200"/>
      <c r="FG12" s="4201">
        <f>'BİLGİ GİR'!CG25</f>
        <v>25</v>
      </c>
      <c r="FH12" s="4198"/>
      <c r="FI12" s="4197">
        <f>'BİLGİ GİR'!CH25</f>
        <v>26</v>
      </c>
      <c r="FJ12" s="4198"/>
      <c r="FK12" s="4197">
        <f>'BİLGİ GİR'!CI25</f>
        <v>27</v>
      </c>
      <c r="FL12" s="4198"/>
      <c r="FM12" s="4197">
        <f>'BİLGİ GİR'!CJ25</f>
        <v>28</v>
      </c>
      <c r="FN12" s="4198"/>
      <c r="FO12" s="4197">
        <f>'BİLGİ GİR'!CK25</f>
        <v>29</v>
      </c>
      <c r="FP12" s="4198"/>
      <c r="FQ12" s="4197">
        <f>'BİLGİ GİR'!CL25</f>
        <v>30</v>
      </c>
      <c r="FR12" s="4198"/>
      <c r="FS12" s="4199">
        <f>'BİLGİ GİR'!CM25</f>
        <v>31</v>
      </c>
      <c r="FT12" s="4200"/>
      <c r="FU12" s="4201">
        <f>'BİLGİ GİR'!CN25</f>
        <v>1</v>
      </c>
      <c r="FV12" s="4198"/>
      <c r="FW12" s="4197">
        <f>'BİLGİ GİR'!CO25</f>
        <v>2</v>
      </c>
      <c r="FX12" s="4198"/>
      <c r="FY12" s="4197">
        <f>'BİLGİ GİR'!CP25</f>
        <v>3</v>
      </c>
      <c r="FZ12" s="4198"/>
      <c r="GA12" s="4197">
        <f>'BİLGİ GİR'!CQ25</f>
        <v>4</v>
      </c>
      <c r="GB12" s="4198"/>
      <c r="GC12" s="4197">
        <f>'BİLGİ GİR'!CR25</f>
        <v>5</v>
      </c>
      <c r="GD12" s="4198"/>
      <c r="GE12" s="4202">
        <f>'BİLGİ GİR'!CS25</f>
        <v>6</v>
      </c>
      <c r="GF12" s="4203"/>
      <c r="GG12" s="4204">
        <f>'BİLGİ GİR'!CT25</f>
        <v>7</v>
      </c>
      <c r="GH12" s="4205"/>
      <c r="GL12" s="1298"/>
      <c r="GM12" s="1298"/>
      <c r="GN12" s="1298"/>
      <c r="GO12" s="1298"/>
      <c r="GP12" s="1298"/>
      <c r="GQ12" s="1298"/>
      <c r="GR12" s="1298"/>
      <c r="GS12" s="1298"/>
      <c r="GT12" s="1298"/>
      <c r="GU12" s="1298"/>
      <c r="GV12" s="1298"/>
      <c r="GW12" s="1298"/>
      <c r="GX12" s="1298"/>
      <c r="GY12" s="1298"/>
      <c r="GZ12" s="1298"/>
      <c r="HA12" s="1298"/>
      <c r="HB12" s="1298"/>
      <c r="HC12" s="1298"/>
      <c r="HD12" s="1298"/>
      <c r="HE12" s="1298"/>
      <c r="HF12" s="1298"/>
      <c r="HG12" s="1298"/>
      <c r="HH12" s="1298"/>
      <c r="HI12" s="1298"/>
      <c r="HJ12" s="1298"/>
      <c r="HK12" s="1298"/>
      <c r="HL12" s="1298"/>
      <c r="HM12" s="1298"/>
      <c r="HN12" s="1298"/>
      <c r="HO12" s="1298"/>
      <c r="HP12" s="1298"/>
      <c r="HQ12" s="1298"/>
      <c r="HR12" s="1298"/>
      <c r="HS12" s="1298"/>
      <c r="HT12" s="1298"/>
      <c r="HU12" s="1298"/>
      <c r="HV12" s="1298"/>
      <c r="HW12" s="1298"/>
      <c r="HX12" s="1298"/>
      <c r="HY12" s="1298"/>
      <c r="HZ12" s="1298"/>
      <c r="IA12" s="1298"/>
      <c r="IB12" s="1298"/>
      <c r="IC12" s="1298"/>
      <c r="ID12" s="1298"/>
      <c r="IE12" s="1298"/>
      <c r="IF12" s="1298"/>
      <c r="IG12" s="1298"/>
      <c r="IH12" s="1298"/>
      <c r="II12" s="1298"/>
      <c r="IJ12" s="1298"/>
      <c r="IK12" s="1298"/>
      <c r="IL12" s="1298"/>
      <c r="IM12" s="1298"/>
      <c r="IN12" s="1298"/>
      <c r="IO12" s="1298"/>
      <c r="IP12" s="1298"/>
      <c r="IQ12" s="1298"/>
      <c r="IR12" s="1298"/>
      <c r="IS12" s="1298"/>
      <c r="IT12" s="1298"/>
      <c r="IU12" s="1298"/>
      <c r="IV12" s="1298"/>
      <c r="IW12" s="1298"/>
      <c r="IX12" s="1298"/>
      <c r="IY12" s="1298"/>
      <c r="IZ12" s="1298"/>
      <c r="JA12" s="1298"/>
      <c r="JB12" s="1298"/>
      <c r="JK12" s="1754"/>
      <c r="JL12" s="1754"/>
      <c r="JM12" s="1754"/>
      <c r="JN12" s="1754"/>
      <c r="JO12" s="1298"/>
      <c r="JP12" s="1298"/>
      <c r="JQ12" s="1298"/>
      <c r="JR12" s="1298"/>
      <c r="JS12" s="1298"/>
      <c r="JT12" s="1298"/>
      <c r="JU12" s="1298"/>
      <c r="JV12" s="1298"/>
      <c r="JW12" s="1298"/>
      <c r="JX12" s="1298"/>
      <c r="JY12" s="1298"/>
      <c r="JZ12" s="1298"/>
      <c r="KA12" s="1298"/>
      <c r="KB12" s="1298"/>
      <c r="KC12" s="1298"/>
      <c r="KD12" s="1298"/>
      <c r="KE12" s="1298"/>
      <c r="KF12" s="1298"/>
      <c r="KG12" s="1298"/>
      <c r="KH12" s="1298"/>
      <c r="KI12" s="1298"/>
      <c r="KJ12" s="1298"/>
      <c r="KK12" s="1298"/>
      <c r="KL12" s="1298"/>
      <c r="KM12" s="1298"/>
      <c r="KN12" s="1298"/>
      <c r="KO12" s="1298"/>
      <c r="KP12" s="1298"/>
      <c r="KQ12" s="1298"/>
      <c r="KR12" s="1298"/>
      <c r="KS12" s="1298"/>
      <c r="KT12" s="1298"/>
      <c r="KU12" s="1298"/>
      <c r="KV12" s="1298"/>
      <c r="KW12" s="1298"/>
      <c r="KX12" s="1298"/>
      <c r="KY12" s="1298"/>
      <c r="KZ12" s="1298"/>
      <c r="LA12" s="1298"/>
      <c r="LB12" s="1298"/>
      <c r="LC12" s="1298"/>
      <c r="LD12" s="1298"/>
      <c r="LE12" s="1298"/>
      <c r="LF12" s="1298"/>
      <c r="LG12" s="1298"/>
      <c r="LH12" s="1298"/>
      <c r="LI12" s="1298"/>
      <c r="LJ12" s="1298"/>
      <c r="LK12" s="1298"/>
      <c r="LL12" s="1298"/>
      <c r="LM12" s="1298"/>
      <c r="LN12" s="1298"/>
      <c r="LO12" s="1298"/>
      <c r="LP12" s="1298"/>
      <c r="LQ12" s="1298"/>
      <c r="LR12" s="1298"/>
      <c r="LS12" s="1298"/>
      <c r="LT12" s="1298"/>
      <c r="LU12" s="1298"/>
      <c r="LV12" s="1298"/>
      <c r="LW12" s="1298"/>
      <c r="LX12" s="1298"/>
      <c r="LY12" s="1298"/>
      <c r="LZ12" s="1298"/>
      <c r="MA12" s="1298"/>
      <c r="MB12" s="1298"/>
      <c r="MC12" s="1298"/>
      <c r="MD12" s="1298"/>
      <c r="ME12" s="1298"/>
      <c r="MG12" s="81"/>
      <c r="MH12" s="1754"/>
      <c r="MP12" s="1754"/>
      <c r="MQ12" s="1754"/>
      <c r="MR12" s="1752"/>
      <c r="MS12" s="1752"/>
      <c r="MT12" s="1752"/>
      <c r="MU12" s="1752"/>
      <c r="MV12" s="1752"/>
      <c r="MW12" s="1752"/>
      <c r="MX12" s="1752"/>
      <c r="MY12" s="1752"/>
      <c r="MZ12" s="1752"/>
      <c r="NA12" s="1754"/>
      <c r="NI12" s="1353"/>
    </row>
    <row r="13" spans="3:376" s="1457" customFormat="1" ht="16.5" customHeight="1" thickBot="1">
      <c r="C13" s="95"/>
      <c r="J13" s="751"/>
      <c r="W13" s="1752"/>
      <c r="X13" s="1752"/>
      <c r="Y13" s="1752"/>
      <c r="Z13" s="1752"/>
      <c r="AA13" s="1752"/>
      <c r="AB13" s="1752"/>
      <c r="AC13" s="1752"/>
      <c r="AD13" s="1752"/>
      <c r="AE13" s="1752"/>
      <c r="AF13" s="1752"/>
      <c r="AG13" s="1752"/>
      <c r="AH13" s="1752"/>
      <c r="AI13" s="1752"/>
      <c r="AJ13" s="1752"/>
      <c r="AK13" s="1752"/>
      <c r="AL13" s="1752"/>
      <c r="AM13" s="1752"/>
      <c r="AN13" s="1752"/>
      <c r="AO13" s="1752"/>
      <c r="AP13" s="1752"/>
      <c r="AQ13" s="1752"/>
      <c r="AR13" s="1752"/>
      <c r="AS13" s="1752"/>
      <c r="AT13" s="1752"/>
      <c r="AU13" s="1752"/>
      <c r="AV13" s="1752"/>
      <c r="AW13" s="1752"/>
      <c r="AX13" s="1752"/>
      <c r="AY13" s="1752"/>
      <c r="AZ13" s="1752"/>
      <c r="BA13" s="1752"/>
      <c r="BB13" s="1752"/>
      <c r="BC13" s="1752"/>
      <c r="BD13" s="1752"/>
      <c r="BE13" s="1752"/>
      <c r="BF13" s="1752"/>
      <c r="BG13" s="1752"/>
      <c r="BH13" s="1752"/>
      <c r="BI13" s="1752"/>
      <c r="BJ13" s="1752"/>
      <c r="BK13" s="1752"/>
      <c r="BL13" s="1752"/>
      <c r="BM13" s="1752"/>
      <c r="BN13" s="1752"/>
      <c r="BO13" s="1752"/>
      <c r="BP13" s="1752"/>
      <c r="BQ13" s="1752"/>
      <c r="BR13" s="1752"/>
      <c r="BS13" s="1752"/>
      <c r="BT13" s="1752"/>
      <c r="BU13" s="1752"/>
      <c r="BV13" s="1752"/>
      <c r="BW13" s="1752"/>
      <c r="BX13" s="1752"/>
      <c r="BY13" s="1752"/>
      <c r="BZ13" s="1752"/>
      <c r="CA13" s="1752"/>
      <c r="CB13" s="1752"/>
      <c r="CC13" s="1752"/>
      <c r="CD13" s="1752"/>
      <c r="CE13" s="1752"/>
      <c r="CF13" s="1752"/>
      <c r="CG13" s="1752"/>
      <c r="CH13" s="1752"/>
      <c r="CI13" s="1752"/>
      <c r="CJ13" s="1752"/>
      <c r="CK13" s="1752"/>
      <c r="CL13" s="1752"/>
      <c r="CM13" s="1752"/>
      <c r="CN13" s="1752"/>
      <c r="CP13" s="95"/>
      <c r="CQ13" s="18"/>
      <c r="CR13" s="18"/>
      <c r="CS13" s="18"/>
      <c r="CT13" s="18"/>
      <c r="CU13" s="18"/>
      <c r="CW13" s="4175"/>
      <c r="DN13" s="1749"/>
      <c r="DO13" s="4212"/>
      <c r="DP13" s="4214"/>
      <c r="DQ13" s="4116" t="str">
        <f>'BİLGİ GİR'!BL26</f>
        <v>Pzt</v>
      </c>
      <c r="DR13" s="4117"/>
      <c r="DS13" s="4118" t="str">
        <f>'BİLGİ GİR'!BM26</f>
        <v>Sal</v>
      </c>
      <c r="DT13" s="4119"/>
      <c r="DU13" s="4118" t="str">
        <f>'BİLGİ GİR'!BN26</f>
        <v>Çar</v>
      </c>
      <c r="DV13" s="4119"/>
      <c r="DW13" s="4118" t="str">
        <f>'BİLGİ GİR'!BO26</f>
        <v>Per</v>
      </c>
      <c r="DX13" s="4119"/>
      <c r="DY13" s="4118" t="str">
        <f>'BİLGİ GİR'!BP26</f>
        <v>Cum</v>
      </c>
      <c r="DZ13" s="4119"/>
      <c r="EA13" s="4118" t="str">
        <f>'BİLGİ GİR'!BQ26</f>
        <v>Cmt</v>
      </c>
      <c r="EB13" s="4119"/>
      <c r="EC13" s="4118" t="str">
        <f>'BİLGİ GİR'!BR26</f>
        <v>Paz</v>
      </c>
      <c r="ED13" s="4196"/>
      <c r="EE13" s="4116" t="str">
        <f>'BİLGİ GİR'!BS26</f>
        <v>Pzt</v>
      </c>
      <c r="EF13" s="4117"/>
      <c r="EG13" s="4118" t="str">
        <f>'BİLGİ GİR'!BT26</f>
        <v>Sal</v>
      </c>
      <c r="EH13" s="4119"/>
      <c r="EI13" s="4118" t="str">
        <f>'BİLGİ GİR'!BU26</f>
        <v>Çar</v>
      </c>
      <c r="EJ13" s="4119"/>
      <c r="EK13" s="4118" t="str">
        <f>'BİLGİ GİR'!BV26</f>
        <v>Per</v>
      </c>
      <c r="EL13" s="4119"/>
      <c r="EM13" s="4118" t="str">
        <f>'BİLGİ GİR'!BW26</f>
        <v>Cum</v>
      </c>
      <c r="EN13" s="4119"/>
      <c r="EO13" s="4118" t="str">
        <f>'BİLGİ GİR'!BX26</f>
        <v>Cmt</v>
      </c>
      <c r="EP13" s="4119"/>
      <c r="EQ13" s="4118" t="str">
        <f>'BİLGİ GİR'!BY26</f>
        <v>Paz</v>
      </c>
      <c r="ER13" s="4196"/>
      <c r="ES13" s="4116" t="str">
        <f>'BİLGİ GİR'!BZ26</f>
        <v>Pzt</v>
      </c>
      <c r="ET13" s="4117"/>
      <c r="EU13" s="4118" t="str">
        <f>'BİLGİ GİR'!CA26</f>
        <v>Sal</v>
      </c>
      <c r="EV13" s="4119"/>
      <c r="EW13" s="4118" t="str">
        <f>'BİLGİ GİR'!CB26</f>
        <v>Çar</v>
      </c>
      <c r="EX13" s="4119"/>
      <c r="EY13" s="4118" t="str">
        <f>'BİLGİ GİR'!CC26</f>
        <v>Per</v>
      </c>
      <c r="EZ13" s="4119"/>
      <c r="FA13" s="4118" t="str">
        <f>'BİLGİ GİR'!CD26</f>
        <v>Cum</v>
      </c>
      <c r="FB13" s="4119"/>
      <c r="FC13" s="4118" t="str">
        <f>'BİLGİ GİR'!CE26</f>
        <v>Cmt</v>
      </c>
      <c r="FD13" s="4119"/>
      <c r="FE13" s="4118" t="str">
        <f>'BİLGİ GİR'!CF26</f>
        <v>Paz</v>
      </c>
      <c r="FF13" s="4196"/>
      <c r="FG13" s="4116" t="str">
        <f>'BİLGİ GİR'!CG26</f>
        <v>Pzt</v>
      </c>
      <c r="FH13" s="4117"/>
      <c r="FI13" s="4118" t="str">
        <f>'BİLGİ GİR'!CH26</f>
        <v>Sal</v>
      </c>
      <c r="FJ13" s="4119"/>
      <c r="FK13" s="4118" t="str">
        <f>'BİLGİ GİR'!CI26</f>
        <v>Çar</v>
      </c>
      <c r="FL13" s="4119"/>
      <c r="FM13" s="4118" t="str">
        <f>'BİLGİ GİR'!CJ26</f>
        <v>Per</v>
      </c>
      <c r="FN13" s="4119"/>
      <c r="FO13" s="4118" t="str">
        <f>'BİLGİ GİR'!CK26</f>
        <v>Cum</v>
      </c>
      <c r="FP13" s="4119"/>
      <c r="FQ13" s="4118" t="str">
        <f>'BİLGİ GİR'!CL26</f>
        <v>Cmt</v>
      </c>
      <c r="FR13" s="4119"/>
      <c r="FS13" s="4118" t="str">
        <f>'BİLGİ GİR'!CM26</f>
        <v>Paz</v>
      </c>
      <c r="FT13" s="4196"/>
      <c r="FU13" s="4116" t="str">
        <f>'BİLGİ GİR'!CN26</f>
        <v/>
      </c>
      <c r="FV13" s="4117"/>
      <c r="FW13" s="4118" t="str">
        <f>'BİLGİ GİR'!CO26</f>
        <v/>
      </c>
      <c r="FX13" s="4119"/>
      <c r="FY13" s="4118" t="str">
        <f>'BİLGİ GİR'!CP26</f>
        <v/>
      </c>
      <c r="FZ13" s="4119"/>
      <c r="GA13" s="4118" t="str">
        <f>'BİLGİ GİR'!CQ26</f>
        <v/>
      </c>
      <c r="GB13" s="4119"/>
      <c r="GC13" s="4118" t="str">
        <f>'BİLGİ GİR'!CR26</f>
        <v/>
      </c>
      <c r="GD13" s="4119"/>
      <c r="GE13" s="4118" t="str">
        <f>'BİLGİ GİR'!CS26</f>
        <v/>
      </c>
      <c r="GF13" s="4119"/>
      <c r="GG13" s="4118" t="str">
        <f>'BİLGİ GİR'!CT26</f>
        <v/>
      </c>
      <c r="GH13" s="4196"/>
      <c r="GK13" s="4122" t="s">
        <v>161</v>
      </c>
      <c r="GL13" s="4122"/>
      <c r="GM13" s="4122"/>
      <c r="GN13" s="4122"/>
      <c r="GO13" s="4122"/>
      <c r="GP13" s="4122"/>
      <c r="GQ13" s="4122"/>
      <c r="GR13" s="4122"/>
      <c r="GS13" s="4122"/>
      <c r="GT13" s="4122"/>
      <c r="GU13" s="4122"/>
      <c r="GV13" s="4122"/>
      <c r="GW13" s="4122"/>
      <c r="GX13" s="4122"/>
      <c r="GY13" s="4122"/>
      <c r="GZ13" s="4122"/>
      <c r="HA13" s="4122"/>
      <c r="HB13" s="4122"/>
      <c r="HC13" s="4122"/>
      <c r="HD13" s="4122"/>
      <c r="HE13" s="4122"/>
      <c r="HF13" s="4122"/>
      <c r="HG13" s="4122"/>
      <c r="HH13" s="4122"/>
      <c r="HI13" s="4122"/>
      <c r="HJ13" s="4122"/>
      <c r="HK13" s="4122"/>
      <c r="HL13" s="4122"/>
      <c r="HM13" s="4122"/>
      <c r="HN13" s="4122"/>
      <c r="HO13" s="4122"/>
      <c r="HP13" s="4122"/>
      <c r="HQ13" s="4122"/>
      <c r="HR13" s="4122"/>
      <c r="HS13" s="4122"/>
      <c r="HT13" s="4122"/>
      <c r="HU13" s="4122"/>
      <c r="HV13" s="4122"/>
      <c r="HW13" s="4122"/>
      <c r="HX13" s="4122"/>
      <c r="HY13" s="4122"/>
      <c r="HZ13" s="4122"/>
      <c r="IA13" s="4122"/>
      <c r="IB13" s="4122"/>
      <c r="IC13" s="4122"/>
      <c r="ID13" s="4122"/>
      <c r="IE13" s="4122"/>
      <c r="IF13" s="4122"/>
      <c r="IG13" s="4122"/>
      <c r="IH13" s="4122"/>
      <c r="II13" s="4122"/>
      <c r="IJ13" s="4122"/>
      <c r="IK13" s="4122"/>
      <c r="IL13" s="4122"/>
      <c r="IM13" s="4122"/>
      <c r="IN13" s="4122"/>
      <c r="IO13" s="4122"/>
      <c r="IP13" s="4122"/>
      <c r="IQ13" s="4122"/>
      <c r="IR13" s="4122"/>
      <c r="IS13" s="4122"/>
      <c r="IT13" s="4122"/>
      <c r="IU13" s="4122"/>
      <c r="IV13" s="4122"/>
      <c r="IW13" s="4122"/>
      <c r="IX13" s="4122"/>
      <c r="IY13" s="4122"/>
      <c r="IZ13" s="4122"/>
      <c r="JA13" s="4122"/>
      <c r="JB13" s="4122"/>
      <c r="JK13" s="1754"/>
      <c r="JL13" s="1754"/>
      <c r="JN13" s="1599"/>
      <c r="JO13" s="1599"/>
      <c r="JP13" s="1599" t="s">
        <v>162</v>
      </c>
      <c r="JQ13" s="1599"/>
      <c r="JR13" s="1599"/>
      <c r="JS13" s="1599"/>
      <c r="JT13" s="1599"/>
      <c r="JU13" s="1599"/>
      <c r="JV13" s="1599"/>
      <c r="JW13" s="1599"/>
      <c r="JX13" s="1599"/>
      <c r="JY13" s="1599"/>
      <c r="JZ13" s="1599"/>
      <c r="KA13" s="1599"/>
      <c r="KB13" s="1599"/>
      <c r="KC13" s="1599"/>
      <c r="KD13" s="1599"/>
      <c r="KE13" s="1599"/>
      <c r="KF13" s="1599"/>
      <c r="KG13" s="1599"/>
      <c r="KH13" s="1599"/>
      <c r="KI13" s="1599"/>
      <c r="KJ13" s="1599"/>
      <c r="KK13" s="1599"/>
      <c r="KL13" s="1599"/>
      <c r="KM13" s="1599"/>
      <c r="KN13" s="1599"/>
      <c r="KO13" s="1599"/>
      <c r="KP13" s="1599"/>
      <c r="KQ13" s="1599"/>
      <c r="KR13" s="1599"/>
      <c r="KS13" s="1599"/>
      <c r="KT13" s="1599"/>
      <c r="KU13" s="1599"/>
      <c r="KV13" s="1599"/>
      <c r="KW13" s="1599"/>
      <c r="KX13" s="1599"/>
      <c r="KY13" s="1599"/>
      <c r="KZ13" s="1599"/>
      <c r="LA13" s="1599"/>
      <c r="LB13" s="1599"/>
      <c r="LC13" s="1599"/>
      <c r="LD13" s="1599"/>
      <c r="LE13" s="1599"/>
      <c r="LF13" s="1599"/>
      <c r="LG13" s="1599"/>
      <c r="LH13" s="1599"/>
      <c r="LI13" s="1599"/>
      <c r="LJ13" s="1599"/>
      <c r="LK13" s="1599"/>
      <c r="LL13" s="1599"/>
      <c r="LM13" s="1599"/>
      <c r="LN13" s="1599"/>
      <c r="LO13" s="1599"/>
      <c r="LP13" s="1599"/>
      <c r="LQ13" s="1599"/>
      <c r="LR13" s="1599"/>
      <c r="LS13" s="1599"/>
      <c r="LT13" s="1599"/>
      <c r="LU13" s="1599"/>
      <c r="LV13" s="1599"/>
      <c r="LW13" s="1599"/>
      <c r="LX13" s="1599"/>
      <c r="LY13" s="1599"/>
      <c r="LZ13" s="1599"/>
      <c r="MA13" s="1599"/>
      <c r="MB13" s="1599"/>
      <c r="MC13" s="1599"/>
      <c r="MD13" s="1599"/>
      <c r="ME13" s="1298"/>
      <c r="MG13" s="81"/>
      <c r="MH13" s="1754"/>
      <c r="MP13" s="1754"/>
      <c r="MQ13" s="1754"/>
      <c r="MR13" s="4146"/>
      <c r="MS13" s="4146"/>
      <c r="MT13" s="4146"/>
      <c r="MU13" s="4146"/>
      <c r="MV13" s="4146"/>
      <c r="MW13" s="4146"/>
      <c r="MX13" s="4146"/>
      <c r="MY13" s="1752"/>
      <c r="MZ13" s="1752"/>
      <c r="NA13" s="1754"/>
      <c r="NI13" s="1353"/>
    </row>
    <row r="14" spans="3:376" ht="15" customHeight="1" thickTop="1" thickBot="1">
      <c r="C14" s="4190" t="s">
        <v>240</v>
      </c>
      <c r="D14" s="4191"/>
      <c r="E14" s="4191"/>
      <c r="F14" s="4191"/>
      <c r="G14" s="4191"/>
      <c r="H14" s="4191"/>
      <c r="I14" s="4192"/>
      <c r="J14" s="1415"/>
      <c r="L14" s="4193" t="s">
        <v>171</v>
      </c>
      <c r="M14" s="4194"/>
      <c r="N14" s="4194"/>
      <c r="O14" s="4194"/>
      <c r="P14" s="4194"/>
      <c r="Q14" s="4194"/>
      <c r="R14" s="4194"/>
      <c r="S14" s="4194"/>
      <c r="T14" s="4195"/>
      <c r="W14" s="4189"/>
      <c r="X14" s="4189"/>
      <c r="Y14" s="4189"/>
      <c r="Z14" s="4189"/>
      <c r="AA14" s="4189"/>
      <c r="AB14" s="4189"/>
      <c r="AC14" s="4189"/>
      <c r="AD14" s="4189"/>
      <c r="AE14" s="4189"/>
      <c r="AF14" s="4189"/>
      <c r="AG14" s="4189"/>
      <c r="AH14" s="4189"/>
      <c r="AI14" s="4189"/>
      <c r="AJ14" s="4189"/>
      <c r="AK14" s="4189"/>
      <c r="AL14" s="4189"/>
      <c r="AM14" s="4189"/>
      <c r="AN14" s="4189"/>
      <c r="AO14" s="4189"/>
      <c r="AP14" s="4189"/>
      <c r="AQ14" s="4189"/>
      <c r="AR14" s="4189"/>
      <c r="AS14" s="4189"/>
      <c r="AT14" s="4189"/>
      <c r="AU14" s="4189"/>
      <c r="AV14" s="4189"/>
      <c r="AW14" s="4189"/>
      <c r="AX14" s="4189"/>
      <c r="AY14" s="4189"/>
      <c r="AZ14" s="4189"/>
      <c r="BA14" s="4189"/>
      <c r="BB14" s="4189"/>
      <c r="BC14" s="4189"/>
      <c r="BD14" s="4189"/>
      <c r="BE14" s="4189"/>
      <c r="BF14" s="4189"/>
      <c r="BG14" s="4189"/>
      <c r="BH14" s="4189"/>
      <c r="BI14" s="4189"/>
      <c r="BJ14" s="4189"/>
      <c r="BK14" s="4189"/>
      <c r="BL14" s="4189"/>
      <c r="BM14" s="4189"/>
      <c r="BN14" s="4189"/>
      <c r="BO14" s="4189"/>
      <c r="BP14" s="4189"/>
      <c r="BQ14" s="4189"/>
      <c r="BR14" s="4189"/>
      <c r="BS14" s="4189"/>
      <c r="BT14" s="4189"/>
      <c r="BU14" s="4189"/>
      <c r="BV14" s="4189"/>
      <c r="BW14" s="4189"/>
      <c r="BX14" s="4189"/>
      <c r="BY14" s="4189"/>
      <c r="BZ14" s="4189"/>
      <c r="CA14" s="4189"/>
      <c r="CB14" s="4189"/>
      <c r="CC14" s="4189"/>
      <c r="CD14" s="4189"/>
      <c r="CE14" s="4189"/>
      <c r="CF14" s="4189"/>
      <c r="CG14" s="4189"/>
      <c r="CH14" s="4189"/>
      <c r="CI14" s="4189"/>
      <c r="CJ14" s="4189"/>
      <c r="CK14" s="4189"/>
      <c r="CL14" s="4189"/>
      <c r="CM14" s="1535"/>
      <c r="CN14" s="4217" t="s">
        <v>272</v>
      </c>
      <c r="CO14" s="4218"/>
      <c r="CP14" s="4218"/>
      <c r="CQ14" s="4218"/>
      <c r="CR14" s="4218"/>
      <c r="CS14" s="4218"/>
      <c r="CT14" s="4218"/>
      <c r="CU14" s="4219"/>
      <c r="CW14" s="4175"/>
      <c r="DN14" s="1749"/>
      <c r="DO14" s="4183" t="s">
        <v>182</v>
      </c>
      <c r="DP14" s="4184"/>
      <c r="DQ14" s="4184"/>
      <c r="DR14" s="4184"/>
      <c r="DS14" s="4184"/>
      <c r="DT14" s="4184"/>
      <c r="DU14" s="4184"/>
      <c r="DV14" s="4184"/>
      <c r="DW14" s="4184"/>
      <c r="DX14" s="4184"/>
      <c r="DY14" s="4184"/>
      <c r="DZ14" s="4184"/>
      <c r="EA14" s="4184"/>
      <c r="EB14" s="4184"/>
      <c r="EC14" s="4184"/>
      <c r="ED14" s="4184"/>
      <c r="EE14" s="4184"/>
      <c r="EF14" s="4184"/>
      <c r="EG14" s="4184"/>
      <c r="EH14" s="4184"/>
      <c r="EI14" s="4184"/>
      <c r="EJ14" s="4184"/>
      <c r="EK14" s="4184"/>
      <c r="EL14" s="4184"/>
      <c r="EM14" s="4184"/>
      <c r="EN14" s="4184"/>
      <c r="EO14" s="4184"/>
      <c r="EP14" s="4184"/>
      <c r="EQ14" s="4184"/>
      <c r="ER14" s="4184"/>
      <c r="ES14" s="4184"/>
      <c r="ET14" s="4184"/>
      <c r="EU14" s="4184"/>
      <c r="EV14" s="4184"/>
      <c r="EW14" s="4184"/>
      <c r="EX14" s="4184"/>
      <c r="EY14" s="4184"/>
      <c r="EZ14" s="4184"/>
      <c r="FA14" s="4184"/>
      <c r="FB14" s="4184"/>
      <c r="FC14" s="4184"/>
      <c r="FD14" s="4184"/>
      <c r="FE14" s="4184"/>
      <c r="FF14" s="4184"/>
      <c r="FG14" s="4184"/>
      <c r="FH14" s="4184"/>
      <c r="FI14" s="4184"/>
      <c r="FJ14" s="4184"/>
      <c r="FK14" s="4184"/>
      <c r="FL14" s="4184"/>
      <c r="FM14" s="4184"/>
      <c r="FN14" s="4184"/>
      <c r="FO14" s="4184"/>
      <c r="FP14" s="4184"/>
      <c r="FQ14" s="4184"/>
      <c r="FR14" s="4184"/>
      <c r="FS14" s="4184"/>
      <c r="FT14" s="4184"/>
      <c r="FU14" s="4184"/>
      <c r="FV14" s="4184"/>
      <c r="FW14" s="4184"/>
      <c r="FX14" s="4184"/>
      <c r="FY14" s="4184"/>
      <c r="FZ14" s="4184"/>
      <c r="GA14" s="4184"/>
      <c r="GB14" s="4184"/>
      <c r="GC14" s="4184"/>
      <c r="GD14" s="4184"/>
      <c r="GE14" s="4184"/>
      <c r="GF14" s="4184"/>
      <c r="GG14" s="4184"/>
      <c r="GH14" s="4185"/>
      <c r="GL14" s="1357" t="str">
        <f>'BİLGİ GİR'!BL26</f>
        <v>Pzt</v>
      </c>
      <c r="GM14" s="1295">
        <f t="shared" ref="GM14:IX14" si="42">DR13</f>
        <v>0</v>
      </c>
      <c r="GN14" s="1295" t="str">
        <f t="shared" si="42"/>
        <v>Sal</v>
      </c>
      <c r="GO14" s="1295">
        <f t="shared" si="42"/>
        <v>0</v>
      </c>
      <c r="GP14" s="1295" t="str">
        <f t="shared" si="42"/>
        <v>Çar</v>
      </c>
      <c r="GQ14" s="1295">
        <f t="shared" si="42"/>
        <v>0</v>
      </c>
      <c r="GR14" s="1295" t="str">
        <f t="shared" si="42"/>
        <v>Per</v>
      </c>
      <c r="GS14" s="1295">
        <f t="shared" si="42"/>
        <v>0</v>
      </c>
      <c r="GT14" s="1295" t="str">
        <f t="shared" si="42"/>
        <v>Cum</v>
      </c>
      <c r="GU14" s="1295">
        <f t="shared" si="42"/>
        <v>0</v>
      </c>
      <c r="GV14" s="1295" t="str">
        <f t="shared" si="42"/>
        <v>Cmt</v>
      </c>
      <c r="GW14" s="1295">
        <f t="shared" si="42"/>
        <v>0</v>
      </c>
      <c r="GX14" s="1295" t="str">
        <f t="shared" si="42"/>
        <v>Paz</v>
      </c>
      <c r="GY14" s="1295">
        <f t="shared" si="42"/>
        <v>0</v>
      </c>
      <c r="GZ14" s="1295" t="str">
        <f t="shared" si="42"/>
        <v>Pzt</v>
      </c>
      <c r="HA14" s="1295">
        <f t="shared" si="42"/>
        <v>0</v>
      </c>
      <c r="HB14" s="1295" t="str">
        <f t="shared" si="42"/>
        <v>Sal</v>
      </c>
      <c r="HC14" s="1295">
        <f t="shared" si="42"/>
        <v>0</v>
      </c>
      <c r="HD14" s="1295" t="str">
        <f t="shared" si="42"/>
        <v>Çar</v>
      </c>
      <c r="HE14" s="1295">
        <f t="shared" si="42"/>
        <v>0</v>
      </c>
      <c r="HF14" s="1295" t="str">
        <f t="shared" si="42"/>
        <v>Per</v>
      </c>
      <c r="HG14" s="1295">
        <f t="shared" si="42"/>
        <v>0</v>
      </c>
      <c r="HH14" s="1295" t="str">
        <f t="shared" si="42"/>
        <v>Cum</v>
      </c>
      <c r="HI14" s="1295">
        <f t="shared" si="42"/>
        <v>0</v>
      </c>
      <c r="HJ14" s="1295" t="str">
        <f t="shared" si="42"/>
        <v>Cmt</v>
      </c>
      <c r="HK14" s="1295">
        <f t="shared" si="42"/>
        <v>0</v>
      </c>
      <c r="HL14" s="1295" t="str">
        <f t="shared" si="42"/>
        <v>Paz</v>
      </c>
      <c r="HM14" s="1295">
        <f t="shared" si="42"/>
        <v>0</v>
      </c>
      <c r="HN14" s="1295" t="str">
        <f t="shared" si="42"/>
        <v>Pzt</v>
      </c>
      <c r="HO14" s="1295">
        <f t="shared" si="42"/>
        <v>0</v>
      </c>
      <c r="HP14" s="1295" t="str">
        <f t="shared" si="42"/>
        <v>Sal</v>
      </c>
      <c r="HQ14" s="1295">
        <f t="shared" si="42"/>
        <v>0</v>
      </c>
      <c r="HR14" s="1295" t="str">
        <f t="shared" si="42"/>
        <v>Çar</v>
      </c>
      <c r="HS14" s="1295">
        <f t="shared" si="42"/>
        <v>0</v>
      </c>
      <c r="HT14" s="1295" t="str">
        <f t="shared" si="42"/>
        <v>Per</v>
      </c>
      <c r="HU14" s="1295">
        <f t="shared" si="42"/>
        <v>0</v>
      </c>
      <c r="HV14" s="1295" t="str">
        <f t="shared" si="42"/>
        <v>Cum</v>
      </c>
      <c r="HW14" s="1295">
        <f t="shared" si="42"/>
        <v>0</v>
      </c>
      <c r="HX14" s="1295" t="str">
        <f t="shared" si="42"/>
        <v>Cmt</v>
      </c>
      <c r="HY14" s="1295">
        <f t="shared" si="42"/>
        <v>0</v>
      </c>
      <c r="HZ14" s="1295" t="str">
        <f t="shared" si="42"/>
        <v>Paz</v>
      </c>
      <c r="IA14" s="1295">
        <f t="shared" si="42"/>
        <v>0</v>
      </c>
      <c r="IB14" s="1295" t="str">
        <f t="shared" si="42"/>
        <v>Pzt</v>
      </c>
      <c r="IC14" s="1295">
        <f t="shared" si="42"/>
        <v>0</v>
      </c>
      <c r="ID14" s="1295" t="str">
        <f t="shared" si="42"/>
        <v>Sal</v>
      </c>
      <c r="IE14" s="1295">
        <f t="shared" si="42"/>
        <v>0</v>
      </c>
      <c r="IF14" s="1295" t="str">
        <f t="shared" si="42"/>
        <v>Çar</v>
      </c>
      <c r="IG14" s="1295">
        <f t="shared" si="42"/>
        <v>0</v>
      </c>
      <c r="IH14" s="1295" t="str">
        <f t="shared" si="42"/>
        <v>Per</v>
      </c>
      <c r="II14" s="1295">
        <f t="shared" si="42"/>
        <v>0</v>
      </c>
      <c r="IJ14" s="1295" t="str">
        <f t="shared" si="42"/>
        <v>Cum</v>
      </c>
      <c r="IK14" s="1295">
        <f t="shared" si="42"/>
        <v>0</v>
      </c>
      <c r="IL14" s="1295" t="str">
        <f t="shared" si="42"/>
        <v>Cmt</v>
      </c>
      <c r="IM14" s="1295">
        <f t="shared" si="42"/>
        <v>0</v>
      </c>
      <c r="IN14" s="1295" t="str">
        <f t="shared" si="42"/>
        <v>Paz</v>
      </c>
      <c r="IO14" s="1295">
        <f t="shared" si="42"/>
        <v>0</v>
      </c>
      <c r="IP14" s="1295" t="str">
        <f t="shared" si="42"/>
        <v/>
      </c>
      <c r="IQ14" s="1295">
        <f t="shared" si="42"/>
        <v>0</v>
      </c>
      <c r="IR14" s="1295" t="str">
        <f t="shared" si="42"/>
        <v/>
      </c>
      <c r="IS14" s="1295">
        <f t="shared" si="42"/>
        <v>0</v>
      </c>
      <c r="IT14" s="1295" t="str">
        <f t="shared" si="42"/>
        <v/>
      </c>
      <c r="IU14" s="1295">
        <f t="shared" si="42"/>
        <v>0</v>
      </c>
      <c r="IV14" s="1295" t="str">
        <f t="shared" si="42"/>
        <v/>
      </c>
      <c r="IW14" s="1295">
        <f t="shared" si="42"/>
        <v>0</v>
      </c>
      <c r="IX14" s="1295" t="str">
        <f t="shared" si="42"/>
        <v/>
      </c>
      <c r="IY14" s="1295">
        <f t="shared" ref="IY14:JB14" si="43">GD13</f>
        <v>0</v>
      </c>
      <c r="IZ14" s="1295" t="str">
        <f t="shared" si="43"/>
        <v/>
      </c>
      <c r="JA14" s="1295">
        <f t="shared" si="43"/>
        <v>0</v>
      </c>
      <c r="JB14" s="1295" t="str">
        <f t="shared" si="43"/>
        <v/>
      </c>
      <c r="JE14" s="4147" t="s">
        <v>177</v>
      </c>
      <c r="JF14" s="4147"/>
      <c r="JG14" s="4147"/>
      <c r="JH14" s="4147"/>
      <c r="JI14" s="4147"/>
      <c r="JO14" s="1295" t="str">
        <f>DQ13</f>
        <v>Pzt</v>
      </c>
      <c r="JP14" s="1295">
        <f t="shared" ref="JP14:MA14" si="44">DR13</f>
        <v>0</v>
      </c>
      <c r="JQ14" s="1295" t="str">
        <f t="shared" si="44"/>
        <v>Sal</v>
      </c>
      <c r="JR14" s="1295">
        <f t="shared" si="44"/>
        <v>0</v>
      </c>
      <c r="JS14" s="1295" t="str">
        <f t="shared" si="44"/>
        <v>Çar</v>
      </c>
      <c r="JT14" s="1295">
        <f t="shared" si="44"/>
        <v>0</v>
      </c>
      <c r="JU14" s="1295" t="str">
        <f t="shared" si="44"/>
        <v>Per</v>
      </c>
      <c r="JV14" s="1295">
        <f t="shared" si="44"/>
        <v>0</v>
      </c>
      <c r="JW14" s="1295" t="str">
        <f t="shared" si="44"/>
        <v>Cum</v>
      </c>
      <c r="JX14" s="1295">
        <f t="shared" si="44"/>
        <v>0</v>
      </c>
      <c r="JY14" s="1295" t="str">
        <f t="shared" si="44"/>
        <v>Cmt</v>
      </c>
      <c r="JZ14" s="1295">
        <f t="shared" si="44"/>
        <v>0</v>
      </c>
      <c r="KA14" s="1295" t="str">
        <f t="shared" si="44"/>
        <v>Paz</v>
      </c>
      <c r="KB14" s="1295">
        <f t="shared" si="44"/>
        <v>0</v>
      </c>
      <c r="KC14" s="1295" t="str">
        <f t="shared" si="44"/>
        <v>Pzt</v>
      </c>
      <c r="KD14" s="1295">
        <f t="shared" si="44"/>
        <v>0</v>
      </c>
      <c r="KE14" s="1295" t="str">
        <f t="shared" si="44"/>
        <v>Sal</v>
      </c>
      <c r="KF14" s="1295">
        <f t="shared" si="44"/>
        <v>0</v>
      </c>
      <c r="KG14" s="1295" t="str">
        <f t="shared" si="44"/>
        <v>Çar</v>
      </c>
      <c r="KH14" s="1295">
        <f t="shared" si="44"/>
        <v>0</v>
      </c>
      <c r="KI14" s="1295" t="str">
        <f t="shared" si="44"/>
        <v>Per</v>
      </c>
      <c r="KJ14" s="1295">
        <f t="shared" si="44"/>
        <v>0</v>
      </c>
      <c r="KK14" s="1295" t="str">
        <f t="shared" si="44"/>
        <v>Cum</v>
      </c>
      <c r="KL14" s="1295">
        <f t="shared" si="44"/>
        <v>0</v>
      </c>
      <c r="KM14" s="1295" t="str">
        <f t="shared" si="44"/>
        <v>Cmt</v>
      </c>
      <c r="KN14" s="1295">
        <f t="shared" si="44"/>
        <v>0</v>
      </c>
      <c r="KO14" s="1295" t="str">
        <f t="shared" si="44"/>
        <v>Paz</v>
      </c>
      <c r="KP14" s="1295">
        <f t="shared" si="44"/>
        <v>0</v>
      </c>
      <c r="KQ14" s="1295" t="str">
        <f t="shared" si="44"/>
        <v>Pzt</v>
      </c>
      <c r="KR14" s="1295">
        <f t="shared" si="44"/>
        <v>0</v>
      </c>
      <c r="KS14" s="1295" t="str">
        <f t="shared" si="44"/>
        <v>Sal</v>
      </c>
      <c r="KT14" s="1295">
        <f t="shared" si="44"/>
        <v>0</v>
      </c>
      <c r="KU14" s="1295" t="str">
        <f t="shared" si="44"/>
        <v>Çar</v>
      </c>
      <c r="KV14" s="1295">
        <f t="shared" si="44"/>
        <v>0</v>
      </c>
      <c r="KW14" s="1295" t="str">
        <f t="shared" si="44"/>
        <v>Per</v>
      </c>
      <c r="KX14" s="1295">
        <f t="shared" si="44"/>
        <v>0</v>
      </c>
      <c r="KY14" s="1295" t="str">
        <f t="shared" si="44"/>
        <v>Cum</v>
      </c>
      <c r="KZ14" s="1295">
        <f t="shared" si="44"/>
        <v>0</v>
      </c>
      <c r="LA14" s="1295" t="str">
        <f t="shared" si="44"/>
        <v>Cmt</v>
      </c>
      <c r="LB14" s="1295">
        <f t="shared" si="44"/>
        <v>0</v>
      </c>
      <c r="LC14" s="1295" t="str">
        <f t="shared" si="44"/>
        <v>Paz</v>
      </c>
      <c r="LD14" s="1295">
        <f t="shared" si="44"/>
        <v>0</v>
      </c>
      <c r="LE14" s="1295" t="str">
        <f t="shared" si="44"/>
        <v>Pzt</v>
      </c>
      <c r="LF14" s="1295">
        <f t="shared" si="44"/>
        <v>0</v>
      </c>
      <c r="LG14" s="1295" t="str">
        <f t="shared" si="44"/>
        <v>Sal</v>
      </c>
      <c r="LH14" s="1295">
        <f t="shared" si="44"/>
        <v>0</v>
      </c>
      <c r="LI14" s="1295" t="str">
        <f t="shared" si="44"/>
        <v>Çar</v>
      </c>
      <c r="LJ14" s="1295">
        <f t="shared" si="44"/>
        <v>0</v>
      </c>
      <c r="LK14" s="1295" t="str">
        <f t="shared" si="44"/>
        <v>Per</v>
      </c>
      <c r="LL14" s="1295">
        <f t="shared" si="44"/>
        <v>0</v>
      </c>
      <c r="LM14" s="1295" t="str">
        <f t="shared" si="44"/>
        <v>Cum</v>
      </c>
      <c r="LN14" s="1295">
        <f t="shared" si="44"/>
        <v>0</v>
      </c>
      <c r="LO14" s="1295" t="str">
        <f t="shared" si="44"/>
        <v>Cmt</v>
      </c>
      <c r="LP14" s="1295">
        <f t="shared" si="44"/>
        <v>0</v>
      </c>
      <c r="LQ14" s="1295" t="str">
        <f t="shared" si="44"/>
        <v>Paz</v>
      </c>
      <c r="LR14" s="1295">
        <f t="shared" si="44"/>
        <v>0</v>
      </c>
      <c r="LS14" s="1295" t="str">
        <f t="shared" si="44"/>
        <v/>
      </c>
      <c r="LT14" s="1295">
        <f t="shared" si="44"/>
        <v>0</v>
      </c>
      <c r="LU14" s="1295" t="str">
        <f t="shared" si="44"/>
        <v/>
      </c>
      <c r="LV14" s="1295">
        <f t="shared" si="44"/>
        <v>0</v>
      </c>
      <c r="LW14" s="1295" t="str">
        <f t="shared" si="44"/>
        <v/>
      </c>
      <c r="LX14" s="1295">
        <f t="shared" si="44"/>
        <v>0</v>
      </c>
      <c r="LY14" s="1295" t="str">
        <f t="shared" si="44"/>
        <v/>
      </c>
      <c r="LZ14" s="1295">
        <f t="shared" si="44"/>
        <v>0</v>
      </c>
      <c r="MA14" s="1295" t="str">
        <f t="shared" si="44"/>
        <v/>
      </c>
      <c r="MB14" s="1295">
        <f t="shared" ref="MB14:ME14" si="45">GD13</f>
        <v>0</v>
      </c>
      <c r="MC14" s="1295" t="str">
        <f t="shared" si="45"/>
        <v/>
      </c>
      <c r="MD14" s="1295">
        <f t="shared" si="45"/>
        <v>0</v>
      </c>
      <c r="ME14" s="1295" t="str">
        <f t="shared" si="45"/>
        <v/>
      </c>
    </row>
    <row r="15" spans="3:376" ht="15" customHeight="1" thickBot="1">
      <c r="D15" s="1">
        <v>1</v>
      </c>
      <c r="E15" s="1">
        <v>2</v>
      </c>
      <c r="F15" s="1">
        <v>3</v>
      </c>
      <c r="G15" s="1">
        <v>4</v>
      </c>
      <c r="H15" s="1">
        <v>5</v>
      </c>
      <c r="M15" s="1751">
        <v>1</v>
      </c>
      <c r="N15" s="1751">
        <v>2</v>
      </c>
      <c r="O15" s="1751">
        <v>3</v>
      </c>
      <c r="P15" s="1751">
        <v>4</v>
      </c>
      <c r="Q15" s="1751">
        <v>5</v>
      </c>
      <c r="R15" s="1411"/>
      <c r="S15" s="332"/>
      <c r="T15" s="332"/>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Q15" s="17">
        <v>1</v>
      </c>
      <c r="CR15" s="17">
        <v>2</v>
      </c>
      <c r="CS15" s="17">
        <v>3</v>
      </c>
      <c r="CT15" s="17">
        <v>4</v>
      </c>
      <c r="CU15" s="17">
        <v>5</v>
      </c>
      <c r="CW15" s="4175"/>
      <c r="CZ15" s="159" t="s">
        <v>41</v>
      </c>
      <c r="DA15" s="159"/>
      <c r="DB15" s="159" t="s">
        <v>43</v>
      </c>
      <c r="DC15" s="159"/>
      <c r="DD15" s="159" t="s">
        <v>44</v>
      </c>
      <c r="DE15" s="159"/>
      <c r="DF15" s="159" t="s">
        <v>45</v>
      </c>
      <c r="DG15" s="159"/>
      <c r="DH15" s="159" t="s">
        <v>40</v>
      </c>
      <c r="DI15" s="159"/>
      <c r="DJ15" s="159" t="s">
        <v>46</v>
      </c>
      <c r="DK15" s="159"/>
      <c r="DL15" s="159" t="s">
        <v>42</v>
      </c>
      <c r="DM15" s="159"/>
      <c r="DN15" s="1749"/>
      <c r="DO15" s="4186"/>
      <c r="DP15" s="4187"/>
      <c r="DQ15" s="4187"/>
      <c r="DR15" s="4187"/>
      <c r="DS15" s="4187"/>
      <c r="DT15" s="4187"/>
      <c r="DU15" s="4187"/>
      <c r="DV15" s="4187"/>
      <c r="DW15" s="4187"/>
      <c r="DX15" s="4187"/>
      <c r="DY15" s="4187"/>
      <c r="DZ15" s="4187"/>
      <c r="EA15" s="4187"/>
      <c r="EB15" s="4187"/>
      <c r="EC15" s="4187"/>
      <c r="ED15" s="4187"/>
      <c r="EE15" s="4187"/>
      <c r="EF15" s="4187"/>
      <c r="EG15" s="4187"/>
      <c r="EH15" s="4187"/>
      <c r="EI15" s="4187"/>
      <c r="EJ15" s="4187"/>
      <c r="EK15" s="4187"/>
      <c r="EL15" s="4187"/>
      <c r="EM15" s="4187"/>
      <c r="EN15" s="4187"/>
      <c r="EO15" s="4187"/>
      <c r="EP15" s="4187"/>
      <c r="EQ15" s="4187"/>
      <c r="ER15" s="4187"/>
      <c r="ES15" s="4187"/>
      <c r="ET15" s="4187"/>
      <c r="EU15" s="4187"/>
      <c r="EV15" s="4187"/>
      <c r="EW15" s="4187"/>
      <c r="EX15" s="4187"/>
      <c r="EY15" s="4187"/>
      <c r="EZ15" s="4187"/>
      <c r="FA15" s="4187"/>
      <c r="FB15" s="4187"/>
      <c r="FC15" s="4187"/>
      <c r="FD15" s="4187"/>
      <c r="FE15" s="4187"/>
      <c r="FF15" s="4187"/>
      <c r="FG15" s="4187"/>
      <c r="FH15" s="4187"/>
      <c r="FI15" s="4187"/>
      <c r="FJ15" s="4187"/>
      <c r="FK15" s="4187"/>
      <c r="FL15" s="4187"/>
      <c r="FM15" s="4187"/>
      <c r="FN15" s="4187"/>
      <c r="FO15" s="4187"/>
      <c r="FP15" s="4187"/>
      <c r="FQ15" s="4187"/>
      <c r="FR15" s="4187"/>
      <c r="FS15" s="4187"/>
      <c r="FT15" s="4187"/>
      <c r="FU15" s="4187"/>
      <c r="FV15" s="4187"/>
      <c r="FW15" s="4187"/>
      <c r="FX15" s="4187"/>
      <c r="FY15" s="4187"/>
      <c r="FZ15" s="4187"/>
      <c r="GA15" s="4187"/>
      <c r="GB15" s="4187"/>
      <c r="GC15" s="4187"/>
      <c r="GD15" s="4187"/>
      <c r="GE15" s="4187"/>
      <c r="GF15" s="4187"/>
      <c r="GG15" s="4187"/>
      <c r="GH15" s="4188"/>
      <c r="GL15" s="1299">
        <f>DQ12</f>
        <v>4</v>
      </c>
      <c r="GM15" s="1299">
        <f t="shared" ref="GM15:IX15" si="46">DR12</f>
        <v>0</v>
      </c>
      <c r="GN15" s="1299">
        <f t="shared" si="46"/>
        <v>5</v>
      </c>
      <c r="GO15" s="1299">
        <f t="shared" si="46"/>
        <v>0</v>
      </c>
      <c r="GP15" s="1299">
        <f t="shared" si="46"/>
        <v>6</v>
      </c>
      <c r="GQ15" s="1299">
        <f t="shared" si="46"/>
        <v>0</v>
      </c>
      <c r="GR15" s="1299">
        <f t="shared" si="46"/>
        <v>7</v>
      </c>
      <c r="GS15" s="1299">
        <f t="shared" si="46"/>
        <v>0</v>
      </c>
      <c r="GT15" s="1299">
        <f t="shared" si="46"/>
        <v>8</v>
      </c>
      <c r="GU15" s="1299">
        <f t="shared" si="46"/>
        <v>0</v>
      </c>
      <c r="GV15" s="1299">
        <f t="shared" si="46"/>
        <v>9</v>
      </c>
      <c r="GW15" s="1299">
        <f t="shared" si="46"/>
        <v>0</v>
      </c>
      <c r="GX15" s="1299">
        <f t="shared" si="46"/>
        <v>10</v>
      </c>
      <c r="GY15" s="1299">
        <f t="shared" si="46"/>
        <v>0</v>
      </c>
      <c r="GZ15" s="1299">
        <f t="shared" si="46"/>
        <v>11</v>
      </c>
      <c r="HA15" s="1299">
        <f t="shared" si="46"/>
        <v>0</v>
      </c>
      <c r="HB15" s="1299">
        <f t="shared" si="46"/>
        <v>12</v>
      </c>
      <c r="HC15" s="1299">
        <f t="shared" si="46"/>
        <v>0</v>
      </c>
      <c r="HD15" s="1299">
        <f t="shared" si="46"/>
        <v>13</v>
      </c>
      <c r="HE15" s="1299">
        <f t="shared" si="46"/>
        <v>0</v>
      </c>
      <c r="HF15" s="1299">
        <f t="shared" si="46"/>
        <v>14</v>
      </c>
      <c r="HG15" s="1299">
        <f t="shared" si="46"/>
        <v>0</v>
      </c>
      <c r="HH15" s="1299">
        <f t="shared" si="46"/>
        <v>15</v>
      </c>
      <c r="HI15" s="1299">
        <f t="shared" si="46"/>
        <v>0</v>
      </c>
      <c r="HJ15" s="1299">
        <f t="shared" si="46"/>
        <v>16</v>
      </c>
      <c r="HK15" s="1299">
        <f t="shared" si="46"/>
        <v>0</v>
      </c>
      <c r="HL15" s="1299">
        <f t="shared" si="46"/>
        <v>17</v>
      </c>
      <c r="HM15" s="1299">
        <f t="shared" si="46"/>
        <v>0</v>
      </c>
      <c r="HN15" s="1299">
        <f t="shared" si="46"/>
        <v>18</v>
      </c>
      <c r="HO15" s="1299">
        <f t="shared" si="46"/>
        <v>0</v>
      </c>
      <c r="HP15" s="1299">
        <f t="shared" si="46"/>
        <v>19</v>
      </c>
      <c r="HQ15" s="1299">
        <f t="shared" si="46"/>
        <v>0</v>
      </c>
      <c r="HR15" s="1299">
        <f t="shared" si="46"/>
        <v>20</v>
      </c>
      <c r="HS15" s="1299">
        <f t="shared" si="46"/>
        <v>0</v>
      </c>
      <c r="HT15" s="1299">
        <f t="shared" si="46"/>
        <v>21</v>
      </c>
      <c r="HU15" s="1299">
        <f t="shared" si="46"/>
        <v>0</v>
      </c>
      <c r="HV15" s="1299">
        <f t="shared" si="46"/>
        <v>22</v>
      </c>
      <c r="HW15" s="1299">
        <f t="shared" si="46"/>
        <v>0</v>
      </c>
      <c r="HX15" s="1299">
        <f t="shared" si="46"/>
        <v>23</v>
      </c>
      <c r="HY15" s="1299">
        <f t="shared" si="46"/>
        <v>0</v>
      </c>
      <c r="HZ15" s="1299">
        <f t="shared" si="46"/>
        <v>24</v>
      </c>
      <c r="IA15" s="1299">
        <f t="shared" si="46"/>
        <v>0</v>
      </c>
      <c r="IB15" s="1299">
        <f t="shared" si="46"/>
        <v>25</v>
      </c>
      <c r="IC15" s="1299">
        <f t="shared" si="46"/>
        <v>0</v>
      </c>
      <c r="ID15" s="1299">
        <f t="shared" si="46"/>
        <v>26</v>
      </c>
      <c r="IE15" s="1299">
        <f t="shared" si="46"/>
        <v>0</v>
      </c>
      <c r="IF15" s="1299">
        <f t="shared" si="46"/>
        <v>27</v>
      </c>
      <c r="IG15" s="1299">
        <f t="shared" si="46"/>
        <v>0</v>
      </c>
      <c r="IH15" s="1299">
        <f t="shared" si="46"/>
        <v>28</v>
      </c>
      <c r="II15" s="1299">
        <f t="shared" si="46"/>
        <v>0</v>
      </c>
      <c r="IJ15" s="1299">
        <f t="shared" si="46"/>
        <v>29</v>
      </c>
      <c r="IK15" s="1299">
        <f t="shared" si="46"/>
        <v>0</v>
      </c>
      <c r="IL15" s="1299">
        <f t="shared" si="46"/>
        <v>30</v>
      </c>
      <c r="IM15" s="1299">
        <f t="shared" si="46"/>
        <v>0</v>
      </c>
      <c r="IN15" s="1299">
        <f t="shared" si="46"/>
        <v>31</v>
      </c>
      <c r="IO15" s="1299">
        <f t="shared" si="46"/>
        <v>0</v>
      </c>
      <c r="IP15" s="1299">
        <f t="shared" si="46"/>
        <v>1</v>
      </c>
      <c r="IQ15" s="1299">
        <f t="shared" si="46"/>
        <v>0</v>
      </c>
      <c r="IR15" s="1299">
        <f t="shared" si="46"/>
        <v>2</v>
      </c>
      <c r="IS15" s="1299">
        <f t="shared" si="46"/>
        <v>0</v>
      </c>
      <c r="IT15" s="1299">
        <f t="shared" si="46"/>
        <v>3</v>
      </c>
      <c r="IU15" s="1299">
        <f t="shared" si="46"/>
        <v>0</v>
      </c>
      <c r="IV15" s="1299">
        <f t="shared" si="46"/>
        <v>4</v>
      </c>
      <c r="IW15" s="1299">
        <f t="shared" si="46"/>
        <v>0</v>
      </c>
      <c r="IX15" s="1299">
        <f t="shared" si="46"/>
        <v>5</v>
      </c>
      <c r="IY15" s="1299">
        <f t="shared" ref="IY15:JB15" si="47">GD12</f>
        <v>0</v>
      </c>
      <c r="IZ15" s="1299">
        <f t="shared" si="47"/>
        <v>6</v>
      </c>
      <c r="JA15" s="1299">
        <f t="shared" si="47"/>
        <v>0</v>
      </c>
      <c r="JB15" s="1299">
        <f t="shared" si="47"/>
        <v>7</v>
      </c>
      <c r="JE15" s="1493">
        <v>1</v>
      </c>
      <c r="JF15" s="1493">
        <v>2</v>
      </c>
      <c r="JG15" s="1493">
        <v>3</v>
      </c>
      <c r="JH15" s="1493">
        <v>4</v>
      </c>
      <c r="JI15" s="1493">
        <v>5</v>
      </c>
      <c r="JJ15" s="1548"/>
      <c r="JK15" s="1548"/>
      <c r="JO15" s="1299">
        <f>GL15</f>
        <v>4</v>
      </c>
      <c r="JP15" s="1299">
        <f t="shared" ref="JP15:MA15" si="48">GM15</f>
        <v>0</v>
      </c>
      <c r="JQ15" s="1299">
        <f t="shared" si="48"/>
        <v>5</v>
      </c>
      <c r="JR15" s="1299">
        <f t="shared" si="48"/>
        <v>0</v>
      </c>
      <c r="JS15" s="1299">
        <f t="shared" si="48"/>
        <v>6</v>
      </c>
      <c r="JT15" s="1299">
        <f t="shared" si="48"/>
        <v>0</v>
      </c>
      <c r="JU15" s="1299">
        <f t="shared" si="48"/>
        <v>7</v>
      </c>
      <c r="JV15" s="1299">
        <f t="shared" si="48"/>
        <v>0</v>
      </c>
      <c r="JW15" s="1299">
        <f t="shared" si="48"/>
        <v>8</v>
      </c>
      <c r="JX15" s="1299">
        <f t="shared" si="48"/>
        <v>0</v>
      </c>
      <c r="JY15" s="1299">
        <f t="shared" si="48"/>
        <v>9</v>
      </c>
      <c r="JZ15" s="1299">
        <f t="shared" si="48"/>
        <v>0</v>
      </c>
      <c r="KA15" s="1299">
        <f t="shared" si="48"/>
        <v>10</v>
      </c>
      <c r="KB15" s="1299">
        <f t="shared" si="48"/>
        <v>0</v>
      </c>
      <c r="KC15" s="1299">
        <f t="shared" si="48"/>
        <v>11</v>
      </c>
      <c r="KD15" s="1299">
        <f t="shared" si="48"/>
        <v>0</v>
      </c>
      <c r="KE15" s="1299">
        <f t="shared" si="48"/>
        <v>12</v>
      </c>
      <c r="KF15" s="1299">
        <f t="shared" si="48"/>
        <v>0</v>
      </c>
      <c r="KG15" s="1299">
        <f t="shared" si="48"/>
        <v>13</v>
      </c>
      <c r="KH15" s="1299">
        <f t="shared" si="48"/>
        <v>0</v>
      </c>
      <c r="KI15" s="1299">
        <f t="shared" si="48"/>
        <v>14</v>
      </c>
      <c r="KJ15" s="1299">
        <f t="shared" si="48"/>
        <v>0</v>
      </c>
      <c r="KK15" s="1299">
        <f t="shared" si="48"/>
        <v>15</v>
      </c>
      <c r="KL15" s="1299">
        <f t="shared" si="48"/>
        <v>0</v>
      </c>
      <c r="KM15" s="1299">
        <f t="shared" si="48"/>
        <v>16</v>
      </c>
      <c r="KN15" s="1299">
        <f t="shared" si="48"/>
        <v>0</v>
      </c>
      <c r="KO15" s="1299">
        <f t="shared" si="48"/>
        <v>17</v>
      </c>
      <c r="KP15" s="1299">
        <f t="shared" si="48"/>
        <v>0</v>
      </c>
      <c r="KQ15" s="1299">
        <f t="shared" si="48"/>
        <v>18</v>
      </c>
      <c r="KR15" s="1299">
        <f t="shared" si="48"/>
        <v>0</v>
      </c>
      <c r="KS15" s="1299">
        <f t="shared" si="48"/>
        <v>19</v>
      </c>
      <c r="KT15" s="1299">
        <f t="shared" si="48"/>
        <v>0</v>
      </c>
      <c r="KU15" s="1299">
        <f t="shared" si="48"/>
        <v>20</v>
      </c>
      <c r="KV15" s="1299">
        <f t="shared" si="48"/>
        <v>0</v>
      </c>
      <c r="KW15" s="1299">
        <f t="shared" si="48"/>
        <v>21</v>
      </c>
      <c r="KX15" s="1299">
        <f t="shared" si="48"/>
        <v>0</v>
      </c>
      <c r="KY15" s="1299">
        <f t="shared" si="48"/>
        <v>22</v>
      </c>
      <c r="KZ15" s="1299">
        <f t="shared" si="48"/>
        <v>0</v>
      </c>
      <c r="LA15" s="1299">
        <f t="shared" si="48"/>
        <v>23</v>
      </c>
      <c r="LB15" s="1299">
        <f t="shared" si="48"/>
        <v>0</v>
      </c>
      <c r="LC15" s="1299">
        <f t="shared" si="48"/>
        <v>24</v>
      </c>
      <c r="LD15" s="1299">
        <f t="shared" si="48"/>
        <v>0</v>
      </c>
      <c r="LE15" s="1299">
        <f t="shared" si="48"/>
        <v>25</v>
      </c>
      <c r="LF15" s="1299">
        <f t="shared" si="48"/>
        <v>0</v>
      </c>
      <c r="LG15" s="1299">
        <f t="shared" si="48"/>
        <v>26</v>
      </c>
      <c r="LH15" s="1299">
        <f t="shared" si="48"/>
        <v>0</v>
      </c>
      <c r="LI15" s="1299">
        <f t="shared" si="48"/>
        <v>27</v>
      </c>
      <c r="LJ15" s="1299">
        <f t="shared" si="48"/>
        <v>0</v>
      </c>
      <c r="LK15" s="1299">
        <f t="shared" si="48"/>
        <v>28</v>
      </c>
      <c r="LL15" s="1299">
        <f t="shared" si="48"/>
        <v>0</v>
      </c>
      <c r="LM15" s="1299">
        <f t="shared" si="48"/>
        <v>29</v>
      </c>
      <c r="LN15" s="1299">
        <f t="shared" si="48"/>
        <v>0</v>
      </c>
      <c r="LO15" s="1299">
        <f t="shared" si="48"/>
        <v>30</v>
      </c>
      <c r="LP15" s="1299">
        <f t="shared" si="48"/>
        <v>0</v>
      </c>
      <c r="LQ15" s="1299">
        <f t="shared" si="48"/>
        <v>31</v>
      </c>
      <c r="LR15" s="1299">
        <f t="shared" si="48"/>
        <v>0</v>
      </c>
      <c r="LS15" s="1299">
        <f t="shared" si="48"/>
        <v>1</v>
      </c>
      <c r="LT15" s="1299">
        <f t="shared" si="48"/>
        <v>0</v>
      </c>
      <c r="LU15" s="1299">
        <f t="shared" si="48"/>
        <v>2</v>
      </c>
      <c r="LV15" s="1299">
        <f t="shared" si="48"/>
        <v>0</v>
      </c>
      <c r="LW15" s="1299">
        <f t="shared" si="48"/>
        <v>3</v>
      </c>
      <c r="LX15" s="1299">
        <f t="shared" si="48"/>
        <v>0</v>
      </c>
      <c r="LY15" s="1299">
        <f t="shared" si="48"/>
        <v>4</v>
      </c>
      <c r="LZ15" s="1299">
        <f t="shared" si="48"/>
        <v>0</v>
      </c>
      <c r="MA15" s="1299">
        <f t="shared" si="48"/>
        <v>5</v>
      </c>
      <c r="MB15" s="1299">
        <f t="shared" ref="MB15:ME15" si="49">IY15</f>
        <v>0</v>
      </c>
      <c r="MC15" s="1299">
        <f t="shared" si="49"/>
        <v>6</v>
      </c>
      <c r="MD15" s="1299">
        <f t="shared" si="49"/>
        <v>0</v>
      </c>
      <c r="ME15" s="1299">
        <f t="shared" si="49"/>
        <v>7</v>
      </c>
      <c r="MI15" s="1293" t="s">
        <v>129</v>
      </c>
      <c r="MJ15" s="1293" t="s">
        <v>130</v>
      </c>
      <c r="MK15" s="1293" t="s">
        <v>131</v>
      </c>
      <c r="ML15" s="1293" t="s">
        <v>132</v>
      </c>
      <c r="MM15" s="1293" t="s">
        <v>133</v>
      </c>
      <c r="MN15" s="1293" t="s">
        <v>134</v>
      </c>
      <c r="MO15" s="1293" t="s">
        <v>135</v>
      </c>
      <c r="MR15" s="1548"/>
      <c r="MS15" s="1548"/>
      <c r="MT15" s="1548"/>
      <c r="MU15" s="1548"/>
      <c r="MV15" s="1548"/>
      <c r="MW15" s="1548"/>
      <c r="MX15" s="1548"/>
      <c r="NB15" s="1349" t="s">
        <v>41</v>
      </c>
      <c r="NC15" s="1349" t="s">
        <v>43</v>
      </c>
      <c r="ND15" s="1349" t="s">
        <v>44</v>
      </c>
      <c r="NE15" s="1349" t="s">
        <v>45</v>
      </c>
      <c r="NF15" s="1349" t="s">
        <v>40</v>
      </c>
      <c r="NG15" s="1349" t="s">
        <v>46</v>
      </c>
      <c r="NH15" s="1349" t="s">
        <v>42</v>
      </c>
      <c r="NI15" s="1354">
        <f>SUM(NI16:NI41)</f>
        <v>0</v>
      </c>
      <c r="NJ15" s="1354">
        <f>SUM(NJ16:NJ41)</f>
        <v>0</v>
      </c>
    </row>
    <row r="16" spans="3:376" s="1457" customFormat="1" ht="10.5" customHeight="1" thickTop="1" thickBot="1">
      <c r="C16" s="2474" t="str">
        <f>L16</f>
        <v>0T</v>
      </c>
      <c r="D16" s="2471">
        <f>IF($CW16="UE",CQ16,0)</f>
        <v>0</v>
      </c>
      <c r="E16" s="2465">
        <f t="shared" ref="E16:G16" si="50">IF($CW16="UE",CR16,0)</f>
        <v>0</v>
      </c>
      <c r="F16" s="2465">
        <f t="shared" si="50"/>
        <v>0</v>
      </c>
      <c r="G16" s="2465">
        <f t="shared" si="50"/>
        <v>0</v>
      </c>
      <c r="H16" s="2465">
        <f>IF($CW16="UE",CU16,0)</f>
        <v>0</v>
      </c>
      <c r="I16" s="2466"/>
      <c r="J16" s="751"/>
      <c r="L16" s="2485" t="str">
        <f>CP16</f>
        <v>0T</v>
      </c>
      <c r="M16" s="2488">
        <f>IF($CW16="x",CQ16,0)</f>
        <v>0</v>
      </c>
      <c r="N16" s="2477">
        <f>IF($CW16="x",CR16,0)</f>
        <v>0</v>
      </c>
      <c r="O16" s="2477">
        <f>IF($CW16="x",CS16,0)</f>
        <v>0</v>
      </c>
      <c r="P16" s="2477">
        <f>IF($CW16="x",CT16,0)</f>
        <v>0</v>
      </c>
      <c r="Q16" s="2477">
        <f>IF($CW16="x",CU16,0)</f>
        <v>0</v>
      </c>
      <c r="R16" s="2478"/>
      <c r="S16" s="2478"/>
      <c r="T16" s="2479"/>
      <c r="V16" s="2402"/>
      <c r="W16" s="1752"/>
      <c r="X16" s="1752"/>
      <c r="Y16" s="1752"/>
      <c r="Z16" s="1752"/>
      <c r="AA16" s="1752"/>
      <c r="AB16" s="1752"/>
      <c r="AC16" s="1752"/>
      <c r="AD16" s="1752"/>
      <c r="AE16" s="1752"/>
      <c r="AF16" s="1752"/>
      <c r="AG16" s="1752"/>
      <c r="AH16" s="1752"/>
      <c r="AI16" s="1752"/>
      <c r="AJ16" s="1752"/>
      <c r="AK16" s="1752"/>
      <c r="AL16" s="1752"/>
      <c r="AM16" s="1752"/>
      <c r="AN16" s="1752"/>
      <c r="AO16" s="1752"/>
      <c r="AP16" s="1752"/>
      <c r="AQ16" s="1752"/>
      <c r="AR16" s="1752"/>
      <c r="AS16" s="1752"/>
      <c r="AT16" s="1752"/>
      <c r="AU16" s="1752"/>
      <c r="AV16" s="1752"/>
      <c r="AW16" s="1752"/>
      <c r="AX16" s="1752"/>
      <c r="AY16" s="1752"/>
      <c r="AZ16" s="1752"/>
      <c r="BA16" s="1752"/>
      <c r="BB16" s="1752"/>
      <c r="BC16" s="1752"/>
      <c r="BD16" s="1752"/>
      <c r="BE16" s="1752"/>
      <c r="BF16" s="1752"/>
      <c r="BG16" s="1752"/>
      <c r="BH16" s="1752"/>
      <c r="BI16" s="1752"/>
      <c r="BJ16" s="1752"/>
      <c r="BK16" s="1752"/>
      <c r="BL16" s="1752"/>
      <c r="BM16" s="1752"/>
      <c r="BN16" s="1752"/>
      <c r="BO16" s="1752"/>
      <c r="BP16" s="1752"/>
      <c r="BQ16" s="1752"/>
      <c r="BR16" s="1752"/>
      <c r="BS16" s="1752"/>
      <c r="BT16" s="1752"/>
      <c r="BU16" s="1752"/>
      <c r="BV16" s="1752"/>
      <c r="BW16" s="1752"/>
      <c r="BX16" s="1752"/>
      <c r="BY16" s="1752"/>
      <c r="BZ16" s="1752"/>
      <c r="CA16" s="1752"/>
      <c r="CB16" s="1752"/>
      <c r="CC16" s="1752"/>
      <c r="CD16" s="1752"/>
      <c r="CE16" s="1752"/>
      <c r="CF16" s="1752"/>
      <c r="CG16" s="1752"/>
      <c r="CH16" s="1752"/>
      <c r="CI16" s="1752"/>
      <c r="CJ16" s="1752"/>
      <c r="CK16" s="1752"/>
      <c r="CL16" s="1752"/>
      <c r="CM16" s="1752"/>
      <c r="CN16" s="2491" t="str">
        <f>IF(DO16="","",(DO16&amp;(COUNTIF($DO$16:DO16,DO16))))</f>
        <v>01</v>
      </c>
      <c r="CO16" s="2492">
        <f>DO16</f>
        <v>0</v>
      </c>
      <c r="CP16" s="2499" t="str">
        <f>DO16&amp;DP16</f>
        <v>0T</v>
      </c>
      <c r="CQ16" s="2488">
        <f>SUM($DQ16:$ED16)-JE16</f>
        <v>0</v>
      </c>
      <c r="CR16" s="2477">
        <f>SUM($EE16:$ER16)-JF16</f>
        <v>0</v>
      </c>
      <c r="CS16" s="2477">
        <f>SUM($ES16:$FF16)-JG16</f>
        <v>0</v>
      </c>
      <c r="CT16" s="2477">
        <f>SUM($FG16:$FT16)-JH16</f>
        <v>0</v>
      </c>
      <c r="CU16" s="2493">
        <f>SUM($FU16:$GH16)-JI16</f>
        <v>0</v>
      </c>
      <c r="CW16" s="2428" t="str">
        <f>IFERROR((VLOOKUP(CN16,'BİLGİ GİR'!$V$170:$AA$182,6,0)),"")</f>
        <v/>
      </c>
      <c r="CX16" s="4180">
        <f>'BİLGİ GİR'!F170</f>
        <v>0</v>
      </c>
      <c r="CY16" s="1421" t="s">
        <v>7</v>
      </c>
      <c r="CZ16" s="1441">
        <f>'BİLGİ GİR'!CB170</f>
        <v>0</v>
      </c>
      <c r="DA16" s="1447"/>
      <c r="DB16" s="1442">
        <f>'BİLGİ GİR'!CD170</f>
        <v>0</v>
      </c>
      <c r="DC16" s="1445"/>
      <c r="DD16" s="1442">
        <f>'BİLGİ GİR'!CF170</f>
        <v>0</v>
      </c>
      <c r="DE16" s="1445"/>
      <c r="DF16" s="1442">
        <f>'BİLGİ GİR'!CH170</f>
        <v>0</v>
      </c>
      <c r="DG16" s="1445"/>
      <c r="DH16" s="1442">
        <f>'BİLGİ GİR'!CJ170</f>
        <v>0</v>
      </c>
      <c r="DI16" s="1445"/>
      <c r="DJ16" s="1442">
        <f>'BİLGİ GİR'!CL170</f>
        <v>0</v>
      </c>
      <c r="DK16" s="1445"/>
      <c r="DL16" s="1442">
        <f>'BİLGİ GİR'!CN170</f>
        <v>0</v>
      </c>
      <c r="DM16" s="1445"/>
      <c r="DN16" s="33"/>
      <c r="DO16" s="4112">
        <f>CX16</f>
        <v>0</v>
      </c>
      <c r="DP16" s="1275" t="s">
        <v>7</v>
      </c>
      <c r="DQ16" s="1742">
        <f>'GECE (Saat Ekle)'!D7</f>
        <v>0</v>
      </c>
      <c r="DR16" s="1725">
        <f>'GECE (Saat Ekle)'!E7</f>
        <v>0</v>
      </c>
      <c r="DS16" s="1743">
        <f>'GECE (Saat Ekle)'!F7</f>
        <v>0</v>
      </c>
      <c r="DT16" s="1725">
        <f>'GECE (Saat Ekle)'!G7</f>
        <v>0</v>
      </c>
      <c r="DU16" s="1743">
        <f>'GECE (Saat Ekle)'!H7</f>
        <v>0</v>
      </c>
      <c r="DV16" s="1725">
        <f>'GECE (Saat Ekle)'!I7</f>
        <v>0</v>
      </c>
      <c r="DW16" s="1743">
        <f>'GECE (Saat Ekle)'!J7</f>
        <v>0</v>
      </c>
      <c r="DX16" s="1725">
        <f>'GECE (Saat Ekle)'!K7</f>
        <v>0</v>
      </c>
      <c r="DY16" s="1743">
        <f>'GECE (Saat Ekle)'!L7</f>
        <v>0</v>
      </c>
      <c r="DZ16" s="1725">
        <f>'GECE (Saat Ekle)'!M7</f>
        <v>0</v>
      </c>
      <c r="EA16" s="1468">
        <f>'GECE (Saat Ekle)'!N7</f>
        <v>0</v>
      </c>
      <c r="EB16" s="1726">
        <f>'GECE (Saat Ekle)'!O7</f>
        <v>0</v>
      </c>
      <c r="EC16" s="1475">
        <f>'GECE (Saat Ekle)'!P7</f>
        <v>0</v>
      </c>
      <c r="ED16" s="1726">
        <f>'GECE (Saat Ekle)'!Q7</f>
        <v>0</v>
      </c>
      <c r="EE16" s="1742">
        <f>'GECE (Saat Ekle)'!R7</f>
        <v>0</v>
      </c>
      <c r="EF16" s="1725">
        <f>'GECE (Saat Ekle)'!S7</f>
        <v>0</v>
      </c>
      <c r="EG16" s="1743">
        <f>'GECE (Saat Ekle)'!T7</f>
        <v>0</v>
      </c>
      <c r="EH16" s="1725">
        <f>'GECE (Saat Ekle)'!U7</f>
        <v>0</v>
      </c>
      <c r="EI16" s="1743">
        <f>'GECE (Saat Ekle)'!V7</f>
        <v>0</v>
      </c>
      <c r="EJ16" s="1725">
        <f>'GECE (Saat Ekle)'!W7</f>
        <v>0</v>
      </c>
      <c r="EK16" s="1743">
        <f>'GECE (Saat Ekle)'!X7</f>
        <v>0</v>
      </c>
      <c r="EL16" s="1725">
        <f>'GECE (Saat Ekle)'!Y7</f>
        <v>0</v>
      </c>
      <c r="EM16" s="1743">
        <f>'GECE (Saat Ekle)'!Z7</f>
        <v>0</v>
      </c>
      <c r="EN16" s="1725">
        <f>'GECE (Saat Ekle)'!AA7</f>
        <v>0</v>
      </c>
      <c r="EO16" s="1468">
        <f>'GECE (Saat Ekle)'!AB7</f>
        <v>0</v>
      </c>
      <c r="EP16" s="1726">
        <f>'GECE (Saat Ekle)'!AC7</f>
        <v>0</v>
      </c>
      <c r="EQ16" s="1475">
        <f>'GECE (Saat Ekle)'!AD7</f>
        <v>0</v>
      </c>
      <c r="ER16" s="1726">
        <f>'GECE (Saat Ekle)'!AE7</f>
        <v>0</v>
      </c>
      <c r="ES16" s="1742">
        <f>'GECE (Saat Ekle)'!AF7</f>
        <v>0</v>
      </c>
      <c r="ET16" s="1725">
        <f>'GECE (Saat Ekle)'!AG7</f>
        <v>0</v>
      </c>
      <c r="EU16" s="1743">
        <f>'GECE (Saat Ekle)'!AH7</f>
        <v>0</v>
      </c>
      <c r="EV16" s="1725">
        <f>'GECE (Saat Ekle)'!AI7</f>
        <v>0</v>
      </c>
      <c r="EW16" s="1743">
        <f>'GECE (Saat Ekle)'!AJ7</f>
        <v>0</v>
      </c>
      <c r="EX16" s="1725">
        <f>'GECE (Saat Ekle)'!AK7</f>
        <v>0</v>
      </c>
      <c r="EY16" s="1743">
        <f>'GECE (Saat Ekle)'!AL7</f>
        <v>0</v>
      </c>
      <c r="EZ16" s="1725">
        <f>'GECE (Saat Ekle)'!AM7</f>
        <v>0</v>
      </c>
      <c r="FA16" s="1743">
        <f>'GECE (Saat Ekle)'!AN7</f>
        <v>0</v>
      </c>
      <c r="FB16" s="1725">
        <f>'GECE (Saat Ekle)'!AO7</f>
        <v>0</v>
      </c>
      <c r="FC16" s="1468">
        <f>'GECE (Saat Ekle)'!AP7</f>
        <v>0</v>
      </c>
      <c r="FD16" s="1726">
        <f>'GECE (Saat Ekle)'!AQ7</f>
        <v>0</v>
      </c>
      <c r="FE16" s="1475">
        <f>'GECE (Saat Ekle)'!AR7</f>
        <v>0</v>
      </c>
      <c r="FF16" s="1726">
        <f>'GECE (Saat Ekle)'!AS7</f>
        <v>0</v>
      </c>
      <c r="FG16" s="1742">
        <f>'GECE (Saat Ekle)'!AT7</f>
        <v>0</v>
      </c>
      <c r="FH16" s="1725">
        <f>'GECE (Saat Ekle)'!AU7</f>
        <v>0</v>
      </c>
      <c r="FI16" s="1743">
        <f>'GECE (Saat Ekle)'!AV7</f>
        <v>0</v>
      </c>
      <c r="FJ16" s="1725">
        <f>'GECE (Saat Ekle)'!AW7</f>
        <v>0</v>
      </c>
      <c r="FK16" s="1743">
        <f>'GECE (Saat Ekle)'!AX7</f>
        <v>0</v>
      </c>
      <c r="FL16" s="1725">
        <f>'GECE (Saat Ekle)'!AY7</f>
        <v>0</v>
      </c>
      <c r="FM16" s="1743">
        <f>'GECE (Saat Ekle)'!AZ7</f>
        <v>0</v>
      </c>
      <c r="FN16" s="1725">
        <f>'GECE (Saat Ekle)'!BA7</f>
        <v>0</v>
      </c>
      <c r="FO16" s="1743">
        <f>'GECE (Saat Ekle)'!BB7</f>
        <v>0</v>
      </c>
      <c r="FP16" s="1725">
        <f>'GECE (Saat Ekle)'!BC7</f>
        <v>0</v>
      </c>
      <c r="FQ16" s="1468">
        <f>'GECE (Saat Ekle)'!BD7</f>
        <v>0</v>
      </c>
      <c r="FR16" s="1726">
        <f>'GECE (Saat Ekle)'!BE7</f>
        <v>0</v>
      </c>
      <c r="FS16" s="1475">
        <f>'GECE (Saat Ekle)'!BF7</f>
        <v>0</v>
      </c>
      <c r="FT16" s="1726">
        <f>'GECE (Saat Ekle)'!BG7</f>
        <v>0</v>
      </c>
      <c r="FU16" s="1742">
        <f>'GECE (Saat Ekle)'!BH7</f>
        <v>0</v>
      </c>
      <c r="FV16" s="1725">
        <f>'GECE (Saat Ekle)'!BI7</f>
        <v>0</v>
      </c>
      <c r="FW16" s="1743">
        <f>'GECE (Saat Ekle)'!BJ7</f>
        <v>0</v>
      </c>
      <c r="FX16" s="1725">
        <f>'GECE (Saat Ekle)'!BK7</f>
        <v>0</v>
      </c>
      <c r="FY16" s="1743">
        <f>'GECE (Saat Ekle)'!BL7</f>
        <v>0</v>
      </c>
      <c r="FZ16" s="1725">
        <f>'GECE (Saat Ekle)'!BM7</f>
        <v>0</v>
      </c>
      <c r="GA16" s="1743">
        <f>'GECE (Saat Ekle)'!BN7</f>
        <v>0</v>
      </c>
      <c r="GB16" s="1725">
        <f>'GECE (Saat Ekle)'!BO7</f>
        <v>0</v>
      </c>
      <c r="GC16" s="1743">
        <f>'GECE (Saat Ekle)'!BP7</f>
        <v>0</v>
      </c>
      <c r="GD16" s="1725">
        <f>'GECE (Saat Ekle)'!BQ7</f>
        <v>0</v>
      </c>
      <c r="GE16" s="1468">
        <f>'GECE (Saat Ekle)'!BR7</f>
        <v>0</v>
      </c>
      <c r="GF16" s="1726">
        <f>'GECE (Saat Ekle)'!BS7</f>
        <v>0</v>
      </c>
      <c r="GG16" s="1475">
        <f>'GECE (Saat Ekle)'!BT7</f>
        <v>0</v>
      </c>
      <c r="GH16" s="1767">
        <f>'GECE (Saat Ekle)'!BU7</f>
        <v>0</v>
      </c>
      <c r="GK16" s="4108">
        <f>DO16</f>
        <v>0</v>
      </c>
      <c r="GL16" s="1487" t="str">
        <f>IF(AND(DQ16&lt;&gt;"",DR16="x"),DQ16,"")</f>
        <v/>
      </c>
      <c r="GM16" s="1515"/>
      <c r="GN16" s="1487" t="str">
        <f t="shared" ref="GN16:GN43" si="51">IF(AND(DS16&lt;&gt;"",DT16="x"),DS16,"")</f>
        <v/>
      </c>
      <c r="GO16" s="1515"/>
      <c r="GP16" s="1487" t="str">
        <f t="shared" ref="GP16:GP43" si="52">IF(AND(DU16&lt;&gt;"",DV16="x"),DU16,"")</f>
        <v/>
      </c>
      <c r="GQ16" s="1515"/>
      <c r="GR16" s="1487" t="str">
        <f t="shared" ref="GR16:GR43" si="53">IF(AND(DW16&lt;&gt;"",DX16="x"),DW16,"")</f>
        <v/>
      </c>
      <c r="GS16" s="1515"/>
      <c r="GT16" s="1487" t="str">
        <f t="shared" ref="GT16:GT43" si="54">IF(AND(DY16&lt;&gt;"",DZ16="x"),DY16,"")</f>
        <v/>
      </c>
      <c r="GU16" s="1500"/>
      <c r="GV16" s="1497" t="str">
        <f>IF(AND(EA16&lt;&gt;"",EB16="x"),EA16,"")</f>
        <v/>
      </c>
      <c r="GW16" s="1515"/>
      <c r="GX16" s="1487" t="str">
        <f>IF(AND(EC16&lt;&gt;"",ED16="x"),EC16,"")</f>
        <v/>
      </c>
      <c r="GY16" s="1517"/>
      <c r="GZ16" s="1494" t="str">
        <f>IF(AND(EE16&lt;&gt;"",EF16="x"),EE16,"")</f>
        <v/>
      </c>
      <c r="HA16" s="1515"/>
      <c r="HB16" s="1490" t="str">
        <f t="shared" ref="HB16:HB43" si="55">IF(AND(EG16&lt;&gt;"",EH16="x"),EG16,"")</f>
        <v/>
      </c>
      <c r="HC16" s="1515"/>
      <c r="HD16" s="1490" t="str">
        <f t="shared" ref="HD16:HD43" si="56">IF(AND(EI16&lt;&gt;"",EJ16="x"),EI16,"")</f>
        <v/>
      </c>
      <c r="HE16" s="1515"/>
      <c r="HF16" s="1490" t="str">
        <f t="shared" ref="HF16:HF43" si="57">IF(AND(EK16&lt;&gt;"",EL16="x"),EK16,"")</f>
        <v/>
      </c>
      <c r="HG16" s="1515"/>
      <c r="HH16" s="1490" t="str">
        <f t="shared" ref="HH16:HH43" si="58">IF(AND(EM16&lt;&gt;"",EN16="x"),EM16,"")</f>
        <v/>
      </c>
      <c r="HI16" s="1500"/>
      <c r="HJ16" s="1506" t="str">
        <f t="shared" ref="HJ16:HJ43" si="59">IF(AND(EO16&lt;&gt;"",EP16="x"),EO16,"")</f>
        <v/>
      </c>
      <c r="HK16" s="1515"/>
      <c r="HL16" s="1490" t="str">
        <f>IF(AND(EQ16&lt;&gt;"",ER16="x"),EQ16,"")</f>
        <v/>
      </c>
      <c r="HM16" s="1517"/>
      <c r="HN16" s="1503" t="str">
        <f t="shared" ref="HN16:HN43" si="60">IF(AND(ES16&lt;&gt;"",ET16="x"),ES16,"")</f>
        <v/>
      </c>
      <c r="HO16" s="1515"/>
      <c r="HP16" s="1487" t="str">
        <f t="shared" ref="HP16:HP43" si="61">IF(AND(EU16&lt;&gt;"",EV16="x"),EU16,"")</f>
        <v/>
      </c>
      <c r="HQ16" s="1515"/>
      <c r="HR16" s="1487" t="str">
        <f t="shared" ref="HR16:HR43" si="62">IF(AND(EW16&lt;&gt;"",EX16="x"),EW16,"")</f>
        <v/>
      </c>
      <c r="HS16" s="1515"/>
      <c r="HT16" s="1487" t="str">
        <f t="shared" ref="HT16:HT43" si="63">IF(AND(EY16&lt;&gt;"",EZ16="x"),EY16,"")</f>
        <v/>
      </c>
      <c r="HU16" s="1515"/>
      <c r="HV16" s="1487" t="str">
        <f t="shared" ref="HV16:HV43" si="64">IF(AND(FA16&lt;&gt;"",FB16="x"),FA16,"")</f>
        <v/>
      </c>
      <c r="HW16" s="1500"/>
      <c r="HX16" s="1497" t="str">
        <f t="shared" ref="HX16:HX43" si="65">IF(AND(FC16&lt;&gt;"",FD16="x"),FC16,"")</f>
        <v/>
      </c>
      <c r="HY16" s="1515"/>
      <c r="HZ16" s="1487" t="str">
        <f t="shared" ref="HZ16:HZ43" si="66">IF(AND(FE16&lt;&gt;"",FF16="x"),FE16,"")</f>
        <v/>
      </c>
      <c r="IA16" s="1517"/>
      <c r="IB16" s="1494" t="str">
        <f t="shared" ref="IB16:IB43" si="67">IF(AND(FG16&lt;&gt;"",FH16="x"),FG16,"")</f>
        <v/>
      </c>
      <c r="IC16" s="1515"/>
      <c r="ID16" s="1490" t="str">
        <f t="shared" ref="ID16:ID43" si="68">IF(AND(FI16&lt;&gt;"",FJ16="x"),FI16,"")</f>
        <v/>
      </c>
      <c r="IE16" s="1515"/>
      <c r="IF16" s="1490" t="str">
        <f t="shared" ref="IF16:IF43" si="69">IF(AND(FK16&lt;&gt;"",FL16="x"),FK16,"")</f>
        <v/>
      </c>
      <c r="IG16" s="1515"/>
      <c r="IH16" s="1490" t="str">
        <f t="shared" ref="IH16:IH43" si="70">IF(AND(FM16&lt;&gt;"",FN16="x"),FM16,"")</f>
        <v/>
      </c>
      <c r="II16" s="1515"/>
      <c r="IJ16" s="1490" t="str">
        <f t="shared" ref="IJ16:IJ43" si="71">IF(AND(FO16&lt;&gt;"",FP16="x"),FO16,"")</f>
        <v/>
      </c>
      <c r="IK16" s="1500"/>
      <c r="IL16" s="1506" t="str">
        <f t="shared" ref="IL16:IL43" si="72">IF(AND(FQ16&lt;&gt;"",FR16="x"),FQ16,"")</f>
        <v/>
      </c>
      <c r="IM16" s="1515"/>
      <c r="IN16" s="1490" t="str">
        <f t="shared" ref="IN16:IN43" si="73">IF(AND(FS16&lt;&gt;"",FT16="x"),FS16,"")</f>
        <v/>
      </c>
      <c r="IO16" s="1517"/>
      <c r="IP16" s="1509" t="str">
        <f t="shared" ref="IP16:IP43" si="74">IF(AND(FU16&lt;&gt;"",FV16="x"),FU16,"")</f>
        <v/>
      </c>
      <c r="IQ16" s="1515"/>
      <c r="IR16" s="1422" t="str">
        <f t="shared" ref="IR16:IR43" si="75">IF(AND(FW16&lt;&gt;"",FX16="x"),FW16,"")</f>
        <v/>
      </c>
      <c r="IS16" s="1515"/>
      <c r="IT16" s="1422" t="str">
        <f t="shared" ref="IT16:IT43" si="76">IF(AND(FY16&lt;&gt;"",FZ16="x"),FY16,"")</f>
        <v/>
      </c>
      <c r="IU16" s="1515"/>
      <c r="IV16" s="1422" t="str">
        <f t="shared" ref="IV16:IV43" si="77">IF(AND(GA16&lt;&gt;"",GB16="x"),GA16,"")</f>
        <v/>
      </c>
      <c r="IW16" s="1515"/>
      <c r="IX16" s="1422" t="str">
        <f t="shared" ref="IX16:IX43" si="78">IF(AND(GC16&lt;&gt;"",GD16="x"),GC16,"")</f>
        <v/>
      </c>
      <c r="IY16" s="1500"/>
      <c r="IZ16" s="1512" t="str">
        <f t="shared" ref="IZ16:IZ43" si="79">IF(AND(GE16&lt;&gt;"",GF16="x"),GE16,"")</f>
        <v/>
      </c>
      <c r="JA16" s="1515"/>
      <c r="JB16" s="1422" t="str">
        <f t="shared" ref="JB16:JB43" si="80">IF(AND(GG16&lt;&gt;"",GH16="x"),GG16,"")</f>
        <v/>
      </c>
      <c r="JC16" s="1517"/>
      <c r="JD16" s="1421"/>
      <c r="JE16" s="1569">
        <f>SUM(GL16:GU16)</f>
        <v>0</v>
      </c>
      <c r="JF16" s="1423">
        <f>SUM(GZ16:HI16)</f>
        <v>0</v>
      </c>
      <c r="JG16" s="1423">
        <f>SUM(HN16:HW16)</f>
        <v>0</v>
      </c>
      <c r="JH16" s="1423">
        <f>SUM(IB16:IK16)</f>
        <v>0</v>
      </c>
      <c r="JI16" s="1602">
        <f>SUM(IP16:IY16)</f>
        <v>0</v>
      </c>
      <c r="JJ16" s="1549"/>
      <c r="JK16" s="1549"/>
      <c r="JL16" s="1754"/>
      <c r="JM16" s="1754"/>
      <c r="JN16" s="4182"/>
      <c r="JO16" s="1603" t="str">
        <f>IF(AND(DQ16&gt;0,DR16&lt;&gt;"x"),1,"")</f>
        <v/>
      </c>
      <c r="JP16" s="1424"/>
      <c r="JQ16" s="1424" t="str">
        <f t="shared" ref="JQ16:JQ41" si="81">IF(AND(DS16&gt;0,DT16&lt;&gt;"x"),1,"")</f>
        <v/>
      </c>
      <c r="JR16" s="1424"/>
      <c r="JS16" s="1424" t="str">
        <f>IF(AND(DU16&gt;0,DV16&lt;&gt;"x"),1,"")</f>
        <v/>
      </c>
      <c r="JT16" s="1424"/>
      <c r="JU16" s="1424" t="str">
        <f t="shared" ref="JU16:JU41" si="82">IF(AND(DW16&gt;0,DX16&lt;&gt;"x"),1,"")</f>
        <v/>
      </c>
      <c r="JV16" s="1424"/>
      <c r="JW16" s="1424" t="str">
        <f t="shared" ref="JW16:JW41" si="83">IF(AND(DY16&gt;0,DZ16&lt;&gt;"x"),1,"")</f>
        <v/>
      </c>
      <c r="JX16" s="1424"/>
      <c r="JY16" s="1424" t="str">
        <f t="shared" ref="JY16:JY41" si="84">IF(AND(EA16&gt;0,EB16&lt;&gt;"x"),1,"")</f>
        <v/>
      </c>
      <c r="JZ16" s="1424"/>
      <c r="KA16" s="1424" t="str">
        <f t="shared" ref="KA16:KA41" si="85">IF(AND(EC16&gt;0,ED16&lt;&gt;"x"),1,"")</f>
        <v/>
      </c>
      <c r="KB16" s="1424"/>
      <c r="KC16" s="1424" t="str">
        <f t="shared" ref="KC16:KC41" si="86">IF(AND(EE16&gt;0,EF16&lt;&gt;"x"),1,"")</f>
        <v/>
      </c>
      <c r="KD16" s="1424"/>
      <c r="KE16" s="1424" t="str">
        <f t="shared" ref="KE16:KE41" si="87">IF(AND(EG16&gt;0,EH16&lt;&gt;"x"),1,"")</f>
        <v/>
      </c>
      <c r="KF16" s="1424"/>
      <c r="KG16" s="1424" t="str">
        <f t="shared" ref="KG16:KG41" si="88">IF(AND(EI16&gt;0,EJ16&lt;&gt;"x"),1,"")</f>
        <v/>
      </c>
      <c r="KH16" s="1424"/>
      <c r="KI16" s="1424" t="str">
        <f t="shared" ref="KI16:KI41" si="89">IF(AND(EK16&gt;0,EL16&lt;&gt;"x"),1,"")</f>
        <v/>
      </c>
      <c r="KJ16" s="1424"/>
      <c r="KK16" s="1424" t="str">
        <f t="shared" ref="KK16:KK41" si="90">IF(AND(EM16&gt;0,EN16&lt;&gt;"x"),1,"")</f>
        <v/>
      </c>
      <c r="KL16" s="1424"/>
      <c r="KM16" s="1424" t="str">
        <f t="shared" ref="KM16:KM41" si="91">IF(AND(EO16&gt;0,EP16&lt;&gt;"x"),1,"")</f>
        <v/>
      </c>
      <c r="KN16" s="1424"/>
      <c r="KO16" s="1424" t="str">
        <f t="shared" ref="KO16:KO41" si="92">IF(AND(EQ16&gt;0,ER16&lt;&gt;"x"),1,"")</f>
        <v/>
      </c>
      <c r="KP16" s="1424"/>
      <c r="KQ16" s="1424" t="str">
        <f t="shared" ref="KQ16:KQ41" si="93">IF(AND(ES16&gt;0,ET16&lt;&gt;"x"),1,"")</f>
        <v/>
      </c>
      <c r="KR16" s="1424"/>
      <c r="KS16" s="1424" t="str">
        <f t="shared" ref="KS16:KS41" si="94">IF(AND(EU16&gt;0,EV16&lt;&gt;"x"),1,"")</f>
        <v/>
      </c>
      <c r="KT16" s="1424"/>
      <c r="KU16" s="1424" t="str">
        <f>IF(AND(EW16&gt;0,EX16&lt;&gt;"x"),1,"")</f>
        <v/>
      </c>
      <c r="KV16" s="1424"/>
      <c r="KW16" s="1424" t="str">
        <f t="shared" ref="KW16:KW41" si="95">IF(AND(EY16&gt;0,EZ16&lt;&gt;"x"),1,"")</f>
        <v/>
      </c>
      <c r="KX16" s="1424"/>
      <c r="KY16" s="1424" t="str">
        <f t="shared" ref="KY16:KY41" si="96">IF(AND(FA16&gt;0,FB16&lt;&gt;"x"),1,"")</f>
        <v/>
      </c>
      <c r="KZ16" s="1424"/>
      <c r="LA16" s="1424" t="str">
        <f t="shared" ref="LA16:LA41" si="97">IF(AND(FC16&gt;0,FD16&lt;&gt;"x"),1,"")</f>
        <v/>
      </c>
      <c r="LB16" s="1424"/>
      <c r="LC16" s="1424" t="str">
        <f t="shared" ref="LC16:LC41" si="98">IF(AND(FE16&gt;0,FF16&lt;&gt;"x"),1,"")</f>
        <v/>
      </c>
      <c r="LD16" s="1424"/>
      <c r="LE16" s="1424" t="str">
        <f t="shared" ref="LE16:LE41" si="99">IF(AND(FG16&gt;0,FH16&lt;&gt;"x"),1,"")</f>
        <v/>
      </c>
      <c r="LF16" s="1424"/>
      <c r="LG16" s="1424" t="str">
        <f t="shared" ref="LG16:LG41" si="100">IF(AND(FI16&gt;0,FJ16&lt;&gt;"x"),1,"")</f>
        <v/>
      </c>
      <c r="LH16" s="1424"/>
      <c r="LI16" s="1424" t="str">
        <f t="shared" ref="LI16:LI41" si="101">IF(AND(FK16&gt;0,FL16&lt;&gt;"x"),1,"")</f>
        <v/>
      </c>
      <c r="LJ16" s="1424"/>
      <c r="LK16" s="1424" t="str">
        <f t="shared" ref="LK16:LK41" si="102">IF(AND(FM16&gt;0,FN16&lt;&gt;"x"),1,"")</f>
        <v/>
      </c>
      <c r="LL16" s="1424"/>
      <c r="LM16" s="1424" t="str">
        <f t="shared" ref="LM16:LM41" si="103">IF(AND(FO16&gt;0,FP16&lt;&gt;"x"),1,"")</f>
        <v/>
      </c>
      <c r="LN16" s="1424"/>
      <c r="LO16" s="1424" t="str">
        <f t="shared" ref="LO16:LO41" si="104">IF(AND(FQ16&gt;0,FR16&lt;&gt;"x"),1,"")</f>
        <v/>
      </c>
      <c r="LP16" s="1424"/>
      <c r="LQ16" s="1424" t="str">
        <f t="shared" ref="LQ16:LQ41" si="105">IF(AND(FS16&gt;0,FT16&lt;&gt;"x"),1,"")</f>
        <v/>
      </c>
      <c r="LR16" s="1424"/>
      <c r="LS16" s="1424" t="str">
        <f t="shared" ref="LS16:LS41" si="106">IF(AND(FU16&gt;0,FV16&lt;&gt;"x"),1,"")</f>
        <v/>
      </c>
      <c r="LT16" s="1424"/>
      <c r="LU16" s="1424" t="str">
        <f t="shared" ref="LU16:LU41" si="107">IF(AND(FW16&gt;0,FX16&lt;&gt;"x"),1,"")</f>
        <v/>
      </c>
      <c r="LV16" s="1424"/>
      <c r="LW16" s="1424" t="str">
        <f t="shared" ref="LW16:LW41" si="108">IF(AND(FY16&gt;0,FZ16&lt;&gt;"x"),1,"")</f>
        <v/>
      </c>
      <c r="LX16" s="1424"/>
      <c r="LY16" s="1424" t="str">
        <f t="shared" ref="LY16:LY41" si="109">IF(AND(GA16&gt;0,GB16&lt;&gt;"x"),1,"")</f>
        <v/>
      </c>
      <c r="LZ16" s="1424"/>
      <c r="MA16" s="1424" t="str">
        <f t="shared" ref="MA16:MA41" si="110">IF(AND(GC16&gt;0,GD16&lt;&gt;"x"),1,"")</f>
        <v/>
      </c>
      <c r="MB16" s="1424"/>
      <c r="MC16" s="1424" t="str">
        <f t="shared" ref="MC16:MC41" si="111">IF(AND(GE16&gt;0,GF16&lt;&gt;"x"),1,"")</f>
        <v/>
      </c>
      <c r="MD16" s="1424"/>
      <c r="ME16" s="1424" t="str">
        <f t="shared" ref="ME16:ME40" si="112">IF(AND(GG16&gt;0,GH16&lt;&gt;"x"),1,"")</f>
        <v/>
      </c>
      <c r="MF16" s="1424"/>
      <c r="MG16" s="1570">
        <f>SUM(JO16:MF16)</f>
        <v>0</v>
      </c>
      <c r="MH16" s="1754"/>
      <c r="MI16" s="1569">
        <f>SUMIF($JO$14:$MF$14,MI$15,$JO16:$MF16)</f>
        <v>0</v>
      </c>
      <c r="MJ16" s="1423">
        <f t="shared" ref="MJ16:MO31" si="113">SUMIF($JO$14:$MF$14,MJ$15,$JO16:$MF16)</f>
        <v>0</v>
      </c>
      <c r="MK16" s="1423">
        <f t="shared" si="113"/>
        <v>0</v>
      </c>
      <c r="ML16" s="1423">
        <f t="shared" si="113"/>
        <v>0</v>
      </c>
      <c r="MM16" s="1423">
        <f t="shared" si="113"/>
        <v>0</v>
      </c>
      <c r="MN16" s="1423">
        <f t="shared" si="113"/>
        <v>0</v>
      </c>
      <c r="MO16" s="1602">
        <f>SUMIF($JO$14:$MF$14,MO$15,$JO16:$MF16)</f>
        <v>0</v>
      </c>
      <c r="MP16" s="1754">
        <f>SUM(MI16:MO16)</f>
        <v>0</v>
      </c>
      <c r="MQ16" s="1754"/>
      <c r="MR16" s="1557"/>
      <c r="MS16" s="1557"/>
      <c r="MT16" s="1557"/>
      <c r="MU16" s="1557"/>
      <c r="MV16" s="1557"/>
      <c r="MW16" s="1557"/>
      <c r="MX16" s="1557"/>
      <c r="MY16" s="1752"/>
      <c r="MZ16" s="1600"/>
      <c r="NA16" s="1754"/>
      <c r="NB16" s="1584">
        <f>MI16*CZ16</f>
        <v>0</v>
      </c>
      <c r="NC16" s="1425">
        <f>MJ16*DB16</f>
        <v>0</v>
      </c>
      <c r="ND16" s="1425">
        <f>MK16*DD16</f>
        <v>0</v>
      </c>
      <c r="NE16" s="1425">
        <f>ML16*DF16</f>
        <v>0</v>
      </c>
      <c r="NF16" s="1425">
        <f>MM16*DH16</f>
        <v>0</v>
      </c>
      <c r="NG16" s="1425">
        <f>MN16*DJ16</f>
        <v>0</v>
      </c>
      <c r="NH16" s="1425">
        <f>MO16*DL16</f>
        <v>0</v>
      </c>
      <c r="NI16" s="1426">
        <f>SUM(NB16:NH16)+NL16</f>
        <v>0</v>
      </c>
      <c r="NJ16" s="1457">
        <f>NI16+NI18+NI20+NI22+NI24+NI26+NI28+NI30+NI32+NI34+NI36+NI38+NI40</f>
        <v>0</v>
      </c>
      <c r="NL16" s="1766">
        <f>DR16+DT16+DV16+DX16+DZ16+EB16+ED16+EF16+EH16+EJ16+EL16+EN16+EP16+ER16+ET16+EV16+EX16+EZ16+FB16+FD16+FF16+FH16+FJ16+FL16+FN16+FP16+FR16+FT16+FV16+FX16+FZ16+GB16+GD16+GF16+GH16</f>
        <v>0</v>
      </c>
    </row>
    <row r="17" spans="3:376" s="1457" customFormat="1" ht="10.5" customHeight="1" thickBot="1">
      <c r="C17" s="2475" t="str">
        <f t="shared" ref="C17:C41" si="114">L17</f>
        <v>0D</v>
      </c>
      <c r="D17" s="2472">
        <f t="shared" ref="D17:D41" si="115">IF($CW17="UE",CQ17,0)</f>
        <v>0</v>
      </c>
      <c r="E17" s="1450">
        <f t="shared" ref="E17:E41" si="116">IF($CW17="UE",CR17,0)</f>
        <v>0</v>
      </c>
      <c r="F17" s="1450">
        <f t="shared" ref="F17:F41" si="117">IF($CW17="UE",CS17,0)</f>
        <v>0</v>
      </c>
      <c r="G17" s="1450">
        <f t="shared" ref="G17:G41" si="118">IF($CW17="UE",CT17,0)</f>
        <v>0</v>
      </c>
      <c r="H17" s="1450">
        <f t="shared" ref="H17:H41" si="119">IF($CW17="UE",CU17,0)</f>
        <v>0</v>
      </c>
      <c r="I17" s="2467"/>
      <c r="J17" s="751"/>
      <c r="L17" s="2486" t="str">
        <f t="shared" ref="L17:L41" si="120">CP17</f>
        <v>0D</v>
      </c>
      <c r="M17" s="2489">
        <f t="shared" ref="M17:Q41" si="121">IF($CW17="x",CQ17,0)</f>
        <v>0</v>
      </c>
      <c r="N17" s="1417">
        <f t="shared" si="121"/>
        <v>0</v>
      </c>
      <c r="O17" s="1417">
        <f t="shared" si="121"/>
        <v>0</v>
      </c>
      <c r="P17" s="1417">
        <f t="shared" si="121"/>
        <v>0</v>
      </c>
      <c r="Q17" s="1417">
        <f t="shared" si="121"/>
        <v>0</v>
      </c>
      <c r="R17" s="1418"/>
      <c r="S17" s="1418"/>
      <c r="T17" s="2480"/>
      <c r="V17" s="2402"/>
      <c r="W17" s="1752"/>
      <c r="X17" s="1752"/>
      <c r="Y17" s="1752"/>
      <c r="Z17" s="1752"/>
      <c r="AA17" s="1752"/>
      <c r="AB17" s="1752"/>
      <c r="AC17" s="1752"/>
      <c r="AD17" s="1752"/>
      <c r="AE17" s="1752"/>
      <c r="AF17" s="1752"/>
      <c r="AG17" s="1752"/>
      <c r="AH17" s="1752"/>
      <c r="AI17" s="1752"/>
      <c r="AJ17" s="1752"/>
      <c r="AK17" s="1752"/>
      <c r="AL17" s="1752"/>
      <c r="AM17" s="1752"/>
      <c r="AN17" s="1752"/>
      <c r="AO17" s="1752"/>
      <c r="AP17" s="1752"/>
      <c r="AQ17" s="1752"/>
      <c r="AR17" s="1752"/>
      <c r="AS17" s="1752"/>
      <c r="AT17" s="1752"/>
      <c r="AU17" s="1752"/>
      <c r="AV17" s="1752"/>
      <c r="AW17" s="1752"/>
      <c r="AX17" s="1752"/>
      <c r="AY17" s="1752"/>
      <c r="AZ17" s="1752"/>
      <c r="BA17" s="1752"/>
      <c r="BB17" s="1752"/>
      <c r="BC17" s="1752"/>
      <c r="BD17" s="1752"/>
      <c r="BE17" s="1752"/>
      <c r="BF17" s="1752"/>
      <c r="BG17" s="1752"/>
      <c r="BH17" s="1752"/>
      <c r="BI17" s="1752"/>
      <c r="BJ17" s="1752"/>
      <c r="BK17" s="1752"/>
      <c r="BL17" s="1752"/>
      <c r="BM17" s="1752"/>
      <c r="BN17" s="1752"/>
      <c r="BO17" s="1752"/>
      <c r="BP17" s="1752"/>
      <c r="BQ17" s="1752"/>
      <c r="BR17" s="1752"/>
      <c r="BS17" s="1752"/>
      <c r="BT17" s="1752"/>
      <c r="BU17" s="1752"/>
      <c r="BV17" s="1752"/>
      <c r="BW17" s="1752"/>
      <c r="BX17" s="1752"/>
      <c r="BY17" s="1752"/>
      <c r="BZ17" s="1752"/>
      <c r="CA17" s="1752"/>
      <c r="CB17" s="1752"/>
      <c r="CC17" s="1752"/>
      <c r="CD17" s="1752"/>
      <c r="CE17" s="1752"/>
      <c r="CF17" s="1752"/>
      <c r="CG17" s="1752"/>
      <c r="CH17" s="1752"/>
      <c r="CI17" s="1752"/>
      <c r="CJ17" s="1752"/>
      <c r="CK17" s="1752"/>
      <c r="CL17" s="1752"/>
      <c r="CM17" s="1752"/>
      <c r="CN17" s="2494" t="str">
        <f>IF(DO16="","",(DO16&amp;(COUNTIF($DO$16:DO16,DO16))))</f>
        <v>01</v>
      </c>
      <c r="CO17" s="1471">
        <f>CO16</f>
        <v>0</v>
      </c>
      <c r="CP17" s="2500" t="str">
        <f>DO16&amp;DP17</f>
        <v>0D</v>
      </c>
      <c r="CQ17" s="2489">
        <f>SUM($DQ17:$ED17)-JE17</f>
        <v>0</v>
      </c>
      <c r="CR17" s="1417">
        <f t="shared" ref="CR17:CR41" si="122">SUM($EE17:$ER17)-JF17</f>
        <v>0</v>
      </c>
      <c r="CS17" s="1417">
        <f t="shared" ref="CS17:CS41" si="123">SUM($ES17:$FF17)-JG17</f>
        <v>0</v>
      </c>
      <c r="CT17" s="1417">
        <f t="shared" ref="CT17:CT41" si="124">SUM($FG17:$FT17)-JH17</f>
        <v>0</v>
      </c>
      <c r="CU17" s="2495">
        <f t="shared" ref="CU17:CU41" si="125">SUM($FU17:$GH17)-JI17</f>
        <v>0</v>
      </c>
      <c r="CW17" s="2429" t="str">
        <f>IFERROR((VLOOKUP(CN17,'BİLGİ GİR'!$V$170:$AA$182,6,0)),"")</f>
        <v/>
      </c>
      <c r="CX17" s="4181"/>
      <c r="CY17" s="1427" t="s">
        <v>8</v>
      </c>
      <c r="CZ17" s="1443">
        <f>'BİLGİ GİR'!CC170</f>
        <v>0</v>
      </c>
      <c r="DA17" s="1448"/>
      <c r="DB17" s="1444">
        <f>'BİLGİ GİR'!CE170</f>
        <v>0</v>
      </c>
      <c r="DC17" s="1446"/>
      <c r="DD17" s="1444">
        <f>'BİLGİ GİR'!CG170</f>
        <v>0</v>
      </c>
      <c r="DE17" s="1446"/>
      <c r="DF17" s="1444">
        <f>'BİLGİ GİR'!CI170</f>
        <v>0</v>
      </c>
      <c r="DG17" s="1446"/>
      <c r="DH17" s="1444">
        <f>'BİLGİ GİR'!CK170</f>
        <v>0</v>
      </c>
      <c r="DI17" s="1446"/>
      <c r="DJ17" s="1444">
        <f>'BİLGİ GİR'!CM170</f>
        <v>0</v>
      </c>
      <c r="DK17" s="1446"/>
      <c r="DL17" s="1444">
        <f>'BİLGİ GİR'!CO170</f>
        <v>0</v>
      </c>
      <c r="DM17" s="1446"/>
      <c r="DN17" s="33"/>
      <c r="DO17" s="4113"/>
      <c r="DP17" s="1276" t="s">
        <v>8</v>
      </c>
      <c r="DQ17" s="1733">
        <f>'GECE (Saat Ekle)'!D8</f>
        <v>0</v>
      </c>
      <c r="DR17" s="1727">
        <f>'GECE (Saat Ekle)'!E8</f>
        <v>0</v>
      </c>
      <c r="DS17" s="1736">
        <f>'GECE (Saat Ekle)'!F8</f>
        <v>0</v>
      </c>
      <c r="DT17" s="1727">
        <f>'GECE (Saat Ekle)'!G8</f>
        <v>0</v>
      </c>
      <c r="DU17" s="1736">
        <f>'GECE (Saat Ekle)'!H8</f>
        <v>0</v>
      </c>
      <c r="DV17" s="1727">
        <f>'GECE (Saat Ekle)'!I8</f>
        <v>0</v>
      </c>
      <c r="DW17" s="1736">
        <f>'GECE (Saat Ekle)'!J8</f>
        <v>0</v>
      </c>
      <c r="DX17" s="1727">
        <f>'GECE (Saat Ekle)'!K8</f>
        <v>0</v>
      </c>
      <c r="DY17" s="1736">
        <f>'GECE (Saat Ekle)'!L8</f>
        <v>0</v>
      </c>
      <c r="DZ17" s="1727">
        <f>'GECE (Saat Ekle)'!M8</f>
        <v>0</v>
      </c>
      <c r="EA17" s="1460">
        <f>'GECE (Saat Ekle)'!N8</f>
        <v>0</v>
      </c>
      <c r="EB17" s="1728">
        <f>'GECE (Saat Ekle)'!O8</f>
        <v>0</v>
      </c>
      <c r="EC17" s="1461">
        <f>'GECE (Saat Ekle)'!P8</f>
        <v>0</v>
      </c>
      <c r="ED17" s="1728">
        <f>'GECE (Saat Ekle)'!Q8</f>
        <v>0</v>
      </c>
      <c r="EE17" s="1733">
        <f>'GECE (Saat Ekle)'!R8</f>
        <v>0</v>
      </c>
      <c r="EF17" s="1727">
        <f>'GECE (Saat Ekle)'!S8</f>
        <v>0</v>
      </c>
      <c r="EG17" s="1736">
        <f>'GECE (Saat Ekle)'!T8</f>
        <v>0</v>
      </c>
      <c r="EH17" s="1727">
        <f>'GECE (Saat Ekle)'!U8</f>
        <v>0</v>
      </c>
      <c r="EI17" s="1736">
        <f>'GECE (Saat Ekle)'!V8</f>
        <v>0</v>
      </c>
      <c r="EJ17" s="1727">
        <f>'GECE (Saat Ekle)'!W8</f>
        <v>0</v>
      </c>
      <c r="EK17" s="1736">
        <f>'GECE (Saat Ekle)'!X8</f>
        <v>0</v>
      </c>
      <c r="EL17" s="1727">
        <f>'GECE (Saat Ekle)'!Y8</f>
        <v>0</v>
      </c>
      <c r="EM17" s="1736">
        <f>'GECE (Saat Ekle)'!Z8</f>
        <v>0</v>
      </c>
      <c r="EN17" s="1727">
        <f>'GECE (Saat Ekle)'!AA8</f>
        <v>0</v>
      </c>
      <c r="EO17" s="1460">
        <f>'GECE (Saat Ekle)'!AB8</f>
        <v>0</v>
      </c>
      <c r="EP17" s="1728">
        <f>'GECE (Saat Ekle)'!AC8</f>
        <v>0</v>
      </c>
      <c r="EQ17" s="1461">
        <f>'GECE (Saat Ekle)'!AD8</f>
        <v>0</v>
      </c>
      <c r="ER17" s="1728">
        <f>'GECE (Saat Ekle)'!AE8</f>
        <v>0</v>
      </c>
      <c r="ES17" s="1733">
        <f>'GECE (Saat Ekle)'!AF8</f>
        <v>0</v>
      </c>
      <c r="ET17" s="1727">
        <f>'GECE (Saat Ekle)'!AG8</f>
        <v>0</v>
      </c>
      <c r="EU17" s="1736">
        <f>'GECE (Saat Ekle)'!AH8</f>
        <v>0</v>
      </c>
      <c r="EV17" s="1727">
        <f>'GECE (Saat Ekle)'!AI8</f>
        <v>0</v>
      </c>
      <c r="EW17" s="1736">
        <f>'GECE (Saat Ekle)'!AJ8</f>
        <v>0</v>
      </c>
      <c r="EX17" s="1727">
        <f>'GECE (Saat Ekle)'!AK8</f>
        <v>0</v>
      </c>
      <c r="EY17" s="1736">
        <f>'GECE (Saat Ekle)'!AL8</f>
        <v>0</v>
      </c>
      <c r="EZ17" s="1727">
        <f>'GECE (Saat Ekle)'!AM8</f>
        <v>0</v>
      </c>
      <c r="FA17" s="1736">
        <f>'GECE (Saat Ekle)'!AN8</f>
        <v>0</v>
      </c>
      <c r="FB17" s="1727">
        <f>'GECE (Saat Ekle)'!AO8</f>
        <v>0</v>
      </c>
      <c r="FC17" s="1460">
        <f>'GECE (Saat Ekle)'!AP8</f>
        <v>0</v>
      </c>
      <c r="FD17" s="1728">
        <f>'GECE (Saat Ekle)'!AQ8</f>
        <v>0</v>
      </c>
      <c r="FE17" s="1461">
        <f>'GECE (Saat Ekle)'!AR8</f>
        <v>0</v>
      </c>
      <c r="FF17" s="1728">
        <f>'GECE (Saat Ekle)'!AS8</f>
        <v>0</v>
      </c>
      <c r="FG17" s="1733">
        <f>'GECE (Saat Ekle)'!AT8</f>
        <v>0</v>
      </c>
      <c r="FH17" s="1727">
        <f>'GECE (Saat Ekle)'!AU8</f>
        <v>0</v>
      </c>
      <c r="FI17" s="1736">
        <f>'GECE (Saat Ekle)'!AV8</f>
        <v>0</v>
      </c>
      <c r="FJ17" s="1727">
        <f>'GECE (Saat Ekle)'!AW8</f>
        <v>0</v>
      </c>
      <c r="FK17" s="1736">
        <f>'GECE (Saat Ekle)'!AX8</f>
        <v>0</v>
      </c>
      <c r="FL17" s="1727">
        <f>'GECE (Saat Ekle)'!AY8</f>
        <v>0</v>
      </c>
      <c r="FM17" s="1736">
        <f>'GECE (Saat Ekle)'!AZ8</f>
        <v>0</v>
      </c>
      <c r="FN17" s="1727">
        <f>'GECE (Saat Ekle)'!BA8</f>
        <v>0</v>
      </c>
      <c r="FO17" s="1736">
        <f>'GECE (Saat Ekle)'!BB8</f>
        <v>0</v>
      </c>
      <c r="FP17" s="1727">
        <f>'GECE (Saat Ekle)'!BC8</f>
        <v>0</v>
      </c>
      <c r="FQ17" s="1460">
        <f>'GECE (Saat Ekle)'!BD8</f>
        <v>0</v>
      </c>
      <c r="FR17" s="1728">
        <f>'GECE (Saat Ekle)'!BE8</f>
        <v>0</v>
      </c>
      <c r="FS17" s="1461">
        <f>'GECE (Saat Ekle)'!BF8</f>
        <v>0</v>
      </c>
      <c r="FT17" s="1728">
        <f>'GECE (Saat Ekle)'!BG8</f>
        <v>0</v>
      </c>
      <c r="FU17" s="1733">
        <f>'GECE (Saat Ekle)'!BH8</f>
        <v>0</v>
      </c>
      <c r="FV17" s="1727">
        <f>'GECE (Saat Ekle)'!BI8</f>
        <v>0</v>
      </c>
      <c r="FW17" s="1736">
        <f>'GECE (Saat Ekle)'!BJ8</f>
        <v>0</v>
      </c>
      <c r="FX17" s="1727">
        <f>'GECE (Saat Ekle)'!BK8</f>
        <v>0</v>
      </c>
      <c r="FY17" s="1736">
        <f>'GECE (Saat Ekle)'!BL8</f>
        <v>0</v>
      </c>
      <c r="FZ17" s="1727">
        <f>'GECE (Saat Ekle)'!BM8</f>
        <v>0</v>
      </c>
      <c r="GA17" s="1736">
        <f>'GECE (Saat Ekle)'!BN8</f>
        <v>0</v>
      </c>
      <c r="GB17" s="1727">
        <f>'GECE (Saat Ekle)'!BO8</f>
        <v>0</v>
      </c>
      <c r="GC17" s="1736">
        <f>'GECE (Saat Ekle)'!BP8</f>
        <v>0</v>
      </c>
      <c r="GD17" s="1727">
        <f>'GECE (Saat Ekle)'!BQ8</f>
        <v>0</v>
      </c>
      <c r="GE17" s="1460">
        <f>'GECE (Saat Ekle)'!BR8</f>
        <v>0</v>
      </c>
      <c r="GF17" s="1728">
        <f>'GECE (Saat Ekle)'!BS8</f>
        <v>0</v>
      </c>
      <c r="GG17" s="1461">
        <f>'GECE (Saat Ekle)'!BT8</f>
        <v>0</v>
      </c>
      <c r="GH17" s="1768">
        <f>'GECE (Saat Ekle)'!BU8</f>
        <v>0</v>
      </c>
      <c r="GK17" s="4109"/>
      <c r="GL17" s="1487" t="str">
        <f t="shared" ref="GL17:GL43" si="126">IF(AND(DQ17&lt;&gt;"",DR17="x"),DQ17,"")</f>
        <v/>
      </c>
      <c r="GM17" s="1515"/>
      <c r="GN17" s="1487" t="str">
        <f t="shared" si="51"/>
        <v/>
      </c>
      <c r="GO17" s="1515"/>
      <c r="GP17" s="1487" t="str">
        <f t="shared" si="52"/>
        <v/>
      </c>
      <c r="GQ17" s="1515"/>
      <c r="GR17" s="1487" t="str">
        <f t="shared" si="53"/>
        <v/>
      </c>
      <c r="GS17" s="1515"/>
      <c r="GT17" s="1487" t="str">
        <f t="shared" si="54"/>
        <v/>
      </c>
      <c r="GU17" s="1500"/>
      <c r="GV17" s="1497" t="str">
        <f t="shared" ref="GV17:GV43" si="127">IF(AND(EA17&lt;&gt;"",EB17="x"),EA17,"")</f>
        <v/>
      </c>
      <c r="GW17" s="1515"/>
      <c r="GX17" s="1487" t="str">
        <f t="shared" ref="GX17:GX43" si="128">IF(AND(EC17&lt;&gt;"",ED17="x"),EC17,"")</f>
        <v/>
      </c>
      <c r="GY17" s="1517"/>
      <c r="GZ17" s="1494" t="str">
        <f t="shared" ref="GZ17:GZ43" si="129">IF(AND(EE17&lt;&gt;"",EF17="x"),EE17,"")</f>
        <v/>
      </c>
      <c r="HA17" s="1515"/>
      <c r="HB17" s="1490" t="str">
        <f t="shared" si="55"/>
        <v/>
      </c>
      <c r="HC17" s="1515"/>
      <c r="HD17" s="1490" t="str">
        <f t="shared" si="56"/>
        <v/>
      </c>
      <c r="HE17" s="1515"/>
      <c r="HF17" s="1490" t="str">
        <f t="shared" si="57"/>
        <v/>
      </c>
      <c r="HG17" s="1515"/>
      <c r="HH17" s="1490" t="str">
        <f t="shared" si="58"/>
        <v/>
      </c>
      <c r="HI17" s="1500"/>
      <c r="HJ17" s="1506" t="str">
        <f t="shared" si="59"/>
        <v/>
      </c>
      <c r="HK17" s="1515"/>
      <c r="HL17" s="1490" t="str">
        <f t="shared" ref="HL17:HL43" si="130">IF(AND(EQ17&lt;&gt;"",ER17="x"),EQ17,"")</f>
        <v/>
      </c>
      <c r="HM17" s="1517"/>
      <c r="HN17" s="1503" t="str">
        <f t="shared" si="60"/>
        <v/>
      </c>
      <c r="HO17" s="1515"/>
      <c r="HP17" s="1487" t="str">
        <f t="shared" si="61"/>
        <v/>
      </c>
      <c r="HQ17" s="1515"/>
      <c r="HR17" s="1487" t="str">
        <f t="shared" si="62"/>
        <v/>
      </c>
      <c r="HS17" s="1515"/>
      <c r="HT17" s="1487" t="str">
        <f t="shared" si="63"/>
        <v/>
      </c>
      <c r="HU17" s="1515"/>
      <c r="HV17" s="1487" t="str">
        <f t="shared" si="64"/>
        <v/>
      </c>
      <c r="HW17" s="1500"/>
      <c r="HX17" s="1497" t="str">
        <f t="shared" si="65"/>
        <v/>
      </c>
      <c r="HY17" s="1515"/>
      <c r="HZ17" s="1487" t="str">
        <f t="shared" si="66"/>
        <v/>
      </c>
      <c r="IA17" s="1517"/>
      <c r="IB17" s="1494" t="str">
        <f t="shared" si="67"/>
        <v/>
      </c>
      <c r="IC17" s="1515"/>
      <c r="ID17" s="1490" t="str">
        <f t="shared" si="68"/>
        <v/>
      </c>
      <c r="IE17" s="1515"/>
      <c r="IF17" s="1490" t="str">
        <f t="shared" si="69"/>
        <v/>
      </c>
      <c r="IG17" s="1515"/>
      <c r="IH17" s="1490" t="str">
        <f t="shared" si="70"/>
        <v/>
      </c>
      <c r="II17" s="1515"/>
      <c r="IJ17" s="1490" t="str">
        <f t="shared" si="71"/>
        <v/>
      </c>
      <c r="IK17" s="1500"/>
      <c r="IL17" s="1506" t="str">
        <f t="shared" si="72"/>
        <v/>
      </c>
      <c r="IM17" s="1515"/>
      <c r="IN17" s="1490" t="str">
        <f t="shared" si="73"/>
        <v/>
      </c>
      <c r="IO17" s="1517"/>
      <c r="IP17" s="1509" t="str">
        <f t="shared" si="74"/>
        <v/>
      </c>
      <c r="IQ17" s="1515"/>
      <c r="IR17" s="1422" t="str">
        <f t="shared" si="75"/>
        <v/>
      </c>
      <c r="IS17" s="1515"/>
      <c r="IT17" s="1422" t="str">
        <f t="shared" si="76"/>
        <v/>
      </c>
      <c r="IU17" s="1515"/>
      <c r="IV17" s="1422" t="str">
        <f t="shared" si="77"/>
        <v/>
      </c>
      <c r="IW17" s="1515"/>
      <c r="IX17" s="1422" t="str">
        <f t="shared" si="78"/>
        <v/>
      </c>
      <c r="IY17" s="1500"/>
      <c r="IZ17" s="1512" t="str">
        <f t="shared" si="79"/>
        <v/>
      </c>
      <c r="JA17" s="1515"/>
      <c r="JB17" s="1422" t="str">
        <f t="shared" si="80"/>
        <v/>
      </c>
      <c r="JC17" s="1517"/>
      <c r="JD17" s="1427"/>
      <c r="JE17" s="1571">
        <f t="shared" ref="JE17:JE41" si="131">SUM(GL17:GU17)</f>
        <v>0</v>
      </c>
      <c r="JF17" s="1555">
        <f t="shared" ref="JF17:JF41" si="132">SUM(GZ17:HI17)</f>
        <v>0</v>
      </c>
      <c r="JG17" s="1555">
        <f t="shared" ref="JG17:JG41" si="133">SUM(HN17:HW17)</f>
        <v>0</v>
      </c>
      <c r="JH17" s="1555">
        <f t="shared" ref="JH17:JH41" si="134">SUM(IB17:IK17)</f>
        <v>0</v>
      </c>
      <c r="JI17" s="1579">
        <f t="shared" ref="JI17:JI41" si="135">SUM(IP17:IY17)</f>
        <v>0</v>
      </c>
      <c r="JJ17" s="1549"/>
      <c r="JK17" s="1549"/>
      <c r="JL17" s="1754"/>
      <c r="JM17" s="1754"/>
      <c r="JN17" s="4182"/>
      <c r="JO17" s="1604" t="str">
        <f>IF(AND(DQ17&gt;0,DR17&lt;&gt;"x"),1,"")</f>
        <v/>
      </c>
      <c r="JP17" s="1563"/>
      <c r="JQ17" s="1563" t="str">
        <f t="shared" si="81"/>
        <v/>
      </c>
      <c r="JR17" s="1563"/>
      <c r="JS17" s="1563" t="str">
        <f t="shared" ref="JS17:JS41" si="136">IF(AND(DU17&gt;0,DV17&lt;&gt;"x"),1,"")</f>
        <v/>
      </c>
      <c r="JT17" s="1563"/>
      <c r="JU17" s="1563" t="str">
        <f t="shared" si="82"/>
        <v/>
      </c>
      <c r="JV17" s="1563"/>
      <c r="JW17" s="1563" t="str">
        <f t="shared" si="83"/>
        <v/>
      </c>
      <c r="JX17" s="1563"/>
      <c r="JY17" s="1563" t="str">
        <f t="shared" si="84"/>
        <v/>
      </c>
      <c r="JZ17" s="1563"/>
      <c r="KA17" s="1563" t="str">
        <f t="shared" si="85"/>
        <v/>
      </c>
      <c r="KB17" s="1563"/>
      <c r="KC17" s="1563" t="str">
        <f t="shared" si="86"/>
        <v/>
      </c>
      <c r="KD17" s="1563"/>
      <c r="KE17" s="1563" t="str">
        <f t="shared" si="87"/>
        <v/>
      </c>
      <c r="KF17" s="1563"/>
      <c r="KG17" s="1563" t="str">
        <f t="shared" si="88"/>
        <v/>
      </c>
      <c r="KH17" s="1563"/>
      <c r="KI17" s="1563" t="str">
        <f t="shared" si="89"/>
        <v/>
      </c>
      <c r="KJ17" s="1563"/>
      <c r="KK17" s="1563" t="str">
        <f t="shared" si="90"/>
        <v/>
      </c>
      <c r="KL17" s="1563"/>
      <c r="KM17" s="1563" t="str">
        <f t="shared" si="91"/>
        <v/>
      </c>
      <c r="KN17" s="1563"/>
      <c r="KO17" s="1563" t="str">
        <f t="shared" si="92"/>
        <v/>
      </c>
      <c r="KP17" s="1563"/>
      <c r="KQ17" s="1563" t="str">
        <f t="shared" si="93"/>
        <v/>
      </c>
      <c r="KR17" s="1563"/>
      <c r="KS17" s="1563" t="str">
        <f t="shared" si="94"/>
        <v/>
      </c>
      <c r="KT17" s="1563"/>
      <c r="KU17" s="1563" t="str">
        <f>IF(AND(EW17&gt;0,EX17&lt;&gt;"x"),1,"")</f>
        <v/>
      </c>
      <c r="KV17" s="1563"/>
      <c r="KW17" s="1563" t="str">
        <f t="shared" si="95"/>
        <v/>
      </c>
      <c r="KX17" s="1563"/>
      <c r="KY17" s="1563" t="str">
        <f t="shared" si="96"/>
        <v/>
      </c>
      <c r="KZ17" s="1563"/>
      <c r="LA17" s="1563" t="str">
        <f t="shared" si="97"/>
        <v/>
      </c>
      <c r="LB17" s="1563"/>
      <c r="LC17" s="1563" t="str">
        <f t="shared" si="98"/>
        <v/>
      </c>
      <c r="LD17" s="1563"/>
      <c r="LE17" s="1563" t="str">
        <f t="shared" si="99"/>
        <v/>
      </c>
      <c r="LF17" s="1563"/>
      <c r="LG17" s="1563" t="str">
        <f t="shared" si="100"/>
        <v/>
      </c>
      <c r="LH17" s="1563"/>
      <c r="LI17" s="1563" t="str">
        <f t="shared" si="101"/>
        <v/>
      </c>
      <c r="LJ17" s="1563"/>
      <c r="LK17" s="1563" t="str">
        <f t="shared" si="102"/>
        <v/>
      </c>
      <c r="LL17" s="1563"/>
      <c r="LM17" s="1563" t="str">
        <f t="shared" si="103"/>
        <v/>
      </c>
      <c r="LN17" s="1563"/>
      <c r="LO17" s="1563" t="str">
        <f t="shared" si="104"/>
        <v/>
      </c>
      <c r="LP17" s="1563"/>
      <c r="LQ17" s="1563" t="str">
        <f t="shared" si="105"/>
        <v/>
      </c>
      <c r="LR17" s="1563"/>
      <c r="LS17" s="1563" t="str">
        <f t="shared" si="106"/>
        <v/>
      </c>
      <c r="LT17" s="1563"/>
      <c r="LU17" s="1563" t="str">
        <f t="shared" si="107"/>
        <v/>
      </c>
      <c r="LV17" s="1563"/>
      <c r="LW17" s="1563" t="str">
        <f t="shared" si="108"/>
        <v/>
      </c>
      <c r="LX17" s="1563"/>
      <c r="LY17" s="1563" t="str">
        <f t="shared" si="109"/>
        <v/>
      </c>
      <c r="LZ17" s="1563"/>
      <c r="MA17" s="1563" t="str">
        <f t="shared" si="110"/>
        <v/>
      </c>
      <c r="MB17" s="1563"/>
      <c r="MC17" s="1563" t="str">
        <f t="shared" si="111"/>
        <v/>
      </c>
      <c r="MD17" s="1563"/>
      <c r="ME17" s="1563" t="str">
        <f t="shared" si="112"/>
        <v/>
      </c>
      <c r="MF17" s="1563"/>
      <c r="MG17" s="1572">
        <f t="shared" ref="MG17:MG43" si="137">SUM(JO17:MF17)</f>
        <v>0</v>
      </c>
      <c r="MH17" s="1754"/>
      <c r="MI17" s="1571">
        <f t="shared" ref="MI17:MO41" si="138">SUMIF($JO$14:$MF$14,MI$15,$JO17:$MF17)</f>
        <v>0</v>
      </c>
      <c r="MJ17" s="1555">
        <f t="shared" si="113"/>
        <v>0</v>
      </c>
      <c r="MK17" s="1555">
        <f t="shared" si="113"/>
        <v>0</v>
      </c>
      <c r="ML17" s="1555">
        <f t="shared" si="113"/>
        <v>0</v>
      </c>
      <c r="MM17" s="1555">
        <f t="shared" si="113"/>
        <v>0</v>
      </c>
      <c r="MN17" s="1555">
        <f t="shared" si="113"/>
        <v>0</v>
      </c>
      <c r="MO17" s="1579">
        <f t="shared" si="113"/>
        <v>0</v>
      </c>
      <c r="MP17" s="1754">
        <f t="shared" ref="MP17:MP27" si="139">SUM(MI17:MO17)</f>
        <v>0</v>
      </c>
      <c r="MQ17" s="1754"/>
      <c r="MR17" s="1557"/>
      <c r="MS17" s="1557"/>
      <c r="MT17" s="1557"/>
      <c r="MU17" s="1557"/>
      <c r="MV17" s="1557"/>
      <c r="MW17" s="1557"/>
      <c r="MX17" s="1557"/>
      <c r="MY17" s="1752"/>
      <c r="MZ17" s="1600"/>
      <c r="NA17" s="1754"/>
      <c r="NB17" s="1585">
        <f t="shared" ref="NB17:NB41" si="140">MI17*CZ17</f>
        <v>0</v>
      </c>
      <c r="NC17" s="1554">
        <f t="shared" ref="NC17:NC41" si="141">MJ17*DB17</f>
        <v>0</v>
      </c>
      <c r="ND17" s="1554">
        <f t="shared" ref="ND17:ND41" si="142">MK17*DD17</f>
        <v>0</v>
      </c>
      <c r="NE17" s="1554">
        <f t="shared" ref="NE17:NE41" si="143">ML17*DF17</f>
        <v>0</v>
      </c>
      <c r="NF17" s="1554">
        <f t="shared" ref="NF17:NF41" si="144">MM17*DH17</f>
        <v>0</v>
      </c>
      <c r="NG17" s="1554">
        <f t="shared" ref="NG17:NG41" si="145">MN17*DJ17</f>
        <v>0</v>
      </c>
      <c r="NH17" s="1554">
        <f t="shared" ref="NH17:NH41" si="146">MO17*DL17</f>
        <v>0</v>
      </c>
      <c r="NI17" s="1586">
        <f t="shared" ref="NI17:NI41" si="147">SUM(NB17:NH17)+NL17</f>
        <v>0</v>
      </c>
      <c r="NJ17" s="1457">
        <f>NI17+NI19+NI21+NI23+NI25+NI27+NI29+NI31+NI33+NI35+NI37+NI39+NI41</f>
        <v>0</v>
      </c>
      <c r="NL17" s="1766">
        <f t="shared" ref="NL17:NL43" si="148">DR17+DT17+DV17+DX17+DZ17+EB17+ED17+EF17+EH17+EJ17+EL17+EN17+EP17+ER17+ET17+EV17+EX17+EZ17+FB17+FD17+FF17+FH17+FJ17+FL17+FN17+FP17+FR17+FT17+FV17+FX17+FZ17+GB17+GD17+GF17+GH17</f>
        <v>0</v>
      </c>
    </row>
    <row r="18" spans="3:376" s="1457" customFormat="1" ht="10.5" customHeight="1" thickBot="1">
      <c r="C18" s="2475" t="str">
        <f t="shared" si="114"/>
        <v>0T</v>
      </c>
      <c r="D18" s="2472">
        <f t="shared" si="115"/>
        <v>0</v>
      </c>
      <c r="E18" s="1450">
        <f t="shared" si="116"/>
        <v>0</v>
      </c>
      <c r="F18" s="1450">
        <f t="shared" si="117"/>
        <v>0</v>
      </c>
      <c r="G18" s="1450">
        <f t="shared" si="118"/>
        <v>0</v>
      </c>
      <c r="H18" s="1450">
        <f t="shared" si="119"/>
        <v>0</v>
      </c>
      <c r="I18" s="2467"/>
      <c r="J18" s="751"/>
      <c r="L18" s="2486" t="str">
        <f t="shared" si="120"/>
        <v>0T</v>
      </c>
      <c r="M18" s="2489">
        <f t="shared" si="121"/>
        <v>0</v>
      </c>
      <c r="N18" s="1417">
        <f t="shared" si="121"/>
        <v>0</v>
      </c>
      <c r="O18" s="1417">
        <f t="shared" si="121"/>
        <v>0</v>
      </c>
      <c r="P18" s="1417">
        <f t="shared" si="121"/>
        <v>0</v>
      </c>
      <c r="Q18" s="1417">
        <f t="shared" si="121"/>
        <v>0</v>
      </c>
      <c r="R18" s="1418"/>
      <c r="S18" s="1418"/>
      <c r="T18" s="2480"/>
      <c r="V18" s="2402"/>
      <c r="W18" s="1752"/>
      <c r="X18" s="1752"/>
      <c r="Y18" s="1752"/>
      <c r="Z18" s="1752"/>
      <c r="AA18" s="1752"/>
      <c r="AB18" s="1752"/>
      <c r="AC18" s="1752"/>
      <c r="AD18" s="1752"/>
      <c r="AE18" s="1752"/>
      <c r="AF18" s="1752"/>
      <c r="AG18" s="1752"/>
      <c r="AH18" s="1752"/>
      <c r="AI18" s="1752"/>
      <c r="AJ18" s="1752"/>
      <c r="AK18" s="1752"/>
      <c r="AL18" s="1752"/>
      <c r="AM18" s="1752"/>
      <c r="AN18" s="1752"/>
      <c r="AO18" s="1752"/>
      <c r="AP18" s="1752"/>
      <c r="AQ18" s="1752"/>
      <c r="AR18" s="1752"/>
      <c r="AS18" s="1752"/>
      <c r="AT18" s="1752"/>
      <c r="AU18" s="1752"/>
      <c r="AV18" s="1752"/>
      <c r="AW18" s="1752"/>
      <c r="AX18" s="1752"/>
      <c r="AY18" s="1752"/>
      <c r="AZ18" s="1752"/>
      <c r="BA18" s="1752"/>
      <c r="BB18" s="1752"/>
      <c r="BC18" s="1752"/>
      <c r="BD18" s="1752"/>
      <c r="BE18" s="1752"/>
      <c r="BF18" s="1752"/>
      <c r="BG18" s="1752"/>
      <c r="BH18" s="1752"/>
      <c r="BI18" s="1752"/>
      <c r="BJ18" s="1752"/>
      <c r="BK18" s="1752"/>
      <c r="BL18" s="1752"/>
      <c r="BM18" s="1752"/>
      <c r="BN18" s="1752"/>
      <c r="BO18" s="1752"/>
      <c r="BP18" s="1752"/>
      <c r="BQ18" s="1752"/>
      <c r="BR18" s="1752"/>
      <c r="BS18" s="1752"/>
      <c r="BT18" s="1752"/>
      <c r="BU18" s="1752"/>
      <c r="BV18" s="1752"/>
      <c r="BW18" s="1752"/>
      <c r="BX18" s="1752"/>
      <c r="BY18" s="1752"/>
      <c r="BZ18" s="1752"/>
      <c r="CA18" s="1752"/>
      <c r="CB18" s="1752"/>
      <c r="CC18" s="1752"/>
      <c r="CD18" s="1752"/>
      <c r="CE18" s="1752"/>
      <c r="CF18" s="1752"/>
      <c r="CG18" s="1752"/>
      <c r="CH18" s="1752"/>
      <c r="CI18" s="1752"/>
      <c r="CJ18" s="1752"/>
      <c r="CK18" s="1752"/>
      <c r="CL18" s="1752"/>
      <c r="CM18" s="1752"/>
      <c r="CN18" s="2494" t="str">
        <f>IF(DO18="","",(DO18&amp;(COUNTIF($DO$16:DO19,DO18))))</f>
        <v>02</v>
      </c>
      <c r="CO18" s="1471">
        <f t="shared" ref="CO18" si="149">DO18</f>
        <v>0</v>
      </c>
      <c r="CP18" s="2500" t="str">
        <f t="shared" ref="CP18" si="150">DO18&amp;DP18</f>
        <v>0T</v>
      </c>
      <c r="CQ18" s="2489">
        <f t="shared" ref="CQ18:CQ41" si="151">SUM($DQ18:$ED18)-JE18</f>
        <v>0</v>
      </c>
      <c r="CR18" s="1417">
        <f t="shared" si="122"/>
        <v>0</v>
      </c>
      <c r="CS18" s="1417">
        <f t="shared" si="123"/>
        <v>0</v>
      </c>
      <c r="CT18" s="1417">
        <f t="shared" si="124"/>
        <v>0</v>
      </c>
      <c r="CU18" s="2495">
        <f t="shared" si="125"/>
        <v>0</v>
      </c>
      <c r="CW18" s="2429" t="str">
        <f>IFERROR((VLOOKUP(CN18,'BİLGİ GİR'!$V$170:$AA$182,6,0)),"")</f>
        <v/>
      </c>
      <c r="CX18" s="4180">
        <f>'BİLGİ GİR'!F171</f>
        <v>0</v>
      </c>
      <c r="CY18" s="1421" t="s">
        <v>7</v>
      </c>
      <c r="CZ18" s="1442">
        <f>'BİLGİ GİR'!CB171</f>
        <v>0</v>
      </c>
      <c r="DA18" s="1445"/>
      <c r="DB18" s="1442">
        <f>'BİLGİ GİR'!CD171</f>
        <v>0</v>
      </c>
      <c r="DC18" s="1445"/>
      <c r="DD18" s="1442">
        <f>'BİLGİ GİR'!CF171</f>
        <v>0</v>
      </c>
      <c r="DE18" s="1445"/>
      <c r="DF18" s="1442">
        <f>'BİLGİ GİR'!CH171</f>
        <v>0</v>
      </c>
      <c r="DG18" s="1445"/>
      <c r="DH18" s="1442">
        <f>'BİLGİ GİR'!CJ171</f>
        <v>0</v>
      </c>
      <c r="DI18" s="1445"/>
      <c r="DJ18" s="1442">
        <f>'BİLGİ GİR'!CL171</f>
        <v>0</v>
      </c>
      <c r="DK18" s="1445"/>
      <c r="DL18" s="1442">
        <f>'BİLGİ GİR'!CN171</f>
        <v>0</v>
      </c>
      <c r="DM18" s="1445"/>
      <c r="DN18" s="33"/>
      <c r="DO18" s="4112">
        <f t="shared" ref="DO18" si="152">CX18</f>
        <v>0</v>
      </c>
      <c r="DP18" s="1275" t="s">
        <v>7</v>
      </c>
      <c r="DQ18" s="1732">
        <f>'GECE (Saat Ekle)'!D9</f>
        <v>0</v>
      </c>
      <c r="DR18" s="1729">
        <f>'GECE (Saat Ekle)'!E9</f>
        <v>0</v>
      </c>
      <c r="DS18" s="1735">
        <f>'GECE (Saat Ekle)'!F9</f>
        <v>0</v>
      </c>
      <c r="DT18" s="1729">
        <f>'GECE (Saat Ekle)'!G9</f>
        <v>0</v>
      </c>
      <c r="DU18" s="1735">
        <f>'GECE (Saat Ekle)'!H9</f>
        <v>0</v>
      </c>
      <c r="DV18" s="1729">
        <f>'GECE (Saat Ekle)'!I9</f>
        <v>0</v>
      </c>
      <c r="DW18" s="1735">
        <f>'GECE (Saat Ekle)'!J9</f>
        <v>0</v>
      </c>
      <c r="DX18" s="1729">
        <f>'GECE (Saat Ekle)'!K9</f>
        <v>0</v>
      </c>
      <c r="DY18" s="1735">
        <f>'GECE (Saat Ekle)'!L9</f>
        <v>0</v>
      </c>
      <c r="DZ18" s="1729">
        <f>'GECE (Saat Ekle)'!M9</f>
        <v>0</v>
      </c>
      <c r="EA18" s="1458">
        <f>'GECE (Saat Ekle)'!N9</f>
        <v>0</v>
      </c>
      <c r="EB18" s="1730">
        <f>'GECE (Saat Ekle)'!O9</f>
        <v>0</v>
      </c>
      <c r="EC18" s="1459">
        <f>'GECE (Saat Ekle)'!P9</f>
        <v>0</v>
      </c>
      <c r="ED18" s="1730">
        <f>'GECE (Saat Ekle)'!Q9</f>
        <v>0</v>
      </c>
      <c r="EE18" s="1732">
        <f>'GECE (Saat Ekle)'!R9</f>
        <v>0</v>
      </c>
      <c r="EF18" s="1729">
        <f>'GECE (Saat Ekle)'!S9</f>
        <v>0</v>
      </c>
      <c r="EG18" s="1735">
        <f>'GECE (Saat Ekle)'!T9</f>
        <v>0</v>
      </c>
      <c r="EH18" s="1729">
        <f>'GECE (Saat Ekle)'!U9</f>
        <v>0</v>
      </c>
      <c r="EI18" s="1735">
        <f>'GECE (Saat Ekle)'!V9</f>
        <v>0</v>
      </c>
      <c r="EJ18" s="1729">
        <f>'GECE (Saat Ekle)'!W9</f>
        <v>0</v>
      </c>
      <c r="EK18" s="1735">
        <f>'GECE (Saat Ekle)'!X9</f>
        <v>0</v>
      </c>
      <c r="EL18" s="1729">
        <f>'GECE (Saat Ekle)'!Y9</f>
        <v>0</v>
      </c>
      <c r="EM18" s="1735">
        <f>'GECE (Saat Ekle)'!Z9</f>
        <v>0</v>
      </c>
      <c r="EN18" s="1729">
        <f>'GECE (Saat Ekle)'!AA9</f>
        <v>0</v>
      </c>
      <c r="EO18" s="1458">
        <f>'GECE (Saat Ekle)'!AB9</f>
        <v>0</v>
      </c>
      <c r="EP18" s="1730">
        <f>'GECE (Saat Ekle)'!AC9</f>
        <v>0</v>
      </c>
      <c r="EQ18" s="1459">
        <f>'GECE (Saat Ekle)'!AD9</f>
        <v>0</v>
      </c>
      <c r="ER18" s="1730">
        <f>'GECE (Saat Ekle)'!AE9</f>
        <v>0</v>
      </c>
      <c r="ES18" s="1732">
        <f>'GECE (Saat Ekle)'!AF9</f>
        <v>0</v>
      </c>
      <c r="ET18" s="1729">
        <f>'GECE (Saat Ekle)'!AG9</f>
        <v>0</v>
      </c>
      <c r="EU18" s="1735">
        <f>'GECE (Saat Ekle)'!AH9</f>
        <v>0</v>
      </c>
      <c r="EV18" s="1729">
        <f>'GECE (Saat Ekle)'!AI9</f>
        <v>0</v>
      </c>
      <c r="EW18" s="1735">
        <f>'GECE (Saat Ekle)'!AJ9</f>
        <v>0</v>
      </c>
      <c r="EX18" s="1729">
        <f>'GECE (Saat Ekle)'!AK9</f>
        <v>0</v>
      </c>
      <c r="EY18" s="1735">
        <f>'GECE (Saat Ekle)'!AL9</f>
        <v>0</v>
      </c>
      <c r="EZ18" s="1729">
        <f>'GECE (Saat Ekle)'!AM9</f>
        <v>0</v>
      </c>
      <c r="FA18" s="1735">
        <f>'GECE (Saat Ekle)'!AN9</f>
        <v>0</v>
      </c>
      <c r="FB18" s="1729">
        <f>'GECE (Saat Ekle)'!AO9</f>
        <v>0</v>
      </c>
      <c r="FC18" s="1458">
        <f>'GECE (Saat Ekle)'!AP9</f>
        <v>0</v>
      </c>
      <c r="FD18" s="1730">
        <f>'GECE (Saat Ekle)'!AQ9</f>
        <v>0</v>
      </c>
      <c r="FE18" s="1459">
        <f>'GECE (Saat Ekle)'!AR9</f>
        <v>0</v>
      </c>
      <c r="FF18" s="1730">
        <f>'GECE (Saat Ekle)'!AS9</f>
        <v>0</v>
      </c>
      <c r="FG18" s="1732">
        <f>'GECE (Saat Ekle)'!AT9</f>
        <v>0</v>
      </c>
      <c r="FH18" s="1729">
        <f>'GECE (Saat Ekle)'!AU9</f>
        <v>0</v>
      </c>
      <c r="FI18" s="1735">
        <f>'GECE (Saat Ekle)'!AV9</f>
        <v>0</v>
      </c>
      <c r="FJ18" s="1729">
        <f>'GECE (Saat Ekle)'!AW9</f>
        <v>0</v>
      </c>
      <c r="FK18" s="1735">
        <f>'GECE (Saat Ekle)'!AX9</f>
        <v>0</v>
      </c>
      <c r="FL18" s="1729">
        <f>'GECE (Saat Ekle)'!AY9</f>
        <v>0</v>
      </c>
      <c r="FM18" s="1735">
        <f>'GECE (Saat Ekle)'!AZ9</f>
        <v>0</v>
      </c>
      <c r="FN18" s="1729">
        <f>'GECE (Saat Ekle)'!BA9</f>
        <v>0</v>
      </c>
      <c r="FO18" s="1735">
        <f>'GECE (Saat Ekle)'!BB9</f>
        <v>0</v>
      </c>
      <c r="FP18" s="1729">
        <f>'GECE (Saat Ekle)'!BC9</f>
        <v>0</v>
      </c>
      <c r="FQ18" s="1458">
        <f>'GECE (Saat Ekle)'!BD9</f>
        <v>0</v>
      </c>
      <c r="FR18" s="1730">
        <f>'GECE (Saat Ekle)'!BE9</f>
        <v>0</v>
      </c>
      <c r="FS18" s="1459">
        <f>'GECE (Saat Ekle)'!BF9</f>
        <v>0</v>
      </c>
      <c r="FT18" s="1730">
        <f>'GECE (Saat Ekle)'!BG9</f>
        <v>0</v>
      </c>
      <c r="FU18" s="1732">
        <f>'GECE (Saat Ekle)'!BH9</f>
        <v>0</v>
      </c>
      <c r="FV18" s="1729">
        <f>'GECE (Saat Ekle)'!BI9</f>
        <v>0</v>
      </c>
      <c r="FW18" s="1735">
        <f>'GECE (Saat Ekle)'!BJ9</f>
        <v>0</v>
      </c>
      <c r="FX18" s="1729">
        <f>'GECE (Saat Ekle)'!BK9</f>
        <v>0</v>
      </c>
      <c r="FY18" s="1735">
        <f>'GECE (Saat Ekle)'!BL9</f>
        <v>0</v>
      </c>
      <c r="FZ18" s="1729">
        <f>'GECE (Saat Ekle)'!BM9</f>
        <v>0</v>
      </c>
      <c r="GA18" s="1735">
        <f>'GECE (Saat Ekle)'!BN9</f>
        <v>0</v>
      </c>
      <c r="GB18" s="1729">
        <f>'GECE (Saat Ekle)'!BO9</f>
        <v>0</v>
      </c>
      <c r="GC18" s="1735">
        <f>'GECE (Saat Ekle)'!BP9</f>
        <v>0</v>
      </c>
      <c r="GD18" s="1729">
        <f>'GECE (Saat Ekle)'!BQ9</f>
        <v>0</v>
      </c>
      <c r="GE18" s="1458">
        <f>'GECE (Saat Ekle)'!BR9</f>
        <v>0</v>
      </c>
      <c r="GF18" s="1730">
        <f>'GECE (Saat Ekle)'!BS9</f>
        <v>0</v>
      </c>
      <c r="GG18" s="1459">
        <f>'GECE (Saat Ekle)'!BT9</f>
        <v>0</v>
      </c>
      <c r="GH18" s="1769">
        <f>'GECE (Saat Ekle)'!BU9</f>
        <v>0</v>
      </c>
      <c r="GK18" s="4108">
        <f t="shared" ref="GK18" si="153">DO18</f>
        <v>0</v>
      </c>
      <c r="GL18" s="1487" t="str">
        <f t="shared" si="126"/>
        <v/>
      </c>
      <c r="GM18" s="1515"/>
      <c r="GN18" s="1487" t="str">
        <f t="shared" si="51"/>
        <v/>
      </c>
      <c r="GO18" s="1515"/>
      <c r="GP18" s="1487" t="str">
        <f t="shared" si="52"/>
        <v/>
      </c>
      <c r="GQ18" s="1515"/>
      <c r="GR18" s="1487" t="str">
        <f t="shared" si="53"/>
        <v/>
      </c>
      <c r="GS18" s="1515"/>
      <c r="GT18" s="1487" t="str">
        <f t="shared" si="54"/>
        <v/>
      </c>
      <c r="GU18" s="1500"/>
      <c r="GV18" s="1497" t="str">
        <f t="shared" si="127"/>
        <v/>
      </c>
      <c r="GW18" s="1515"/>
      <c r="GX18" s="1487" t="str">
        <f t="shared" si="128"/>
        <v/>
      </c>
      <c r="GY18" s="1517"/>
      <c r="GZ18" s="1494" t="str">
        <f t="shared" si="129"/>
        <v/>
      </c>
      <c r="HA18" s="1515"/>
      <c r="HB18" s="1490" t="str">
        <f t="shared" si="55"/>
        <v/>
      </c>
      <c r="HC18" s="1515"/>
      <c r="HD18" s="1490" t="str">
        <f t="shared" si="56"/>
        <v/>
      </c>
      <c r="HE18" s="1515"/>
      <c r="HF18" s="1490" t="str">
        <f t="shared" si="57"/>
        <v/>
      </c>
      <c r="HG18" s="1515"/>
      <c r="HH18" s="1490" t="str">
        <f t="shared" si="58"/>
        <v/>
      </c>
      <c r="HI18" s="1500"/>
      <c r="HJ18" s="1506" t="str">
        <f t="shared" si="59"/>
        <v/>
      </c>
      <c r="HK18" s="1515"/>
      <c r="HL18" s="1490" t="str">
        <f t="shared" si="130"/>
        <v/>
      </c>
      <c r="HM18" s="1517"/>
      <c r="HN18" s="1503" t="str">
        <f t="shared" si="60"/>
        <v/>
      </c>
      <c r="HO18" s="1515"/>
      <c r="HP18" s="1487" t="str">
        <f t="shared" si="61"/>
        <v/>
      </c>
      <c r="HQ18" s="1515"/>
      <c r="HR18" s="1487" t="str">
        <f t="shared" si="62"/>
        <v/>
      </c>
      <c r="HS18" s="1515"/>
      <c r="HT18" s="1487" t="str">
        <f t="shared" si="63"/>
        <v/>
      </c>
      <c r="HU18" s="1515"/>
      <c r="HV18" s="1487" t="str">
        <f t="shared" si="64"/>
        <v/>
      </c>
      <c r="HW18" s="1500"/>
      <c r="HX18" s="1497" t="str">
        <f t="shared" si="65"/>
        <v/>
      </c>
      <c r="HY18" s="1515"/>
      <c r="HZ18" s="1487" t="str">
        <f t="shared" si="66"/>
        <v/>
      </c>
      <c r="IA18" s="1517"/>
      <c r="IB18" s="1494" t="str">
        <f t="shared" si="67"/>
        <v/>
      </c>
      <c r="IC18" s="1515"/>
      <c r="ID18" s="1490" t="str">
        <f t="shared" si="68"/>
        <v/>
      </c>
      <c r="IE18" s="1515"/>
      <c r="IF18" s="1490" t="str">
        <f t="shared" si="69"/>
        <v/>
      </c>
      <c r="IG18" s="1515"/>
      <c r="IH18" s="1490" t="str">
        <f t="shared" si="70"/>
        <v/>
      </c>
      <c r="II18" s="1515"/>
      <c r="IJ18" s="1490" t="str">
        <f t="shared" si="71"/>
        <v/>
      </c>
      <c r="IK18" s="1500"/>
      <c r="IL18" s="1506" t="str">
        <f t="shared" si="72"/>
        <v/>
      </c>
      <c r="IM18" s="1515"/>
      <c r="IN18" s="1490" t="str">
        <f t="shared" si="73"/>
        <v/>
      </c>
      <c r="IO18" s="1517"/>
      <c r="IP18" s="1509" t="str">
        <f t="shared" si="74"/>
        <v/>
      </c>
      <c r="IQ18" s="1515"/>
      <c r="IR18" s="1422" t="str">
        <f t="shared" si="75"/>
        <v/>
      </c>
      <c r="IS18" s="1515"/>
      <c r="IT18" s="1422" t="str">
        <f t="shared" si="76"/>
        <v/>
      </c>
      <c r="IU18" s="1515"/>
      <c r="IV18" s="1422" t="str">
        <f t="shared" si="77"/>
        <v/>
      </c>
      <c r="IW18" s="1515"/>
      <c r="IX18" s="1422" t="str">
        <f t="shared" si="78"/>
        <v/>
      </c>
      <c r="IY18" s="1500"/>
      <c r="IZ18" s="1512" t="str">
        <f t="shared" si="79"/>
        <v/>
      </c>
      <c r="JA18" s="1515"/>
      <c r="JB18" s="1422" t="str">
        <f t="shared" si="80"/>
        <v/>
      </c>
      <c r="JC18" s="1517"/>
      <c r="JE18" s="1571">
        <f t="shared" si="131"/>
        <v>0</v>
      </c>
      <c r="JF18" s="1555">
        <f t="shared" si="132"/>
        <v>0</v>
      </c>
      <c r="JG18" s="1555">
        <f t="shared" si="133"/>
        <v>0</v>
      </c>
      <c r="JH18" s="1555">
        <f t="shared" si="134"/>
        <v>0</v>
      </c>
      <c r="JI18" s="1579">
        <f t="shared" si="135"/>
        <v>0</v>
      </c>
      <c r="JJ18" s="1549"/>
      <c r="JK18" s="1549"/>
      <c r="JL18" s="1754"/>
      <c r="JM18" s="1754"/>
      <c r="JN18" s="4182"/>
      <c r="JO18" s="1604" t="str">
        <f t="shared" ref="JO18:JO41" si="154">IF(AND(DQ18&gt;0,DR18&lt;&gt;"x"),1,"")</f>
        <v/>
      </c>
      <c r="JP18" s="1563"/>
      <c r="JQ18" s="1563" t="str">
        <f t="shared" si="81"/>
        <v/>
      </c>
      <c r="JR18" s="1563"/>
      <c r="JS18" s="1563" t="str">
        <f t="shared" si="136"/>
        <v/>
      </c>
      <c r="JT18" s="1563"/>
      <c r="JU18" s="1563" t="str">
        <f t="shared" si="82"/>
        <v/>
      </c>
      <c r="JV18" s="1563"/>
      <c r="JW18" s="1563" t="str">
        <f t="shared" si="83"/>
        <v/>
      </c>
      <c r="JX18" s="1563"/>
      <c r="JY18" s="1563" t="str">
        <f t="shared" si="84"/>
        <v/>
      </c>
      <c r="JZ18" s="1563"/>
      <c r="KA18" s="1563" t="str">
        <f t="shared" si="85"/>
        <v/>
      </c>
      <c r="KB18" s="1563"/>
      <c r="KC18" s="1563" t="str">
        <f t="shared" si="86"/>
        <v/>
      </c>
      <c r="KD18" s="1563"/>
      <c r="KE18" s="1563" t="str">
        <f t="shared" si="87"/>
        <v/>
      </c>
      <c r="KF18" s="1563"/>
      <c r="KG18" s="1563" t="str">
        <f t="shared" si="88"/>
        <v/>
      </c>
      <c r="KH18" s="1563"/>
      <c r="KI18" s="1563" t="str">
        <f t="shared" si="89"/>
        <v/>
      </c>
      <c r="KJ18" s="1563"/>
      <c r="KK18" s="1563" t="str">
        <f t="shared" si="90"/>
        <v/>
      </c>
      <c r="KL18" s="1563"/>
      <c r="KM18" s="1563" t="str">
        <f t="shared" si="91"/>
        <v/>
      </c>
      <c r="KN18" s="1563"/>
      <c r="KO18" s="1563" t="str">
        <f t="shared" si="92"/>
        <v/>
      </c>
      <c r="KP18" s="1563"/>
      <c r="KQ18" s="1563" t="str">
        <f t="shared" si="93"/>
        <v/>
      </c>
      <c r="KR18" s="1563"/>
      <c r="KS18" s="1563" t="str">
        <f t="shared" si="94"/>
        <v/>
      </c>
      <c r="KT18" s="1563"/>
      <c r="KU18" s="1563" t="str">
        <f t="shared" ref="KU18:KU41" si="155">IF(AND(EW18&gt;0,EX18&lt;&gt;"x"),1,"")</f>
        <v/>
      </c>
      <c r="KV18" s="1563"/>
      <c r="KW18" s="1563" t="str">
        <f t="shared" si="95"/>
        <v/>
      </c>
      <c r="KX18" s="1563"/>
      <c r="KY18" s="1563" t="str">
        <f t="shared" si="96"/>
        <v/>
      </c>
      <c r="KZ18" s="1563"/>
      <c r="LA18" s="1563" t="str">
        <f t="shared" si="97"/>
        <v/>
      </c>
      <c r="LB18" s="1563"/>
      <c r="LC18" s="1563" t="str">
        <f t="shared" si="98"/>
        <v/>
      </c>
      <c r="LD18" s="1563"/>
      <c r="LE18" s="1563" t="str">
        <f t="shared" si="99"/>
        <v/>
      </c>
      <c r="LF18" s="1563"/>
      <c r="LG18" s="1563" t="str">
        <f t="shared" si="100"/>
        <v/>
      </c>
      <c r="LH18" s="1563"/>
      <c r="LI18" s="1563" t="str">
        <f t="shared" si="101"/>
        <v/>
      </c>
      <c r="LJ18" s="1563"/>
      <c r="LK18" s="1563" t="str">
        <f t="shared" si="102"/>
        <v/>
      </c>
      <c r="LL18" s="1563"/>
      <c r="LM18" s="1563" t="str">
        <f t="shared" si="103"/>
        <v/>
      </c>
      <c r="LN18" s="1563"/>
      <c r="LO18" s="1563" t="str">
        <f t="shared" si="104"/>
        <v/>
      </c>
      <c r="LP18" s="1563"/>
      <c r="LQ18" s="1563" t="str">
        <f t="shared" si="105"/>
        <v/>
      </c>
      <c r="LR18" s="1563"/>
      <c r="LS18" s="1563" t="str">
        <f t="shared" si="106"/>
        <v/>
      </c>
      <c r="LT18" s="1563"/>
      <c r="LU18" s="1563" t="str">
        <f t="shared" si="107"/>
        <v/>
      </c>
      <c r="LV18" s="1563"/>
      <c r="LW18" s="1563" t="str">
        <f t="shared" si="108"/>
        <v/>
      </c>
      <c r="LX18" s="1563"/>
      <c r="LY18" s="1563" t="str">
        <f t="shared" si="109"/>
        <v/>
      </c>
      <c r="LZ18" s="1563"/>
      <c r="MA18" s="1563" t="str">
        <f t="shared" si="110"/>
        <v/>
      </c>
      <c r="MB18" s="1563"/>
      <c r="MC18" s="1563" t="str">
        <f t="shared" si="111"/>
        <v/>
      </c>
      <c r="MD18" s="1563"/>
      <c r="ME18" s="1563" t="str">
        <f t="shared" si="112"/>
        <v/>
      </c>
      <c r="MF18" s="1563"/>
      <c r="MG18" s="1572">
        <f t="shared" si="137"/>
        <v>0</v>
      </c>
      <c r="MH18" s="1754"/>
      <c r="MI18" s="1571">
        <f t="shared" si="138"/>
        <v>0</v>
      </c>
      <c r="MJ18" s="1555">
        <f t="shared" si="113"/>
        <v>0</v>
      </c>
      <c r="MK18" s="1555">
        <f t="shared" si="113"/>
        <v>0</v>
      </c>
      <c r="ML18" s="1555">
        <f t="shared" si="113"/>
        <v>0</v>
      </c>
      <c r="MM18" s="1555">
        <f t="shared" si="113"/>
        <v>0</v>
      </c>
      <c r="MN18" s="1555">
        <f t="shared" si="113"/>
        <v>0</v>
      </c>
      <c r="MO18" s="1579">
        <f t="shared" si="113"/>
        <v>0</v>
      </c>
      <c r="MP18" s="1754">
        <f t="shared" si="139"/>
        <v>0</v>
      </c>
      <c r="MQ18" s="1754"/>
      <c r="MR18" s="1557"/>
      <c r="MS18" s="1557"/>
      <c r="MT18" s="1557"/>
      <c r="MU18" s="1557"/>
      <c r="MV18" s="1557"/>
      <c r="MW18" s="1557"/>
      <c r="MX18" s="1557"/>
      <c r="MY18" s="1752"/>
      <c r="MZ18" s="1600"/>
      <c r="NA18" s="1754"/>
      <c r="NB18" s="1585">
        <f t="shared" si="140"/>
        <v>0</v>
      </c>
      <c r="NC18" s="1554">
        <f t="shared" si="141"/>
        <v>0</v>
      </c>
      <c r="ND18" s="1554">
        <f t="shared" si="142"/>
        <v>0</v>
      </c>
      <c r="NE18" s="1554">
        <f t="shared" si="143"/>
        <v>0</v>
      </c>
      <c r="NF18" s="1554">
        <f t="shared" si="144"/>
        <v>0</v>
      </c>
      <c r="NG18" s="1554">
        <f t="shared" si="145"/>
        <v>0</v>
      </c>
      <c r="NH18" s="1554">
        <f t="shared" si="146"/>
        <v>0</v>
      </c>
      <c r="NI18" s="1586">
        <f t="shared" si="147"/>
        <v>0</v>
      </c>
      <c r="NL18" s="1766">
        <f t="shared" si="148"/>
        <v>0</v>
      </c>
    </row>
    <row r="19" spans="3:376" s="1457" customFormat="1" ht="10.5" customHeight="1" thickBot="1">
      <c r="C19" s="2475" t="str">
        <f t="shared" si="114"/>
        <v>0D</v>
      </c>
      <c r="D19" s="2472">
        <f t="shared" si="115"/>
        <v>0</v>
      </c>
      <c r="E19" s="1450">
        <f t="shared" si="116"/>
        <v>0</v>
      </c>
      <c r="F19" s="1450">
        <f t="shared" si="117"/>
        <v>0</v>
      </c>
      <c r="G19" s="1450">
        <f t="shared" si="118"/>
        <v>0</v>
      </c>
      <c r="H19" s="1450">
        <f t="shared" si="119"/>
        <v>0</v>
      </c>
      <c r="I19" s="2467"/>
      <c r="J19" s="751"/>
      <c r="L19" s="2486" t="str">
        <f t="shared" si="120"/>
        <v>0D</v>
      </c>
      <c r="M19" s="2489">
        <f t="shared" si="121"/>
        <v>0</v>
      </c>
      <c r="N19" s="1417">
        <f t="shared" si="121"/>
        <v>0</v>
      </c>
      <c r="O19" s="1417">
        <f t="shared" si="121"/>
        <v>0</v>
      </c>
      <c r="P19" s="1417">
        <f t="shared" si="121"/>
        <v>0</v>
      </c>
      <c r="Q19" s="1417">
        <f t="shared" si="121"/>
        <v>0</v>
      </c>
      <c r="R19" s="1418"/>
      <c r="S19" s="1418"/>
      <c r="T19" s="2480"/>
      <c r="V19" s="2402"/>
      <c r="W19" s="1752"/>
      <c r="X19" s="1752"/>
      <c r="Y19" s="1752"/>
      <c r="Z19" s="1752"/>
      <c r="AA19" s="1752"/>
      <c r="AB19" s="1752"/>
      <c r="AC19" s="1752"/>
      <c r="AD19" s="1752"/>
      <c r="AE19" s="1752"/>
      <c r="AF19" s="1752"/>
      <c r="AG19" s="1752"/>
      <c r="AH19" s="1752"/>
      <c r="AI19" s="1752"/>
      <c r="AJ19" s="1752"/>
      <c r="AK19" s="1752"/>
      <c r="AL19" s="1752"/>
      <c r="AM19" s="1752"/>
      <c r="AN19" s="1752"/>
      <c r="AO19" s="1752"/>
      <c r="AP19" s="1752"/>
      <c r="AQ19" s="1752"/>
      <c r="AR19" s="1752"/>
      <c r="AS19" s="1752"/>
      <c r="AT19" s="1752"/>
      <c r="AU19" s="1752"/>
      <c r="AV19" s="1752"/>
      <c r="AW19" s="1752"/>
      <c r="AX19" s="1752"/>
      <c r="AY19" s="1752"/>
      <c r="AZ19" s="1752"/>
      <c r="BA19" s="1752"/>
      <c r="BB19" s="1752"/>
      <c r="BC19" s="1752"/>
      <c r="BD19" s="1752"/>
      <c r="BE19" s="1752"/>
      <c r="BF19" s="1752"/>
      <c r="BG19" s="1752"/>
      <c r="BH19" s="1752"/>
      <c r="BI19" s="1752"/>
      <c r="BJ19" s="1752"/>
      <c r="BK19" s="1752"/>
      <c r="BL19" s="1752"/>
      <c r="BM19" s="1752"/>
      <c r="BN19" s="1752"/>
      <c r="BO19" s="1752"/>
      <c r="BP19" s="1752"/>
      <c r="BQ19" s="1752"/>
      <c r="BR19" s="1752"/>
      <c r="BS19" s="1752"/>
      <c r="BT19" s="1752"/>
      <c r="BU19" s="1752"/>
      <c r="BV19" s="1752"/>
      <c r="BW19" s="1752"/>
      <c r="BX19" s="1752"/>
      <c r="BY19" s="1752"/>
      <c r="BZ19" s="1752"/>
      <c r="CA19" s="1752"/>
      <c r="CB19" s="1752"/>
      <c r="CC19" s="1752"/>
      <c r="CD19" s="1752"/>
      <c r="CE19" s="1752"/>
      <c r="CF19" s="1752"/>
      <c r="CG19" s="1752"/>
      <c r="CH19" s="1752"/>
      <c r="CI19" s="1752"/>
      <c r="CJ19" s="1752"/>
      <c r="CK19" s="1752"/>
      <c r="CL19" s="1752"/>
      <c r="CM19" s="1752"/>
      <c r="CN19" s="2494" t="str">
        <f>IF(DO18="","",(DO18&amp;(COUNTIF($DO$16:DO19,DO18))))</f>
        <v>02</v>
      </c>
      <c r="CO19" s="1471">
        <f t="shared" ref="CO19" si="156">CO18</f>
        <v>0</v>
      </c>
      <c r="CP19" s="2500" t="str">
        <f t="shared" ref="CP19" si="157">DO18&amp;DP19</f>
        <v>0D</v>
      </c>
      <c r="CQ19" s="2489">
        <f t="shared" si="151"/>
        <v>0</v>
      </c>
      <c r="CR19" s="1417">
        <f t="shared" si="122"/>
        <v>0</v>
      </c>
      <c r="CS19" s="1417">
        <f t="shared" si="123"/>
        <v>0</v>
      </c>
      <c r="CT19" s="1417">
        <f t="shared" si="124"/>
        <v>0</v>
      </c>
      <c r="CU19" s="2495">
        <f t="shared" si="125"/>
        <v>0</v>
      </c>
      <c r="CW19" s="2429" t="str">
        <f>IFERROR((VLOOKUP(CN19,'BİLGİ GİR'!$V$170:$AA$182,6,0)),"")</f>
        <v/>
      </c>
      <c r="CX19" s="4181"/>
      <c r="CY19" s="1427" t="s">
        <v>8</v>
      </c>
      <c r="CZ19" s="1444">
        <f>'BİLGİ GİR'!CC171</f>
        <v>0</v>
      </c>
      <c r="DA19" s="1446"/>
      <c r="DB19" s="1444">
        <f>'BİLGİ GİR'!CE171</f>
        <v>0</v>
      </c>
      <c r="DC19" s="1446"/>
      <c r="DD19" s="1444">
        <f>'BİLGİ GİR'!CG171</f>
        <v>0</v>
      </c>
      <c r="DE19" s="1446"/>
      <c r="DF19" s="1444">
        <f>'BİLGİ GİR'!CI171</f>
        <v>0</v>
      </c>
      <c r="DG19" s="1446"/>
      <c r="DH19" s="1444">
        <f>'BİLGİ GİR'!CK171</f>
        <v>0</v>
      </c>
      <c r="DI19" s="1446"/>
      <c r="DJ19" s="1444">
        <f>'BİLGİ GİR'!CM171</f>
        <v>0</v>
      </c>
      <c r="DK19" s="1446"/>
      <c r="DL19" s="1444">
        <f>'BİLGİ GİR'!CO171</f>
        <v>0</v>
      </c>
      <c r="DM19" s="1446"/>
      <c r="DN19" s="33"/>
      <c r="DO19" s="4113"/>
      <c r="DP19" s="1276" t="s">
        <v>8</v>
      </c>
      <c r="DQ19" s="1733">
        <f>'GECE (Saat Ekle)'!D10</f>
        <v>0</v>
      </c>
      <c r="DR19" s="1727">
        <f>'GECE (Saat Ekle)'!E10</f>
        <v>0</v>
      </c>
      <c r="DS19" s="1736">
        <f>'GECE (Saat Ekle)'!F10</f>
        <v>0</v>
      </c>
      <c r="DT19" s="1727">
        <f>'GECE (Saat Ekle)'!G10</f>
        <v>0</v>
      </c>
      <c r="DU19" s="1736">
        <f>'GECE (Saat Ekle)'!H10</f>
        <v>0</v>
      </c>
      <c r="DV19" s="1727">
        <f>'GECE (Saat Ekle)'!I10</f>
        <v>0</v>
      </c>
      <c r="DW19" s="1736">
        <f>'GECE (Saat Ekle)'!J10</f>
        <v>0</v>
      </c>
      <c r="DX19" s="1727">
        <f>'GECE (Saat Ekle)'!K10</f>
        <v>0</v>
      </c>
      <c r="DY19" s="1736">
        <f>'GECE (Saat Ekle)'!L10</f>
        <v>0</v>
      </c>
      <c r="DZ19" s="1727">
        <f>'GECE (Saat Ekle)'!M10</f>
        <v>0</v>
      </c>
      <c r="EA19" s="1460">
        <f>'GECE (Saat Ekle)'!N10</f>
        <v>0</v>
      </c>
      <c r="EB19" s="1728">
        <f>'GECE (Saat Ekle)'!O10</f>
        <v>0</v>
      </c>
      <c r="EC19" s="1461">
        <f>'GECE (Saat Ekle)'!P10</f>
        <v>0</v>
      </c>
      <c r="ED19" s="1728">
        <f>'GECE (Saat Ekle)'!Q10</f>
        <v>0</v>
      </c>
      <c r="EE19" s="1733">
        <f>'GECE (Saat Ekle)'!R10</f>
        <v>0</v>
      </c>
      <c r="EF19" s="1727">
        <f>'GECE (Saat Ekle)'!S10</f>
        <v>0</v>
      </c>
      <c r="EG19" s="1736">
        <f>'GECE (Saat Ekle)'!T10</f>
        <v>0</v>
      </c>
      <c r="EH19" s="1727">
        <f>'GECE (Saat Ekle)'!U10</f>
        <v>0</v>
      </c>
      <c r="EI19" s="1736">
        <f>'GECE (Saat Ekle)'!V10</f>
        <v>0</v>
      </c>
      <c r="EJ19" s="1727">
        <f>'GECE (Saat Ekle)'!W10</f>
        <v>0</v>
      </c>
      <c r="EK19" s="1736">
        <f>'GECE (Saat Ekle)'!X10</f>
        <v>0</v>
      </c>
      <c r="EL19" s="1727">
        <f>'GECE (Saat Ekle)'!Y10</f>
        <v>0</v>
      </c>
      <c r="EM19" s="1736">
        <f>'GECE (Saat Ekle)'!Z10</f>
        <v>0</v>
      </c>
      <c r="EN19" s="1727">
        <f>'GECE (Saat Ekle)'!AA10</f>
        <v>0</v>
      </c>
      <c r="EO19" s="1460">
        <f>'GECE (Saat Ekle)'!AB10</f>
        <v>0</v>
      </c>
      <c r="EP19" s="1728">
        <f>'GECE (Saat Ekle)'!AC10</f>
        <v>0</v>
      </c>
      <c r="EQ19" s="1461">
        <f>'GECE (Saat Ekle)'!AD10</f>
        <v>0</v>
      </c>
      <c r="ER19" s="1728">
        <f>'GECE (Saat Ekle)'!AE10</f>
        <v>0</v>
      </c>
      <c r="ES19" s="1733">
        <f>'GECE (Saat Ekle)'!AF10</f>
        <v>0</v>
      </c>
      <c r="ET19" s="1727">
        <f>'GECE (Saat Ekle)'!AG10</f>
        <v>0</v>
      </c>
      <c r="EU19" s="1736">
        <f>'GECE (Saat Ekle)'!AH10</f>
        <v>0</v>
      </c>
      <c r="EV19" s="1727">
        <f>'GECE (Saat Ekle)'!AI10</f>
        <v>0</v>
      </c>
      <c r="EW19" s="1736">
        <f>'GECE (Saat Ekle)'!AJ10</f>
        <v>0</v>
      </c>
      <c r="EX19" s="1727">
        <f>'GECE (Saat Ekle)'!AK10</f>
        <v>0</v>
      </c>
      <c r="EY19" s="1736">
        <f>'GECE (Saat Ekle)'!AL10</f>
        <v>0</v>
      </c>
      <c r="EZ19" s="1727">
        <f>'GECE (Saat Ekle)'!AM10</f>
        <v>0</v>
      </c>
      <c r="FA19" s="1736">
        <f>'GECE (Saat Ekle)'!AN10</f>
        <v>0</v>
      </c>
      <c r="FB19" s="1727">
        <f>'GECE (Saat Ekle)'!AO10</f>
        <v>0</v>
      </c>
      <c r="FC19" s="1460">
        <f>'GECE (Saat Ekle)'!AP10</f>
        <v>0</v>
      </c>
      <c r="FD19" s="1728">
        <f>'GECE (Saat Ekle)'!AQ10</f>
        <v>0</v>
      </c>
      <c r="FE19" s="1461">
        <f>'GECE (Saat Ekle)'!AR10</f>
        <v>0</v>
      </c>
      <c r="FF19" s="1728">
        <f>'GECE (Saat Ekle)'!AS10</f>
        <v>0</v>
      </c>
      <c r="FG19" s="1733">
        <f>'GECE (Saat Ekle)'!AT10</f>
        <v>0</v>
      </c>
      <c r="FH19" s="1727">
        <f>'GECE (Saat Ekle)'!AU10</f>
        <v>0</v>
      </c>
      <c r="FI19" s="1736">
        <f>'GECE (Saat Ekle)'!AV10</f>
        <v>0</v>
      </c>
      <c r="FJ19" s="1727">
        <f>'GECE (Saat Ekle)'!AW10</f>
        <v>0</v>
      </c>
      <c r="FK19" s="1736">
        <f>'GECE (Saat Ekle)'!AX10</f>
        <v>0</v>
      </c>
      <c r="FL19" s="1727">
        <f>'GECE (Saat Ekle)'!AY10</f>
        <v>0</v>
      </c>
      <c r="FM19" s="1736">
        <f>'GECE (Saat Ekle)'!AZ10</f>
        <v>0</v>
      </c>
      <c r="FN19" s="1727">
        <f>'GECE (Saat Ekle)'!BA10</f>
        <v>0</v>
      </c>
      <c r="FO19" s="1736">
        <f>'GECE (Saat Ekle)'!BB10</f>
        <v>0</v>
      </c>
      <c r="FP19" s="1727">
        <f>'GECE (Saat Ekle)'!BC10</f>
        <v>0</v>
      </c>
      <c r="FQ19" s="1460">
        <f>'GECE (Saat Ekle)'!BD10</f>
        <v>0</v>
      </c>
      <c r="FR19" s="1728">
        <f>'GECE (Saat Ekle)'!BE10</f>
        <v>0</v>
      </c>
      <c r="FS19" s="1461">
        <f>'GECE (Saat Ekle)'!BF10</f>
        <v>0</v>
      </c>
      <c r="FT19" s="1728">
        <f>'GECE (Saat Ekle)'!BG10</f>
        <v>0</v>
      </c>
      <c r="FU19" s="1733">
        <f>'GECE (Saat Ekle)'!BH10</f>
        <v>0</v>
      </c>
      <c r="FV19" s="1727">
        <f>'GECE (Saat Ekle)'!BI10</f>
        <v>0</v>
      </c>
      <c r="FW19" s="1736">
        <f>'GECE (Saat Ekle)'!BJ10</f>
        <v>0</v>
      </c>
      <c r="FX19" s="1727">
        <f>'GECE (Saat Ekle)'!BK10</f>
        <v>0</v>
      </c>
      <c r="FY19" s="1736">
        <f>'GECE (Saat Ekle)'!BL10</f>
        <v>0</v>
      </c>
      <c r="FZ19" s="1727">
        <f>'GECE (Saat Ekle)'!BM10</f>
        <v>0</v>
      </c>
      <c r="GA19" s="1736">
        <f>'GECE (Saat Ekle)'!BN10</f>
        <v>0</v>
      </c>
      <c r="GB19" s="1727">
        <f>'GECE (Saat Ekle)'!BO10</f>
        <v>0</v>
      </c>
      <c r="GC19" s="1736">
        <f>'GECE (Saat Ekle)'!BP10</f>
        <v>0</v>
      </c>
      <c r="GD19" s="1727">
        <f>'GECE (Saat Ekle)'!BQ10</f>
        <v>0</v>
      </c>
      <c r="GE19" s="1460">
        <f>'GECE (Saat Ekle)'!BR10</f>
        <v>0</v>
      </c>
      <c r="GF19" s="1728">
        <f>'GECE (Saat Ekle)'!BS10</f>
        <v>0</v>
      </c>
      <c r="GG19" s="1461">
        <f>'GECE (Saat Ekle)'!BT10</f>
        <v>0</v>
      </c>
      <c r="GH19" s="1768">
        <f>'GECE (Saat Ekle)'!BU10</f>
        <v>0</v>
      </c>
      <c r="GK19" s="4109"/>
      <c r="GL19" s="1487" t="str">
        <f t="shared" si="126"/>
        <v/>
      </c>
      <c r="GM19" s="1515"/>
      <c r="GN19" s="1487" t="str">
        <f t="shared" si="51"/>
        <v/>
      </c>
      <c r="GO19" s="1515"/>
      <c r="GP19" s="1487" t="str">
        <f t="shared" si="52"/>
        <v/>
      </c>
      <c r="GQ19" s="1515"/>
      <c r="GR19" s="1487" t="str">
        <f t="shared" si="53"/>
        <v/>
      </c>
      <c r="GS19" s="1515"/>
      <c r="GT19" s="1487" t="str">
        <f t="shared" si="54"/>
        <v/>
      </c>
      <c r="GU19" s="1500"/>
      <c r="GV19" s="1497" t="str">
        <f t="shared" si="127"/>
        <v/>
      </c>
      <c r="GW19" s="1515"/>
      <c r="GX19" s="1487" t="str">
        <f t="shared" si="128"/>
        <v/>
      </c>
      <c r="GY19" s="1517"/>
      <c r="GZ19" s="1494" t="str">
        <f t="shared" si="129"/>
        <v/>
      </c>
      <c r="HA19" s="1515"/>
      <c r="HB19" s="1490" t="str">
        <f t="shared" si="55"/>
        <v/>
      </c>
      <c r="HC19" s="1515"/>
      <c r="HD19" s="1490" t="str">
        <f t="shared" si="56"/>
        <v/>
      </c>
      <c r="HE19" s="1515"/>
      <c r="HF19" s="1490" t="str">
        <f t="shared" si="57"/>
        <v/>
      </c>
      <c r="HG19" s="1515"/>
      <c r="HH19" s="1490" t="str">
        <f t="shared" si="58"/>
        <v/>
      </c>
      <c r="HI19" s="1500"/>
      <c r="HJ19" s="1506" t="str">
        <f t="shared" si="59"/>
        <v/>
      </c>
      <c r="HK19" s="1515"/>
      <c r="HL19" s="1490" t="str">
        <f t="shared" si="130"/>
        <v/>
      </c>
      <c r="HM19" s="1517"/>
      <c r="HN19" s="1503" t="str">
        <f t="shared" si="60"/>
        <v/>
      </c>
      <c r="HO19" s="1515"/>
      <c r="HP19" s="1487" t="str">
        <f t="shared" si="61"/>
        <v/>
      </c>
      <c r="HQ19" s="1515"/>
      <c r="HR19" s="1487" t="str">
        <f t="shared" si="62"/>
        <v/>
      </c>
      <c r="HS19" s="1515"/>
      <c r="HT19" s="1487" t="str">
        <f t="shared" si="63"/>
        <v/>
      </c>
      <c r="HU19" s="1515"/>
      <c r="HV19" s="1487" t="str">
        <f t="shared" si="64"/>
        <v/>
      </c>
      <c r="HW19" s="1500"/>
      <c r="HX19" s="1497" t="str">
        <f t="shared" si="65"/>
        <v/>
      </c>
      <c r="HY19" s="1515"/>
      <c r="HZ19" s="1487" t="str">
        <f t="shared" si="66"/>
        <v/>
      </c>
      <c r="IA19" s="1517"/>
      <c r="IB19" s="1494" t="str">
        <f t="shared" si="67"/>
        <v/>
      </c>
      <c r="IC19" s="1515"/>
      <c r="ID19" s="1490" t="str">
        <f t="shared" si="68"/>
        <v/>
      </c>
      <c r="IE19" s="1515"/>
      <c r="IF19" s="1490" t="str">
        <f t="shared" si="69"/>
        <v/>
      </c>
      <c r="IG19" s="1515"/>
      <c r="IH19" s="1490" t="str">
        <f t="shared" si="70"/>
        <v/>
      </c>
      <c r="II19" s="1515"/>
      <c r="IJ19" s="1490" t="str">
        <f t="shared" si="71"/>
        <v/>
      </c>
      <c r="IK19" s="1500"/>
      <c r="IL19" s="1506" t="str">
        <f t="shared" si="72"/>
        <v/>
      </c>
      <c r="IM19" s="1515"/>
      <c r="IN19" s="1490" t="str">
        <f t="shared" si="73"/>
        <v/>
      </c>
      <c r="IO19" s="1517"/>
      <c r="IP19" s="1509" t="str">
        <f t="shared" si="74"/>
        <v/>
      </c>
      <c r="IQ19" s="1515"/>
      <c r="IR19" s="1422" t="str">
        <f t="shared" si="75"/>
        <v/>
      </c>
      <c r="IS19" s="1515"/>
      <c r="IT19" s="1422" t="str">
        <f t="shared" si="76"/>
        <v/>
      </c>
      <c r="IU19" s="1515"/>
      <c r="IV19" s="1422" t="str">
        <f t="shared" si="77"/>
        <v/>
      </c>
      <c r="IW19" s="1515"/>
      <c r="IX19" s="1422" t="str">
        <f t="shared" si="78"/>
        <v/>
      </c>
      <c r="IY19" s="1500"/>
      <c r="IZ19" s="1512" t="str">
        <f t="shared" si="79"/>
        <v/>
      </c>
      <c r="JA19" s="1515"/>
      <c r="JB19" s="1422" t="str">
        <f t="shared" si="80"/>
        <v/>
      </c>
      <c r="JC19" s="1517"/>
      <c r="JE19" s="1571">
        <f t="shared" si="131"/>
        <v>0</v>
      </c>
      <c r="JF19" s="1555">
        <f t="shared" si="132"/>
        <v>0</v>
      </c>
      <c r="JG19" s="1555">
        <f t="shared" si="133"/>
        <v>0</v>
      </c>
      <c r="JH19" s="1555">
        <f t="shared" si="134"/>
        <v>0</v>
      </c>
      <c r="JI19" s="1579">
        <f t="shared" si="135"/>
        <v>0</v>
      </c>
      <c r="JJ19" s="1549"/>
      <c r="JK19" s="1549"/>
      <c r="JL19" s="1754"/>
      <c r="JM19" s="1754"/>
      <c r="JN19" s="4182"/>
      <c r="JO19" s="1604" t="str">
        <f t="shared" si="154"/>
        <v/>
      </c>
      <c r="JP19" s="1563"/>
      <c r="JQ19" s="1563" t="str">
        <f t="shared" si="81"/>
        <v/>
      </c>
      <c r="JR19" s="1563"/>
      <c r="JS19" s="1563" t="str">
        <f t="shared" si="136"/>
        <v/>
      </c>
      <c r="JT19" s="1563"/>
      <c r="JU19" s="1563" t="str">
        <f t="shared" si="82"/>
        <v/>
      </c>
      <c r="JV19" s="1563"/>
      <c r="JW19" s="1563" t="str">
        <f t="shared" si="83"/>
        <v/>
      </c>
      <c r="JX19" s="1563"/>
      <c r="JY19" s="1563" t="str">
        <f t="shared" si="84"/>
        <v/>
      </c>
      <c r="JZ19" s="1563"/>
      <c r="KA19" s="1563" t="str">
        <f t="shared" si="85"/>
        <v/>
      </c>
      <c r="KB19" s="1563"/>
      <c r="KC19" s="1563" t="str">
        <f t="shared" si="86"/>
        <v/>
      </c>
      <c r="KD19" s="1563"/>
      <c r="KE19" s="1563" t="str">
        <f t="shared" si="87"/>
        <v/>
      </c>
      <c r="KF19" s="1563"/>
      <c r="KG19" s="1563" t="str">
        <f t="shared" si="88"/>
        <v/>
      </c>
      <c r="KH19" s="1563"/>
      <c r="KI19" s="1563" t="str">
        <f t="shared" si="89"/>
        <v/>
      </c>
      <c r="KJ19" s="1563"/>
      <c r="KK19" s="1563" t="str">
        <f t="shared" si="90"/>
        <v/>
      </c>
      <c r="KL19" s="1563"/>
      <c r="KM19" s="1563" t="str">
        <f t="shared" si="91"/>
        <v/>
      </c>
      <c r="KN19" s="1563"/>
      <c r="KO19" s="1563" t="str">
        <f t="shared" si="92"/>
        <v/>
      </c>
      <c r="KP19" s="1563"/>
      <c r="KQ19" s="1563" t="str">
        <f t="shared" si="93"/>
        <v/>
      </c>
      <c r="KR19" s="1563"/>
      <c r="KS19" s="1563" t="str">
        <f t="shared" si="94"/>
        <v/>
      </c>
      <c r="KT19" s="1563"/>
      <c r="KU19" s="1563" t="str">
        <f t="shared" si="155"/>
        <v/>
      </c>
      <c r="KV19" s="1563"/>
      <c r="KW19" s="1563" t="str">
        <f t="shared" si="95"/>
        <v/>
      </c>
      <c r="KX19" s="1563"/>
      <c r="KY19" s="1563" t="str">
        <f t="shared" si="96"/>
        <v/>
      </c>
      <c r="KZ19" s="1563"/>
      <c r="LA19" s="1563" t="str">
        <f t="shared" si="97"/>
        <v/>
      </c>
      <c r="LB19" s="1563"/>
      <c r="LC19" s="1563" t="str">
        <f t="shared" si="98"/>
        <v/>
      </c>
      <c r="LD19" s="1563"/>
      <c r="LE19" s="1563" t="str">
        <f t="shared" si="99"/>
        <v/>
      </c>
      <c r="LF19" s="1563"/>
      <c r="LG19" s="1563" t="str">
        <f t="shared" si="100"/>
        <v/>
      </c>
      <c r="LH19" s="1563"/>
      <c r="LI19" s="1563" t="str">
        <f t="shared" si="101"/>
        <v/>
      </c>
      <c r="LJ19" s="1563"/>
      <c r="LK19" s="1563" t="str">
        <f t="shared" si="102"/>
        <v/>
      </c>
      <c r="LL19" s="1563"/>
      <c r="LM19" s="1563" t="str">
        <f t="shared" si="103"/>
        <v/>
      </c>
      <c r="LN19" s="1563"/>
      <c r="LO19" s="1563" t="str">
        <f t="shared" si="104"/>
        <v/>
      </c>
      <c r="LP19" s="1563"/>
      <c r="LQ19" s="1563" t="str">
        <f t="shared" si="105"/>
        <v/>
      </c>
      <c r="LR19" s="1563"/>
      <c r="LS19" s="1563" t="str">
        <f t="shared" si="106"/>
        <v/>
      </c>
      <c r="LT19" s="1563"/>
      <c r="LU19" s="1563" t="str">
        <f t="shared" si="107"/>
        <v/>
      </c>
      <c r="LV19" s="1563"/>
      <c r="LW19" s="1563" t="str">
        <f t="shared" si="108"/>
        <v/>
      </c>
      <c r="LX19" s="1563"/>
      <c r="LY19" s="1563" t="str">
        <f t="shared" si="109"/>
        <v/>
      </c>
      <c r="LZ19" s="1563"/>
      <c r="MA19" s="1563" t="str">
        <f t="shared" si="110"/>
        <v/>
      </c>
      <c r="MB19" s="1563"/>
      <c r="MC19" s="1563" t="str">
        <f t="shared" si="111"/>
        <v/>
      </c>
      <c r="MD19" s="1563"/>
      <c r="ME19" s="1563" t="str">
        <f t="shared" si="112"/>
        <v/>
      </c>
      <c r="MF19" s="1563"/>
      <c r="MG19" s="1572">
        <f t="shared" si="137"/>
        <v>0</v>
      </c>
      <c r="MH19" s="1754"/>
      <c r="MI19" s="1571">
        <f t="shared" si="138"/>
        <v>0</v>
      </c>
      <c r="MJ19" s="1555">
        <f t="shared" si="113"/>
        <v>0</v>
      </c>
      <c r="MK19" s="1555">
        <f t="shared" si="113"/>
        <v>0</v>
      </c>
      <c r="ML19" s="1555">
        <f t="shared" si="113"/>
        <v>0</v>
      </c>
      <c r="MM19" s="1555">
        <f t="shared" si="113"/>
        <v>0</v>
      </c>
      <c r="MN19" s="1555">
        <f t="shared" si="113"/>
        <v>0</v>
      </c>
      <c r="MO19" s="1579">
        <f t="shared" si="113"/>
        <v>0</v>
      </c>
      <c r="MP19" s="1754">
        <f t="shared" si="139"/>
        <v>0</v>
      </c>
      <c r="MQ19" s="1754"/>
      <c r="MR19" s="1557"/>
      <c r="MS19" s="1557"/>
      <c r="MT19" s="1557"/>
      <c r="MU19" s="1557"/>
      <c r="MV19" s="1557"/>
      <c r="MW19" s="1557"/>
      <c r="MX19" s="1557"/>
      <c r="MY19" s="1752"/>
      <c r="MZ19" s="1600"/>
      <c r="NA19" s="1754"/>
      <c r="NB19" s="1585">
        <f t="shared" si="140"/>
        <v>0</v>
      </c>
      <c r="NC19" s="1554">
        <f t="shared" si="141"/>
        <v>0</v>
      </c>
      <c r="ND19" s="1554">
        <f t="shared" si="142"/>
        <v>0</v>
      </c>
      <c r="NE19" s="1554">
        <f t="shared" si="143"/>
        <v>0</v>
      </c>
      <c r="NF19" s="1554">
        <f t="shared" si="144"/>
        <v>0</v>
      </c>
      <c r="NG19" s="1554">
        <f t="shared" si="145"/>
        <v>0</v>
      </c>
      <c r="NH19" s="1554">
        <f t="shared" si="146"/>
        <v>0</v>
      </c>
      <c r="NI19" s="1586">
        <f t="shared" si="147"/>
        <v>0</v>
      </c>
      <c r="NL19" s="1766">
        <f t="shared" si="148"/>
        <v>0</v>
      </c>
    </row>
    <row r="20" spans="3:376" s="1457" customFormat="1" ht="10.5" customHeight="1" thickBot="1">
      <c r="C20" s="2475" t="str">
        <f t="shared" si="114"/>
        <v>0T</v>
      </c>
      <c r="D20" s="2472">
        <f t="shared" si="115"/>
        <v>0</v>
      </c>
      <c r="E20" s="1450">
        <f t="shared" si="116"/>
        <v>0</v>
      </c>
      <c r="F20" s="1450">
        <f t="shared" si="117"/>
        <v>0</v>
      </c>
      <c r="G20" s="1450">
        <f t="shared" si="118"/>
        <v>0</v>
      </c>
      <c r="H20" s="1450">
        <f t="shared" si="119"/>
        <v>0</v>
      </c>
      <c r="I20" s="2467"/>
      <c r="J20" s="751"/>
      <c r="L20" s="2486" t="str">
        <f t="shared" si="120"/>
        <v>0T</v>
      </c>
      <c r="M20" s="2489">
        <f t="shared" si="121"/>
        <v>0</v>
      </c>
      <c r="N20" s="1417">
        <f t="shared" si="121"/>
        <v>0</v>
      </c>
      <c r="O20" s="1417">
        <f t="shared" si="121"/>
        <v>0</v>
      </c>
      <c r="P20" s="1417">
        <f t="shared" si="121"/>
        <v>0</v>
      </c>
      <c r="Q20" s="1417">
        <f t="shared" si="121"/>
        <v>0</v>
      </c>
      <c r="R20" s="1418"/>
      <c r="S20" s="1418"/>
      <c r="T20" s="2480"/>
      <c r="V20" s="2402"/>
      <c r="W20" s="1752"/>
      <c r="X20" s="1752"/>
      <c r="Y20" s="1752"/>
      <c r="Z20" s="1752"/>
      <c r="AA20" s="1752"/>
      <c r="AB20" s="1752"/>
      <c r="AC20" s="1752"/>
      <c r="AD20" s="1752"/>
      <c r="AE20" s="1752"/>
      <c r="AF20" s="1752"/>
      <c r="AG20" s="1752"/>
      <c r="AH20" s="1752"/>
      <c r="AI20" s="1752"/>
      <c r="AJ20" s="1752"/>
      <c r="AK20" s="1752"/>
      <c r="AL20" s="1752"/>
      <c r="AM20" s="1752"/>
      <c r="AN20" s="1752"/>
      <c r="AO20" s="1752"/>
      <c r="AP20" s="1752"/>
      <c r="AQ20" s="1752"/>
      <c r="AR20" s="1752"/>
      <c r="AS20" s="1752"/>
      <c r="AT20" s="1752"/>
      <c r="AU20" s="1752"/>
      <c r="AV20" s="1752"/>
      <c r="AW20" s="1752"/>
      <c r="AX20" s="1752"/>
      <c r="AY20" s="1752"/>
      <c r="AZ20" s="1752"/>
      <c r="BA20" s="1752"/>
      <c r="BB20" s="1752"/>
      <c r="BC20" s="1752"/>
      <c r="BD20" s="1752"/>
      <c r="BE20" s="1752"/>
      <c r="BF20" s="1752"/>
      <c r="BG20" s="1752"/>
      <c r="BH20" s="1752"/>
      <c r="BI20" s="1752"/>
      <c r="BJ20" s="1752"/>
      <c r="BK20" s="1752"/>
      <c r="BL20" s="1752"/>
      <c r="BM20" s="1752"/>
      <c r="BN20" s="1752"/>
      <c r="BO20" s="1752"/>
      <c r="BP20" s="1752"/>
      <c r="BQ20" s="1752"/>
      <c r="BR20" s="1752"/>
      <c r="BS20" s="1752"/>
      <c r="BT20" s="1752"/>
      <c r="BU20" s="1752"/>
      <c r="BV20" s="1752"/>
      <c r="BW20" s="1752"/>
      <c r="BX20" s="1752"/>
      <c r="BY20" s="1752"/>
      <c r="BZ20" s="1752"/>
      <c r="CA20" s="1752"/>
      <c r="CB20" s="1752"/>
      <c r="CC20" s="1752"/>
      <c r="CD20" s="1752"/>
      <c r="CE20" s="1752"/>
      <c r="CF20" s="1752"/>
      <c r="CG20" s="1752"/>
      <c r="CH20" s="1752"/>
      <c r="CI20" s="1752"/>
      <c r="CJ20" s="1752"/>
      <c r="CK20" s="1752"/>
      <c r="CL20" s="1752"/>
      <c r="CM20" s="1752"/>
      <c r="CN20" s="2494" t="str">
        <f>IF(DO20="","",(DO20&amp;(COUNTIF($DO$16:DO21,DO20))))</f>
        <v>03</v>
      </c>
      <c r="CO20" s="1471">
        <f t="shared" ref="CO20" si="158">DO20</f>
        <v>0</v>
      </c>
      <c r="CP20" s="2500" t="str">
        <f t="shared" ref="CP20" si="159">DO20&amp;DP20</f>
        <v>0T</v>
      </c>
      <c r="CQ20" s="2489">
        <f t="shared" si="151"/>
        <v>0</v>
      </c>
      <c r="CR20" s="1417">
        <f t="shared" si="122"/>
        <v>0</v>
      </c>
      <c r="CS20" s="1417">
        <f t="shared" si="123"/>
        <v>0</v>
      </c>
      <c r="CT20" s="1417">
        <f t="shared" si="124"/>
        <v>0</v>
      </c>
      <c r="CU20" s="2495">
        <f t="shared" si="125"/>
        <v>0</v>
      </c>
      <c r="CW20" s="2429" t="str">
        <f>IFERROR((VLOOKUP(CN20,'BİLGİ GİR'!$V$170:$AA$182,6,0)),"")</f>
        <v/>
      </c>
      <c r="CX20" s="4180">
        <f>'BİLGİ GİR'!F172</f>
        <v>0</v>
      </c>
      <c r="CY20" s="1421" t="s">
        <v>7</v>
      </c>
      <c r="CZ20" s="1442">
        <f>'BİLGİ GİR'!CB172</f>
        <v>0</v>
      </c>
      <c r="DA20" s="1445"/>
      <c r="DB20" s="1442">
        <f>'BİLGİ GİR'!CD172</f>
        <v>0</v>
      </c>
      <c r="DC20" s="1445"/>
      <c r="DD20" s="1442">
        <f>'BİLGİ GİR'!CF172</f>
        <v>0</v>
      </c>
      <c r="DE20" s="1445"/>
      <c r="DF20" s="1442">
        <f>'BİLGİ GİR'!CH172</f>
        <v>0</v>
      </c>
      <c r="DG20" s="1445"/>
      <c r="DH20" s="1442">
        <f>'BİLGİ GİR'!CJ172</f>
        <v>0</v>
      </c>
      <c r="DI20" s="1445"/>
      <c r="DJ20" s="1442">
        <f>'BİLGİ GİR'!CL172</f>
        <v>0</v>
      </c>
      <c r="DK20" s="1445"/>
      <c r="DL20" s="1442">
        <f>'BİLGİ GİR'!CN172</f>
        <v>0</v>
      </c>
      <c r="DM20" s="1445"/>
      <c r="DN20" s="33"/>
      <c r="DO20" s="4112">
        <f t="shared" ref="DO20" si="160">CX20</f>
        <v>0</v>
      </c>
      <c r="DP20" s="1275" t="s">
        <v>7</v>
      </c>
      <c r="DQ20" s="1732">
        <f>'GECE (Saat Ekle)'!D11</f>
        <v>0</v>
      </c>
      <c r="DR20" s="1729">
        <f>'GECE (Saat Ekle)'!E11</f>
        <v>0</v>
      </c>
      <c r="DS20" s="1735">
        <f>'GECE (Saat Ekle)'!F11</f>
        <v>0</v>
      </c>
      <c r="DT20" s="1729">
        <f>'GECE (Saat Ekle)'!G11</f>
        <v>0</v>
      </c>
      <c r="DU20" s="1735">
        <f>'GECE (Saat Ekle)'!H11</f>
        <v>0</v>
      </c>
      <c r="DV20" s="1729">
        <f>'GECE (Saat Ekle)'!I11</f>
        <v>0</v>
      </c>
      <c r="DW20" s="1735">
        <f>'GECE (Saat Ekle)'!J11</f>
        <v>0</v>
      </c>
      <c r="DX20" s="1729">
        <f>'GECE (Saat Ekle)'!K11</f>
        <v>0</v>
      </c>
      <c r="DY20" s="1735">
        <f>'GECE (Saat Ekle)'!L11</f>
        <v>0</v>
      </c>
      <c r="DZ20" s="1729">
        <f>'GECE (Saat Ekle)'!M11</f>
        <v>0</v>
      </c>
      <c r="EA20" s="1458">
        <f>'GECE (Saat Ekle)'!N11</f>
        <v>0</v>
      </c>
      <c r="EB20" s="1730">
        <f>'GECE (Saat Ekle)'!O11</f>
        <v>0</v>
      </c>
      <c r="EC20" s="1459">
        <f>'GECE (Saat Ekle)'!P11</f>
        <v>0</v>
      </c>
      <c r="ED20" s="1730">
        <f>'GECE (Saat Ekle)'!Q11</f>
        <v>0</v>
      </c>
      <c r="EE20" s="1732">
        <f>'GECE (Saat Ekle)'!R11</f>
        <v>0</v>
      </c>
      <c r="EF20" s="1729">
        <f>'GECE (Saat Ekle)'!S11</f>
        <v>0</v>
      </c>
      <c r="EG20" s="1735">
        <f>'GECE (Saat Ekle)'!T11</f>
        <v>0</v>
      </c>
      <c r="EH20" s="1729">
        <f>'GECE (Saat Ekle)'!U11</f>
        <v>0</v>
      </c>
      <c r="EI20" s="1735">
        <f>'GECE (Saat Ekle)'!V11</f>
        <v>0</v>
      </c>
      <c r="EJ20" s="1729">
        <f>'GECE (Saat Ekle)'!W11</f>
        <v>0</v>
      </c>
      <c r="EK20" s="1735">
        <f>'GECE (Saat Ekle)'!X11</f>
        <v>0</v>
      </c>
      <c r="EL20" s="1729">
        <f>'GECE (Saat Ekle)'!Y11</f>
        <v>0</v>
      </c>
      <c r="EM20" s="1735">
        <f>'GECE (Saat Ekle)'!Z11</f>
        <v>0</v>
      </c>
      <c r="EN20" s="1729">
        <f>'GECE (Saat Ekle)'!AA11</f>
        <v>0</v>
      </c>
      <c r="EO20" s="1458">
        <f>'GECE (Saat Ekle)'!AB11</f>
        <v>0</v>
      </c>
      <c r="EP20" s="1730">
        <f>'GECE (Saat Ekle)'!AC11</f>
        <v>0</v>
      </c>
      <c r="EQ20" s="1459">
        <f>'GECE (Saat Ekle)'!AD11</f>
        <v>0</v>
      </c>
      <c r="ER20" s="1730">
        <f>'GECE (Saat Ekle)'!AE11</f>
        <v>0</v>
      </c>
      <c r="ES20" s="1732">
        <f>'GECE (Saat Ekle)'!AF11</f>
        <v>0</v>
      </c>
      <c r="ET20" s="1729">
        <f>'GECE (Saat Ekle)'!AG11</f>
        <v>0</v>
      </c>
      <c r="EU20" s="1735">
        <f>'GECE (Saat Ekle)'!AH11</f>
        <v>0</v>
      </c>
      <c r="EV20" s="1729">
        <f>'GECE (Saat Ekle)'!AI11</f>
        <v>0</v>
      </c>
      <c r="EW20" s="1735">
        <f>'GECE (Saat Ekle)'!AJ11</f>
        <v>0</v>
      </c>
      <c r="EX20" s="1729">
        <f>'GECE (Saat Ekle)'!AK11</f>
        <v>0</v>
      </c>
      <c r="EY20" s="1735">
        <f>'GECE (Saat Ekle)'!AL11</f>
        <v>0</v>
      </c>
      <c r="EZ20" s="1729">
        <f>'GECE (Saat Ekle)'!AM11</f>
        <v>0</v>
      </c>
      <c r="FA20" s="1735">
        <f>'GECE (Saat Ekle)'!AN11</f>
        <v>0</v>
      </c>
      <c r="FB20" s="1729">
        <f>'GECE (Saat Ekle)'!AO11</f>
        <v>0</v>
      </c>
      <c r="FC20" s="1458">
        <f>'GECE (Saat Ekle)'!AP11</f>
        <v>0</v>
      </c>
      <c r="FD20" s="1730">
        <f>'GECE (Saat Ekle)'!AQ11</f>
        <v>0</v>
      </c>
      <c r="FE20" s="1459">
        <f>'GECE (Saat Ekle)'!AR11</f>
        <v>0</v>
      </c>
      <c r="FF20" s="1730">
        <f>'GECE (Saat Ekle)'!AS11</f>
        <v>0</v>
      </c>
      <c r="FG20" s="1732">
        <f>'GECE (Saat Ekle)'!AT11</f>
        <v>0</v>
      </c>
      <c r="FH20" s="1729">
        <f>'GECE (Saat Ekle)'!AU11</f>
        <v>0</v>
      </c>
      <c r="FI20" s="1735">
        <f>'GECE (Saat Ekle)'!AV11</f>
        <v>0</v>
      </c>
      <c r="FJ20" s="1729">
        <f>'GECE (Saat Ekle)'!AW11</f>
        <v>0</v>
      </c>
      <c r="FK20" s="1735">
        <f>'GECE (Saat Ekle)'!AX11</f>
        <v>0</v>
      </c>
      <c r="FL20" s="1729">
        <f>'GECE (Saat Ekle)'!AY11</f>
        <v>0</v>
      </c>
      <c r="FM20" s="1735">
        <f>'GECE (Saat Ekle)'!AZ11</f>
        <v>0</v>
      </c>
      <c r="FN20" s="1729">
        <f>'GECE (Saat Ekle)'!BA11</f>
        <v>0</v>
      </c>
      <c r="FO20" s="1735">
        <f>'GECE (Saat Ekle)'!BB11</f>
        <v>0</v>
      </c>
      <c r="FP20" s="1729">
        <f>'GECE (Saat Ekle)'!BC11</f>
        <v>0</v>
      </c>
      <c r="FQ20" s="1458">
        <f>'GECE (Saat Ekle)'!BD11</f>
        <v>0</v>
      </c>
      <c r="FR20" s="1730">
        <f>'GECE (Saat Ekle)'!BE11</f>
        <v>0</v>
      </c>
      <c r="FS20" s="1459">
        <f>'GECE (Saat Ekle)'!BF11</f>
        <v>0</v>
      </c>
      <c r="FT20" s="1730">
        <f>'GECE (Saat Ekle)'!BG11</f>
        <v>0</v>
      </c>
      <c r="FU20" s="1732">
        <f>'GECE (Saat Ekle)'!BH11</f>
        <v>0</v>
      </c>
      <c r="FV20" s="1729">
        <f>'GECE (Saat Ekle)'!BI11</f>
        <v>0</v>
      </c>
      <c r="FW20" s="1735">
        <f>'GECE (Saat Ekle)'!BJ11</f>
        <v>0</v>
      </c>
      <c r="FX20" s="1729">
        <f>'GECE (Saat Ekle)'!BK11</f>
        <v>0</v>
      </c>
      <c r="FY20" s="1735">
        <f>'GECE (Saat Ekle)'!BL11</f>
        <v>0</v>
      </c>
      <c r="FZ20" s="1729">
        <f>'GECE (Saat Ekle)'!BM11</f>
        <v>0</v>
      </c>
      <c r="GA20" s="1735">
        <f>'GECE (Saat Ekle)'!BN11</f>
        <v>0</v>
      </c>
      <c r="GB20" s="1729">
        <f>'GECE (Saat Ekle)'!BO11</f>
        <v>0</v>
      </c>
      <c r="GC20" s="1735">
        <f>'GECE (Saat Ekle)'!BP11</f>
        <v>0</v>
      </c>
      <c r="GD20" s="1729">
        <f>'GECE (Saat Ekle)'!BQ11</f>
        <v>0</v>
      </c>
      <c r="GE20" s="1458">
        <f>'GECE (Saat Ekle)'!BR11</f>
        <v>0</v>
      </c>
      <c r="GF20" s="1730">
        <f>'GECE (Saat Ekle)'!BS11</f>
        <v>0</v>
      </c>
      <c r="GG20" s="1459">
        <f>'GECE (Saat Ekle)'!BT11</f>
        <v>0</v>
      </c>
      <c r="GH20" s="1769">
        <f>'GECE (Saat Ekle)'!BU11</f>
        <v>0</v>
      </c>
      <c r="GK20" s="4108">
        <f t="shared" ref="GK20" si="161">DO20</f>
        <v>0</v>
      </c>
      <c r="GL20" s="1487" t="str">
        <f t="shared" si="126"/>
        <v/>
      </c>
      <c r="GM20" s="1515"/>
      <c r="GN20" s="1487" t="str">
        <f t="shared" si="51"/>
        <v/>
      </c>
      <c r="GO20" s="1515"/>
      <c r="GP20" s="1487" t="str">
        <f>IF(AND(DU20&lt;&gt;"",DV20="x"),DU20,"")</f>
        <v/>
      </c>
      <c r="GQ20" s="1515"/>
      <c r="GR20" s="1487" t="str">
        <f t="shared" si="53"/>
        <v/>
      </c>
      <c r="GS20" s="1515"/>
      <c r="GT20" s="1487" t="str">
        <f t="shared" si="54"/>
        <v/>
      </c>
      <c r="GU20" s="1500"/>
      <c r="GV20" s="1497" t="str">
        <f t="shared" si="127"/>
        <v/>
      </c>
      <c r="GW20" s="1515"/>
      <c r="GX20" s="1487" t="str">
        <f>IF(AND(EC20&lt;&gt;"",ED20="x"),EC20,"")</f>
        <v/>
      </c>
      <c r="GY20" s="1517"/>
      <c r="GZ20" s="1494" t="str">
        <f t="shared" si="129"/>
        <v/>
      </c>
      <c r="HA20" s="1515"/>
      <c r="HB20" s="1490" t="str">
        <f t="shared" si="55"/>
        <v/>
      </c>
      <c r="HC20" s="1515"/>
      <c r="HD20" s="1490" t="str">
        <f t="shared" si="56"/>
        <v/>
      </c>
      <c r="HE20" s="1515"/>
      <c r="HF20" s="1490" t="str">
        <f t="shared" si="57"/>
        <v/>
      </c>
      <c r="HG20" s="1515"/>
      <c r="HH20" s="1490" t="str">
        <f t="shared" si="58"/>
        <v/>
      </c>
      <c r="HI20" s="1500"/>
      <c r="HJ20" s="1506" t="str">
        <f t="shared" si="59"/>
        <v/>
      </c>
      <c r="HK20" s="1515"/>
      <c r="HL20" s="1490" t="str">
        <f t="shared" si="130"/>
        <v/>
      </c>
      <c r="HM20" s="1517"/>
      <c r="HN20" s="1503" t="str">
        <f t="shared" si="60"/>
        <v/>
      </c>
      <c r="HO20" s="1515"/>
      <c r="HP20" s="1487" t="str">
        <f t="shared" si="61"/>
        <v/>
      </c>
      <c r="HQ20" s="1515"/>
      <c r="HR20" s="1487" t="str">
        <f t="shared" si="62"/>
        <v/>
      </c>
      <c r="HS20" s="1515"/>
      <c r="HT20" s="1487" t="str">
        <f t="shared" si="63"/>
        <v/>
      </c>
      <c r="HU20" s="1515"/>
      <c r="HV20" s="1487" t="str">
        <f t="shared" si="64"/>
        <v/>
      </c>
      <c r="HW20" s="1500"/>
      <c r="HX20" s="1497" t="str">
        <f t="shared" si="65"/>
        <v/>
      </c>
      <c r="HY20" s="1515"/>
      <c r="HZ20" s="1487" t="str">
        <f t="shared" si="66"/>
        <v/>
      </c>
      <c r="IA20" s="1517"/>
      <c r="IB20" s="1494" t="str">
        <f t="shared" si="67"/>
        <v/>
      </c>
      <c r="IC20" s="1515"/>
      <c r="ID20" s="1490" t="str">
        <f t="shared" si="68"/>
        <v/>
      </c>
      <c r="IE20" s="1515"/>
      <c r="IF20" s="1490" t="str">
        <f t="shared" si="69"/>
        <v/>
      </c>
      <c r="IG20" s="1515"/>
      <c r="IH20" s="1490" t="str">
        <f t="shared" si="70"/>
        <v/>
      </c>
      <c r="II20" s="1515"/>
      <c r="IJ20" s="1490" t="str">
        <f t="shared" si="71"/>
        <v/>
      </c>
      <c r="IK20" s="1500"/>
      <c r="IL20" s="1506" t="str">
        <f t="shared" si="72"/>
        <v/>
      </c>
      <c r="IM20" s="1515"/>
      <c r="IN20" s="1490" t="str">
        <f t="shared" si="73"/>
        <v/>
      </c>
      <c r="IO20" s="1517"/>
      <c r="IP20" s="1509" t="str">
        <f t="shared" si="74"/>
        <v/>
      </c>
      <c r="IQ20" s="1515"/>
      <c r="IR20" s="1422" t="str">
        <f t="shared" si="75"/>
        <v/>
      </c>
      <c r="IS20" s="1515"/>
      <c r="IT20" s="1422" t="str">
        <f>IF(AND(FY20&lt;&gt;"",FZ20="x"),FY20,"")</f>
        <v/>
      </c>
      <c r="IU20" s="1515"/>
      <c r="IV20" s="1422" t="str">
        <f t="shared" si="77"/>
        <v/>
      </c>
      <c r="IW20" s="1515"/>
      <c r="IX20" s="1422" t="str">
        <f t="shared" si="78"/>
        <v/>
      </c>
      <c r="IY20" s="1500"/>
      <c r="IZ20" s="1512" t="str">
        <f t="shared" si="79"/>
        <v/>
      </c>
      <c r="JA20" s="1515"/>
      <c r="JB20" s="1422" t="str">
        <f t="shared" si="80"/>
        <v/>
      </c>
      <c r="JC20" s="1517"/>
      <c r="JE20" s="1571">
        <f t="shared" si="131"/>
        <v>0</v>
      </c>
      <c r="JF20" s="1555">
        <f t="shared" si="132"/>
        <v>0</v>
      </c>
      <c r="JG20" s="1555">
        <f t="shared" si="133"/>
        <v>0</v>
      </c>
      <c r="JH20" s="1555">
        <f t="shared" si="134"/>
        <v>0</v>
      </c>
      <c r="JI20" s="1579">
        <f t="shared" si="135"/>
        <v>0</v>
      </c>
      <c r="JJ20" s="1549"/>
      <c r="JK20" s="1549"/>
      <c r="JL20" s="1754"/>
      <c r="JM20" s="1754"/>
      <c r="JN20" s="4182"/>
      <c r="JO20" s="1604" t="str">
        <f t="shared" si="154"/>
        <v/>
      </c>
      <c r="JP20" s="1563"/>
      <c r="JQ20" s="1563" t="str">
        <f t="shared" si="81"/>
        <v/>
      </c>
      <c r="JR20" s="1563"/>
      <c r="JS20" s="1563" t="str">
        <f t="shared" si="136"/>
        <v/>
      </c>
      <c r="JT20" s="1563"/>
      <c r="JU20" s="1563" t="str">
        <f t="shared" si="82"/>
        <v/>
      </c>
      <c r="JV20" s="1563"/>
      <c r="JW20" s="1563" t="str">
        <f>IF(AND(DY20&gt;0,DZ20&lt;&gt;"x"),1,"")</f>
        <v/>
      </c>
      <c r="JX20" s="1563"/>
      <c r="JY20" s="1563" t="str">
        <f t="shared" si="84"/>
        <v/>
      </c>
      <c r="JZ20" s="1563"/>
      <c r="KA20" s="1563" t="str">
        <f t="shared" si="85"/>
        <v/>
      </c>
      <c r="KB20" s="1563"/>
      <c r="KC20" s="1563" t="str">
        <f t="shared" si="86"/>
        <v/>
      </c>
      <c r="KD20" s="1563"/>
      <c r="KE20" s="1563" t="str">
        <f t="shared" si="87"/>
        <v/>
      </c>
      <c r="KF20" s="1563"/>
      <c r="KG20" s="1563" t="str">
        <f t="shared" si="88"/>
        <v/>
      </c>
      <c r="KH20" s="1563"/>
      <c r="KI20" s="1563" t="str">
        <f t="shared" si="89"/>
        <v/>
      </c>
      <c r="KJ20" s="1563"/>
      <c r="KK20" s="1563" t="str">
        <f t="shared" si="90"/>
        <v/>
      </c>
      <c r="KL20" s="1563"/>
      <c r="KM20" s="1563" t="str">
        <f t="shared" si="91"/>
        <v/>
      </c>
      <c r="KN20" s="1563"/>
      <c r="KO20" s="1563" t="str">
        <f t="shared" si="92"/>
        <v/>
      </c>
      <c r="KP20" s="1563"/>
      <c r="KQ20" s="1563" t="str">
        <f t="shared" si="93"/>
        <v/>
      </c>
      <c r="KR20" s="1563"/>
      <c r="KS20" s="1563" t="str">
        <f t="shared" si="94"/>
        <v/>
      </c>
      <c r="KT20" s="1563"/>
      <c r="KU20" s="1563" t="str">
        <f>IF(AND(EW20&gt;0,EX20&lt;&gt;"x"),1,"")</f>
        <v/>
      </c>
      <c r="KV20" s="1563"/>
      <c r="KW20" s="1563" t="str">
        <f t="shared" si="95"/>
        <v/>
      </c>
      <c r="KX20" s="1563"/>
      <c r="KY20" s="1563" t="str">
        <f t="shared" si="96"/>
        <v/>
      </c>
      <c r="KZ20" s="1563"/>
      <c r="LA20" s="1563" t="str">
        <f t="shared" si="97"/>
        <v/>
      </c>
      <c r="LB20" s="1563"/>
      <c r="LC20" s="1563" t="str">
        <f t="shared" si="98"/>
        <v/>
      </c>
      <c r="LD20" s="1563"/>
      <c r="LE20" s="1563" t="str">
        <f t="shared" si="99"/>
        <v/>
      </c>
      <c r="LF20" s="1563"/>
      <c r="LG20" s="1563" t="str">
        <f t="shared" si="100"/>
        <v/>
      </c>
      <c r="LH20" s="1563"/>
      <c r="LI20" s="1563" t="str">
        <f t="shared" si="101"/>
        <v/>
      </c>
      <c r="LJ20" s="1563"/>
      <c r="LK20" s="1563" t="str">
        <f t="shared" si="102"/>
        <v/>
      </c>
      <c r="LL20" s="1563"/>
      <c r="LM20" s="1563" t="str">
        <f t="shared" si="103"/>
        <v/>
      </c>
      <c r="LN20" s="1563"/>
      <c r="LO20" s="1563" t="str">
        <f t="shared" si="104"/>
        <v/>
      </c>
      <c r="LP20" s="1563"/>
      <c r="LQ20" s="1563" t="str">
        <f t="shared" si="105"/>
        <v/>
      </c>
      <c r="LR20" s="1563"/>
      <c r="LS20" s="1563" t="str">
        <f t="shared" si="106"/>
        <v/>
      </c>
      <c r="LT20" s="1563"/>
      <c r="LU20" s="1563" t="str">
        <f t="shared" si="107"/>
        <v/>
      </c>
      <c r="LV20" s="1563"/>
      <c r="LW20" s="1563" t="str">
        <f t="shared" si="108"/>
        <v/>
      </c>
      <c r="LX20" s="1563"/>
      <c r="LY20" s="1563" t="str">
        <f t="shared" si="109"/>
        <v/>
      </c>
      <c r="LZ20" s="1563"/>
      <c r="MA20" s="1563" t="str">
        <f t="shared" si="110"/>
        <v/>
      </c>
      <c r="MB20" s="1563"/>
      <c r="MC20" s="1563" t="str">
        <f t="shared" si="111"/>
        <v/>
      </c>
      <c r="MD20" s="1563"/>
      <c r="ME20" s="1563" t="str">
        <f t="shared" si="112"/>
        <v/>
      </c>
      <c r="MF20" s="1563"/>
      <c r="MG20" s="1572">
        <f>SUM(JO20:MF20)</f>
        <v>0</v>
      </c>
      <c r="MH20" s="1754"/>
      <c r="MI20" s="1571">
        <f t="shared" si="138"/>
        <v>0</v>
      </c>
      <c r="MJ20" s="1555">
        <f t="shared" si="113"/>
        <v>0</v>
      </c>
      <c r="MK20" s="1555">
        <f>SUMIF($JO$14:$MF$14,MK$15,$JO20:$MF20)</f>
        <v>0</v>
      </c>
      <c r="ML20" s="1555">
        <f t="shared" si="113"/>
        <v>0</v>
      </c>
      <c r="MM20" s="1555">
        <f t="shared" si="113"/>
        <v>0</v>
      </c>
      <c r="MN20" s="1555">
        <f t="shared" si="113"/>
        <v>0</v>
      </c>
      <c r="MO20" s="1579">
        <f t="shared" si="113"/>
        <v>0</v>
      </c>
      <c r="MP20" s="1754">
        <f t="shared" si="139"/>
        <v>0</v>
      </c>
      <c r="MQ20" s="1754"/>
      <c r="MR20" s="1557"/>
      <c r="MS20" s="1557"/>
      <c r="MT20" s="1557"/>
      <c r="MU20" s="1557"/>
      <c r="MV20" s="1557"/>
      <c r="MW20" s="1557"/>
      <c r="MX20" s="1557"/>
      <c r="MY20" s="1752"/>
      <c r="MZ20" s="1600"/>
      <c r="NA20" s="1754"/>
      <c r="NB20" s="1585">
        <f t="shared" si="140"/>
        <v>0</v>
      </c>
      <c r="NC20" s="1554">
        <f t="shared" si="141"/>
        <v>0</v>
      </c>
      <c r="ND20" s="1554">
        <f t="shared" si="142"/>
        <v>0</v>
      </c>
      <c r="NE20" s="1554">
        <f t="shared" si="143"/>
        <v>0</v>
      </c>
      <c r="NF20" s="1554">
        <f t="shared" si="144"/>
        <v>0</v>
      </c>
      <c r="NG20" s="1554">
        <f t="shared" si="145"/>
        <v>0</v>
      </c>
      <c r="NH20" s="1554">
        <f t="shared" si="146"/>
        <v>0</v>
      </c>
      <c r="NI20" s="1586">
        <f t="shared" si="147"/>
        <v>0</v>
      </c>
      <c r="NL20" s="1766">
        <f t="shared" si="148"/>
        <v>0</v>
      </c>
    </row>
    <row r="21" spans="3:376" s="1457" customFormat="1" ht="10.5" customHeight="1" thickBot="1">
      <c r="C21" s="2475" t="str">
        <f t="shared" si="114"/>
        <v>0D</v>
      </c>
      <c r="D21" s="2472">
        <f t="shared" si="115"/>
        <v>0</v>
      </c>
      <c r="E21" s="1450">
        <f t="shared" si="116"/>
        <v>0</v>
      </c>
      <c r="F21" s="1450">
        <f t="shared" si="117"/>
        <v>0</v>
      </c>
      <c r="G21" s="1450">
        <f t="shared" si="118"/>
        <v>0</v>
      </c>
      <c r="H21" s="1450">
        <f t="shared" si="119"/>
        <v>0</v>
      </c>
      <c r="I21" s="2467"/>
      <c r="J21" s="751"/>
      <c r="L21" s="2486" t="str">
        <f t="shared" si="120"/>
        <v>0D</v>
      </c>
      <c r="M21" s="2489">
        <f t="shared" si="121"/>
        <v>0</v>
      </c>
      <c r="N21" s="1417">
        <f t="shared" si="121"/>
        <v>0</v>
      </c>
      <c r="O21" s="1417">
        <f t="shared" si="121"/>
        <v>0</v>
      </c>
      <c r="P21" s="1417">
        <f t="shared" si="121"/>
        <v>0</v>
      </c>
      <c r="Q21" s="1417">
        <f t="shared" si="121"/>
        <v>0</v>
      </c>
      <c r="R21" s="1418"/>
      <c r="S21" s="1418"/>
      <c r="T21" s="2480"/>
      <c r="V21" s="2402"/>
      <c r="W21" s="1752"/>
      <c r="X21" s="1752"/>
      <c r="Y21" s="1752"/>
      <c r="Z21" s="1752"/>
      <c r="AA21" s="1752"/>
      <c r="AB21" s="1752"/>
      <c r="AC21" s="1752"/>
      <c r="AD21" s="1752"/>
      <c r="AE21" s="1752"/>
      <c r="AF21" s="1752"/>
      <c r="AG21" s="1752"/>
      <c r="AH21" s="1752"/>
      <c r="AI21" s="1752"/>
      <c r="AJ21" s="1752"/>
      <c r="AK21" s="1752"/>
      <c r="AL21" s="1752"/>
      <c r="AM21" s="1752"/>
      <c r="AN21" s="1752"/>
      <c r="AO21" s="1752"/>
      <c r="AP21" s="1752"/>
      <c r="AQ21" s="1752"/>
      <c r="AR21" s="1752"/>
      <c r="AS21" s="1752"/>
      <c r="AT21" s="1752"/>
      <c r="AU21" s="1752"/>
      <c r="AV21" s="1752"/>
      <c r="AW21" s="1752"/>
      <c r="AX21" s="1752"/>
      <c r="AY21" s="1752"/>
      <c r="AZ21" s="1752"/>
      <c r="BA21" s="1752"/>
      <c r="BB21" s="1752"/>
      <c r="BC21" s="1752"/>
      <c r="BD21" s="1752"/>
      <c r="BE21" s="1752"/>
      <c r="BF21" s="1752"/>
      <c r="BG21" s="1752"/>
      <c r="BH21" s="1752"/>
      <c r="BI21" s="1752"/>
      <c r="BJ21" s="1752"/>
      <c r="BK21" s="1752"/>
      <c r="BL21" s="1752"/>
      <c r="BM21" s="1752"/>
      <c r="BN21" s="1752"/>
      <c r="BO21" s="1752"/>
      <c r="BP21" s="1752"/>
      <c r="BQ21" s="1752"/>
      <c r="BR21" s="1752"/>
      <c r="BS21" s="1752"/>
      <c r="BT21" s="1752"/>
      <c r="BU21" s="1752"/>
      <c r="BV21" s="1752"/>
      <c r="BW21" s="1752"/>
      <c r="BX21" s="1752"/>
      <c r="BY21" s="1752"/>
      <c r="BZ21" s="1752"/>
      <c r="CA21" s="1752"/>
      <c r="CB21" s="1752"/>
      <c r="CC21" s="1752"/>
      <c r="CD21" s="1752"/>
      <c r="CE21" s="1752"/>
      <c r="CF21" s="1752"/>
      <c r="CG21" s="1752"/>
      <c r="CH21" s="1752"/>
      <c r="CI21" s="1752"/>
      <c r="CJ21" s="1752"/>
      <c r="CK21" s="1752"/>
      <c r="CL21" s="1752"/>
      <c r="CM21" s="1752"/>
      <c r="CN21" s="2494" t="str">
        <f>IF(DO20="","",(DO20&amp;(COUNTIF($DO$16:DO21,DO20))))</f>
        <v>03</v>
      </c>
      <c r="CO21" s="1471">
        <f t="shared" ref="CO21" si="162">CO20</f>
        <v>0</v>
      </c>
      <c r="CP21" s="2500" t="str">
        <f t="shared" ref="CP21" si="163">DO20&amp;DP21</f>
        <v>0D</v>
      </c>
      <c r="CQ21" s="2489">
        <f t="shared" si="151"/>
        <v>0</v>
      </c>
      <c r="CR21" s="1417">
        <f t="shared" si="122"/>
        <v>0</v>
      </c>
      <c r="CS21" s="1417">
        <f t="shared" si="123"/>
        <v>0</v>
      </c>
      <c r="CT21" s="1417">
        <f t="shared" si="124"/>
        <v>0</v>
      </c>
      <c r="CU21" s="2495">
        <f t="shared" si="125"/>
        <v>0</v>
      </c>
      <c r="CW21" s="2429" t="str">
        <f>IFERROR((VLOOKUP(CN21,'BİLGİ GİR'!$V$170:$AA$182,6,0)),"")</f>
        <v/>
      </c>
      <c r="CX21" s="4181"/>
      <c r="CY21" s="1427" t="s">
        <v>8</v>
      </c>
      <c r="CZ21" s="1444">
        <f>'BİLGİ GİR'!CC172</f>
        <v>0</v>
      </c>
      <c r="DA21" s="1446"/>
      <c r="DB21" s="1444">
        <f>'BİLGİ GİR'!CE172</f>
        <v>0</v>
      </c>
      <c r="DC21" s="1446"/>
      <c r="DD21" s="1444">
        <f>'BİLGİ GİR'!CG172</f>
        <v>0</v>
      </c>
      <c r="DE21" s="1446"/>
      <c r="DF21" s="1444">
        <f>'BİLGİ GİR'!CI172</f>
        <v>0</v>
      </c>
      <c r="DG21" s="1446"/>
      <c r="DH21" s="1444">
        <f>'BİLGİ GİR'!CK172</f>
        <v>0</v>
      </c>
      <c r="DI21" s="1446"/>
      <c r="DJ21" s="1444">
        <f>'BİLGİ GİR'!CM172</f>
        <v>0</v>
      </c>
      <c r="DK21" s="1446"/>
      <c r="DL21" s="1444">
        <f>'BİLGİ GİR'!CO172</f>
        <v>0</v>
      </c>
      <c r="DM21" s="1446"/>
      <c r="DN21" s="33"/>
      <c r="DO21" s="4113"/>
      <c r="DP21" s="1276" t="s">
        <v>8</v>
      </c>
      <c r="DQ21" s="1733">
        <f>'GECE (Saat Ekle)'!D12</f>
        <v>0</v>
      </c>
      <c r="DR21" s="1727">
        <f>'GECE (Saat Ekle)'!E12</f>
        <v>0</v>
      </c>
      <c r="DS21" s="1736">
        <f>'GECE (Saat Ekle)'!F12</f>
        <v>0</v>
      </c>
      <c r="DT21" s="1727">
        <f>'GECE (Saat Ekle)'!G12</f>
        <v>0</v>
      </c>
      <c r="DU21" s="1736">
        <f>'GECE (Saat Ekle)'!H12</f>
        <v>0</v>
      </c>
      <c r="DV21" s="1727">
        <f>'GECE (Saat Ekle)'!I12</f>
        <v>0</v>
      </c>
      <c r="DW21" s="1736">
        <f>'GECE (Saat Ekle)'!J12</f>
        <v>0</v>
      </c>
      <c r="DX21" s="1727">
        <f>'GECE (Saat Ekle)'!K12</f>
        <v>0</v>
      </c>
      <c r="DY21" s="1736">
        <f>'GECE (Saat Ekle)'!L12</f>
        <v>0</v>
      </c>
      <c r="DZ21" s="1727">
        <f>'GECE (Saat Ekle)'!M12</f>
        <v>0</v>
      </c>
      <c r="EA21" s="1460">
        <f>'GECE (Saat Ekle)'!N12</f>
        <v>0</v>
      </c>
      <c r="EB21" s="1728">
        <f>'GECE (Saat Ekle)'!O12</f>
        <v>0</v>
      </c>
      <c r="EC21" s="1461">
        <f>'GECE (Saat Ekle)'!P12</f>
        <v>0</v>
      </c>
      <c r="ED21" s="1728">
        <f>'GECE (Saat Ekle)'!Q12</f>
        <v>0</v>
      </c>
      <c r="EE21" s="1733">
        <f>'GECE (Saat Ekle)'!R12</f>
        <v>0</v>
      </c>
      <c r="EF21" s="1727">
        <f>'GECE (Saat Ekle)'!S12</f>
        <v>0</v>
      </c>
      <c r="EG21" s="1736">
        <f>'GECE (Saat Ekle)'!T12</f>
        <v>0</v>
      </c>
      <c r="EH21" s="1727">
        <f>'GECE (Saat Ekle)'!U12</f>
        <v>0</v>
      </c>
      <c r="EI21" s="1736">
        <f>'GECE (Saat Ekle)'!V12</f>
        <v>0</v>
      </c>
      <c r="EJ21" s="1727">
        <f>'GECE (Saat Ekle)'!W12</f>
        <v>0</v>
      </c>
      <c r="EK21" s="1736">
        <f>'GECE (Saat Ekle)'!X12</f>
        <v>0</v>
      </c>
      <c r="EL21" s="1727">
        <f>'GECE (Saat Ekle)'!Y12</f>
        <v>0</v>
      </c>
      <c r="EM21" s="1736">
        <f>'GECE (Saat Ekle)'!Z12</f>
        <v>0</v>
      </c>
      <c r="EN21" s="1727">
        <f>'GECE (Saat Ekle)'!AA12</f>
        <v>0</v>
      </c>
      <c r="EO21" s="1460">
        <f>'GECE (Saat Ekle)'!AB12</f>
        <v>0</v>
      </c>
      <c r="EP21" s="1728">
        <f>'GECE (Saat Ekle)'!AC12</f>
        <v>0</v>
      </c>
      <c r="EQ21" s="1461">
        <f>'GECE (Saat Ekle)'!AD12</f>
        <v>0</v>
      </c>
      <c r="ER21" s="1728">
        <f>'GECE (Saat Ekle)'!AE12</f>
        <v>0</v>
      </c>
      <c r="ES21" s="1733">
        <f>'GECE (Saat Ekle)'!AF12</f>
        <v>0</v>
      </c>
      <c r="ET21" s="1727">
        <f>'GECE (Saat Ekle)'!AG12</f>
        <v>0</v>
      </c>
      <c r="EU21" s="1736">
        <f>'GECE (Saat Ekle)'!AH12</f>
        <v>0</v>
      </c>
      <c r="EV21" s="1727">
        <f>'GECE (Saat Ekle)'!AI12</f>
        <v>0</v>
      </c>
      <c r="EW21" s="1736">
        <f>'GECE (Saat Ekle)'!AJ12</f>
        <v>0</v>
      </c>
      <c r="EX21" s="1727">
        <f>'GECE (Saat Ekle)'!AK12</f>
        <v>0</v>
      </c>
      <c r="EY21" s="1736">
        <f>'GECE (Saat Ekle)'!AL12</f>
        <v>0</v>
      </c>
      <c r="EZ21" s="1727">
        <f>'GECE (Saat Ekle)'!AM12</f>
        <v>0</v>
      </c>
      <c r="FA21" s="1736">
        <f>'GECE (Saat Ekle)'!AN12</f>
        <v>0</v>
      </c>
      <c r="FB21" s="1727">
        <f>'GECE (Saat Ekle)'!AO12</f>
        <v>0</v>
      </c>
      <c r="FC21" s="1460">
        <f>'GECE (Saat Ekle)'!AP12</f>
        <v>0</v>
      </c>
      <c r="FD21" s="1728">
        <f>'GECE (Saat Ekle)'!AQ12</f>
        <v>0</v>
      </c>
      <c r="FE21" s="1461">
        <f>'GECE (Saat Ekle)'!AR12</f>
        <v>0</v>
      </c>
      <c r="FF21" s="1728">
        <f>'GECE (Saat Ekle)'!AS12</f>
        <v>0</v>
      </c>
      <c r="FG21" s="1733">
        <f>'GECE (Saat Ekle)'!AT12</f>
        <v>0</v>
      </c>
      <c r="FH21" s="1727">
        <f>'GECE (Saat Ekle)'!AU12</f>
        <v>0</v>
      </c>
      <c r="FI21" s="1736">
        <f>'GECE (Saat Ekle)'!AV12</f>
        <v>0</v>
      </c>
      <c r="FJ21" s="1727">
        <f>'GECE (Saat Ekle)'!AW12</f>
        <v>0</v>
      </c>
      <c r="FK21" s="1736">
        <f>'GECE (Saat Ekle)'!AX12</f>
        <v>0</v>
      </c>
      <c r="FL21" s="1727">
        <f>'GECE (Saat Ekle)'!AY12</f>
        <v>0</v>
      </c>
      <c r="FM21" s="1736">
        <f>'GECE (Saat Ekle)'!AZ12</f>
        <v>0</v>
      </c>
      <c r="FN21" s="1727">
        <f>'GECE (Saat Ekle)'!BA12</f>
        <v>0</v>
      </c>
      <c r="FO21" s="1736">
        <f>'GECE (Saat Ekle)'!BB12</f>
        <v>0</v>
      </c>
      <c r="FP21" s="1727">
        <f>'GECE (Saat Ekle)'!BC12</f>
        <v>0</v>
      </c>
      <c r="FQ21" s="1460">
        <f>'GECE (Saat Ekle)'!BD12</f>
        <v>0</v>
      </c>
      <c r="FR21" s="1728">
        <f>'GECE (Saat Ekle)'!BE12</f>
        <v>0</v>
      </c>
      <c r="FS21" s="1461">
        <f>'GECE (Saat Ekle)'!BF12</f>
        <v>0</v>
      </c>
      <c r="FT21" s="1728">
        <f>'GECE (Saat Ekle)'!BG12</f>
        <v>0</v>
      </c>
      <c r="FU21" s="1733">
        <f>'GECE (Saat Ekle)'!BH12</f>
        <v>0</v>
      </c>
      <c r="FV21" s="1727">
        <f>'GECE (Saat Ekle)'!BI12</f>
        <v>0</v>
      </c>
      <c r="FW21" s="1736">
        <f>'GECE (Saat Ekle)'!BJ12</f>
        <v>0</v>
      </c>
      <c r="FX21" s="1727">
        <f>'GECE (Saat Ekle)'!BK12</f>
        <v>0</v>
      </c>
      <c r="FY21" s="1736">
        <f>'GECE (Saat Ekle)'!BL12</f>
        <v>0</v>
      </c>
      <c r="FZ21" s="1727">
        <f>'GECE (Saat Ekle)'!BM12</f>
        <v>0</v>
      </c>
      <c r="GA21" s="1736">
        <f>'GECE (Saat Ekle)'!BN12</f>
        <v>0</v>
      </c>
      <c r="GB21" s="1727">
        <f>'GECE (Saat Ekle)'!BO12</f>
        <v>0</v>
      </c>
      <c r="GC21" s="1736">
        <f>'GECE (Saat Ekle)'!BP12</f>
        <v>0</v>
      </c>
      <c r="GD21" s="1727">
        <f>'GECE (Saat Ekle)'!BQ12</f>
        <v>0</v>
      </c>
      <c r="GE21" s="1460">
        <f>'GECE (Saat Ekle)'!BR12</f>
        <v>0</v>
      </c>
      <c r="GF21" s="1728">
        <f>'GECE (Saat Ekle)'!BS12</f>
        <v>0</v>
      </c>
      <c r="GG21" s="1461">
        <f>'GECE (Saat Ekle)'!BT12</f>
        <v>0</v>
      </c>
      <c r="GH21" s="1768">
        <f>'GECE (Saat Ekle)'!BU12</f>
        <v>0</v>
      </c>
      <c r="GK21" s="4109"/>
      <c r="GL21" s="1487" t="str">
        <f t="shared" si="126"/>
        <v/>
      </c>
      <c r="GM21" s="1515"/>
      <c r="GN21" s="1487" t="str">
        <f t="shared" si="51"/>
        <v/>
      </c>
      <c r="GO21" s="1515"/>
      <c r="GP21" s="1487" t="str">
        <f t="shared" si="52"/>
        <v/>
      </c>
      <c r="GQ21" s="1515"/>
      <c r="GR21" s="1487" t="str">
        <f t="shared" si="53"/>
        <v/>
      </c>
      <c r="GS21" s="1515"/>
      <c r="GT21" s="1487" t="str">
        <f t="shared" si="54"/>
        <v/>
      </c>
      <c r="GU21" s="1500"/>
      <c r="GV21" s="1497" t="str">
        <f t="shared" si="127"/>
        <v/>
      </c>
      <c r="GW21" s="1515"/>
      <c r="GX21" s="1487" t="str">
        <f t="shared" si="128"/>
        <v/>
      </c>
      <c r="GY21" s="1517"/>
      <c r="GZ21" s="1494" t="str">
        <f t="shared" si="129"/>
        <v/>
      </c>
      <c r="HA21" s="1515"/>
      <c r="HB21" s="1490" t="str">
        <f t="shared" si="55"/>
        <v/>
      </c>
      <c r="HC21" s="1515"/>
      <c r="HD21" s="1490" t="str">
        <f t="shared" si="56"/>
        <v/>
      </c>
      <c r="HE21" s="1515"/>
      <c r="HF21" s="1490" t="str">
        <f t="shared" si="57"/>
        <v/>
      </c>
      <c r="HG21" s="1515"/>
      <c r="HH21" s="1490" t="str">
        <f t="shared" si="58"/>
        <v/>
      </c>
      <c r="HI21" s="1500"/>
      <c r="HJ21" s="1506" t="str">
        <f t="shared" si="59"/>
        <v/>
      </c>
      <c r="HK21" s="1515"/>
      <c r="HL21" s="1490" t="str">
        <f t="shared" si="130"/>
        <v/>
      </c>
      <c r="HM21" s="1517"/>
      <c r="HN21" s="1503" t="str">
        <f t="shared" si="60"/>
        <v/>
      </c>
      <c r="HO21" s="1515"/>
      <c r="HP21" s="1487" t="str">
        <f t="shared" si="61"/>
        <v/>
      </c>
      <c r="HQ21" s="1515"/>
      <c r="HR21" s="1487" t="str">
        <f t="shared" si="62"/>
        <v/>
      </c>
      <c r="HS21" s="1515"/>
      <c r="HT21" s="1487" t="str">
        <f t="shared" si="63"/>
        <v/>
      </c>
      <c r="HU21" s="1515"/>
      <c r="HV21" s="1487" t="str">
        <f t="shared" si="64"/>
        <v/>
      </c>
      <c r="HW21" s="1500"/>
      <c r="HX21" s="1497" t="str">
        <f t="shared" si="65"/>
        <v/>
      </c>
      <c r="HY21" s="1515"/>
      <c r="HZ21" s="1487" t="str">
        <f t="shared" si="66"/>
        <v/>
      </c>
      <c r="IA21" s="1517"/>
      <c r="IB21" s="1494" t="str">
        <f t="shared" si="67"/>
        <v/>
      </c>
      <c r="IC21" s="1515"/>
      <c r="ID21" s="1490" t="str">
        <f t="shared" si="68"/>
        <v/>
      </c>
      <c r="IE21" s="1515"/>
      <c r="IF21" s="1490" t="str">
        <f t="shared" si="69"/>
        <v/>
      </c>
      <c r="IG21" s="1515"/>
      <c r="IH21" s="1490" t="str">
        <f t="shared" si="70"/>
        <v/>
      </c>
      <c r="II21" s="1515"/>
      <c r="IJ21" s="1490" t="str">
        <f t="shared" si="71"/>
        <v/>
      </c>
      <c r="IK21" s="1500"/>
      <c r="IL21" s="1506" t="str">
        <f t="shared" si="72"/>
        <v/>
      </c>
      <c r="IM21" s="1515"/>
      <c r="IN21" s="1490" t="str">
        <f t="shared" si="73"/>
        <v/>
      </c>
      <c r="IO21" s="1517"/>
      <c r="IP21" s="1509" t="str">
        <f t="shared" si="74"/>
        <v/>
      </c>
      <c r="IQ21" s="1515"/>
      <c r="IR21" s="1422" t="str">
        <f t="shared" si="75"/>
        <v/>
      </c>
      <c r="IS21" s="1515"/>
      <c r="IT21" s="1422" t="str">
        <f t="shared" si="76"/>
        <v/>
      </c>
      <c r="IU21" s="1515"/>
      <c r="IV21" s="1422" t="str">
        <f t="shared" si="77"/>
        <v/>
      </c>
      <c r="IW21" s="1515"/>
      <c r="IX21" s="1422" t="str">
        <f t="shared" si="78"/>
        <v/>
      </c>
      <c r="IY21" s="1500"/>
      <c r="IZ21" s="1512" t="str">
        <f t="shared" si="79"/>
        <v/>
      </c>
      <c r="JA21" s="1515"/>
      <c r="JB21" s="1422" t="str">
        <f t="shared" si="80"/>
        <v/>
      </c>
      <c r="JC21" s="1517"/>
      <c r="JE21" s="1571">
        <f t="shared" si="131"/>
        <v>0</v>
      </c>
      <c r="JF21" s="1555">
        <f t="shared" si="132"/>
        <v>0</v>
      </c>
      <c r="JG21" s="1555">
        <f t="shared" si="133"/>
        <v>0</v>
      </c>
      <c r="JH21" s="1555">
        <f t="shared" si="134"/>
        <v>0</v>
      </c>
      <c r="JI21" s="1579">
        <f t="shared" si="135"/>
        <v>0</v>
      </c>
      <c r="JJ21" s="1549"/>
      <c r="JK21" s="1549"/>
      <c r="JL21" s="1754"/>
      <c r="JM21" s="1754"/>
      <c r="JN21" s="4182"/>
      <c r="JO21" s="1604" t="str">
        <f t="shared" si="154"/>
        <v/>
      </c>
      <c r="JP21" s="1563"/>
      <c r="JQ21" s="1563" t="str">
        <f t="shared" si="81"/>
        <v/>
      </c>
      <c r="JR21" s="1563"/>
      <c r="JS21" s="1563" t="str">
        <f t="shared" si="136"/>
        <v/>
      </c>
      <c r="JT21" s="1563"/>
      <c r="JU21" s="1563" t="str">
        <f t="shared" si="82"/>
        <v/>
      </c>
      <c r="JV21" s="1563"/>
      <c r="JW21" s="1563" t="str">
        <f>IF(AND(DY21&gt;0,DZ21&lt;&gt;"x"),1,"")</f>
        <v/>
      </c>
      <c r="JX21" s="1563"/>
      <c r="JY21" s="1563" t="str">
        <f t="shared" si="84"/>
        <v/>
      </c>
      <c r="JZ21" s="1563"/>
      <c r="KA21" s="1563" t="str">
        <f t="shared" si="85"/>
        <v/>
      </c>
      <c r="KB21" s="1563"/>
      <c r="KC21" s="1563" t="str">
        <f t="shared" si="86"/>
        <v/>
      </c>
      <c r="KD21" s="1563"/>
      <c r="KE21" s="1563" t="str">
        <f t="shared" si="87"/>
        <v/>
      </c>
      <c r="KF21" s="1563"/>
      <c r="KG21" s="1563" t="str">
        <f t="shared" si="88"/>
        <v/>
      </c>
      <c r="KH21" s="1563"/>
      <c r="KI21" s="1563" t="str">
        <f t="shared" si="89"/>
        <v/>
      </c>
      <c r="KJ21" s="1563"/>
      <c r="KK21" s="1563" t="str">
        <f t="shared" si="90"/>
        <v/>
      </c>
      <c r="KL21" s="1563"/>
      <c r="KM21" s="1563" t="str">
        <f t="shared" si="91"/>
        <v/>
      </c>
      <c r="KN21" s="1563"/>
      <c r="KO21" s="1563" t="str">
        <f t="shared" si="92"/>
        <v/>
      </c>
      <c r="KP21" s="1563"/>
      <c r="KQ21" s="1563" t="str">
        <f t="shared" si="93"/>
        <v/>
      </c>
      <c r="KR21" s="1563"/>
      <c r="KS21" s="1563" t="str">
        <f t="shared" si="94"/>
        <v/>
      </c>
      <c r="KT21" s="1563"/>
      <c r="KU21" s="1563" t="str">
        <f t="shared" si="155"/>
        <v/>
      </c>
      <c r="KV21" s="1563"/>
      <c r="KW21" s="1563" t="str">
        <f t="shared" si="95"/>
        <v/>
      </c>
      <c r="KX21" s="1563"/>
      <c r="KY21" s="1563" t="str">
        <f t="shared" si="96"/>
        <v/>
      </c>
      <c r="KZ21" s="1563"/>
      <c r="LA21" s="1563" t="str">
        <f t="shared" si="97"/>
        <v/>
      </c>
      <c r="LB21" s="1563"/>
      <c r="LC21" s="1563" t="str">
        <f t="shared" si="98"/>
        <v/>
      </c>
      <c r="LD21" s="1563"/>
      <c r="LE21" s="1563" t="str">
        <f t="shared" si="99"/>
        <v/>
      </c>
      <c r="LF21" s="1563"/>
      <c r="LG21" s="1563" t="str">
        <f t="shared" si="100"/>
        <v/>
      </c>
      <c r="LH21" s="1563"/>
      <c r="LI21" s="1563" t="str">
        <f t="shared" si="101"/>
        <v/>
      </c>
      <c r="LJ21" s="1563"/>
      <c r="LK21" s="1563" t="str">
        <f t="shared" si="102"/>
        <v/>
      </c>
      <c r="LL21" s="1563"/>
      <c r="LM21" s="1563" t="str">
        <f t="shared" si="103"/>
        <v/>
      </c>
      <c r="LN21" s="1563"/>
      <c r="LO21" s="1563" t="str">
        <f t="shared" si="104"/>
        <v/>
      </c>
      <c r="LP21" s="1563"/>
      <c r="LQ21" s="1563" t="str">
        <f t="shared" si="105"/>
        <v/>
      </c>
      <c r="LR21" s="1563"/>
      <c r="LS21" s="1563" t="str">
        <f t="shared" si="106"/>
        <v/>
      </c>
      <c r="LT21" s="1563"/>
      <c r="LU21" s="1563" t="str">
        <f t="shared" si="107"/>
        <v/>
      </c>
      <c r="LV21" s="1563"/>
      <c r="LW21" s="1563" t="str">
        <f t="shared" si="108"/>
        <v/>
      </c>
      <c r="LX21" s="1563"/>
      <c r="LY21" s="1563" t="str">
        <f t="shared" si="109"/>
        <v/>
      </c>
      <c r="LZ21" s="1563"/>
      <c r="MA21" s="1563" t="str">
        <f t="shared" si="110"/>
        <v/>
      </c>
      <c r="MB21" s="1563"/>
      <c r="MC21" s="1563" t="str">
        <f t="shared" si="111"/>
        <v/>
      </c>
      <c r="MD21" s="1563"/>
      <c r="ME21" s="1563" t="str">
        <f t="shared" si="112"/>
        <v/>
      </c>
      <c r="MF21" s="1563"/>
      <c r="MG21" s="1572">
        <f t="shared" si="137"/>
        <v>0</v>
      </c>
      <c r="MH21" s="1754"/>
      <c r="MI21" s="1571">
        <f t="shared" si="138"/>
        <v>0</v>
      </c>
      <c r="MJ21" s="1555">
        <f t="shared" si="113"/>
        <v>0</v>
      </c>
      <c r="MK21" s="1555">
        <f t="shared" si="113"/>
        <v>0</v>
      </c>
      <c r="ML21" s="1555">
        <f t="shared" si="113"/>
        <v>0</v>
      </c>
      <c r="MM21" s="1555">
        <f t="shared" si="113"/>
        <v>0</v>
      </c>
      <c r="MN21" s="1555">
        <f t="shared" si="113"/>
        <v>0</v>
      </c>
      <c r="MO21" s="1579">
        <f t="shared" si="113"/>
        <v>0</v>
      </c>
      <c r="MP21" s="1754">
        <f t="shared" si="139"/>
        <v>0</v>
      </c>
      <c r="MQ21" s="1754"/>
      <c r="MR21" s="1557"/>
      <c r="MS21" s="1557"/>
      <c r="MT21" s="1557"/>
      <c r="MU21" s="1557"/>
      <c r="MV21" s="1557"/>
      <c r="MW21" s="1557"/>
      <c r="MX21" s="1557"/>
      <c r="MY21" s="1752"/>
      <c r="MZ21" s="1600"/>
      <c r="NA21" s="1754"/>
      <c r="NB21" s="1585">
        <f t="shared" si="140"/>
        <v>0</v>
      </c>
      <c r="NC21" s="1554">
        <f t="shared" si="141"/>
        <v>0</v>
      </c>
      <c r="ND21" s="1554">
        <f t="shared" si="142"/>
        <v>0</v>
      </c>
      <c r="NE21" s="1554">
        <f t="shared" si="143"/>
        <v>0</v>
      </c>
      <c r="NF21" s="1554">
        <f t="shared" si="144"/>
        <v>0</v>
      </c>
      <c r="NG21" s="1554">
        <f t="shared" si="145"/>
        <v>0</v>
      </c>
      <c r="NH21" s="1554">
        <f t="shared" si="146"/>
        <v>0</v>
      </c>
      <c r="NI21" s="1586">
        <f t="shared" si="147"/>
        <v>0</v>
      </c>
      <c r="NL21" s="1766">
        <f t="shared" si="148"/>
        <v>0</v>
      </c>
    </row>
    <row r="22" spans="3:376" s="1457" customFormat="1" ht="10.5" customHeight="1" thickBot="1">
      <c r="C22" s="2475" t="str">
        <f t="shared" si="114"/>
        <v>0T</v>
      </c>
      <c r="D22" s="2472">
        <f t="shared" si="115"/>
        <v>0</v>
      </c>
      <c r="E22" s="1450">
        <f t="shared" si="116"/>
        <v>0</v>
      </c>
      <c r="F22" s="1450">
        <f t="shared" si="117"/>
        <v>0</v>
      </c>
      <c r="G22" s="1450">
        <f t="shared" si="118"/>
        <v>0</v>
      </c>
      <c r="H22" s="1450">
        <f t="shared" si="119"/>
        <v>0</v>
      </c>
      <c r="I22" s="2467"/>
      <c r="J22" s="751"/>
      <c r="L22" s="2486" t="str">
        <f t="shared" si="120"/>
        <v>0T</v>
      </c>
      <c r="M22" s="2489">
        <f t="shared" si="121"/>
        <v>0</v>
      </c>
      <c r="N22" s="1417">
        <f t="shared" si="121"/>
        <v>0</v>
      </c>
      <c r="O22" s="1417">
        <f t="shared" si="121"/>
        <v>0</v>
      </c>
      <c r="P22" s="1417">
        <f t="shared" si="121"/>
        <v>0</v>
      </c>
      <c r="Q22" s="1417">
        <f t="shared" si="121"/>
        <v>0</v>
      </c>
      <c r="R22" s="1418"/>
      <c r="S22" s="1418"/>
      <c r="T22" s="2480"/>
      <c r="V22" s="2402"/>
      <c r="W22" s="1752"/>
      <c r="X22" s="1752"/>
      <c r="Y22" s="1752"/>
      <c r="Z22" s="1752"/>
      <c r="AA22" s="1752"/>
      <c r="AB22" s="1752"/>
      <c r="AC22" s="1752"/>
      <c r="AD22" s="1752"/>
      <c r="AE22" s="1752"/>
      <c r="AF22" s="1752"/>
      <c r="AG22" s="1752"/>
      <c r="AH22" s="1752"/>
      <c r="AI22" s="1752"/>
      <c r="AJ22" s="1752"/>
      <c r="AK22" s="1752"/>
      <c r="AL22" s="1752"/>
      <c r="AM22" s="1752"/>
      <c r="AN22" s="1752"/>
      <c r="AO22" s="1752"/>
      <c r="AP22" s="1752"/>
      <c r="AQ22" s="1752"/>
      <c r="AR22" s="1752"/>
      <c r="AS22" s="1752"/>
      <c r="AT22" s="1752"/>
      <c r="AU22" s="1752"/>
      <c r="AV22" s="1752"/>
      <c r="AW22" s="1752"/>
      <c r="AX22" s="1752"/>
      <c r="AY22" s="1752"/>
      <c r="AZ22" s="1752"/>
      <c r="BA22" s="1752"/>
      <c r="BB22" s="1752"/>
      <c r="BC22" s="1752"/>
      <c r="BD22" s="1752"/>
      <c r="BE22" s="1752"/>
      <c r="BF22" s="1752"/>
      <c r="BG22" s="1752"/>
      <c r="BH22" s="1752"/>
      <c r="BI22" s="1752"/>
      <c r="BJ22" s="1752"/>
      <c r="BK22" s="1752"/>
      <c r="BL22" s="1752"/>
      <c r="BM22" s="1752"/>
      <c r="BN22" s="1752"/>
      <c r="BO22" s="1752"/>
      <c r="BP22" s="1752"/>
      <c r="BQ22" s="1752"/>
      <c r="BR22" s="1752"/>
      <c r="BS22" s="1752"/>
      <c r="BT22" s="1752"/>
      <c r="BU22" s="1752"/>
      <c r="BV22" s="1752"/>
      <c r="BW22" s="1752"/>
      <c r="BX22" s="1752"/>
      <c r="BY22" s="1752"/>
      <c r="BZ22" s="1752"/>
      <c r="CA22" s="1752"/>
      <c r="CB22" s="1752"/>
      <c r="CC22" s="1752"/>
      <c r="CD22" s="1752"/>
      <c r="CE22" s="1752"/>
      <c r="CF22" s="1752"/>
      <c r="CG22" s="1752"/>
      <c r="CH22" s="1752"/>
      <c r="CI22" s="1752"/>
      <c r="CJ22" s="1752"/>
      <c r="CK22" s="1752"/>
      <c r="CL22" s="1752"/>
      <c r="CM22" s="1752"/>
      <c r="CN22" s="2494" t="str">
        <f>IF(DO22="","",(DO22&amp;(COUNTIF($DO$16:DO23,DO22))))</f>
        <v>04</v>
      </c>
      <c r="CO22" s="1471">
        <f t="shared" ref="CO22" si="164">DO22</f>
        <v>0</v>
      </c>
      <c r="CP22" s="2500" t="str">
        <f t="shared" ref="CP22" si="165">DO22&amp;DP22</f>
        <v>0T</v>
      </c>
      <c r="CQ22" s="2489">
        <f t="shared" si="151"/>
        <v>0</v>
      </c>
      <c r="CR22" s="1417">
        <f t="shared" si="122"/>
        <v>0</v>
      </c>
      <c r="CS22" s="1417">
        <f t="shared" si="123"/>
        <v>0</v>
      </c>
      <c r="CT22" s="1417">
        <f t="shared" si="124"/>
        <v>0</v>
      </c>
      <c r="CU22" s="2495">
        <f t="shared" si="125"/>
        <v>0</v>
      </c>
      <c r="CW22" s="2429" t="str">
        <f>IFERROR((VLOOKUP(CN22,'BİLGİ GİR'!$V$170:$AA$182,6,0)),"")</f>
        <v/>
      </c>
      <c r="CX22" s="4180">
        <f>'BİLGİ GİR'!F173</f>
        <v>0</v>
      </c>
      <c r="CY22" s="1421" t="s">
        <v>7</v>
      </c>
      <c r="CZ22" s="1442">
        <f>'BİLGİ GİR'!CB173</f>
        <v>0</v>
      </c>
      <c r="DA22" s="1445"/>
      <c r="DB22" s="1442">
        <f>'BİLGİ GİR'!CD173</f>
        <v>0</v>
      </c>
      <c r="DC22" s="1445"/>
      <c r="DD22" s="1442">
        <f>'BİLGİ GİR'!CF173</f>
        <v>0</v>
      </c>
      <c r="DE22" s="1445"/>
      <c r="DF22" s="1442">
        <f>'BİLGİ GİR'!CH173</f>
        <v>0</v>
      </c>
      <c r="DG22" s="1445"/>
      <c r="DH22" s="1442">
        <f>'BİLGİ GİR'!CJ173</f>
        <v>0</v>
      </c>
      <c r="DI22" s="1445"/>
      <c r="DJ22" s="1442">
        <f>'BİLGİ GİR'!CL173</f>
        <v>0</v>
      </c>
      <c r="DK22" s="1445"/>
      <c r="DL22" s="1442">
        <f>'BİLGİ GİR'!CN173</f>
        <v>0</v>
      </c>
      <c r="DM22" s="1445"/>
      <c r="DN22" s="33"/>
      <c r="DO22" s="4112">
        <f t="shared" ref="DO22" si="166">CX22</f>
        <v>0</v>
      </c>
      <c r="DP22" s="1275" t="s">
        <v>7</v>
      </c>
      <c r="DQ22" s="1732">
        <f>'GECE (Saat Ekle)'!D13</f>
        <v>0</v>
      </c>
      <c r="DR22" s="1729">
        <f>'GECE (Saat Ekle)'!E13</f>
        <v>0</v>
      </c>
      <c r="DS22" s="1735">
        <f>'GECE (Saat Ekle)'!F13</f>
        <v>0</v>
      </c>
      <c r="DT22" s="1729">
        <f>'GECE (Saat Ekle)'!G13</f>
        <v>0</v>
      </c>
      <c r="DU22" s="1735">
        <f>'GECE (Saat Ekle)'!H13</f>
        <v>0</v>
      </c>
      <c r="DV22" s="1729">
        <f>'GECE (Saat Ekle)'!I13</f>
        <v>0</v>
      </c>
      <c r="DW22" s="1735">
        <f>'GECE (Saat Ekle)'!J13</f>
        <v>0</v>
      </c>
      <c r="DX22" s="1729">
        <f>'GECE (Saat Ekle)'!K13</f>
        <v>0</v>
      </c>
      <c r="DY22" s="1735">
        <f>'GECE (Saat Ekle)'!L13</f>
        <v>0</v>
      </c>
      <c r="DZ22" s="1729">
        <f>'GECE (Saat Ekle)'!M13</f>
        <v>0</v>
      </c>
      <c r="EA22" s="1458">
        <f>'GECE (Saat Ekle)'!N13</f>
        <v>0</v>
      </c>
      <c r="EB22" s="1730">
        <f>'GECE (Saat Ekle)'!O13</f>
        <v>0</v>
      </c>
      <c r="EC22" s="1459">
        <f>'GECE (Saat Ekle)'!P13</f>
        <v>0</v>
      </c>
      <c r="ED22" s="1730">
        <f>'GECE (Saat Ekle)'!Q13</f>
        <v>0</v>
      </c>
      <c r="EE22" s="1732">
        <f>'GECE (Saat Ekle)'!R13</f>
        <v>0</v>
      </c>
      <c r="EF22" s="1729">
        <f>'GECE (Saat Ekle)'!S13</f>
        <v>0</v>
      </c>
      <c r="EG22" s="1735">
        <f>'GECE (Saat Ekle)'!T13</f>
        <v>0</v>
      </c>
      <c r="EH22" s="1729">
        <f>'GECE (Saat Ekle)'!U13</f>
        <v>0</v>
      </c>
      <c r="EI22" s="1735">
        <f>'GECE (Saat Ekle)'!V13</f>
        <v>0</v>
      </c>
      <c r="EJ22" s="1729">
        <f>'GECE (Saat Ekle)'!W13</f>
        <v>0</v>
      </c>
      <c r="EK22" s="1735">
        <f>'GECE (Saat Ekle)'!X13</f>
        <v>0</v>
      </c>
      <c r="EL22" s="1729">
        <f>'GECE (Saat Ekle)'!Y13</f>
        <v>0</v>
      </c>
      <c r="EM22" s="1735">
        <f>'GECE (Saat Ekle)'!Z13</f>
        <v>0</v>
      </c>
      <c r="EN22" s="1729">
        <f>'GECE (Saat Ekle)'!AA13</f>
        <v>0</v>
      </c>
      <c r="EO22" s="1458">
        <f>'GECE (Saat Ekle)'!AB13</f>
        <v>0</v>
      </c>
      <c r="EP22" s="1730">
        <f>'GECE (Saat Ekle)'!AC13</f>
        <v>0</v>
      </c>
      <c r="EQ22" s="1459">
        <f>'GECE (Saat Ekle)'!AD13</f>
        <v>0</v>
      </c>
      <c r="ER22" s="1730">
        <f>'GECE (Saat Ekle)'!AE13</f>
        <v>0</v>
      </c>
      <c r="ES22" s="1732">
        <f>'GECE (Saat Ekle)'!AF13</f>
        <v>0</v>
      </c>
      <c r="ET22" s="1729">
        <f>'GECE (Saat Ekle)'!AG13</f>
        <v>0</v>
      </c>
      <c r="EU22" s="1735">
        <f>'GECE (Saat Ekle)'!AH13</f>
        <v>0</v>
      </c>
      <c r="EV22" s="1729">
        <f>'GECE (Saat Ekle)'!AI13</f>
        <v>0</v>
      </c>
      <c r="EW22" s="1735">
        <f>'GECE (Saat Ekle)'!AJ13</f>
        <v>0</v>
      </c>
      <c r="EX22" s="1729">
        <f>'GECE (Saat Ekle)'!AK13</f>
        <v>0</v>
      </c>
      <c r="EY22" s="1735">
        <f>'GECE (Saat Ekle)'!AL13</f>
        <v>0</v>
      </c>
      <c r="EZ22" s="1729">
        <f>'GECE (Saat Ekle)'!AM13</f>
        <v>0</v>
      </c>
      <c r="FA22" s="1735">
        <f>'GECE (Saat Ekle)'!AN13</f>
        <v>0</v>
      </c>
      <c r="FB22" s="1729">
        <f>'GECE (Saat Ekle)'!AO13</f>
        <v>0</v>
      </c>
      <c r="FC22" s="1458">
        <f>'GECE (Saat Ekle)'!AP13</f>
        <v>0</v>
      </c>
      <c r="FD22" s="1730">
        <f>'GECE (Saat Ekle)'!AQ13</f>
        <v>0</v>
      </c>
      <c r="FE22" s="1459">
        <f>'GECE (Saat Ekle)'!AR13</f>
        <v>0</v>
      </c>
      <c r="FF22" s="1730">
        <f>'GECE (Saat Ekle)'!AS13</f>
        <v>0</v>
      </c>
      <c r="FG22" s="1732">
        <f>'GECE (Saat Ekle)'!AT13</f>
        <v>0</v>
      </c>
      <c r="FH22" s="1729">
        <f>'GECE (Saat Ekle)'!AU13</f>
        <v>0</v>
      </c>
      <c r="FI22" s="1735">
        <f>'GECE (Saat Ekle)'!AV13</f>
        <v>0</v>
      </c>
      <c r="FJ22" s="1729">
        <f>'GECE (Saat Ekle)'!AW13</f>
        <v>0</v>
      </c>
      <c r="FK22" s="1735">
        <f>'GECE (Saat Ekle)'!AX13</f>
        <v>0</v>
      </c>
      <c r="FL22" s="1729">
        <f>'GECE (Saat Ekle)'!AY13</f>
        <v>0</v>
      </c>
      <c r="FM22" s="1735">
        <f>'GECE (Saat Ekle)'!AZ13</f>
        <v>0</v>
      </c>
      <c r="FN22" s="1729">
        <f>'GECE (Saat Ekle)'!BA13</f>
        <v>0</v>
      </c>
      <c r="FO22" s="1735">
        <f>'GECE (Saat Ekle)'!BB13</f>
        <v>0</v>
      </c>
      <c r="FP22" s="1729">
        <f>'GECE (Saat Ekle)'!BC13</f>
        <v>0</v>
      </c>
      <c r="FQ22" s="1458">
        <f>'GECE (Saat Ekle)'!BD13</f>
        <v>0</v>
      </c>
      <c r="FR22" s="1730">
        <f>'GECE (Saat Ekle)'!BE13</f>
        <v>0</v>
      </c>
      <c r="FS22" s="1459">
        <f>'GECE (Saat Ekle)'!BF13</f>
        <v>0</v>
      </c>
      <c r="FT22" s="1730">
        <f>'GECE (Saat Ekle)'!BG13</f>
        <v>0</v>
      </c>
      <c r="FU22" s="1732">
        <f>'GECE (Saat Ekle)'!BH13</f>
        <v>0</v>
      </c>
      <c r="FV22" s="1729">
        <f>'GECE (Saat Ekle)'!BI13</f>
        <v>0</v>
      </c>
      <c r="FW22" s="1735">
        <f>'GECE (Saat Ekle)'!BJ13</f>
        <v>0</v>
      </c>
      <c r="FX22" s="1729">
        <f>'GECE (Saat Ekle)'!BK13</f>
        <v>0</v>
      </c>
      <c r="FY22" s="1735">
        <f>'GECE (Saat Ekle)'!BL13</f>
        <v>0</v>
      </c>
      <c r="FZ22" s="1729">
        <f>'GECE (Saat Ekle)'!BM13</f>
        <v>0</v>
      </c>
      <c r="GA22" s="1735">
        <f>'GECE (Saat Ekle)'!BN13</f>
        <v>0</v>
      </c>
      <c r="GB22" s="1729">
        <f>'GECE (Saat Ekle)'!BO13</f>
        <v>0</v>
      </c>
      <c r="GC22" s="1735">
        <f>'GECE (Saat Ekle)'!BP13</f>
        <v>0</v>
      </c>
      <c r="GD22" s="1729">
        <f>'GECE (Saat Ekle)'!BQ13</f>
        <v>0</v>
      </c>
      <c r="GE22" s="1458">
        <f>'GECE (Saat Ekle)'!BR13</f>
        <v>0</v>
      </c>
      <c r="GF22" s="1730">
        <f>'GECE (Saat Ekle)'!BS13</f>
        <v>0</v>
      </c>
      <c r="GG22" s="1459">
        <f>'GECE (Saat Ekle)'!BT13</f>
        <v>0</v>
      </c>
      <c r="GH22" s="1769">
        <f>'GECE (Saat Ekle)'!BU13</f>
        <v>0</v>
      </c>
      <c r="GK22" s="4108">
        <f t="shared" ref="GK22" si="167">DO22</f>
        <v>0</v>
      </c>
      <c r="GL22" s="1487" t="str">
        <f t="shared" si="126"/>
        <v/>
      </c>
      <c r="GM22" s="1515"/>
      <c r="GN22" s="1487" t="str">
        <f t="shared" si="51"/>
        <v/>
      </c>
      <c r="GO22" s="1515"/>
      <c r="GP22" s="1487" t="str">
        <f t="shared" si="52"/>
        <v/>
      </c>
      <c r="GQ22" s="1515"/>
      <c r="GR22" s="1487" t="str">
        <f t="shared" si="53"/>
        <v/>
      </c>
      <c r="GS22" s="1515"/>
      <c r="GT22" s="1487" t="str">
        <f t="shared" si="54"/>
        <v/>
      </c>
      <c r="GU22" s="1500"/>
      <c r="GV22" s="1497" t="str">
        <f t="shared" si="127"/>
        <v/>
      </c>
      <c r="GW22" s="1515"/>
      <c r="GX22" s="1487" t="str">
        <f t="shared" si="128"/>
        <v/>
      </c>
      <c r="GY22" s="1517"/>
      <c r="GZ22" s="1494" t="str">
        <f t="shared" si="129"/>
        <v/>
      </c>
      <c r="HA22" s="1515"/>
      <c r="HB22" s="1490" t="str">
        <f t="shared" si="55"/>
        <v/>
      </c>
      <c r="HC22" s="1515"/>
      <c r="HD22" s="1490" t="str">
        <f t="shared" si="56"/>
        <v/>
      </c>
      <c r="HE22" s="1515"/>
      <c r="HF22" s="1490" t="str">
        <f t="shared" si="57"/>
        <v/>
      </c>
      <c r="HG22" s="1515"/>
      <c r="HH22" s="1490" t="str">
        <f t="shared" si="58"/>
        <v/>
      </c>
      <c r="HI22" s="1500"/>
      <c r="HJ22" s="1506" t="str">
        <f t="shared" si="59"/>
        <v/>
      </c>
      <c r="HK22" s="1515"/>
      <c r="HL22" s="1490" t="str">
        <f t="shared" si="130"/>
        <v/>
      </c>
      <c r="HM22" s="1517"/>
      <c r="HN22" s="1503" t="str">
        <f t="shared" si="60"/>
        <v/>
      </c>
      <c r="HO22" s="1515"/>
      <c r="HP22" s="1487" t="str">
        <f t="shared" si="61"/>
        <v/>
      </c>
      <c r="HQ22" s="1515"/>
      <c r="HR22" s="1487" t="str">
        <f t="shared" si="62"/>
        <v/>
      </c>
      <c r="HS22" s="1515"/>
      <c r="HT22" s="1487" t="str">
        <f t="shared" si="63"/>
        <v/>
      </c>
      <c r="HU22" s="1515"/>
      <c r="HV22" s="1487" t="str">
        <f t="shared" si="64"/>
        <v/>
      </c>
      <c r="HW22" s="1500"/>
      <c r="HX22" s="1497" t="str">
        <f t="shared" si="65"/>
        <v/>
      </c>
      <c r="HY22" s="1515"/>
      <c r="HZ22" s="1487" t="str">
        <f t="shared" si="66"/>
        <v/>
      </c>
      <c r="IA22" s="1517"/>
      <c r="IB22" s="1494" t="str">
        <f t="shared" si="67"/>
        <v/>
      </c>
      <c r="IC22" s="1515"/>
      <c r="ID22" s="1490" t="str">
        <f t="shared" si="68"/>
        <v/>
      </c>
      <c r="IE22" s="1515"/>
      <c r="IF22" s="1490" t="str">
        <f t="shared" si="69"/>
        <v/>
      </c>
      <c r="IG22" s="1515"/>
      <c r="IH22" s="1490" t="str">
        <f t="shared" si="70"/>
        <v/>
      </c>
      <c r="II22" s="1515"/>
      <c r="IJ22" s="1490" t="str">
        <f t="shared" si="71"/>
        <v/>
      </c>
      <c r="IK22" s="1500"/>
      <c r="IL22" s="1506" t="str">
        <f t="shared" si="72"/>
        <v/>
      </c>
      <c r="IM22" s="1515"/>
      <c r="IN22" s="1490" t="str">
        <f t="shared" si="73"/>
        <v/>
      </c>
      <c r="IO22" s="1517"/>
      <c r="IP22" s="1509" t="str">
        <f t="shared" si="74"/>
        <v/>
      </c>
      <c r="IQ22" s="1515"/>
      <c r="IR22" s="1422" t="str">
        <f t="shared" si="75"/>
        <v/>
      </c>
      <c r="IS22" s="1515"/>
      <c r="IT22" s="1422" t="str">
        <f t="shared" si="76"/>
        <v/>
      </c>
      <c r="IU22" s="1515"/>
      <c r="IV22" s="1422" t="str">
        <f t="shared" si="77"/>
        <v/>
      </c>
      <c r="IW22" s="1515"/>
      <c r="IX22" s="1422" t="str">
        <f t="shared" si="78"/>
        <v/>
      </c>
      <c r="IY22" s="1500"/>
      <c r="IZ22" s="1512" t="str">
        <f t="shared" si="79"/>
        <v/>
      </c>
      <c r="JA22" s="1515"/>
      <c r="JB22" s="1422" t="str">
        <f t="shared" si="80"/>
        <v/>
      </c>
      <c r="JC22" s="1517"/>
      <c r="JE22" s="1571">
        <f t="shared" si="131"/>
        <v>0</v>
      </c>
      <c r="JF22" s="1555">
        <f t="shared" si="132"/>
        <v>0</v>
      </c>
      <c r="JG22" s="1555">
        <f t="shared" si="133"/>
        <v>0</v>
      </c>
      <c r="JH22" s="1555">
        <f t="shared" si="134"/>
        <v>0</v>
      </c>
      <c r="JI22" s="1579">
        <f t="shared" si="135"/>
        <v>0</v>
      </c>
      <c r="JJ22" s="1549"/>
      <c r="JK22" s="1549"/>
      <c r="JL22" s="1754"/>
      <c r="JM22" s="1754"/>
      <c r="JN22" s="4182"/>
      <c r="JO22" s="1604" t="str">
        <f t="shared" si="154"/>
        <v/>
      </c>
      <c r="JP22" s="1563"/>
      <c r="JQ22" s="1563" t="str">
        <f t="shared" si="81"/>
        <v/>
      </c>
      <c r="JR22" s="1563"/>
      <c r="JS22" s="1563" t="str">
        <f t="shared" si="136"/>
        <v/>
      </c>
      <c r="JT22" s="1563"/>
      <c r="JU22" s="1563" t="str">
        <f t="shared" si="82"/>
        <v/>
      </c>
      <c r="JV22" s="1563"/>
      <c r="JW22" s="1563" t="str">
        <f t="shared" si="83"/>
        <v/>
      </c>
      <c r="JX22" s="1563"/>
      <c r="JY22" s="1563" t="str">
        <f t="shared" si="84"/>
        <v/>
      </c>
      <c r="JZ22" s="1563"/>
      <c r="KA22" s="1563" t="str">
        <f t="shared" si="85"/>
        <v/>
      </c>
      <c r="KB22" s="1563"/>
      <c r="KC22" s="1563" t="str">
        <f t="shared" si="86"/>
        <v/>
      </c>
      <c r="KD22" s="1563"/>
      <c r="KE22" s="1563" t="str">
        <f t="shared" si="87"/>
        <v/>
      </c>
      <c r="KF22" s="1563"/>
      <c r="KG22" s="1563" t="str">
        <f t="shared" si="88"/>
        <v/>
      </c>
      <c r="KH22" s="1563"/>
      <c r="KI22" s="1563" t="str">
        <f t="shared" si="89"/>
        <v/>
      </c>
      <c r="KJ22" s="1563"/>
      <c r="KK22" s="1563" t="str">
        <f t="shared" si="90"/>
        <v/>
      </c>
      <c r="KL22" s="1563"/>
      <c r="KM22" s="1563" t="str">
        <f t="shared" si="91"/>
        <v/>
      </c>
      <c r="KN22" s="1563"/>
      <c r="KO22" s="1563" t="str">
        <f t="shared" si="92"/>
        <v/>
      </c>
      <c r="KP22" s="1563"/>
      <c r="KQ22" s="1563" t="str">
        <f t="shared" si="93"/>
        <v/>
      </c>
      <c r="KR22" s="1563"/>
      <c r="KS22" s="1563" t="str">
        <f t="shared" si="94"/>
        <v/>
      </c>
      <c r="KT22" s="1563"/>
      <c r="KU22" s="1563" t="str">
        <f t="shared" si="155"/>
        <v/>
      </c>
      <c r="KV22" s="1563"/>
      <c r="KW22" s="1563" t="str">
        <f t="shared" si="95"/>
        <v/>
      </c>
      <c r="KX22" s="1563"/>
      <c r="KY22" s="1563" t="str">
        <f t="shared" si="96"/>
        <v/>
      </c>
      <c r="KZ22" s="1563"/>
      <c r="LA22" s="1563" t="str">
        <f t="shared" si="97"/>
        <v/>
      </c>
      <c r="LB22" s="1563"/>
      <c r="LC22" s="1563" t="str">
        <f t="shared" si="98"/>
        <v/>
      </c>
      <c r="LD22" s="1563"/>
      <c r="LE22" s="1563" t="str">
        <f t="shared" si="99"/>
        <v/>
      </c>
      <c r="LF22" s="1563"/>
      <c r="LG22" s="1563" t="str">
        <f t="shared" si="100"/>
        <v/>
      </c>
      <c r="LH22" s="1563"/>
      <c r="LI22" s="1563" t="str">
        <f t="shared" si="101"/>
        <v/>
      </c>
      <c r="LJ22" s="1563"/>
      <c r="LK22" s="1563" t="str">
        <f t="shared" si="102"/>
        <v/>
      </c>
      <c r="LL22" s="1563"/>
      <c r="LM22" s="1563" t="str">
        <f t="shared" si="103"/>
        <v/>
      </c>
      <c r="LN22" s="1563"/>
      <c r="LO22" s="1563" t="str">
        <f t="shared" si="104"/>
        <v/>
      </c>
      <c r="LP22" s="1563"/>
      <c r="LQ22" s="1563" t="str">
        <f t="shared" si="105"/>
        <v/>
      </c>
      <c r="LR22" s="1563"/>
      <c r="LS22" s="1563" t="str">
        <f t="shared" si="106"/>
        <v/>
      </c>
      <c r="LT22" s="1563"/>
      <c r="LU22" s="1563" t="str">
        <f t="shared" si="107"/>
        <v/>
      </c>
      <c r="LV22" s="1563"/>
      <c r="LW22" s="1563" t="str">
        <f t="shared" si="108"/>
        <v/>
      </c>
      <c r="LX22" s="1563"/>
      <c r="LY22" s="1563" t="str">
        <f t="shared" si="109"/>
        <v/>
      </c>
      <c r="LZ22" s="1563"/>
      <c r="MA22" s="1563" t="str">
        <f t="shared" si="110"/>
        <v/>
      </c>
      <c r="MB22" s="1563"/>
      <c r="MC22" s="1563" t="str">
        <f t="shared" si="111"/>
        <v/>
      </c>
      <c r="MD22" s="1563"/>
      <c r="ME22" s="1563" t="str">
        <f t="shared" si="112"/>
        <v/>
      </c>
      <c r="MF22" s="1563"/>
      <c r="MG22" s="1572">
        <f t="shared" si="137"/>
        <v>0</v>
      </c>
      <c r="MH22" s="1754"/>
      <c r="MI22" s="1571">
        <f t="shared" si="138"/>
        <v>0</v>
      </c>
      <c r="MJ22" s="1555">
        <f t="shared" si="113"/>
        <v>0</v>
      </c>
      <c r="MK22" s="1555">
        <f t="shared" si="113"/>
        <v>0</v>
      </c>
      <c r="ML22" s="1555">
        <f t="shared" si="113"/>
        <v>0</v>
      </c>
      <c r="MM22" s="1555">
        <f t="shared" si="113"/>
        <v>0</v>
      </c>
      <c r="MN22" s="1555">
        <f t="shared" si="113"/>
        <v>0</v>
      </c>
      <c r="MO22" s="1579">
        <f t="shared" si="113"/>
        <v>0</v>
      </c>
      <c r="MP22" s="1754">
        <f t="shared" si="139"/>
        <v>0</v>
      </c>
      <c r="MQ22" s="1754"/>
      <c r="MR22" s="1557"/>
      <c r="MS22" s="1557"/>
      <c r="MT22" s="1557"/>
      <c r="MU22" s="1557"/>
      <c r="MV22" s="1557"/>
      <c r="MW22" s="1557"/>
      <c r="MX22" s="1557"/>
      <c r="MY22" s="1752"/>
      <c r="MZ22" s="1600"/>
      <c r="NA22" s="1754"/>
      <c r="NB22" s="1585">
        <f t="shared" si="140"/>
        <v>0</v>
      </c>
      <c r="NC22" s="1554">
        <f t="shared" si="141"/>
        <v>0</v>
      </c>
      <c r="ND22" s="1554">
        <f t="shared" si="142"/>
        <v>0</v>
      </c>
      <c r="NE22" s="1554">
        <f t="shared" si="143"/>
        <v>0</v>
      </c>
      <c r="NF22" s="1554">
        <f t="shared" si="144"/>
        <v>0</v>
      </c>
      <c r="NG22" s="1554">
        <f t="shared" si="145"/>
        <v>0</v>
      </c>
      <c r="NH22" s="1554">
        <f t="shared" si="146"/>
        <v>0</v>
      </c>
      <c r="NI22" s="1586">
        <f t="shared" si="147"/>
        <v>0</v>
      </c>
      <c r="NL22" s="1766">
        <f t="shared" si="148"/>
        <v>0</v>
      </c>
    </row>
    <row r="23" spans="3:376" s="1457" customFormat="1" ht="10.5" customHeight="1" thickBot="1">
      <c r="C23" s="2475" t="str">
        <f t="shared" si="114"/>
        <v>0D</v>
      </c>
      <c r="D23" s="2472">
        <f t="shared" si="115"/>
        <v>0</v>
      </c>
      <c r="E23" s="1450">
        <f t="shared" si="116"/>
        <v>0</v>
      </c>
      <c r="F23" s="1450">
        <f t="shared" si="117"/>
        <v>0</v>
      </c>
      <c r="G23" s="1450">
        <f t="shared" si="118"/>
        <v>0</v>
      </c>
      <c r="H23" s="1450">
        <f t="shared" si="119"/>
        <v>0</v>
      </c>
      <c r="I23" s="2467"/>
      <c r="J23" s="751"/>
      <c r="L23" s="2486" t="str">
        <f t="shared" si="120"/>
        <v>0D</v>
      </c>
      <c r="M23" s="2489">
        <f t="shared" si="121"/>
        <v>0</v>
      </c>
      <c r="N23" s="1417">
        <f t="shared" si="121"/>
        <v>0</v>
      </c>
      <c r="O23" s="1417">
        <f t="shared" si="121"/>
        <v>0</v>
      </c>
      <c r="P23" s="1417">
        <f t="shared" si="121"/>
        <v>0</v>
      </c>
      <c r="Q23" s="1417">
        <f t="shared" si="121"/>
        <v>0</v>
      </c>
      <c r="R23" s="1418"/>
      <c r="S23" s="1418"/>
      <c r="T23" s="2480"/>
      <c r="V23" s="2402"/>
      <c r="W23" s="1752"/>
      <c r="X23" s="1752"/>
      <c r="Y23" s="1752"/>
      <c r="Z23" s="1752"/>
      <c r="AA23" s="1752"/>
      <c r="AB23" s="1752"/>
      <c r="AC23" s="1752"/>
      <c r="AD23" s="1752"/>
      <c r="AE23" s="1752"/>
      <c r="AF23" s="1752"/>
      <c r="AG23" s="1752"/>
      <c r="AH23" s="1752"/>
      <c r="AI23" s="1752"/>
      <c r="AJ23" s="1752"/>
      <c r="AK23" s="1752"/>
      <c r="AL23" s="1752"/>
      <c r="AM23" s="1752"/>
      <c r="AN23" s="1752"/>
      <c r="AO23" s="1752"/>
      <c r="AP23" s="1752"/>
      <c r="AQ23" s="1752"/>
      <c r="AR23" s="1752"/>
      <c r="AS23" s="1752"/>
      <c r="AT23" s="1752"/>
      <c r="AU23" s="1752"/>
      <c r="AV23" s="1752"/>
      <c r="AW23" s="1752"/>
      <c r="AX23" s="1752"/>
      <c r="AY23" s="1752"/>
      <c r="AZ23" s="1752"/>
      <c r="BA23" s="1752"/>
      <c r="BB23" s="1752"/>
      <c r="BC23" s="1752"/>
      <c r="BD23" s="1752"/>
      <c r="BE23" s="1752"/>
      <c r="BF23" s="1752"/>
      <c r="BG23" s="1752"/>
      <c r="BH23" s="1752"/>
      <c r="BI23" s="1752"/>
      <c r="BJ23" s="1752"/>
      <c r="BK23" s="1752"/>
      <c r="BL23" s="1752"/>
      <c r="BM23" s="1752"/>
      <c r="BN23" s="1752"/>
      <c r="BO23" s="1752"/>
      <c r="BP23" s="1752"/>
      <c r="BQ23" s="1752"/>
      <c r="BR23" s="1752"/>
      <c r="BS23" s="1752"/>
      <c r="BT23" s="1752"/>
      <c r="BU23" s="1752"/>
      <c r="BV23" s="1752"/>
      <c r="BW23" s="1752"/>
      <c r="BX23" s="1752"/>
      <c r="BY23" s="1752"/>
      <c r="BZ23" s="1752"/>
      <c r="CA23" s="1752"/>
      <c r="CB23" s="1752"/>
      <c r="CC23" s="1752"/>
      <c r="CD23" s="1752"/>
      <c r="CE23" s="1752"/>
      <c r="CF23" s="1752"/>
      <c r="CG23" s="1752"/>
      <c r="CH23" s="1752"/>
      <c r="CI23" s="1752"/>
      <c r="CJ23" s="1752"/>
      <c r="CK23" s="1752"/>
      <c r="CL23" s="1752"/>
      <c r="CM23" s="1752"/>
      <c r="CN23" s="2494" t="str">
        <f>IF(DO22="","",(DO22&amp;(COUNTIF($DO$16:DO23,DO22))))</f>
        <v>04</v>
      </c>
      <c r="CO23" s="1471">
        <f t="shared" ref="CO23" si="168">CO22</f>
        <v>0</v>
      </c>
      <c r="CP23" s="2500" t="str">
        <f t="shared" ref="CP23" si="169">DO22&amp;DP23</f>
        <v>0D</v>
      </c>
      <c r="CQ23" s="2489">
        <f t="shared" si="151"/>
        <v>0</v>
      </c>
      <c r="CR23" s="1417">
        <f t="shared" si="122"/>
        <v>0</v>
      </c>
      <c r="CS23" s="1417">
        <f t="shared" si="123"/>
        <v>0</v>
      </c>
      <c r="CT23" s="1417">
        <f t="shared" si="124"/>
        <v>0</v>
      </c>
      <c r="CU23" s="2495">
        <f t="shared" si="125"/>
        <v>0</v>
      </c>
      <c r="CW23" s="2429" t="str">
        <f>IFERROR((VLOOKUP(CN23,'BİLGİ GİR'!$V$170:$AA$182,6,0)),"")</f>
        <v/>
      </c>
      <c r="CX23" s="4181"/>
      <c r="CY23" s="1427" t="s">
        <v>8</v>
      </c>
      <c r="CZ23" s="1444">
        <f>'BİLGİ GİR'!CC173</f>
        <v>0</v>
      </c>
      <c r="DA23" s="1446"/>
      <c r="DB23" s="1444">
        <f>'BİLGİ GİR'!CE173</f>
        <v>0</v>
      </c>
      <c r="DC23" s="1446"/>
      <c r="DD23" s="1444">
        <f>'BİLGİ GİR'!CG173</f>
        <v>0</v>
      </c>
      <c r="DE23" s="1446"/>
      <c r="DF23" s="1444">
        <f>'BİLGİ GİR'!CI173</f>
        <v>0</v>
      </c>
      <c r="DG23" s="1446"/>
      <c r="DH23" s="1444">
        <f>'BİLGİ GİR'!CK173</f>
        <v>0</v>
      </c>
      <c r="DI23" s="1446"/>
      <c r="DJ23" s="1444">
        <f>'BİLGİ GİR'!CM173</f>
        <v>0</v>
      </c>
      <c r="DK23" s="1446"/>
      <c r="DL23" s="1444">
        <f>'BİLGİ GİR'!CO173</f>
        <v>0</v>
      </c>
      <c r="DM23" s="1446"/>
      <c r="DN23" s="33"/>
      <c r="DO23" s="4113"/>
      <c r="DP23" s="1276" t="s">
        <v>8</v>
      </c>
      <c r="DQ23" s="1733">
        <f>'GECE (Saat Ekle)'!D14</f>
        <v>0</v>
      </c>
      <c r="DR23" s="1727">
        <f>'GECE (Saat Ekle)'!E14</f>
        <v>0</v>
      </c>
      <c r="DS23" s="1736">
        <f>'GECE (Saat Ekle)'!F14</f>
        <v>0</v>
      </c>
      <c r="DT23" s="1727">
        <f>'GECE (Saat Ekle)'!G14</f>
        <v>0</v>
      </c>
      <c r="DU23" s="1736">
        <f>'GECE (Saat Ekle)'!H14</f>
        <v>0</v>
      </c>
      <c r="DV23" s="1727">
        <f>'GECE (Saat Ekle)'!I14</f>
        <v>0</v>
      </c>
      <c r="DW23" s="1736">
        <f>'GECE (Saat Ekle)'!J14</f>
        <v>0</v>
      </c>
      <c r="DX23" s="1727">
        <f>'GECE (Saat Ekle)'!K14</f>
        <v>0</v>
      </c>
      <c r="DY23" s="1736">
        <f>'GECE (Saat Ekle)'!L14</f>
        <v>0</v>
      </c>
      <c r="DZ23" s="1727">
        <f>'GECE (Saat Ekle)'!M14</f>
        <v>0</v>
      </c>
      <c r="EA23" s="1460">
        <f>'GECE (Saat Ekle)'!N14</f>
        <v>0</v>
      </c>
      <c r="EB23" s="1728">
        <f>'GECE (Saat Ekle)'!O14</f>
        <v>0</v>
      </c>
      <c r="EC23" s="1461">
        <f>'GECE (Saat Ekle)'!P14</f>
        <v>0</v>
      </c>
      <c r="ED23" s="1728">
        <f>'GECE (Saat Ekle)'!Q14</f>
        <v>0</v>
      </c>
      <c r="EE23" s="1733">
        <f>'GECE (Saat Ekle)'!R14</f>
        <v>0</v>
      </c>
      <c r="EF23" s="1727">
        <f>'GECE (Saat Ekle)'!S14</f>
        <v>0</v>
      </c>
      <c r="EG23" s="1736">
        <f>'GECE (Saat Ekle)'!T14</f>
        <v>0</v>
      </c>
      <c r="EH23" s="1727">
        <f>'GECE (Saat Ekle)'!U14</f>
        <v>0</v>
      </c>
      <c r="EI23" s="1736">
        <f>'GECE (Saat Ekle)'!V14</f>
        <v>0</v>
      </c>
      <c r="EJ23" s="1727">
        <f>'GECE (Saat Ekle)'!W14</f>
        <v>0</v>
      </c>
      <c r="EK23" s="1736">
        <f>'GECE (Saat Ekle)'!X14</f>
        <v>0</v>
      </c>
      <c r="EL23" s="1727">
        <f>'GECE (Saat Ekle)'!Y14</f>
        <v>0</v>
      </c>
      <c r="EM23" s="1736">
        <f>'GECE (Saat Ekle)'!Z14</f>
        <v>0</v>
      </c>
      <c r="EN23" s="1727">
        <f>'GECE (Saat Ekle)'!AA14</f>
        <v>0</v>
      </c>
      <c r="EO23" s="1460">
        <f>'GECE (Saat Ekle)'!AB14</f>
        <v>0</v>
      </c>
      <c r="EP23" s="1728">
        <f>'GECE (Saat Ekle)'!AC14</f>
        <v>0</v>
      </c>
      <c r="EQ23" s="1461">
        <f>'GECE (Saat Ekle)'!AD14</f>
        <v>0</v>
      </c>
      <c r="ER23" s="1728">
        <f>'GECE (Saat Ekle)'!AE14</f>
        <v>0</v>
      </c>
      <c r="ES23" s="1733">
        <f>'GECE (Saat Ekle)'!AF14</f>
        <v>0</v>
      </c>
      <c r="ET23" s="1727">
        <f>'GECE (Saat Ekle)'!AG14</f>
        <v>0</v>
      </c>
      <c r="EU23" s="1736">
        <f>'GECE (Saat Ekle)'!AH14</f>
        <v>0</v>
      </c>
      <c r="EV23" s="1727">
        <f>'GECE (Saat Ekle)'!AI14</f>
        <v>0</v>
      </c>
      <c r="EW23" s="1736">
        <f>'GECE (Saat Ekle)'!AJ14</f>
        <v>0</v>
      </c>
      <c r="EX23" s="1727">
        <f>'GECE (Saat Ekle)'!AK14</f>
        <v>0</v>
      </c>
      <c r="EY23" s="1736">
        <f>'GECE (Saat Ekle)'!AL14</f>
        <v>0</v>
      </c>
      <c r="EZ23" s="1727">
        <f>'GECE (Saat Ekle)'!AM14</f>
        <v>0</v>
      </c>
      <c r="FA23" s="1736">
        <f>'GECE (Saat Ekle)'!AN14</f>
        <v>0</v>
      </c>
      <c r="FB23" s="1727">
        <f>'GECE (Saat Ekle)'!AO14</f>
        <v>0</v>
      </c>
      <c r="FC23" s="1460">
        <f>'GECE (Saat Ekle)'!AP14</f>
        <v>0</v>
      </c>
      <c r="FD23" s="1728">
        <f>'GECE (Saat Ekle)'!AQ14</f>
        <v>0</v>
      </c>
      <c r="FE23" s="1461">
        <f>'GECE (Saat Ekle)'!AR14</f>
        <v>0</v>
      </c>
      <c r="FF23" s="1728">
        <f>'GECE (Saat Ekle)'!AS14</f>
        <v>0</v>
      </c>
      <c r="FG23" s="1733">
        <f>'GECE (Saat Ekle)'!AT14</f>
        <v>0</v>
      </c>
      <c r="FH23" s="1727">
        <f>'GECE (Saat Ekle)'!AU14</f>
        <v>0</v>
      </c>
      <c r="FI23" s="1736">
        <f>'GECE (Saat Ekle)'!AV14</f>
        <v>0</v>
      </c>
      <c r="FJ23" s="1727">
        <f>'GECE (Saat Ekle)'!AW14</f>
        <v>0</v>
      </c>
      <c r="FK23" s="1736">
        <f>'GECE (Saat Ekle)'!AX14</f>
        <v>0</v>
      </c>
      <c r="FL23" s="1727">
        <f>'GECE (Saat Ekle)'!AY14</f>
        <v>0</v>
      </c>
      <c r="FM23" s="1736">
        <f>'GECE (Saat Ekle)'!AZ14</f>
        <v>0</v>
      </c>
      <c r="FN23" s="1727">
        <f>'GECE (Saat Ekle)'!BA14</f>
        <v>0</v>
      </c>
      <c r="FO23" s="1736">
        <f>'GECE (Saat Ekle)'!BB14</f>
        <v>0</v>
      </c>
      <c r="FP23" s="1727">
        <f>'GECE (Saat Ekle)'!BC14</f>
        <v>0</v>
      </c>
      <c r="FQ23" s="1460">
        <f>'GECE (Saat Ekle)'!BD14</f>
        <v>0</v>
      </c>
      <c r="FR23" s="1728">
        <f>'GECE (Saat Ekle)'!BE14</f>
        <v>0</v>
      </c>
      <c r="FS23" s="1461">
        <f>'GECE (Saat Ekle)'!BF14</f>
        <v>0</v>
      </c>
      <c r="FT23" s="1728">
        <f>'GECE (Saat Ekle)'!BG14</f>
        <v>0</v>
      </c>
      <c r="FU23" s="1733">
        <f>'GECE (Saat Ekle)'!BH14</f>
        <v>0</v>
      </c>
      <c r="FV23" s="1727">
        <f>'GECE (Saat Ekle)'!BI14</f>
        <v>0</v>
      </c>
      <c r="FW23" s="1736">
        <f>'GECE (Saat Ekle)'!BJ14</f>
        <v>0</v>
      </c>
      <c r="FX23" s="1727">
        <f>'GECE (Saat Ekle)'!BK14</f>
        <v>0</v>
      </c>
      <c r="FY23" s="1736">
        <f>'GECE (Saat Ekle)'!BL14</f>
        <v>0</v>
      </c>
      <c r="FZ23" s="1727">
        <f>'GECE (Saat Ekle)'!BM14</f>
        <v>0</v>
      </c>
      <c r="GA23" s="1736">
        <f>'GECE (Saat Ekle)'!BN14</f>
        <v>0</v>
      </c>
      <c r="GB23" s="1727">
        <f>'GECE (Saat Ekle)'!BO14</f>
        <v>0</v>
      </c>
      <c r="GC23" s="1736">
        <f>'GECE (Saat Ekle)'!BP14</f>
        <v>0</v>
      </c>
      <c r="GD23" s="1727">
        <f>'GECE (Saat Ekle)'!BQ14</f>
        <v>0</v>
      </c>
      <c r="GE23" s="1460">
        <f>'GECE (Saat Ekle)'!BR14</f>
        <v>0</v>
      </c>
      <c r="GF23" s="1728">
        <f>'GECE (Saat Ekle)'!BS14</f>
        <v>0</v>
      </c>
      <c r="GG23" s="1461">
        <f>'GECE (Saat Ekle)'!BT14</f>
        <v>0</v>
      </c>
      <c r="GH23" s="1768">
        <f>'GECE (Saat Ekle)'!BU14</f>
        <v>0</v>
      </c>
      <c r="GK23" s="4109"/>
      <c r="GL23" s="1487" t="str">
        <f t="shared" si="126"/>
        <v/>
      </c>
      <c r="GM23" s="1515"/>
      <c r="GN23" s="1487" t="str">
        <f t="shared" si="51"/>
        <v/>
      </c>
      <c r="GO23" s="1515"/>
      <c r="GP23" s="1487" t="str">
        <f t="shared" si="52"/>
        <v/>
      </c>
      <c r="GQ23" s="1515"/>
      <c r="GR23" s="1487" t="str">
        <f t="shared" si="53"/>
        <v/>
      </c>
      <c r="GS23" s="1515"/>
      <c r="GT23" s="1487" t="str">
        <f t="shared" si="54"/>
        <v/>
      </c>
      <c r="GU23" s="1500"/>
      <c r="GV23" s="1497" t="str">
        <f t="shared" si="127"/>
        <v/>
      </c>
      <c r="GW23" s="1515"/>
      <c r="GX23" s="1487" t="str">
        <f t="shared" si="128"/>
        <v/>
      </c>
      <c r="GY23" s="1517"/>
      <c r="GZ23" s="1494" t="str">
        <f t="shared" si="129"/>
        <v/>
      </c>
      <c r="HA23" s="1515"/>
      <c r="HB23" s="1490" t="str">
        <f t="shared" si="55"/>
        <v/>
      </c>
      <c r="HC23" s="1515"/>
      <c r="HD23" s="1490" t="str">
        <f t="shared" si="56"/>
        <v/>
      </c>
      <c r="HE23" s="1515"/>
      <c r="HF23" s="1490" t="str">
        <f t="shared" si="57"/>
        <v/>
      </c>
      <c r="HG23" s="1515"/>
      <c r="HH23" s="1490" t="str">
        <f t="shared" si="58"/>
        <v/>
      </c>
      <c r="HI23" s="1500"/>
      <c r="HJ23" s="1506" t="str">
        <f t="shared" si="59"/>
        <v/>
      </c>
      <c r="HK23" s="1515"/>
      <c r="HL23" s="1490" t="str">
        <f t="shared" si="130"/>
        <v/>
      </c>
      <c r="HM23" s="1517"/>
      <c r="HN23" s="1503" t="str">
        <f t="shared" si="60"/>
        <v/>
      </c>
      <c r="HO23" s="1515"/>
      <c r="HP23" s="1487" t="str">
        <f t="shared" si="61"/>
        <v/>
      </c>
      <c r="HQ23" s="1515"/>
      <c r="HR23" s="1487" t="str">
        <f t="shared" si="62"/>
        <v/>
      </c>
      <c r="HS23" s="1515"/>
      <c r="HT23" s="1487" t="str">
        <f t="shared" si="63"/>
        <v/>
      </c>
      <c r="HU23" s="1515"/>
      <c r="HV23" s="1487" t="str">
        <f t="shared" si="64"/>
        <v/>
      </c>
      <c r="HW23" s="1500"/>
      <c r="HX23" s="1497" t="str">
        <f t="shared" si="65"/>
        <v/>
      </c>
      <c r="HY23" s="1515"/>
      <c r="HZ23" s="1487" t="str">
        <f t="shared" si="66"/>
        <v/>
      </c>
      <c r="IA23" s="1517"/>
      <c r="IB23" s="1494" t="str">
        <f t="shared" si="67"/>
        <v/>
      </c>
      <c r="IC23" s="1515"/>
      <c r="ID23" s="1490" t="str">
        <f t="shared" si="68"/>
        <v/>
      </c>
      <c r="IE23" s="1515"/>
      <c r="IF23" s="1490" t="str">
        <f t="shared" si="69"/>
        <v/>
      </c>
      <c r="IG23" s="1515"/>
      <c r="IH23" s="1490" t="str">
        <f t="shared" si="70"/>
        <v/>
      </c>
      <c r="II23" s="1515"/>
      <c r="IJ23" s="1490" t="str">
        <f t="shared" si="71"/>
        <v/>
      </c>
      <c r="IK23" s="1500"/>
      <c r="IL23" s="1506" t="str">
        <f t="shared" si="72"/>
        <v/>
      </c>
      <c r="IM23" s="1515"/>
      <c r="IN23" s="1490" t="str">
        <f t="shared" si="73"/>
        <v/>
      </c>
      <c r="IO23" s="1517"/>
      <c r="IP23" s="1509" t="str">
        <f t="shared" si="74"/>
        <v/>
      </c>
      <c r="IQ23" s="1515"/>
      <c r="IR23" s="1422" t="str">
        <f t="shared" si="75"/>
        <v/>
      </c>
      <c r="IS23" s="1515"/>
      <c r="IT23" s="1422" t="str">
        <f t="shared" si="76"/>
        <v/>
      </c>
      <c r="IU23" s="1515"/>
      <c r="IV23" s="1422" t="str">
        <f t="shared" si="77"/>
        <v/>
      </c>
      <c r="IW23" s="1515"/>
      <c r="IX23" s="1422" t="str">
        <f t="shared" si="78"/>
        <v/>
      </c>
      <c r="IY23" s="1500"/>
      <c r="IZ23" s="1512" t="str">
        <f t="shared" si="79"/>
        <v/>
      </c>
      <c r="JA23" s="1515"/>
      <c r="JB23" s="1422" t="str">
        <f t="shared" si="80"/>
        <v/>
      </c>
      <c r="JC23" s="1517"/>
      <c r="JE23" s="1571">
        <f t="shared" si="131"/>
        <v>0</v>
      </c>
      <c r="JF23" s="1555">
        <f t="shared" si="132"/>
        <v>0</v>
      </c>
      <c r="JG23" s="1555">
        <f t="shared" si="133"/>
        <v>0</v>
      </c>
      <c r="JH23" s="1555">
        <f t="shared" si="134"/>
        <v>0</v>
      </c>
      <c r="JI23" s="1579">
        <f t="shared" si="135"/>
        <v>0</v>
      </c>
      <c r="JJ23" s="1549"/>
      <c r="JK23" s="1549"/>
      <c r="JL23" s="1754"/>
      <c r="JM23" s="1754"/>
      <c r="JN23" s="4182"/>
      <c r="JO23" s="1604" t="str">
        <f t="shared" si="154"/>
        <v/>
      </c>
      <c r="JP23" s="1563"/>
      <c r="JQ23" s="1563" t="str">
        <f t="shared" si="81"/>
        <v/>
      </c>
      <c r="JR23" s="1563"/>
      <c r="JS23" s="1563" t="str">
        <f t="shared" si="136"/>
        <v/>
      </c>
      <c r="JT23" s="1563"/>
      <c r="JU23" s="1563" t="str">
        <f t="shared" si="82"/>
        <v/>
      </c>
      <c r="JV23" s="1563"/>
      <c r="JW23" s="1563" t="str">
        <f t="shared" si="83"/>
        <v/>
      </c>
      <c r="JX23" s="1563"/>
      <c r="JY23" s="1563" t="str">
        <f t="shared" si="84"/>
        <v/>
      </c>
      <c r="JZ23" s="1563"/>
      <c r="KA23" s="1563" t="str">
        <f t="shared" si="85"/>
        <v/>
      </c>
      <c r="KB23" s="1563"/>
      <c r="KC23" s="1563" t="str">
        <f t="shared" si="86"/>
        <v/>
      </c>
      <c r="KD23" s="1563"/>
      <c r="KE23" s="1563" t="str">
        <f t="shared" si="87"/>
        <v/>
      </c>
      <c r="KF23" s="1563"/>
      <c r="KG23" s="1563" t="str">
        <f t="shared" si="88"/>
        <v/>
      </c>
      <c r="KH23" s="1563"/>
      <c r="KI23" s="1563" t="str">
        <f t="shared" si="89"/>
        <v/>
      </c>
      <c r="KJ23" s="1563"/>
      <c r="KK23" s="1563" t="str">
        <f t="shared" si="90"/>
        <v/>
      </c>
      <c r="KL23" s="1563"/>
      <c r="KM23" s="1563" t="str">
        <f t="shared" si="91"/>
        <v/>
      </c>
      <c r="KN23" s="1563"/>
      <c r="KO23" s="1563" t="str">
        <f t="shared" si="92"/>
        <v/>
      </c>
      <c r="KP23" s="1563"/>
      <c r="KQ23" s="1563" t="str">
        <f t="shared" si="93"/>
        <v/>
      </c>
      <c r="KR23" s="1563"/>
      <c r="KS23" s="1563" t="str">
        <f t="shared" si="94"/>
        <v/>
      </c>
      <c r="KT23" s="1563"/>
      <c r="KU23" s="1563" t="str">
        <f t="shared" si="155"/>
        <v/>
      </c>
      <c r="KV23" s="1563"/>
      <c r="KW23" s="1563" t="str">
        <f t="shared" si="95"/>
        <v/>
      </c>
      <c r="KX23" s="1563"/>
      <c r="KY23" s="1563" t="str">
        <f t="shared" si="96"/>
        <v/>
      </c>
      <c r="KZ23" s="1563"/>
      <c r="LA23" s="1563" t="str">
        <f t="shared" si="97"/>
        <v/>
      </c>
      <c r="LB23" s="1563"/>
      <c r="LC23" s="1563" t="str">
        <f t="shared" si="98"/>
        <v/>
      </c>
      <c r="LD23" s="1563"/>
      <c r="LE23" s="1563" t="str">
        <f t="shared" si="99"/>
        <v/>
      </c>
      <c r="LF23" s="1563"/>
      <c r="LG23" s="1563" t="str">
        <f t="shared" si="100"/>
        <v/>
      </c>
      <c r="LH23" s="1563"/>
      <c r="LI23" s="1563" t="str">
        <f t="shared" si="101"/>
        <v/>
      </c>
      <c r="LJ23" s="1563"/>
      <c r="LK23" s="1563" t="str">
        <f t="shared" si="102"/>
        <v/>
      </c>
      <c r="LL23" s="1563"/>
      <c r="LM23" s="1563" t="str">
        <f t="shared" si="103"/>
        <v/>
      </c>
      <c r="LN23" s="1563"/>
      <c r="LO23" s="1563" t="str">
        <f t="shared" si="104"/>
        <v/>
      </c>
      <c r="LP23" s="1563"/>
      <c r="LQ23" s="1563" t="str">
        <f t="shared" si="105"/>
        <v/>
      </c>
      <c r="LR23" s="1563"/>
      <c r="LS23" s="1563" t="str">
        <f t="shared" si="106"/>
        <v/>
      </c>
      <c r="LT23" s="1563"/>
      <c r="LU23" s="1563" t="str">
        <f t="shared" si="107"/>
        <v/>
      </c>
      <c r="LV23" s="1563"/>
      <c r="LW23" s="1563" t="str">
        <f t="shared" si="108"/>
        <v/>
      </c>
      <c r="LX23" s="1563"/>
      <c r="LY23" s="1563" t="str">
        <f t="shared" si="109"/>
        <v/>
      </c>
      <c r="LZ23" s="1563"/>
      <c r="MA23" s="1563" t="str">
        <f t="shared" si="110"/>
        <v/>
      </c>
      <c r="MB23" s="1563"/>
      <c r="MC23" s="1563" t="str">
        <f t="shared" si="111"/>
        <v/>
      </c>
      <c r="MD23" s="1563"/>
      <c r="ME23" s="1563" t="str">
        <f t="shared" si="112"/>
        <v/>
      </c>
      <c r="MF23" s="1563"/>
      <c r="MG23" s="1572">
        <f t="shared" si="137"/>
        <v>0</v>
      </c>
      <c r="MH23" s="1754"/>
      <c r="MI23" s="1571">
        <f t="shared" si="138"/>
        <v>0</v>
      </c>
      <c r="MJ23" s="1555">
        <f t="shared" si="113"/>
        <v>0</v>
      </c>
      <c r="MK23" s="1555">
        <f t="shared" si="113"/>
        <v>0</v>
      </c>
      <c r="ML23" s="1555">
        <f t="shared" si="113"/>
        <v>0</v>
      </c>
      <c r="MM23" s="1555">
        <f t="shared" si="113"/>
        <v>0</v>
      </c>
      <c r="MN23" s="1555">
        <f t="shared" si="113"/>
        <v>0</v>
      </c>
      <c r="MO23" s="1579">
        <f t="shared" si="113"/>
        <v>0</v>
      </c>
      <c r="MP23" s="1754">
        <f t="shared" si="139"/>
        <v>0</v>
      </c>
      <c r="MQ23" s="1754"/>
      <c r="MR23" s="1557"/>
      <c r="MS23" s="1557"/>
      <c r="MT23" s="1557"/>
      <c r="MU23" s="1557"/>
      <c r="MV23" s="1557"/>
      <c r="MW23" s="1557"/>
      <c r="MX23" s="1557"/>
      <c r="MY23" s="1752"/>
      <c r="MZ23" s="1600"/>
      <c r="NA23" s="1754"/>
      <c r="NB23" s="1585">
        <f t="shared" si="140"/>
        <v>0</v>
      </c>
      <c r="NC23" s="1554">
        <f t="shared" si="141"/>
        <v>0</v>
      </c>
      <c r="ND23" s="1554">
        <f t="shared" si="142"/>
        <v>0</v>
      </c>
      <c r="NE23" s="1554">
        <f t="shared" si="143"/>
        <v>0</v>
      </c>
      <c r="NF23" s="1554">
        <f t="shared" si="144"/>
        <v>0</v>
      </c>
      <c r="NG23" s="1554">
        <f t="shared" si="145"/>
        <v>0</v>
      </c>
      <c r="NH23" s="1554">
        <f t="shared" si="146"/>
        <v>0</v>
      </c>
      <c r="NI23" s="1586">
        <f t="shared" si="147"/>
        <v>0</v>
      </c>
      <c r="NL23" s="1766">
        <f t="shared" si="148"/>
        <v>0</v>
      </c>
    </row>
    <row r="24" spans="3:376" s="1457" customFormat="1" ht="10.5" customHeight="1" thickBot="1">
      <c r="C24" s="2475" t="str">
        <f t="shared" si="114"/>
        <v>0T</v>
      </c>
      <c r="D24" s="2472">
        <f t="shared" si="115"/>
        <v>0</v>
      </c>
      <c r="E24" s="1450">
        <f t="shared" si="116"/>
        <v>0</v>
      </c>
      <c r="F24" s="1450">
        <f t="shared" si="117"/>
        <v>0</v>
      </c>
      <c r="G24" s="1450">
        <f t="shared" si="118"/>
        <v>0</v>
      </c>
      <c r="H24" s="1450">
        <f t="shared" si="119"/>
        <v>0</v>
      </c>
      <c r="I24" s="2467"/>
      <c r="J24" s="751"/>
      <c r="L24" s="2486" t="str">
        <f t="shared" si="120"/>
        <v>0T</v>
      </c>
      <c r="M24" s="2489">
        <f t="shared" si="121"/>
        <v>0</v>
      </c>
      <c r="N24" s="1417">
        <f t="shared" si="121"/>
        <v>0</v>
      </c>
      <c r="O24" s="1417">
        <f t="shared" si="121"/>
        <v>0</v>
      </c>
      <c r="P24" s="1417">
        <f t="shared" si="121"/>
        <v>0</v>
      </c>
      <c r="Q24" s="1417">
        <f t="shared" si="121"/>
        <v>0</v>
      </c>
      <c r="R24" s="1418"/>
      <c r="S24" s="1418"/>
      <c r="T24" s="2480"/>
      <c r="V24" s="2402"/>
      <c r="W24" s="1752"/>
      <c r="X24" s="1752"/>
      <c r="Y24" s="1752"/>
      <c r="Z24" s="1752"/>
      <c r="AA24" s="1752"/>
      <c r="AB24" s="1752"/>
      <c r="AC24" s="1752"/>
      <c r="AD24" s="1752"/>
      <c r="AE24" s="1752"/>
      <c r="AF24" s="1752"/>
      <c r="AG24" s="1752"/>
      <c r="AH24" s="1752"/>
      <c r="AI24" s="1752"/>
      <c r="AJ24" s="1752"/>
      <c r="AK24" s="1752"/>
      <c r="AL24" s="1752"/>
      <c r="AM24" s="1752"/>
      <c r="AN24" s="1752"/>
      <c r="AO24" s="1752"/>
      <c r="AP24" s="1752"/>
      <c r="AQ24" s="1752"/>
      <c r="AR24" s="1752"/>
      <c r="AS24" s="1752"/>
      <c r="AT24" s="1752"/>
      <c r="AU24" s="1752"/>
      <c r="AV24" s="1752"/>
      <c r="AW24" s="1752"/>
      <c r="AX24" s="1752"/>
      <c r="AY24" s="1752"/>
      <c r="AZ24" s="1752"/>
      <c r="BA24" s="1752"/>
      <c r="BB24" s="1752"/>
      <c r="BC24" s="1752"/>
      <c r="BD24" s="1752"/>
      <c r="BE24" s="1752"/>
      <c r="BF24" s="1752"/>
      <c r="BG24" s="1752"/>
      <c r="BH24" s="1752"/>
      <c r="BI24" s="1752"/>
      <c r="BJ24" s="1752"/>
      <c r="BK24" s="1752"/>
      <c r="BL24" s="1752"/>
      <c r="BM24" s="1752"/>
      <c r="BN24" s="1752"/>
      <c r="BO24" s="1752"/>
      <c r="BP24" s="1752"/>
      <c r="BQ24" s="1752"/>
      <c r="BR24" s="1752"/>
      <c r="BS24" s="1752"/>
      <c r="BT24" s="1752"/>
      <c r="BU24" s="1752"/>
      <c r="BV24" s="1752"/>
      <c r="BW24" s="1752"/>
      <c r="BX24" s="1752"/>
      <c r="BY24" s="1752"/>
      <c r="BZ24" s="1752"/>
      <c r="CA24" s="1752"/>
      <c r="CB24" s="1752"/>
      <c r="CC24" s="1752"/>
      <c r="CD24" s="1752"/>
      <c r="CE24" s="1752"/>
      <c r="CF24" s="1752"/>
      <c r="CG24" s="1752"/>
      <c r="CH24" s="1752"/>
      <c r="CI24" s="1752"/>
      <c r="CJ24" s="1752"/>
      <c r="CK24" s="1752"/>
      <c r="CL24" s="1752"/>
      <c r="CM24" s="1752"/>
      <c r="CN24" s="2494" t="str">
        <f>IF(DO24="","",(DO24&amp;(COUNTIF($DO$16:DO25,DO24))))</f>
        <v>05</v>
      </c>
      <c r="CO24" s="1471">
        <f t="shared" ref="CO24" si="170">DO24</f>
        <v>0</v>
      </c>
      <c r="CP24" s="2500" t="str">
        <f t="shared" ref="CP24" si="171">DO24&amp;DP24</f>
        <v>0T</v>
      </c>
      <c r="CQ24" s="2489">
        <f t="shared" si="151"/>
        <v>0</v>
      </c>
      <c r="CR24" s="1417">
        <f t="shared" si="122"/>
        <v>0</v>
      </c>
      <c r="CS24" s="1417">
        <f t="shared" si="123"/>
        <v>0</v>
      </c>
      <c r="CT24" s="1417">
        <f t="shared" si="124"/>
        <v>0</v>
      </c>
      <c r="CU24" s="2495">
        <f t="shared" si="125"/>
        <v>0</v>
      </c>
      <c r="CW24" s="2429" t="str">
        <f>IFERROR((VLOOKUP(CN24,'BİLGİ GİR'!$V$170:$AA$182,6,0)),"")</f>
        <v/>
      </c>
      <c r="CX24" s="4180">
        <f>'BİLGİ GİR'!F174</f>
        <v>0</v>
      </c>
      <c r="CY24" s="1421" t="s">
        <v>7</v>
      </c>
      <c r="CZ24" s="1442">
        <f>'BİLGİ GİR'!CB174</f>
        <v>0</v>
      </c>
      <c r="DA24" s="1445"/>
      <c r="DB24" s="1442">
        <f>'BİLGİ GİR'!CD174</f>
        <v>0</v>
      </c>
      <c r="DC24" s="1445"/>
      <c r="DD24" s="1442">
        <f>'BİLGİ GİR'!CF174</f>
        <v>0</v>
      </c>
      <c r="DE24" s="1445"/>
      <c r="DF24" s="1442">
        <f>'BİLGİ GİR'!CH174</f>
        <v>0</v>
      </c>
      <c r="DG24" s="1445"/>
      <c r="DH24" s="1442">
        <f>'BİLGİ GİR'!CJ174</f>
        <v>0</v>
      </c>
      <c r="DI24" s="1445"/>
      <c r="DJ24" s="1442">
        <f>'BİLGİ GİR'!CL174</f>
        <v>0</v>
      </c>
      <c r="DK24" s="1445"/>
      <c r="DL24" s="1442">
        <f>'BİLGİ GİR'!CN174</f>
        <v>0</v>
      </c>
      <c r="DM24" s="1445"/>
      <c r="DN24" s="33"/>
      <c r="DO24" s="4112">
        <f t="shared" ref="DO24" si="172">CX24</f>
        <v>0</v>
      </c>
      <c r="DP24" s="1275" t="s">
        <v>7</v>
      </c>
      <c r="DQ24" s="1732">
        <f>'GECE (Saat Ekle)'!D15</f>
        <v>0</v>
      </c>
      <c r="DR24" s="1729">
        <f>'GECE (Saat Ekle)'!E15</f>
        <v>0</v>
      </c>
      <c r="DS24" s="1735">
        <f>'GECE (Saat Ekle)'!F15</f>
        <v>0</v>
      </c>
      <c r="DT24" s="1729">
        <f>'GECE (Saat Ekle)'!G15</f>
        <v>0</v>
      </c>
      <c r="DU24" s="1735">
        <f>'GECE (Saat Ekle)'!H15</f>
        <v>0</v>
      </c>
      <c r="DV24" s="1729">
        <f>'GECE (Saat Ekle)'!I15</f>
        <v>0</v>
      </c>
      <c r="DW24" s="1735">
        <f>'GECE (Saat Ekle)'!J15</f>
        <v>0</v>
      </c>
      <c r="DX24" s="1729">
        <f>'GECE (Saat Ekle)'!K15</f>
        <v>0</v>
      </c>
      <c r="DY24" s="1735">
        <f>'GECE (Saat Ekle)'!L15</f>
        <v>0</v>
      </c>
      <c r="DZ24" s="1729">
        <f>'GECE (Saat Ekle)'!M15</f>
        <v>0</v>
      </c>
      <c r="EA24" s="1458">
        <f>'GECE (Saat Ekle)'!N15</f>
        <v>0</v>
      </c>
      <c r="EB24" s="1730">
        <f>'GECE (Saat Ekle)'!O15</f>
        <v>0</v>
      </c>
      <c r="EC24" s="1459">
        <f>'GECE (Saat Ekle)'!P15</f>
        <v>0</v>
      </c>
      <c r="ED24" s="1730">
        <f>'GECE (Saat Ekle)'!Q15</f>
        <v>0</v>
      </c>
      <c r="EE24" s="1732">
        <f>'GECE (Saat Ekle)'!R15</f>
        <v>0</v>
      </c>
      <c r="EF24" s="1729">
        <f>'GECE (Saat Ekle)'!S15</f>
        <v>0</v>
      </c>
      <c r="EG24" s="1735">
        <f>'GECE (Saat Ekle)'!T15</f>
        <v>0</v>
      </c>
      <c r="EH24" s="1729">
        <f>'GECE (Saat Ekle)'!U15</f>
        <v>0</v>
      </c>
      <c r="EI24" s="1735">
        <f>'GECE (Saat Ekle)'!V15</f>
        <v>0</v>
      </c>
      <c r="EJ24" s="1729">
        <f>'GECE (Saat Ekle)'!W15</f>
        <v>0</v>
      </c>
      <c r="EK24" s="1735">
        <f>'GECE (Saat Ekle)'!X15</f>
        <v>0</v>
      </c>
      <c r="EL24" s="1729">
        <f>'GECE (Saat Ekle)'!Y15</f>
        <v>0</v>
      </c>
      <c r="EM24" s="1735">
        <f>'GECE (Saat Ekle)'!Z15</f>
        <v>0</v>
      </c>
      <c r="EN24" s="1729">
        <f>'GECE (Saat Ekle)'!AA15</f>
        <v>0</v>
      </c>
      <c r="EO24" s="1458">
        <f>'GECE (Saat Ekle)'!AB15</f>
        <v>0</v>
      </c>
      <c r="EP24" s="1730">
        <f>'GECE (Saat Ekle)'!AC15</f>
        <v>0</v>
      </c>
      <c r="EQ24" s="1459">
        <f>'GECE (Saat Ekle)'!AD15</f>
        <v>0</v>
      </c>
      <c r="ER24" s="1730">
        <f>'GECE (Saat Ekle)'!AE15</f>
        <v>0</v>
      </c>
      <c r="ES24" s="1732">
        <f>'GECE (Saat Ekle)'!AF15</f>
        <v>0</v>
      </c>
      <c r="ET24" s="1729">
        <f>'GECE (Saat Ekle)'!AG15</f>
        <v>0</v>
      </c>
      <c r="EU24" s="1735">
        <f>'GECE (Saat Ekle)'!AH15</f>
        <v>0</v>
      </c>
      <c r="EV24" s="1729">
        <f>'GECE (Saat Ekle)'!AI15</f>
        <v>0</v>
      </c>
      <c r="EW24" s="1735">
        <f>'GECE (Saat Ekle)'!AJ15</f>
        <v>0</v>
      </c>
      <c r="EX24" s="1729">
        <f>'GECE (Saat Ekle)'!AK15</f>
        <v>0</v>
      </c>
      <c r="EY24" s="1735">
        <f>'GECE (Saat Ekle)'!AL15</f>
        <v>0</v>
      </c>
      <c r="EZ24" s="1729">
        <f>'GECE (Saat Ekle)'!AM15</f>
        <v>0</v>
      </c>
      <c r="FA24" s="1735">
        <f>'GECE (Saat Ekle)'!AN15</f>
        <v>0</v>
      </c>
      <c r="FB24" s="1729">
        <f>'GECE (Saat Ekle)'!AO15</f>
        <v>0</v>
      </c>
      <c r="FC24" s="1458">
        <f>'GECE (Saat Ekle)'!AP15</f>
        <v>0</v>
      </c>
      <c r="FD24" s="1730">
        <f>'GECE (Saat Ekle)'!AQ15</f>
        <v>0</v>
      </c>
      <c r="FE24" s="1459">
        <f>'GECE (Saat Ekle)'!AR15</f>
        <v>0</v>
      </c>
      <c r="FF24" s="1730">
        <f>'GECE (Saat Ekle)'!AS15</f>
        <v>0</v>
      </c>
      <c r="FG24" s="1732">
        <f>'GECE (Saat Ekle)'!AT15</f>
        <v>0</v>
      </c>
      <c r="FH24" s="1729">
        <f>'GECE (Saat Ekle)'!AU15</f>
        <v>0</v>
      </c>
      <c r="FI24" s="1735">
        <f>'GECE (Saat Ekle)'!AV15</f>
        <v>0</v>
      </c>
      <c r="FJ24" s="1729">
        <f>'GECE (Saat Ekle)'!AW15</f>
        <v>0</v>
      </c>
      <c r="FK24" s="1735">
        <f>'GECE (Saat Ekle)'!AX15</f>
        <v>0</v>
      </c>
      <c r="FL24" s="1729">
        <f>'GECE (Saat Ekle)'!AY15</f>
        <v>0</v>
      </c>
      <c r="FM24" s="1735">
        <f>'GECE (Saat Ekle)'!AZ15</f>
        <v>0</v>
      </c>
      <c r="FN24" s="1729">
        <f>'GECE (Saat Ekle)'!BA15</f>
        <v>0</v>
      </c>
      <c r="FO24" s="1735">
        <f>'GECE (Saat Ekle)'!BB15</f>
        <v>0</v>
      </c>
      <c r="FP24" s="1729">
        <f>'GECE (Saat Ekle)'!BC15</f>
        <v>0</v>
      </c>
      <c r="FQ24" s="1458">
        <f>'GECE (Saat Ekle)'!BD15</f>
        <v>0</v>
      </c>
      <c r="FR24" s="1730">
        <f>'GECE (Saat Ekle)'!BE15</f>
        <v>0</v>
      </c>
      <c r="FS24" s="1459">
        <f>'GECE (Saat Ekle)'!BF15</f>
        <v>0</v>
      </c>
      <c r="FT24" s="1730">
        <f>'GECE (Saat Ekle)'!BG15</f>
        <v>0</v>
      </c>
      <c r="FU24" s="1732">
        <f>'GECE (Saat Ekle)'!BH15</f>
        <v>0</v>
      </c>
      <c r="FV24" s="1729">
        <f>'GECE (Saat Ekle)'!BI15</f>
        <v>0</v>
      </c>
      <c r="FW24" s="1735">
        <f>'GECE (Saat Ekle)'!BJ15</f>
        <v>0</v>
      </c>
      <c r="FX24" s="1729">
        <f>'GECE (Saat Ekle)'!BK15</f>
        <v>0</v>
      </c>
      <c r="FY24" s="1735">
        <f>'GECE (Saat Ekle)'!BL15</f>
        <v>0</v>
      </c>
      <c r="FZ24" s="1729">
        <f>'GECE (Saat Ekle)'!BM15</f>
        <v>0</v>
      </c>
      <c r="GA24" s="1735">
        <f>'GECE (Saat Ekle)'!BN15</f>
        <v>0</v>
      </c>
      <c r="GB24" s="1729">
        <f>'GECE (Saat Ekle)'!BO15</f>
        <v>0</v>
      </c>
      <c r="GC24" s="1735">
        <f>'GECE (Saat Ekle)'!BP15</f>
        <v>0</v>
      </c>
      <c r="GD24" s="1729">
        <f>'GECE (Saat Ekle)'!BQ15</f>
        <v>0</v>
      </c>
      <c r="GE24" s="1458">
        <f>'GECE (Saat Ekle)'!BR15</f>
        <v>0</v>
      </c>
      <c r="GF24" s="1730">
        <f>'GECE (Saat Ekle)'!BS15</f>
        <v>0</v>
      </c>
      <c r="GG24" s="1459">
        <f>'GECE (Saat Ekle)'!BT15</f>
        <v>0</v>
      </c>
      <c r="GH24" s="1769">
        <f>'GECE (Saat Ekle)'!BU15</f>
        <v>0</v>
      </c>
      <c r="GK24" s="4108">
        <f t="shared" ref="GK24" si="173">DO24</f>
        <v>0</v>
      </c>
      <c r="GL24" s="1487" t="str">
        <f t="shared" si="126"/>
        <v/>
      </c>
      <c r="GM24" s="1515"/>
      <c r="GN24" s="1487" t="str">
        <f t="shared" si="51"/>
        <v/>
      </c>
      <c r="GO24" s="1515"/>
      <c r="GP24" s="1487" t="str">
        <f t="shared" si="52"/>
        <v/>
      </c>
      <c r="GQ24" s="1515"/>
      <c r="GR24" s="1487" t="str">
        <f t="shared" si="53"/>
        <v/>
      </c>
      <c r="GS24" s="1515"/>
      <c r="GT24" s="1487" t="str">
        <f t="shared" si="54"/>
        <v/>
      </c>
      <c r="GU24" s="1500"/>
      <c r="GV24" s="1497" t="str">
        <f t="shared" si="127"/>
        <v/>
      </c>
      <c r="GW24" s="1515"/>
      <c r="GX24" s="1487" t="str">
        <f t="shared" si="128"/>
        <v/>
      </c>
      <c r="GY24" s="1517"/>
      <c r="GZ24" s="1494" t="str">
        <f t="shared" si="129"/>
        <v/>
      </c>
      <c r="HA24" s="1515"/>
      <c r="HB24" s="1490" t="str">
        <f t="shared" si="55"/>
        <v/>
      </c>
      <c r="HC24" s="1515"/>
      <c r="HD24" s="1490" t="str">
        <f t="shared" si="56"/>
        <v/>
      </c>
      <c r="HE24" s="1515"/>
      <c r="HF24" s="1490" t="str">
        <f t="shared" si="57"/>
        <v/>
      </c>
      <c r="HG24" s="1515"/>
      <c r="HH24" s="1490" t="str">
        <f t="shared" si="58"/>
        <v/>
      </c>
      <c r="HI24" s="1500"/>
      <c r="HJ24" s="1506" t="str">
        <f t="shared" si="59"/>
        <v/>
      </c>
      <c r="HK24" s="1515"/>
      <c r="HL24" s="1490" t="str">
        <f t="shared" si="130"/>
        <v/>
      </c>
      <c r="HM24" s="1517"/>
      <c r="HN24" s="1503" t="str">
        <f t="shared" si="60"/>
        <v/>
      </c>
      <c r="HO24" s="1515"/>
      <c r="HP24" s="1487" t="str">
        <f t="shared" si="61"/>
        <v/>
      </c>
      <c r="HQ24" s="1515"/>
      <c r="HR24" s="1487" t="str">
        <f t="shared" si="62"/>
        <v/>
      </c>
      <c r="HS24" s="1515"/>
      <c r="HT24" s="1487" t="str">
        <f t="shared" si="63"/>
        <v/>
      </c>
      <c r="HU24" s="1515"/>
      <c r="HV24" s="1487" t="str">
        <f t="shared" si="64"/>
        <v/>
      </c>
      <c r="HW24" s="1500"/>
      <c r="HX24" s="1497" t="str">
        <f t="shared" si="65"/>
        <v/>
      </c>
      <c r="HY24" s="1515"/>
      <c r="HZ24" s="1487" t="str">
        <f t="shared" si="66"/>
        <v/>
      </c>
      <c r="IA24" s="1517"/>
      <c r="IB24" s="1494" t="str">
        <f t="shared" si="67"/>
        <v/>
      </c>
      <c r="IC24" s="1515"/>
      <c r="ID24" s="1490" t="str">
        <f t="shared" si="68"/>
        <v/>
      </c>
      <c r="IE24" s="1515"/>
      <c r="IF24" s="1490" t="str">
        <f t="shared" si="69"/>
        <v/>
      </c>
      <c r="IG24" s="1515"/>
      <c r="IH24" s="1490" t="str">
        <f t="shared" si="70"/>
        <v/>
      </c>
      <c r="II24" s="1515"/>
      <c r="IJ24" s="1490" t="str">
        <f t="shared" si="71"/>
        <v/>
      </c>
      <c r="IK24" s="1500"/>
      <c r="IL24" s="1506" t="str">
        <f t="shared" si="72"/>
        <v/>
      </c>
      <c r="IM24" s="1515"/>
      <c r="IN24" s="1490" t="str">
        <f t="shared" si="73"/>
        <v/>
      </c>
      <c r="IO24" s="1517"/>
      <c r="IP24" s="1509" t="str">
        <f t="shared" si="74"/>
        <v/>
      </c>
      <c r="IQ24" s="1515"/>
      <c r="IR24" s="1422" t="str">
        <f t="shared" si="75"/>
        <v/>
      </c>
      <c r="IS24" s="1515"/>
      <c r="IT24" s="1422" t="str">
        <f t="shared" si="76"/>
        <v/>
      </c>
      <c r="IU24" s="1515"/>
      <c r="IV24" s="1422" t="str">
        <f t="shared" si="77"/>
        <v/>
      </c>
      <c r="IW24" s="1515"/>
      <c r="IX24" s="1422" t="str">
        <f t="shared" si="78"/>
        <v/>
      </c>
      <c r="IY24" s="1500"/>
      <c r="IZ24" s="1512" t="str">
        <f t="shared" si="79"/>
        <v/>
      </c>
      <c r="JA24" s="1515"/>
      <c r="JB24" s="1422" t="str">
        <f t="shared" si="80"/>
        <v/>
      </c>
      <c r="JC24" s="1517"/>
      <c r="JE24" s="1571">
        <f t="shared" si="131"/>
        <v>0</v>
      </c>
      <c r="JF24" s="1555">
        <f t="shared" si="132"/>
        <v>0</v>
      </c>
      <c r="JG24" s="1555">
        <f t="shared" si="133"/>
        <v>0</v>
      </c>
      <c r="JH24" s="1555">
        <f t="shared" si="134"/>
        <v>0</v>
      </c>
      <c r="JI24" s="1579">
        <f t="shared" si="135"/>
        <v>0</v>
      </c>
      <c r="JJ24" s="1549"/>
      <c r="JK24" s="1549"/>
      <c r="JL24" s="1754"/>
      <c r="JM24" s="1754"/>
      <c r="JN24" s="4182"/>
      <c r="JO24" s="1604" t="str">
        <f t="shared" si="154"/>
        <v/>
      </c>
      <c r="JP24" s="1563"/>
      <c r="JQ24" s="1563" t="str">
        <f t="shared" si="81"/>
        <v/>
      </c>
      <c r="JR24" s="1563"/>
      <c r="JS24" s="1563" t="str">
        <f t="shared" si="136"/>
        <v/>
      </c>
      <c r="JT24" s="1563"/>
      <c r="JU24" s="1563" t="str">
        <f t="shared" si="82"/>
        <v/>
      </c>
      <c r="JV24" s="1563"/>
      <c r="JW24" s="1563" t="str">
        <f t="shared" si="83"/>
        <v/>
      </c>
      <c r="JX24" s="1563"/>
      <c r="JY24" s="1563" t="str">
        <f t="shared" si="84"/>
        <v/>
      </c>
      <c r="JZ24" s="1563"/>
      <c r="KA24" s="1563" t="str">
        <f t="shared" si="85"/>
        <v/>
      </c>
      <c r="KB24" s="1563"/>
      <c r="KC24" s="1563" t="str">
        <f t="shared" si="86"/>
        <v/>
      </c>
      <c r="KD24" s="1563"/>
      <c r="KE24" s="1563" t="str">
        <f t="shared" si="87"/>
        <v/>
      </c>
      <c r="KF24" s="1563"/>
      <c r="KG24" s="1563" t="str">
        <f t="shared" si="88"/>
        <v/>
      </c>
      <c r="KH24" s="1563"/>
      <c r="KI24" s="1563" t="str">
        <f t="shared" si="89"/>
        <v/>
      </c>
      <c r="KJ24" s="1563"/>
      <c r="KK24" s="1563" t="str">
        <f t="shared" si="90"/>
        <v/>
      </c>
      <c r="KL24" s="1563"/>
      <c r="KM24" s="1563" t="str">
        <f t="shared" si="91"/>
        <v/>
      </c>
      <c r="KN24" s="1563"/>
      <c r="KO24" s="1563" t="str">
        <f t="shared" si="92"/>
        <v/>
      </c>
      <c r="KP24" s="1563"/>
      <c r="KQ24" s="1563" t="str">
        <f t="shared" si="93"/>
        <v/>
      </c>
      <c r="KR24" s="1563"/>
      <c r="KS24" s="1563" t="str">
        <f t="shared" si="94"/>
        <v/>
      </c>
      <c r="KT24" s="1563"/>
      <c r="KU24" s="1563" t="str">
        <f t="shared" si="155"/>
        <v/>
      </c>
      <c r="KV24" s="1563"/>
      <c r="KW24" s="1563" t="str">
        <f t="shared" si="95"/>
        <v/>
      </c>
      <c r="KX24" s="1563"/>
      <c r="KY24" s="1563" t="str">
        <f t="shared" si="96"/>
        <v/>
      </c>
      <c r="KZ24" s="1563"/>
      <c r="LA24" s="1563" t="str">
        <f t="shared" si="97"/>
        <v/>
      </c>
      <c r="LB24" s="1563"/>
      <c r="LC24" s="1563" t="str">
        <f t="shared" si="98"/>
        <v/>
      </c>
      <c r="LD24" s="1563"/>
      <c r="LE24" s="1563" t="str">
        <f t="shared" si="99"/>
        <v/>
      </c>
      <c r="LF24" s="1563"/>
      <c r="LG24" s="1563" t="str">
        <f t="shared" si="100"/>
        <v/>
      </c>
      <c r="LH24" s="1563"/>
      <c r="LI24" s="1563" t="str">
        <f t="shared" si="101"/>
        <v/>
      </c>
      <c r="LJ24" s="1563"/>
      <c r="LK24" s="1563" t="str">
        <f t="shared" si="102"/>
        <v/>
      </c>
      <c r="LL24" s="1563"/>
      <c r="LM24" s="1563" t="str">
        <f t="shared" si="103"/>
        <v/>
      </c>
      <c r="LN24" s="1563"/>
      <c r="LO24" s="1563" t="str">
        <f t="shared" si="104"/>
        <v/>
      </c>
      <c r="LP24" s="1563"/>
      <c r="LQ24" s="1563" t="str">
        <f t="shared" si="105"/>
        <v/>
      </c>
      <c r="LR24" s="1563"/>
      <c r="LS24" s="1563" t="str">
        <f t="shared" si="106"/>
        <v/>
      </c>
      <c r="LT24" s="1563"/>
      <c r="LU24" s="1563" t="str">
        <f t="shared" si="107"/>
        <v/>
      </c>
      <c r="LV24" s="1563"/>
      <c r="LW24" s="1563" t="str">
        <f t="shared" si="108"/>
        <v/>
      </c>
      <c r="LX24" s="1563"/>
      <c r="LY24" s="1563" t="str">
        <f t="shared" si="109"/>
        <v/>
      </c>
      <c r="LZ24" s="1563"/>
      <c r="MA24" s="1563" t="str">
        <f t="shared" si="110"/>
        <v/>
      </c>
      <c r="MB24" s="1563"/>
      <c r="MC24" s="1563" t="str">
        <f t="shared" si="111"/>
        <v/>
      </c>
      <c r="MD24" s="1563"/>
      <c r="ME24" s="1563" t="str">
        <f t="shared" si="112"/>
        <v/>
      </c>
      <c r="MF24" s="1563"/>
      <c r="MG24" s="1572">
        <f t="shared" si="137"/>
        <v>0</v>
      </c>
      <c r="MH24" s="1754"/>
      <c r="MI24" s="1571">
        <f t="shared" si="138"/>
        <v>0</v>
      </c>
      <c r="MJ24" s="1555">
        <f t="shared" si="113"/>
        <v>0</v>
      </c>
      <c r="MK24" s="1555">
        <f t="shared" si="113"/>
        <v>0</v>
      </c>
      <c r="ML24" s="1555">
        <f t="shared" si="113"/>
        <v>0</v>
      </c>
      <c r="MM24" s="1555">
        <f t="shared" si="113"/>
        <v>0</v>
      </c>
      <c r="MN24" s="1555">
        <f t="shared" si="113"/>
        <v>0</v>
      </c>
      <c r="MO24" s="1579">
        <f t="shared" si="113"/>
        <v>0</v>
      </c>
      <c r="MP24" s="1754">
        <f t="shared" si="139"/>
        <v>0</v>
      </c>
      <c r="MQ24" s="1754"/>
      <c r="MR24" s="1557"/>
      <c r="MS24" s="1557"/>
      <c r="MT24" s="1557"/>
      <c r="MU24" s="1557"/>
      <c r="MV24" s="1557"/>
      <c r="MW24" s="1557"/>
      <c r="MX24" s="1557"/>
      <c r="MY24" s="1752"/>
      <c r="MZ24" s="1600"/>
      <c r="NA24" s="1754"/>
      <c r="NB24" s="1585">
        <f t="shared" si="140"/>
        <v>0</v>
      </c>
      <c r="NC24" s="1554">
        <f t="shared" si="141"/>
        <v>0</v>
      </c>
      <c r="ND24" s="1554">
        <f t="shared" si="142"/>
        <v>0</v>
      </c>
      <c r="NE24" s="1554">
        <f t="shared" si="143"/>
        <v>0</v>
      </c>
      <c r="NF24" s="1554">
        <f t="shared" si="144"/>
        <v>0</v>
      </c>
      <c r="NG24" s="1554">
        <f t="shared" si="145"/>
        <v>0</v>
      </c>
      <c r="NH24" s="1554">
        <f t="shared" si="146"/>
        <v>0</v>
      </c>
      <c r="NI24" s="1586">
        <f t="shared" si="147"/>
        <v>0</v>
      </c>
      <c r="NL24" s="1766">
        <f t="shared" si="148"/>
        <v>0</v>
      </c>
    </row>
    <row r="25" spans="3:376" s="1457" customFormat="1" ht="10.5" customHeight="1" thickBot="1">
      <c r="C25" s="2475" t="str">
        <f t="shared" si="114"/>
        <v>0D</v>
      </c>
      <c r="D25" s="2472">
        <f t="shared" si="115"/>
        <v>0</v>
      </c>
      <c r="E25" s="1450">
        <f t="shared" si="116"/>
        <v>0</v>
      </c>
      <c r="F25" s="1450">
        <f t="shared" si="117"/>
        <v>0</v>
      </c>
      <c r="G25" s="1450">
        <f t="shared" si="118"/>
        <v>0</v>
      </c>
      <c r="H25" s="1450">
        <f t="shared" si="119"/>
        <v>0</v>
      </c>
      <c r="I25" s="2467"/>
      <c r="J25" s="751"/>
      <c r="L25" s="2486" t="str">
        <f t="shared" si="120"/>
        <v>0D</v>
      </c>
      <c r="M25" s="2489">
        <f t="shared" si="121"/>
        <v>0</v>
      </c>
      <c r="N25" s="1417">
        <f t="shared" si="121"/>
        <v>0</v>
      </c>
      <c r="O25" s="1417">
        <f t="shared" si="121"/>
        <v>0</v>
      </c>
      <c r="P25" s="1417">
        <f t="shared" si="121"/>
        <v>0</v>
      </c>
      <c r="Q25" s="1417">
        <f t="shared" si="121"/>
        <v>0</v>
      </c>
      <c r="R25" s="1418"/>
      <c r="S25" s="1418"/>
      <c r="T25" s="2480"/>
      <c r="V25" s="2402"/>
      <c r="W25" s="1752"/>
      <c r="X25" s="1752"/>
      <c r="Y25" s="1752"/>
      <c r="Z25" s="1752"/>
      <c r="AA25" s="1752"/>
      <c r="AB25" s="1752"/>
      <c r="AC25" s="1752"/>
      <c r="AD25" s="1752"/>
      <c r="AE25" s="1752"/>
      <c r="AF25" s="1752"/>
      <c r="AG25" s="1752"/>
      <c r="AH25" s="1752"/>
      <c r="AI25" s="1752"/>
      <c r="AJ25" s="1752"/>
      <c r="AK25" s="1752"/>
      <c r="AL25" s="1752"/>
      <c r="AM25" s="1752"/>
      <c r="AN25" s="1752"/>
      <c r="AO25" s="1752"/>
      <c r="AP25" s="1752"/>
      <c r="AQ25" s="1752"/>
      <c r="AR25" s="1752"/>
      <c r="AS25" s="1752"/>
      <c r="AT25" s="1752"/>
      <c r="AU25" s="1752"/>
      <c r="AV25" s="1752"/>
      <c r="AW25" s="1752"/>
      <c r="AX25" s="1752"/>
      <c r="AY25" s="1752"/>
      <c r="AZ25" s="1752"/>
      <c r="BA25" s="1752"/>
      <c r="BB25" s="1752"/>
      <c r="BC25" s="1752"/>
      <c r="BD25" s="1752"/>
      <c r="BE25" s="1752"/>
      <c r="BF25" s="1752"/>
      <c r="BG25" s="1752"/>
      <c r="BH25" s="1752"/>
      <c r="BI25" s="1752"/>
      <c r="BJ25" s="1752"/>
      <c r="BK25" s="1752"/>
      <c r="BL25" s="1752"/>
      <c r="BM25" s="1752"/>
      <c r="BN25" s="1752"/>
      <c r="BO25" s="1752"/>
      <c r="BP25" s="1752"/>
      <c r="BQ25" s="1752"/>
      <c r="BR25" s="1752"/>
      <c r="BS25" s="1752"/>
      <c r="BT25" s="1752"/>
      <c r="BU25" s="1752"/>
      <c r="BV25" s="1752"/>
      <c r="BW25" s="1752"/>
      <c r="BX25" s="1752"/>
      <c r="BY25" s="1752"/>
      <c r="BZ25" s="1752"/>
      <c r="CA25" s="1752"/>
      <c r="CB25" s="1752"/>
      <c r="CC25" s="1752"/>
      <c r="CD25" s="1752"/>
      <c r="CE25" s="1752"/>
      <c r="CF25" s="1752"/>
      <c r="CG25" s="1752"/>
      <c r="CH25" s="1752"/>
      <c r="CI25" s="1752"/>
      <c r="CJ25" s="1752"/>
      <c r="CK25" s="1752"/>
      <c r="CL25" s="1752"/>
      <c r="CM25" s="1752"/>
      <c r="CN25" s="2494" t="str">
        <f>IF(DO24="","",(DO24&amp;(COUNTIF($DO$16:DO25,DO24))))</f>
        <v>05</v>
      </c>
      <c r="CO25" s="1471">
        <f t="shared" ref="CO25" si="174">CO24</f>
        <v>0</v>
      </c>
      <c r="CP25" s="2500" t="str">
        <f t="shared" ref="CP25" si="175">DO24&amp;DP25</f>
        <v>0D</v>
      </c>
      <c r="CQ25" s="2489">
        <f t="shared" si="151"/>
        <v>0</v>
      </c>
      <c r="CR25" s="1417">
        <f t="shared" si="122"/>
        <v>0</v>
      </c>
      <c r="CS25" s="1417">
        <f t="shared" si="123"/>
        <v>0</v>
      </c>
      <c r="CT25" s="1417">
        <f t="shared" si="124"/>
        <v>0</v>
      </c>
      <c r="CU25" s="2495">
        <f t="shared" si="125"/>
        <v>0</v>
      </c>
      <c r="CW25" s="2429" t="str">
        <f>IFERROR((VLOOKUP(CN25,'BİLGİ GİR'!$V$170:$AA$182,6,0)),"")</f>
        <v/>
      </c>
      <c r="CX25" s="4181"/>
      <c r="CY25" s="1427" t="s">
        <v>8</v>
      </c>
      <c r="CZ25" s="1444">
        <f>'BİLGİ GİR'!CC174</f>
        <v>0</v>
      </c>
      <c r="DA25" s="1446"/>
      <c r="DB25" s="1444">
        <f>'BİLGİ GİR'!CE174</f>
        <v>0</v>
      </c>
      <c r="DC25" s="1446"/>
      <c r="DD25" s="1444">
        <f>'BİLGİ GİR'!CG174</f>
        <v>0</v>
      </c>
      <c r="DE25" s="1446"/>
      <c r="DF25" s="1444">
        <f>'BİLGİ GİR'!CI174</f>
        <v>0</v>
      </c>
      <c r="DG25" s="1446"/>
      <c r="DH25" s="1444">
        <f>'BİLGİ GİR'!CK174</f>
        <v>0</v>
      </c>
      <c r="DI25" s="1446"/>
      <c r="DJ25" s="1444">
        <f>'BİLGİ GİR'!CM174</f>
        <v>0</v>
      </c>
      <c r="DK25" s="1446"/>
      <c r="DL25" s="1444">
        <f>'BİLGİ GİR'!CO174</f>
        <v>0</v>
      </c>
      <c r="DM25" s="1446"/>
      <c r="DN25" s="33"/>
      <c r="DO25" s="4113"/>
      <c r="DP25" s="1276" t="s">
        <v>8</v>
      </c>
      <c r="DQ25" s="1733">
        <f>'GECE (Saat Ekle)'!D16</f>
        <v>0</v>
      </c>
      <c r="DR25" s="1727">
        <f>'GECE (Saat Ekle)'!E16</f>
        <v>0</v>
      </c>
      <c r="DS25" s="1736">
        <f>'GECE (Saat Ekle)'!F16</f>
        <v>0</v>
      </c>
      <c r="DT25" s="1727">
        <f>'GECE (Saat Ekle)'!G16</f>
        <v>0</v>
      </c>
      <c r="DU25" s="1736">
        <f>'GECE (Saat Ekle)'!H16</f>
        <v>0</v>
      </c>
      <c r="DV25" s="1727">
        <f>'GECE (Saat Ekle)'!I16</f>
        <v>0</v>
      </c>
      <c r="DW25" s="1736">
        <f>'GECE (Saat Ekle)'!J16</f>
        <v>0</v>
      </c>
      <c r="DX25" s="1727">
        <f>'GECE (Saat Ekle)'!K16</f>
        <v>0</v>
      </c>
      <c r="DY25" s="1736">
        <f>'GECE (Saat Ekle)'!L16</f>
        <v>0</v>
      </c>
      <c r="DZ25" s="1727">
        <f>'GECE (Saat Ekle)'!M16</f>
        <v>0</v>
      </c>
      <c r="EA25" s="1460">
        <f>'GECE (Saat Ekle)'!N16</f>
        <v>0</v>
      </c>
      <c r="EB25" s="1728">
        <f>'GECE (Saat Ekle)'!O16</f>
        <v>0</v>
      </c>
      <c r="EC25" s="1461">
        <f>'GECE (Saat Ekle)'!P16</f>
        <v>0</v>
      </c>
      <c r="ED25" s="1728">
        <f>'GECE (Saat Ekle)'!Q16</f>
        <v>0</v>
      </c>
      <c r="EE25" s="1733">
        <f>'GECE (Saat Ekle)'!R16</f>
        <v>0</v>
      </c>
      <c r="EF25" s="1727">
        <f>'GECE (Saat Ekle)'!S16</f>
        <v>0</v>
      </c>
      <c r="EG25" s="1736">
        <f>'GECE (Saat Ekle)'!T16</f>
        <v>0</v>
      </c>
      <c r="EH25" s="1727">
        <f>'GECE (Saat Ekle)'!U16</f>
        <v>0</v>
      </c>
      <c r="EI25" s="1736">
        <f>'GECE (Saat Ekle)'!V16</f>
        <v>0</v>
      </c>
      <c r="EJ25" s="1727">
        <f>'GECE (Saat Ekle)'!W16</f>
        <v>0</v>
      </c>
      <c r="EK25" s="1736">
        <f>'GECE (Saat Ekle)'!X16</f>
        <v>0</v>
      </c>
      <c r="EL25" s="1727">
        <f>'GECE (Saat Ekle)'!Y16</f>
        <v>0</v>
      </c>
      <c r="EM25" s="1736">
        <f>'GECE (Saat Ekle)'!Z16</f>
        <v>0</v>
      </c>
      <c r="EN25" s="1727">
        <f>'GECE (Saat Ekle)'!AA16</f>
        <v>0</v>
      </c>
      <c r="EO25" s="1460">
        <f>'GECE (Saat Ekle)'!AB16</f>
        <v>0</v>
      </c>
      <c r="EP25" s="1728">
        <f>'GECE (Saat Ekle)'!AC16</f>
        <v>0</v>
      </c>
      <c r="EQ25" s="1461">
        <f>'GECE (Saat Ekle)'!AD16</f>
        <v>0</v>
      </c>
      <c r="ER25" s="1728">
        <f>'GECE (Saat Ekle)'!AE16</f>
        <v>0</v>
      </c>
      <c r="ES25" s="1733">
        <f>'GECE (Saat Ekle)'!AF16</f>
        <v>0</v>
      </c>
      <c r="ET25" s="1727">
        <f>'GECE (Saat Ekle)'!AG16</f>
        <v>0</v>
      </c>
      <c r="EU25" s="1736">
        <f>'GECE (Saat Ekle)'!AH16</f>
        <v>0</v>
      </c>
      <c r="EV25" s="1727">
        <f>'GECE (Saat Ekle)'!AI16</f>
        <v>0</v>
      </c>
      <c r="EW25" s="1736">
        <f>'GECE (Saat Ekle)'!AJ16</f>
        <v>0</v>
      </c>
      <c r="EX25" s="1727">
        <f>'GECE (Saat Ekle)'!AK16</f>
        <v>0</v>
      </c>
      <c r="EY25" s="1736">
        <f>'GECE (Saat Ekle)'!AL16</f>
        <v>0</v>
      </c>
      <c r="EZ25" s="1727">
        <f>'GECE (Saat Ekle)'!AM16</f>
        <v>0</v>
      </c>
      <c r="FA25" s="1736">
        <f>'GECE (Saat Ekle)'!AN16</f>
        <v>0</v>
      </c>
      <c r="FB25" s="1727">
        <f>'GECE (Saat Ekle)'!AO16</f>
        <v>0</v>
      </c>
      <c r="FC25" s="1460">
        <f>'GECE (Saat Ekle)'!AP16</f>
        <v>0</v>
      </c>
      <c r="FD25" s="1728">
        <f>'GECE (Saat Ekle)'!AQ16</f>
        <v>0</v>
      </c>
      <c r="FE25" s="1461">
        <f>'GECE (Saat Ekle)'!AR16</f>
        <v>0</v>
      </c>
      <c r="FF25" s="1728">
        <f>'GECE (Saat Ekle)'!AS16</f>
        <v>0</v>
      </c>
      <c r="FG25" s="1733">
        <f>'GECE (Saat Ekle)'!AT16</f>
        <v>0</v>
      </c>
      <c r="FH25" s="1727">
        <f>'GECE (Saat Ekle)'!AU16</f>
        <v>0</v>
      </c>
      <c r="FI25" s="1736">
        <f>'GECE (Saat Ekle)'!AV16</f>
        <v>0</v>
      </c>
      <c r="FJ25" s="1727">
        <f>'GECE (Saat Ekle)'!AW16</f>
        <v>0</v>
      </c>
      <c r="FK25" s="1736">
        <f>'GECE (Saat Ekle)'!AX16</f>
        <v>0</v>
      </c>
      <c r="FL25" s="1727">
        <f>'GECE (Saat Ekle)'!AY16</f>
        <v>0</v>
      </c>
      <c r="FM25" s="1736">
        <f>'GECE (Saat Ekle)'!AZ16</f>
        <v>0</v>
      </c>
      <c r="FN25" s="1727">
        <f>'GECE (Saat Ekle)'!BA16</f>
        <v>0</v>
      </c>
      <c r="FO25" s="1736">
        <f>'GECE (Saat Ekle)'!BB16</f>
        <v>0</v>
      </c>
      <c r="FP25" s="1727">
        <f>'GECE (Saat Ekle)'!BC16</f>
        <v>0</v>
      </c>
      <c r="FQ25" s="1460">
        <f>'GECE (Saat Ekle)'!BD16</f>
        <v>0</v>
      </c>
      <c r="FR25" s="1728">
        <f>'GECE (Saat Ekle)'!BE16</f>
        <v>0</v>
      </c>
      <c r="FS25" s="1461">
        <f>'GECE (Saat Ekle)'!BF16</f>
        <v>0</v>
      </c>
      <c r="FT25" s="1728">
        <f>'GECE (Saat Ekle)'!BG16</f>
        <v>0</v>
      </c>
      <c r="FU25" s="1733">
        <f>'GECE (Saat Ekle)'!BH16</f>
        <v>0</v>
      </c>
      <c r="FV25" s="1727">
        <f>'GECE (Saat Ekle)'!BI16</f>
        <v>0</v>
      </c>
      <c r="FW25" s="1736">
        <f>'GECE (Saat Ekle)'!BJ16</f>
        <v>0</v>
      </c>
      <c r="FX25" s="1727">
        <f>'GECE (Saat Ekle)'!BK16</f>
        <v>0</v>
      </c>
      <c r="FY25" s="1736">
        <f>'GECE (Saat Ekle)'!BL16</f>
        <v>0</v>
      </c>
      <c r="FZ25" s="1727">
        <f>'GECE (Saat Ekle)'!BM16</f>
        <v>0</v>
      </c>
      <c r="GA25" s="1736">
        <f>'GECE (Saat Ekle)'!BN16</f>
        <v>0</v>
      </c>
      <c r="GB25" s="1727">
        <f>'GECE (Saat Ekle)'!BO16</f>
        <v>0</v>
      </c>
      <c r="GC25" s="1736">
        <f>'GECE (Saat Ekle)'!BP16</f>
        <v>0</v>
      </c>
      <c r="GD25" s="1727">
        <f>'GECE (Saat Ekle)'!BQ16</f>
        <v>0</v>
      </c>
      <c r="GE25" s="1460">
        <f>'GECE (Saat Ekle)'!BR16</f>
        <v>0</v>
      </c>
      <c r="GF25" s="1728">
        <f>'GECE (Saat Ekle)'!BS16</f>
        <v>0</v>
      </c>
      <c r="GG25" s="1461">
        <f>'GECE (Saat Ekle)'!BT16</f>
        <v>0</v>
      </c>
      <c r="GH25" s="1768">
        <f>'GECE (Saat Ekle)'!BU16</f>
        <v>0</v>
      </c>
      <c r="GK25" s="4109"/>
      <c r="GL25" s="1487" t="str">
        <f t="shared" si="126"/>
        <v/>
      </c>
      <c r="GM25" s="1515"/>
      <c r="GN25" s="1487" t="str">
        <f t="shared" si="51"/>
        <v/>
      </c>
      <c r="GO25" s="1515"/>
      <c r="GP25" s="1487" t="str">
        <f t="shared" si="52"/>
        <v/>
      </c>
      <c r="GQ25" s="1515"/>
      <c r="GR25" s="1487" t="str">
        <f t="shared" si="53"/>
        <v/>
      </c>
      <c r="GS25" s="1515"/>
      <c r="GT25" s="1487" t="str">
        <f t="shared" si="54"/>
        <v/>
      </c>
      <c r="GU25" s="1500"/>
      <c r="GV25" s="1497" t="str">
        <f t="shared" si="127"/>
        <v/>
      </c>
      <c r="GW25" s="1515"/>
      <c r="GX25" s="1487" t="str">
        <f t="shared" si="128"/>
        <v/>
      </c>
      <c r="GY25" s="1517"/>
      <c r="GZ25" s="1494" t="str">
        <f t="shared" si="129"/>
        <v/>
      </c>
      <c r="HA25" s="1515"/>
      <c r="HB25" s="1490" t="str">
        <f t="shared" si="55"/>
        <v/>
      </c>
      <c r="HC25" s="1515"/>
      <c r="HD25" s="1490" t="str">
        <f t="shared" si="56"/>
        <v/>
      </c>
      <c r="HE25" s="1515"/>
      <c r="HF25" s="1490" t="str">
        <f t="shared" si="57"/>
        <v/>
      </c>
      <c r="HG25" s="1515"/>
      <c r="HH25" s="1490" t="str">
        <f t="shared" si="58"/>
        <v/>
      </c>
      <c r="HI25" s="1500"/>
      <c r="HJ25" s="1506" t="str">
        <f t="shared" si="59"/>
        <v/>
      </c>
      <c r="HK25" s="1515"/>
      <c r="HL25" s="1490" t="str">
        <f t="shared" si="130"/>
        <v/>
      </c>
      <c r="HM25" s="1517"/>
      <c r="HN25" s="1503" t="str">
        <f t="shared" si="60"/>
        <v/>
      </c>
      <c r="HO25" s="1515"/>
      <c r="HP25" s="1487" t="str">
        <f t="shared" si="61"/>
        <v/>
      </c>
      <c r="HQ25" s="1515"/>
      <c r="HR25" s="1487" t="str">
        <f t="shared" si="62"/>
        <v/>
      </c>
      <c r="HS25" s="1515"/>
      <c r="HT25" s="1487" t="str">
        <f t="shared" si="63"/>
        <v/>
      </c>
      <c r="HU25" s="1515"/>
      <c r="HV25" s="1487" t="str">
        <f t="shared" si="64"/>
        <v/>
      </c>
      <c r="HW25" s="1500"/>
      <c r="HX25" s="1497" t="str">
        <f t="shared" si="65"/>
        <v/>
      </c>
      <c r="HY25" s="1515"/>
      <c r="HZ25" s="1487" t="str">
        <f t="shared" si="66"/>
        <v/>
      </c>
      <c r="IA25" s="1517"/>
      <c r="IB25" s="1494" t="str">
        <f t="shared" si="67"/>
        <v/>
      </c>
      <c r="IC25" s="1515"/>
      <c r="ID25" s="1490" t="str">
        <f t="shared" si="68"/>
        <v/>
      </c>
      <c r="IE25" s="1515"/>
      <c r="IF25" s="1490" t="str">
        <f t="shared" si="69"/>
        <v/>
      </c>
      <c r="IG25" s="1515"/>
      <c r="IH25" s="1490" t="str">
        <f t="shared" si="70"/>
        <v/>
      </c>
      <c r="II25" s="1515"/>
      <c r="IJ25" s="1490" t="str">
        <f t="shared" si="71"/>
        <v/>
      </c>
      <c r="IK25" s="1500"/>
      <c r="IL25" s="1506" t="str">
        <f t="shared" si="72"/>
        <v/>
      </c>
      <c r="IM25" s="1515"/>
      <c r="IN25" s="1490" t="str">
        <f t="shared" si="73"/>
        <v/>
      </c>
      <c r="IO25" s="1517"/>
      <c r="IP25" s="1509" t="str">
        <f t="shared" si="74"/>
        <v/>
      </c>
      <c r="IQ25" s="1515"/>
      <c r="IR25" s="1422" t="str">
        <f t="shared" si="75"/>
        <v/>
      </c>
      <c r="IS25" s="1515"/>
      <c r="IT25" s="1422" t="str">
        <f t="shared" si="76"/>
        <v/>
      </c>
      <c r="IU25" s="1515"/>
      <c r="IV25" s="1422" t="str">
        <f t="shared" si="77"/>
        <v/>
      </c>
      <c r="IW25" s="1515"/>
      <c r="IX25" s="1422" t="str">
        <f t="shared" si="78"/>
        <v/>
      </c>
      <c r="IY25" s="1500"/>
      <c r="IZ25" s="1512" t="str">
        <f t="shared" si="79"/>
        <v/>
      </c>
      <c r="JA25" s="1515"/>
      <c r="JB25" s="1422" t="str">
        <f t="shared" si="80"/>
        <v/>
      </c>
      <c r="JC25" s="1517"/>
      <c r="JE25" s="1571">
        <f t="shared" si="131"/>
        <v>0</v>
      </c>
      <c r="JF25" s="1555">
        <f t="shared" si="132"/>
        <v>0</v>
      </c>
      <c r="JG25" s="1555">
        <f t="shared" si="133"/>
        <v>0</v>
      </c>
      <c r="JH25" s="1555">
        <f t="shared" si="134"/>
        <v>0</v>
      </c>
      <c r="JI25" s="1579">
        <f t="shared" si="135"/>
        <v>0</v>
      </c>
      <c r="JJ25" s="1549"/>
      <c r="JK25" s="1549"/>
      <c r="JL25" s="1754"/>
      <c r="JM25" s="1754"/>
      <c r="JN25" s="4182"/>
      <c r="JO25" s="1604" t="str">
        <f t="shared" si="154"/>
        <v/>
      </c>
      <c r="JP25" s="1563"/>
      <c r="JQ25" s="1563" t="str">
        <f t="shared" si="81"/>
        <v/>
      </c>
      <c r="JR25" s="1563"/>
      <c r="JS25" s="1563" t="str">
        <f t="shared" si="136"/>
        <v/>
      </c>
      <c r="JT25" s="1563"/>
      <c r="JU25" s="1563" t="str">
        <f t="shared" si="82"/>
        <v/>
      </c>
      <c r="JV25" s="1563"/>
      <c r="JW25" s="1563" t="str">
        <f t="shared" si="83"/>
        <v/>
      </c>
      <c r="JX25" s="1563"/>
      <c r="JY25" s="1563" t="str">
        <f t="shared" si="84"/>
        <v/>
      </c>
      <c r="JZ25" s="1563"/>
      <c r="KA25" s="1563" t="str">
        <f t="shared" si="85"/>
        <v/>
      </c>
      <c r="KB25" s="1563"/>
      <c r="KC25" s="1563" t="str">
        <f t="shared" si="86"/>
        <v/>
      </c>
      <c r="KD25" s="1563"/>
      <c r="KE25" s="1563" t="str">
        <f t="shared" si="87"/>
        <v/>
      </c>
      <c r="KF25" s="1563"/>
      <c r="KG25" s="1563" t="str">
        <f t="shared" si="88"/>
        <v/>
      </c>
      <c r="KH25" s="1563"/>
      <c r="KI25" s="1563" t="str">
        <f t="shared" si="89"/>
        <v/>
      </c>
      <c r="KJ25" s="1563"/>
      <c r="KK25" s="1563" t="str">
        <f t="shared" si="90"/>
        <v/>
      </c>
      <c r="KL25" s="1563"/>
      <c r="KM25" s="1563" t="str">
        <f t="shared" si="91"/>
        <v/>
      </c>
      <c r="KN25" s="1563"/>
      <c r="KO25" s="1563" t="str">
        <f t="shared" si="92"/>
        <v/>
      </c>
      <c r="KP25" s="1563"/>
      <c r="KQ25" s="1563" t="str">
        <f t="shared" si="93"/>
        <v/>
      </c>
      <c r="KR25" s="1563"/>
      <c r="KS25" s="1563" t="str">
        <f t="shared" si="94"/>
        <v/>
      </c>
      <c r="KT25" s="1563"/>
      <c r="KU25" s="1563" t="str">
        <f t="shared" si="155"/>
        <v/>
      </c>
      <c r="KV25" s="1563"/>
      <c r="KW25" s="1563" t="str">
        <f t="shared" si="95"/>
        <v/>
      </c>
      <c r="KX25" s="1563"/>
      <c r="KY25" s="1563" t="str">
        <f t="shared" si="96"/>
        <v/>
      </c>
      <c r="KZ25" s="1563"/>
      <c r="LA25" s="1563" t="str">
        <f t="shared" si="97"/>
        <v/>
      </c>
      <c r="LB25" s="1563"/>
      <c r="LC25" s="1563" t="str">
        <f t="shared" si="98"/>
        <v/>
      </c>
      <c r="LD25" s="1563"/>
      <c r="LE25" s="1563" t="str">
        <f t="shared" si="99"/>
        <v/>
      </c>
      <c r="LF25" s="1563"/>
      <c r="LG25" s="1563" t="str">
        <f t="shared" si="100"/>
        <v/>
      </c>
      <c r="LH25" s="1563"/>
      <c r="LI25" s="1563" t="str">
        <f t="shared" si="101"/>
        <v/>
      </c>
      <c r="LJ25" s="1563"/>
      <c r="LK25" s="1563" t="str">
        <f t="shared" si="102"/>
        <v/>
      </c>
      <c r="LL25" s="1563"/>
      <c r="LM25" s="1563" t="str">
        <f t="shared" si="103"/>
        <v/>
      </c>
      <c r="LN25" s="1563"/>
      <c r="LO25" s="1563" t="str">
        <f t="shared" si="104"/>
        <v/>
      </c>
      <c r="LP25" s="1563"/>
      <c r="LQ25" s="1563" t="str">
        <f t="shared" si="105"/>
        <v/>
      </c>
      <c r="LR25" s="1563"/>
      <c r="LS25" s="1563" t="str">
        <f t="shared" si="106"/>
        <v/>
      </c>
      <c r="LT25" s="1563"/>
      <c r="LU25" s="1563" t="str">
        <f t="shared" si="107"/>
        <v/>
      </c>
      <c r="LV25" s="1563"/>
      <c r="LW25" s="1563" t="str">
        <f t="shared" si="108"/>
        <v/>
      </c>
      <c r="LX25" s="1563"/>
      <c r="LY25" s="1563" t="str">
        <f t="shared" si="109"/>
        <v/>
      </c>
      <c r="LZ25" s="1563"/>
      <c r="MA25" s="1563" t="str">
        <f t="shared" si="110"/>
        <v/>
      </c>
      <c r="MB25" s="1563"/>
      <c r="MC25" s="1563" t="str">
        <f t="shared" si="111"/>
        <v/>
      </c>
      <c r="MD25" s="1563"/>
      <c r="ME25" s="1563" t="str">
        <f t="shared" si="112"/>
        <v/>
      </c>
      <c r="MF25" s="1563"/>
      <c r="MG25" s="1572">
        <f t="shared" si="137"/>
        <v>0</v>
      </c>
      <c r="MH25" s="1754"/>
      <c r="MI25" s="1571">
        <f t="shared" si="138"/>
        <v>0</v>
      </c>
      <c r="MJ25" s="1555">
        <f t="shared" si="113"/>
        <v>0</v>
      </c>
      <c r="MK25" s="1555">
        <f t="shared" si="113"/>
        <v>0</v>
      </c>
      <c r="ML25" s="1555">
        <f t="shared" si="113"/>
        <v>0</v>
      </c>
      <c r="MM25" s="1555">
        <f t="shared" si="113"/>
        <v>0</v>
      </c>
      <c r="MN25" s="1555">
        <f t="shared" si="113"/>
        <v>0</v>
      </c>
      <c r="MO25" s="1579">
        <f t="shared" si="113"/>
        <v>0</v>
      </c>
      <c r="MP25" s="1754">
        <f t="shared" si="139"/>
        <v>0</v>
      </c>
      <c r="MQ25" s="1754"/>
      <c r="MR25" s="1557"/>
      <c r="MS25" s="1557"/>
      <c r="MT25" s="1557"/>
      <c r="MU25" s="1557"/>
      <c r="MV25" s="1557"/>
      <c r="MW25" s="1557"/>
      <c r="MX25" s="1557"/>
      <c r="MY25" s="1752"/>
      <c r="MZ25" s="1600"/>
      <c r="NA25" s="1754"/>
      <c r="NB25" s="1585">
        <f t="shared" si="140"/>
        <v>0</v>
      </c>
      <c r="NC25" s="1554">
        <f t="shared" si="141"/>
        <v>0</v>
      </c>
      <c r="ND25" s="1554">
        <f t="shared" si="142"/>
        <v>0</v>
      </c>
      <c r="NE25" s="1554">
        <f t="shared" si="143"/>
        <v>0</v>
      </c>
      <c r="NF25" s="1554">
        <f t="shared" si="144"/>
        <v>0</v>
      </c>
      <c r="NG25" s="1554">
        <f t="shared" si="145"/>
        <v>0</v>
      </c>
      <c r="NH25" s="1554">
        <f t="shared" si="146"/>
        <v>0</v>
      </c>
      <c r="NI25" s="1586">
        <f t="shared" si="147"/>
        <v>0</v>
      </c>
      <c r="NL25" s="1766">
        <f t="shared" si="148"/>
        <v>0</v>
      </c>
    </row>
    <row r="26" spans="3:376" s="1457" customFormat="1" ht="10.5" customHeight="1" thickBot="1">
      <c r="C26" s="2475" t="str">
        <f t="shared" si="114"/>
        <v>0T</v>
      </c>
      <c r="D26" s="2472">
        <f t="shared" si="115"/>
        <v>0</v>
      </c>
      <c r="E26" s="1450">
        <f t="shared" si="116"/>
        <v>0</v>
      </c>
      <c r="F26" s="1450">
        <f t="shared" si="117"/>
        <v>0</v>
      </c>
      <c r="G26" s="1450">
        <f t="shared" si="118"/>
        <v>0</v>
      </c>
      <c r="H26" s="1450">
        <f t="shared" si="119"/>
        <v>0</v>
      </c>
      <c r="I26" s="2467"/>
      <c r="J26" s="751"/>
      <c r="L26" s="2486" t="str">
        <f t="shared" si="120"/>
        <v>0T</v>
      </c>
      <c r="M26" s="2489">
        <f t="shared" si="121"/>
        <v>0</v>
      </c>
      <c r="N26" s="1417">
        <f t="shared" si="121"/>
        <v>0</v>
      </c>
      <c r="O26" s="1417">
        <f t="shared" si="121"/>
        <v>0</v>
      </c>
      <c r="P26" s="1417">
        <f t="shared" si="121"/>
        <v>0</v>
      </c>
      <c r="Q26" s="1417">
        <f t="shared" si="121"/>
        <v>0</v>
      </c>
      <c r="R26" s="1418"/>
      <c r="S26" s="1418"/>
      <c r="T26" s="2480"/>
      <c r="V26" s="2402"/>
      <c r="W26" s="1752"/>
      <c r="X26" s="1752"/>
      <c r="Y26" s="1752"/>
      <c r="Z26" s="1752"/>
      <c r="AA26" s="1752"/>
      <c r="AB26" s="1752"/>
      <c r="AC26" s="1752"/>
      <c r="AD26" s="1752"/>
      <c r="AE26" s="1752"/>
      <c r="AF26" s="1752"/>
      <c r="AG26" s="1752"/>
      <c r="AH26" s="1752"/>
      <c r="AI26" s="1752"/>
      <c r="AJ26" s="1752"/>
      <c r="AK26" s="1752"/>
      <c r="AL26" s="1752"/>
      <c r="AM26" s="1752"/>
      <c r="AN26" s="1752"/>
      <c r="AO26" s="1752"/>
      <c r="AP26" s="1752"/>
      <c r="AQ26" s="1752"/>
      <c r="AR26" s="1752"/>
      <c r="AS26" s="1752"/>
      <c r="AT26" s="1752"/>
      <c r="AU26" s="1752"/>
      <c r="AV26" s="1752"/>
      <c r="AW26" s="1752"/>
      <c r="AX26" s="1752"/>
      <c r="AY26" s="1752"/>
      <c r="AZ26" s="1752"/>
      <c r="BA26" s="1752"/>
      <c r="BB26" s="1752"/>
      <c r="BC26" s="1752"/>
      <c r="BD26" s="1752"/>
      <c r="BE26" s="1752"/>
      <c r="BF26" s="1752"/>
      <c r="BG26" s="1752"/>
      <c r="BH26" s="1752"/>
      <c r="BI26" s="1752"/>
      <c r="BJ26" s="1752"/>
      <c r="BK26" s="1752"/>
      <c r="BL26" s="1752"/>
      <c r="BM26" s="1752"/>
      <c r="BN26" s="1752"/>
      <c r="BO26" s="1752"/>
      <c r="BP26" s="1752"/>
      <c r="BQ26" s="1752"/>
      <c r="BR26" s="1752"/>
      <c r="BS26" s="1752"/>
      <c r="BT26" s="1752"/>
      <c r="BU26" s="1752"/>
      <c r="BV26" s="1752"/>
      <c r="BW26" s="1752"/>
      <c r="BX26" s="1752"/>
      <c r="BY26" s="1752"/>
      <c r="BZ26" s="1752"/>
      <c r="CA26" s="1752"/>
      <c r="CB26" s="1752"/>
      <c r="CC26" s="1752"/>
      <c r="CD26" s="1752"/>
      <c r="CE26" s="1752"/>
      <c r="CF26" s="1752"/>
      <c r="CG26" s="1752"/>
      <c r="CH26" s="1752"/>
      <c r="CI26" s="1752"/>
      <c r="CJ26" s="1752"/>
      <c r="CK26" s="1752"/>
      <c r="CL26" s="1752"/>
      <c r="CM26" s="1752"/>
      <c r="CN26" s="2494" t="str">
        <f>IF(DO26="","",(DO26&amp;(COUNTIF($DO$16:DO27,DO26))))</f>
        <v>06</v>
      </c>
      <c r="CO26" s="1471">
        <f t="shared" ref="CO26" si="176">DO26</f>
        <v>0</v>
      </c>
      <c r="CP26" s="2500" t="str">
        <f t="shared" ref="CP26" si="177">DO26&amp;DP26</f>
        <v>0T</v>
      </c>
      <c r="CQ26" s="2489">
        <f t="shared" si="151"/>
        <v>0</v>
      </c>
      <c r="CR26" s="1417">
        <f t="shared" si="122"/>
        <v>0</v>
      </c>
      <c r="CS26" s="1417">
        <f t="shared" si="123"/>
        <v>0</v>
      </c>
      <c r="CT26" s="1417">
        <f t="shared" si="124"/>
        <v>0</v>
      </c>
      <c r="CU26" s="2495">
        <f t="shared" si="125"/>
        <v>0</v>
      </c>
      <c r="CW26" s="2429" t="str">
        <f>IFERROR((VLOOKUP(CN26,'BİLGİ GİR'!$V$170:$AA$182,6,0)),"")</f>
        <v/>
      </c>
      <c r="CX26" s="4180">
        <f>'BİLGİ GİR'!F175</f>
        <v>0</v>
      </c>
      <c r="CY26" s="1421" t="s">
        <v>7</v>
      </c>
      <c r="CZ26" s="1442">
        <f>'BİLGİ GİR'!CB175</f>
        <v>0</v>
      </c>
      <c r="DA26" s="1445"/>
      <c r="DB26" s="1442">
        <f>'BİLGİ GİR'!CD175</f>
        <v>0</v>
      </c>
      <c r="DC26" s="1445"/>
      <c r="DD26" s="1442">
        <f>'BİLGİ GİR'!CF175</f>
        <v>0</v>
      </c>
      <c r="DE26" s="1445"/>
      <c r="DF26" s="1442">
        <f>'BİLGİ GİR'!CH175</f>
        <v>0</v>
      </c>
      <c r="DG26" s="1445"/>
      <c r="DH26" s="1442">
        <f>'BİLGİ GİR'!CJ175</f>
        <v>0</v>
      </c>
      <c r="DI26" s="1445"/>
      <c r="DJ26" s="1442">
        <f>'BİLGİ GİR'!CL175</f>
        <v>0</v>
      </c>
      <c r="DK26" s="1445"/>
      <c r="DL26" s="1442">
        <f>'BİLGİ GİR'!CN175</f>
        <v>0</v>
      </c>
      <c r="DM26" s="1445"/>
      <c r="DN26" s="33"/>
      <c r="DO26" s="4112">
        <f t="shared" ref="DO26" si="178">CX26</f>
        <v>0</v>
      </c>
      <c r="DP26" s="1275" t="s">
        <v>7</v>
      </c>
      <c r="DQ26" s="1732">
        <f>'GECE (Saat Ekle)'!D17</f>
        <v>0</v>
      </c>
      <c r="DR26" s="1729">
        <f>'GECE (Saat Ekle)'!E17</f>
        <v>0</v>
      </c>
      <c r="DS26" s="1735">
        <f>'GECE (Saat Ekle)'!F17</f>
        <v>0</v>
      </c>
      <c r="DT26" s="1729">
        <f>'GECE (Saat Ekle)'!G17</f>
        <v>0</v>
      </c>
      <c r="DU26" s="1735">
        <f>'GECE (Saat Ekle)'!H17</f>
        <v>0</v>
      </c>
      <c r="DV26" s="1729">
        <f>'GECE (Saat Ekle)'!I17</f>
        <v>0</v>
      </c>
      <c r="DW26" s="1735">
        <f>'GECE (Saat Ekle)'!J17</f>
        <v>0</v>
      </c>
      <c r="DX26" s="1729">
        <f>'GECE (Saat Ekle)'!K17</f>
        <v>0</v>
      </c>
      <c r="DY26" s="1735">
        <f>'GECE (Saat Ekle)'!L17</f>
        <v>0</v>
      </c>
      <c r="DZ26" s="1729">
        <f>'GECE (Saat Ekle)'!M17</f>
        <v>0</v>
      </c>
      <c r="EA26" s="1458">
        <f>'GECE (Saat Ekle)'!N17</f>
        <v>0</v>
      </c>
      <c r="EB26" s="1730">
        <f>'GECE (Saat Ekle)'!O17</f>
        <v>0</v>
      </c>
      <c r="EC26" s="1459">
        <f>'GECE (Saat Ekle)'!P17</f>
        <v>0</v>
      </c>
      <c r="ED26" s="1730">
        <f>'GECE (Saat Ekle)'!Q17</f>
        <v>0</v>
      </c>
      <c r="EE26" s="1732">
        <f>'GECE (Saat Ekle)'!R17</f>
        <v>0</v>
      </c>
      <c r="EF26" s="1729">
        <f>'GECE (Saat Ekle)'!S17</f>
        <v>0</v>
      </c>
      <c r="EG26" s="1735">
        <f>'GECE (Saat Ekle)'!T17</f>
        <v>0</v>
      </c>
      <c r="EH26" s="1729">
        <f>'GECE (Saat Ekle)'!U17</f>
        <v>0</v>
      </c>
      <c r="EI26" s="1735">
        <f>'GECE (Saat Ekle)'!V17</f>
        <v>0</v>
      </c>
      <c r="EJ26" s="1729">
        <f>'GECE (Saat Ekle)'!W17</f>
        <v>0</v>
      </c>
      <c r="EK26" s="1735">
        <f>'GECE (Saat Ekle)'!X17</f>
        <v>0</v>
      </c>
      <c r="EL26" s="1729">
        <f>'GECE (Saat Ekle)'!Y17</f>
        <v>0</v>
      </c>
      <c r="EM26" s="1735">
        <f>'GECE (Saat Ekle)'!Z17</f>
        <v>0</v>
      </c>
      <c r="EN26" s="1729">
        <f>'GECE (Saat Ekle)'!AA17</f>
        <v>0</v>
      </c>
      <c r="EO26" s="1458">
        <f>'GECE (Saat Ekle)'!AB17</f>
        <v>0</v>
      </c>
      <c r="EP26" s="1730">
        <f>'GECE (Saat Ekle)'!AC17</f>
        <v>0</v>
      </c>
      <c r="EQ26" s="1459">
        <f>'GECE (Saat Ekle)'!AD17</f>
        <v>0</v>
      </c>
      <c r="ER26" s="1730">
        <f>'GECE (Saat Ekle)'!AE17</f>
        <v>0</v>
      </c>
      <c r="ES26" s="1732">
        <f>'GECE (Saat Ekle)'!AF17</f>
        <v>0</v>
      </c>
      <c r="ET26" s="1729">
        <f>'GECE (Saat Ekle)'!AG17</f>
        <v>0</v>
      </c>
      <c r="EU26" s="1735">
        <f>'GECE (Saat Ekle)'!AH17</f>
        <v>0</v>
      </c>
      <c r="EV26" s="1729">
        <f>'GECE (Saat Ekle)'!AI17</f>
        <v>0</v>
      </c>
      <c r="EW26" s="1735">
        <f>'GECE (Saat Ekle)'!AJ17</f>
        <v>0</v>
      </c>
      <c r="EX26" s="1729">
        <f>'GECE (Saat Ekle)'!AK17</f>
        <v>0</v>
      </c>
      <c r="EY26" s="1735">
        <f>'GECE (Saat Ekle)'!AL17</f>
        <v>0</v>
      </c>
      <c r="EZ26" s="1729">
        <f>'GECE (Saat Ekle)'!AM17</f>
        <v>0</v>
      </c>
      <c r="FA26" s="1735">
        <f>'GECE (Saat Ekle)'!AN17</f>
        <v>0</v>
      </c>
      <c r="FB26" s="1729">
        <f>'GECE (Saat Ekle)'!AO17</f>
        <v>0</v>
      </c>
      <c r="FC26" s="1458">
        <f>'GECE (Saat Ekle)'!AP17</f>
        <v>0</v>
      </c>
      <c r="FD26" s="1730">
        <f>'GECE (Saat Ekle)'!AQ17</f>
        <v>0</v>
      </c>
      <c r="FE26" s="1459">
        <f>'GECE (Saat Ekle)'!AR17</f>
        <v>0</v>
      </c>
      <c r="FF26" s="1730">
        <f>'GECE (Saat Ekle)'!AS17</f>
        <v>0</v>
      </c>
      <c r="FG26" s="1732">
        <f>'GECE (Saat Ekle)'!AT17</f>
        <v>0</v>
      </c>
      <c r="FH26" s="1729">
        <f>'GECE (Saat Ekle)'!AU17</f>
        <v>0</v>
      </c>
      <c r="FI26" s="1735">
        <f>'GECE (Saat Ekle)'!AV17</f>
        <v>0</v>
      </c>
      <c r="FJ26" s="1729">
        <f>'GECE (Saat Ekle)'!AW17</f>
        <v>0</v>
      </c>
      <c r="FK26" s="1735">
        <f>'GECE (Saat Ekle)'!AX17</f>
        <v>0</v>
      </c>
      <c r="FL26" s="1729">
        <f>'GECE (Saat Ekle)'!AY17</f>
        <v>0</v>
      </c>
      <c r="FM26" s="1735">
        <f>'GECE (Saat Ekle)'!AZ17</f>
        <v>0</v>
      </c>
      <c r="FN26" s="1729">
        <f>'GECE (Saat Ekle)'!BA17</f>
        <v>0</v>
      </c>
      <c r="FO26" s="1735">
        <f>'GECE (Saat Ekle)'!BB17</f>
        <v>0</v>
      </c>
      <c r="FP26" s="1729">
        <f>'GECE (Saat Ekle)'!BC17</f>
        <v>0</v>
      </c>
      <c r="FQ26" s="1458">
        <f>'GECE (Saat Ekle)'!BD17</f>
        <v>0</v>
      </c>
      <c r="FR26" s="1730">
        <f>'GECE (Saat Ekle)'!BE17</f>
        <v>0</v>
      </c>
      <c r="FS26" s="1459">
        <f>'GECE (Saat Ekle)'!BF17</f>
        <v>0</v>
      </c>
      <c r="FT26" s="1730">
        <f>'GECE (Saat Ekle)'!BG17</f>
        <v>0</v>
      </c>
      <c r="FU26" s="1732">
        <f>'GECE (Saat Ekle)'!BH17</f>
        <v>0</v>
      </c>
      <c r="FV26" s="1729">
        <f>'GECE (Saat Ekle)'!BI17</f>
        <v>0</v>
      </c>
      <c r="FW26" s="1735">
        <f>'GECE (Saat Ekle)'!BJ17</f>
        <v>0</v>
      </c>
      <c r="FX26" s="1729">
        <f>'GECE (Saat Ekle)'!BK17</f>
        <v>0</v>
      </c>
      <c r="FY26" s="1735">
        <f>'GECE (Saat Ekle)'!BL17</f>
        <v>0</v>
      </c>
      <c r="FZ26" s="1729">
        <f>'GECE (Saat Ekle)'!BM17</f>
        <v>0</v>
      </c>
      <c r="GA26" s="1735">
        <f>'GECE (Saat Ekle)'!BN17</f>
        <v>0</v>
      </c>
      <c r="GB26" s="1729">
        <f>'GECE (Saat Ekle)'!BO17</f>
        <v>0</v>
      </c>
      <c r="GC26" s="1735">
        <f>'GECE (Saat Ekle)'!BP17</f>
        <v>0</v>
      </c>
      <c r="GD26" s="1729">
        <f>'GECE (Saat Ekle)'!BQ17</f>
        <v>0</v>
      </c>
      <c r="GE26" s="1458">
        <f>'GECE (Saat Ekle)'!BR17</f>
        <v>0</v>
      </c>
      <c r="GF26" s="1730">
        <f>'GECE (Saat Ekle)'!BS17</f>
        <v>0</v>
      </c>
      <c r="GG26" s="1459">
        <f>'GECE (Saat Ekle)'!BT17</f>
        <v>0</v>
      </c>
      <c r="GH26" s="1769">
        <f>'GECE (Saat Ekle)'!BU17</f>
        <v>0</v>
      </c>
      <c r="GK26" s="4108">
        <f t="shared" ref="GK26" si="179">DO26</f>
        <v>0</v>
      </c>
      <c r="GL26" s="1487" t="str">
        <f t="shared" si="126"/>
        <v/>
      </c>
      <c r="GM26" s="1515"/>
      <c r="GN26" s="1487" t="str">
        <f t="shared" si="51"/>
        <v/>
      </c>
      <c r="GO26" s="1515"/>
      <c r="GP26" s="1487" t="str">
        <f t="shared" si="52"/>
        <v/>
      </c>
      <c r="GQ26" s="1515"/>
      <c r="GR26" s="1487" t="str">
        <f t="shared" si="53"/>
        <v/>
      </c>
      <c r="GS26" s="1515"/>
      <c r="GT26" s="1487" t="str">
        <f t="shared" si="54"/>
        <v/>
      </c>
      <c r="GU26" s="1500"/>
      <c r="GV26" s="1497" t="str">
        <f t="shared" si="127"/>
        <v/>
      </c>
      <c r="GW26" s="1515"/>
      <c r="GX26" s="1487" t="str">
        <f t="shared" si="128"/>
        <v/>
      </c>
      <c r="GY26" s="1517"/>
      <c r="GZ26" s="1494" t="str">
        <f t="shared" si="129"/>
        <v/>
      </c>
      <c r="HA26" s="1515"/>
      <c r="HB26" s="1490" t="str">
        <f t="shared" si="55"/>
        <v/>
      </c>
      <c r="HC26" s="1515"/>
      <c r="HD26" s="1490" t="str">
        <f t="shared" si="56"/>
        <v/>
      </c>
      <c r="HE26" s="1515"/>
      <c r="HF26" s="1490" t="str">
        <f t="shared" si="57"/>
        <v/>
      </c>
      <c r="HG26" s="1515"/>
      <c r="HH26" s="1490" t="str">
        <f t="shared" si="58"/>
        <v/>
      </c>
      <c r="HI26" s="1500"/>
      <c r="HJ26" s="1506" t="str">
        <f t="shared" si="59"/>
        <v/>
      </c>
      <c r="HK26" s="1515"/>
      <c r="HL26" s="1490" t="str">
        <f t="shared" si="130"/>
        <v/>
      </c>
      <c r="HM26" s="1517"/>
      <c r="HN26" s="1503" t="str">
        <f t="shared" si="60"/>
        <v/>
      </c>
      <c r="HO26" s="1515"/>
      <c r="HP26" s="1487" t="str">
        <f t="shared" si="61"/>
        <v/>
      </c>
      <c r="HQ26" s="1515"/>
      <c r="HR26" s="1487" t="str">
        <f t="shared" si="62"/>
        <v/>
      </c>
      <c r="HS26" s="1515"/>
      <c r="HT26" s="1487" t="str">
        <f t="shared" si="63"/>
        <v/>
      </c>
      <c r="HU26" s="1515"/>
      <c r="HV26" s="1487" t="str">
        <f t="shared" si="64"/>
        <v/>
      </c>
      <c r="HW26" s="1500"/>
      <c r="HX26" s="1497" t="str">
        <f t="shared" si="65"/>
        <v/>
      </c>
      <c r="HY26" s="1515"/>
      <c r="HZ26" s="1487" t="str">
        <f t="shared" si="66"/>
        <v/>
      </c>
      <c r="IA26" s="1517"/>
      <c r="IB26" s="1494" t="str">
        <f t="shared" si="67"/>
        <v/>
      </c>
      <c r="IC26" s="1515"/>
      <c r="ID26" s="1490" t="str">
        <f t="shared" si="68"/>
        <v/>
      </c>
      <c r="IE26" s="1515"/>
      <c r="IF26" s="1490" t="str">
        <f t="shared" si="69"/>
        <v/>
      </c>
      <c r="IG26" s="1515"/>
      <c r="IH26" s="1490" t="str">
        <f t="shared" si="70"/>
        <v/>
      </c>
      <c r="II26" s="1515"/>
      <c r="IJ26" s="1490" t="str">
        <f t="shared" si="71"/>
        <v/>
      </c>
      <c r="IK26" s="1500"/>
      <c r="IL26" s="1506" t="str">
        <f t="shared" si="72"/>
        <v/>
      </c>
      <c r="IM26" s="1515"/>
      <c r="IN26" s="1490" t="str">
        <f t="shared" si="73"/>
        <v/>
      </c>
      <c r="IO26" s="1517"/>
      <c r="IP26" s="1509" t="str">
        <f t="shared" si="74"/>
        <v/>
      </c>
      <c r="IQ26" s="1515"/>
      <c r="IR26" s="1422" t="str">
        <f t="shared" si="75"/>
        <v/>
      </c>
      <c r="IS26" s="1515"/>
      <c r="IT26" s="1422" t="str">
        <f t="shared" si="76"/>
        <v/>
      </c>
      <c r="IU26" s="1515"/>
      <c r="IV26" s="1422" t="str">
        <f t="shared" si="77"/>
        <v/>
      </c>
      <c r="IW26" s="1515"/>
      <c r="IX26" s="1422" t="str">
        <f t="shared" si="78"/>
        <v/>
      </c>
      <c r="IY26" s="1500"/>
      <c r="IZ26" s="1512" t="str">
        <f t="shared" si="79"/>
        <v/>
      </c>
      <c r="JA26" s="1515"/>
      <c r="JB26" s="1422" t="str">
        <f t="shared" si="80"/>
        <v/>
      </c>
      <c r="JC26" s="1517"/>
      <c r="JE26" s="1571">
        <f t="shared" si="131"/>
        <v>0</v>
      </c>
      <c r="JF26" s="1555">
        <f t="shared" si="132"/>
        <v>0</v>
      </c>
      <c r="JG26" s="1555">
        <f t="shared" si="133"/>
        <v>0</v>
      </c>
      <c r="JH26" s="1555">
        <f t="shared" si="134"/>
        <v>0</v>
      </c>
      <c r="JI26" s="1579">
        <f t="shared" si="135"/>
        <v>0</v>
      </c>
      <c r="JJ26" s="1549"/>
      <c r="JK26" s="1549"/>
      <c r="JL26" s="1754"/>
      <c r="JM26" s="1754"/>
      <c r="JN26" s="4182"/>
      <c r="JO26" s="1604" t="str">
        <f t="shared" si="154"/>
        <v/>
      </c>
      <c r="JP26" s="1563"/>
      <c r="JQ26" s="1563" t="str">
        <f t="shared" si="81"/>
        <v/>
      </c>
      <c r="JR26" s="1563"/>
      <c r="JS26" s="1563" t="str">
        <f t="shared" si="136"/>
        <v/>
      </c>
      <c r="JT26" s="1563"/>
      <c r="JU26" s="1563" t="str">
        <f t="shared" si="82"/>
        <v/>
      </c>
      <c r="JV26" s="1563"/>
      <c r="JW26" s="1563" t="str">
        <f t="shared" si="83"/>
        <v/>
      </c>
      <c r="JX26" s="1563"/>
      <c r="JY26" s="1563" t="str">
        <f t="shared" si="84"/>
        <v/>
      </c>
      <c r="JZ26" s="1563"/>
      <c r="KA26" s="1563" t="str">
        <f t="shared" si="85"/>
        <v/>
      </c>
      <c r="KB26" s="1563"/>
      <c r="KC26" s="1563" t="str">
        <f t="shared" si="86"/>
        <v/>
      </c>
      <c r="KD26" s="1563"/>
      <c r="KE26" s="1563" t="str">
        <f t="shared" si="87"/>
        <v/>
      </c>
      <c r="KF26" s="1563"/>
      <c r="KG26" s="1563" t="str">
        <f t="shared" si="88"/>
        <v/>
      </c>
      <c r="KH26" s="1563"/>
      <c r="KI26" s="1563" t="str">
        <f t="shared" si="89"/>
        <v/>
      </c>
      <c r="KJ26" s="1563"/>
      <c r="KK26" s="1563" t="str">
        <f t="shared" si="90"/>
        <v/>
      </c>
      <c r="KL26" s="1563"/>
      <c r="KM26" s="1563" t="str">
        <f t="shared" si="91"/>
        <v/>
      </c>
      <c r="KN26" s="1563"/>
      <c r="KO26" s="1563" t="str">
        <f t="shared" si="92"/>
        <v/>
      </c>
      <c r="KP26" s="1563"/>
      <c r="KQ26" s="1563" t="str">
        <f t="shared" si="93"/>
        <v/>
      </c>
      <c r="KR26" s="1563"/>
      <c r="KS26" s="1563" t="str">
        <f t="shared" si="94"/>
        <v/>
      </c>
      <c r="KT26" s="1563"/>
      <c r="KU26" s="1563" t="str">
        <f t="shared" si="155"/>
        <v/>
      </c>
      <c r="KV26" s="1563"/>
      <c r="KW26" s="1563" t="str">
        <f t="shared" si="95"/>
        <v/>
      </c>
      <c r="KX26" s="1563"/>
      <c r="KY26" s="1563" t="str">
        <f t="shared" si="96"/>
        <v/>
      </c>
      <c r="KZ26" s="1563"/>
      <c r="LA26" s="1563" t="str">
        <f t="shared" si="97"/>
        <v/>
      </c>
      <c r="LB26" s="1563"/>
      <c r="LC26" s="1563" t="str">
        <f t="shared" si="98"/>
        <v/>
      </c>
      <c r="LD26" s="1563"/>
      <c r="LE26" s="1563" t="str">
        <f t="shared" si="99"/>
        <v/>
      </c>
      <c r="LF26" s="1563"/>
      <c r="LG26" s="1563" t="str">
        <f t="shared" si="100"/>
        <v/>
      </c>
      <c r="LH26" s="1563"/>
      <c r="LI26" s="1563" t="str">
        <f t="shared" si="101"/>
        <v/>
      </c>
      <c r="LJ26" s="1563"/>
      <c r="LK26" s="1563" t="str">
        <f t="shared" si="102"/>
        <v/>
      </c>
      <c r="LL26" s="1563"/>
      <c r="LM26" s="1563" t="str">
        <f t="shared" si="103"/>
        <v/>
      </c>
      <c r="LN26" s="1563"/>
      <c r="LO26" s="1563" t="str">
        <f t="shared" si="104"/>
        <v/>
      </c>
      <c r="LP26" s="1563"/>
      <c r="LQ26" s="1563" t="str">
        <f t="shared" si="105"/>
        <v/>
      </c>
      <c r="LR26" s="1563"/>
      <c r="LS26" s="1563" t="str">
        <f t="shared" si="106"/>
        <v/>
      </c>
      <c r="LT26" s="1563"/>
      <c r="LU26" s="1563" t="str">
        <f t="shared" si="107"/>
        <v/>
      </c>
      <c r="LV26" s="1563"/>
      <c r="LW26" s="1563" t="str">
        <f t="shared" si="108"/>
        <v/>
      </c>
      <c r="LX26" s="1563"/>
      <c r="LY26" s="1563" t="str">
        <f t="shared" si="109"/>
        <v/>
      </c>
      <c r="LZ26" s="1563"/>
      <c r="MA26" s="1563" t="str">
        <f t="shared" si="110"/>
        <v/>
      </c>
      <c r="MB26" s="1563"/>
      <c r="MC26" s="1563" t="str">
        <f t="shared" si="111"/>
        <v/>
      </c>
      <c r="MD26" s="1563"/>
      <c r="ME26" s="1563" t="str">
        <f t="shared" si="112"/>
        <v/>
      </c>
      <c r="MF26" s="1563"/>
      <c r="MG26" s="1572">
        <f t="shared" si="137"/>
        <v>0</v>
      </c>
      <c r="MH26" s="1754"/>
      <c r="MI26" s="1571">
        <f t="shared" si="138"/>
        <v>0</v>
      </c>
      <c r="MJ26" s="1555">
        <f t="shared" si="113"/>
        <v>0</v>
      </c>
      <c r="MK26" s="1555">
        <f t="shared" si="113"/>
        <v>0</v>
      </c>
      <c r="ML26" s="1555">
        <f t="shared" si="113"/>
        <v>0</v>
      </c>
      <c r="MM26" s="1555">
        <f t="shared" si="113"/>
        <v>0</v>
      </c>
      <c r="MN26" s="1555">
        <f t="shared" si="113"/>
        <v>0</v>
      </c>
      <c r="MO26" s="1579">
        <f t="shared" si="113"/>
        <v>0</v>
      </c>
      <c r="MP26" s="1754">
        <f t="shared" si="139"/>
        <v>0</v>
      </c>
      <c r="MQ26" s="1754"/>
      <c r="MR26" s="1557"/>
      <c r="MS26" s="1557"/>
      <c r="MT26" s="1557"/>
      <c r="MU26" s="1557"/>
      <c r="MV26" s="1557"/>
      <c r="MW26" s="1557"/>
      <c r="MX26" s="1557"/>
      <c r="MY26" s="1752"/>
      <c r="MZ26" s="1600"/>
      <c r="NA26" s="1754"/>
      <c r="NB26" s="1585">
        <f t="shared" si="140"/>
        <v>0</v>
      </c>
      <c r="NC26" s="1554">
        <f t="shared" si="141"/>
        <v>0</v>
      </c>
      <c r="ND26" s="1554">
        <f t="shared" si="142"/>
        <v>0</v>
      </c>
      <c r="NE26" s="1554">
        <f t="shared" si="143"/>
        <v>0</v>
      </c>
      <c r="NF26" s="1554">
        <f t="shared" si="144"/>
        <v>0</v>
      </c>
      <c r="NG26" s="1554">
        <f t="shared" si="145"/>
        <v>0</v>
      </c>
      <c r="NH26" s="1554">
        <f t="shared" si="146"/>
        <v>0</v>
      </c>
      <c r="NI26" s="1587">
        <f t="shared" si="147"/>
        <v>0</v>
      </c>
      <c r="NL26" s="1766">
        <f t="shared" si="148"/>
        <v>0</v>
      </c>
    </row>
    <row r="27" spans="3:376" s="1457" customFormat="1" ht="10.5" customHeight="1" thickBot="1">
      <c r="C27" s="2475" t="str">
        <f t="shared" si="114"/>
        <v>0D</v>
      </c>
      <c r="D27" s="2472">
        <f t="shared" si="115"/>
        <v>0</v>
      </c>
      <c r="E27" s="1450">
        <f t="shared" si="116"/>
        <v>0</v>
      </c>
      <c r="F27" s="1450">
        <f t="shared" si="117"/>
        <v>0</v>
      </c>
      <c r="G27" s="1450">
        <f t="shared" si="118"/>
        <v>0</v>
      </c>
      <c r="H27" s="1450">
        <f t="shared" si="119"/>
        <v>0</v>
      </c>
      <c r="I27" s="2467"/>
      <c r="J27" s="751"/>
      <c r="L27" s="2486" t="str">
        <f t="shared" si="120"/>
        <v>0D</v>
      </c>
      <c r="M27" s="2489">
        <f t="shared" si="121"/>
        <v>0</v>
      </c>
      <c r="N27" s="1417">
        <f t="shared" si="121"/>
        <v>0</v>
      </c>
      <c r="O27" s="1417">
        <f t="shared" si="121"/>
        <v>0</v>
      </c>
      <c r="P27" s="1417">
        <f t="shared" si="121"/>
        <v>0</v>
      </c>
      <c r="Q27" s="1417">
        <f t="shared" si="121"/>
        <v>0</v>
      </c>
      <c r="R27" s="1418"/>
      <c r="S27" s="1418"/>
      <c r="T27" s="2480"/>
      <c r="V27" s="2402"/>
      <c r="W27" s="1752"/>
      <c r="X27" s="1752"/>
      <c r="Y27" s="1752"/>
      <c r="Z27" s="1752"/>
      <c r="AA27" s="1752"/>
      <c r="AB27" s="1752"/>
      <c r="AC27" s="1752"/>
      <c r="AD27" s="1752"/>
      <c r="AE27" s="1752"/>
      <c r="AF27" s="1752"/>
      <c r="AG27" s="1752"/>
      <c r="AH27" s="1752"/>
      <c r="AI27" s="1752"/>
      <c r="AJ27" s="1752"/>
      <c r="AK27" s="1752"/>
      <c r="AL27" s="1752"/>
      <c r="AM27" s="1752"/>
      <c r="AN27" s="1752"/>
      <c r="AO27" s="1752"/>
      <c r="AP27" s="1752"/>
      <c r="AQ27" s="1752"/>
      <c r="AR27" s="1752"/>
      <c r="AS27" s="1752"/>
      <c r="AT27" s="1752"/>
      <c r="AU27" s="1752"/>
      <c r="AV27" s="1752"/>
      <c r="AW27" s="1752"/>
      <c r="AX27" s="1752"/>
      <c r="AY27" s="1752"/>
      <c r="AZ27" s="1752"/>
      <c r="BA27" s="1752"/>
      <c r="BB27" s="1752"/>
      <c r="BC27" s="1752"/>
      <c r="BD27" s="1752"/>
      <c r="BE27" s="1752"/>
      <c r="BF27" s="1752"/>
      <c r="BG27" s="1752"/>
      <c r="BH27" s="1752"/>
      <c r="BI27" s="1752"/>
      <c r="BJ27" s="1752"/>
      <c r="BK27" s="1752"/>
      <c r="BL27" s="1752"/>
      <c r="BM27" s="1752"/>
      <c r="BN27" s="1752"/>
      <c r="BO27" s="1752"/>
      <c r="BP27" s="1752"/>
      <c r="BQ27" s="1752"/>
      <c r="BR27" s="1752"/>
      <c r="BS27" s="1752"/>
      <c r="BT27" s="1752"/>
      <c r="BU27" s="1752"/>
      <c r="BV27" s="1752"/>
      <c r="BW27" s="1752"/>
      <c r="BX27" s="1752"/>
      <c r="BY27" s="1752"/>
      <c r="BZ27" s="1752"/>
      <c r="CA27" s="1752"/>
      <c r="CB27" s="1752"/>
      <c r="CC27" s="1752"/>
      <c r="CD27" s="1752"/>
      <c r="CE27" s="1752"/>
      <c r="CF27" s="1752"/>
      <c r="CG27" s="1752"/>
      <c r="CH27" s="1752"/>
      <c r="CI27" s="1752"/>
      <c r="CJ27" s="1752"/>
      <c r="CK27" s="1752"/>
      <c r="CL27" s="1752"/>
      <c r="CM27" s="1752"/>
      <c r="CN27" s="2494" t="str">
        <f>IF(DO26="","",(DO26&amp;(COUNTIF($DO$16:DO27,DO26))))</f>
        <v>06</v>
      </c>
      <c r="CO27" s="1471">
        <f t="shared" ref="CO27" si="180">CO26</f>
        <v>0</v>
      </c>
      <c r="CP27" s="2500" t="str">
        <f t="shared" ref="CP27" si="181">DO26&amp;DP27</f>
        <v>0D</v>
      </c>
      <c r="CQ27" s="2489">
        <f t="shared" si="151"/>
        <v>0</v>
      </c>
      <c r="CR27" s="1417">
        <f t="shared" si="122"/>
        <v>0</v>
      </c>
      <c r="CS27" s="1417">
        <f t="shared" si="123"/>
        <v>0</v>
      </c>
      <c r="CT27" s="1417">
        <f t="shared" si="124"/>
        <v>0</v>
      </c>
      <c r="CU27" s="2495">
        <f t="shared" si="125"/>
        <v>0</v>
      </c>
      <c r="CW27" s="2429" t="str">
        <f>IFERROR((VLOOKUP(CN27,'BİLGİ GİR'!$V$170:$AA$182,6,0)),"")</f>
        <v/>
      </c>
      <c r="CX27" s="4181"/>
      <c r="CY27" s="1427" t="s">
        <v>8</v>
      </c>
      <c r="CZ27" s="1444">
        <f>'BİLGİ GİR'!CC175</f>
        <v>0</v>
      </c>
      <c r="DA27" s="1446"/>
      <c r="DB27" s="1444">
        <f>'BİLGİ GİR'!CE175</f>
        <v>0</v>
      </c>
      <c r="DC27" s="1446"/>
      <c r="DD27" s="1444">
        <f>'BİLGİ GİR'!CG175</f>
        <v>0</v>
      </c>
      <c r="DE27" s="1446"/>
      <c r="DF27" s="1444">
        <f>'BİLGİ GİR'!CI175</f>
        <v>0</v>
      </c>
      <c r="DG27" s="1446"/>
      <c r="DH27" s="1444">
        <f>'BİLGİ GİR'!CK175</f>
        <v>0</v>
      </c>
      <c r="DI27" s="1446"/>
      <c r="DJ27" s="1444">
        <f>'BİLGİ GİR'!CM175</f>
        <v>0</v>
      </c>
      <c r="DK27" s="1446"/>
      <c r="DL27" s="1444">
        <f>'BİLGİ GİR'!CO175</f>
        <v>0</v>
      </c>
      <c r="DM27" s="1446"/>
      <c r="DN27" s="33"/>
      <c r="DO27" s="4113"/>
      <c r="DP27" s="1341" t="s">
        <v>8</v>
      </c>
      <c r="DQ27" s="1740">
        <f>'GECE (Saat Ekle)'!D18</f>
        <v>0</v>
      </c>
      <c r="DR27" s="1727">
        <f>'GECE (Saat Ekle)'!E18</f>
        <v>0</v>
      </c>
      <c r="DS27" s="1741">
        <f>'GECE (Saat Ekle)'!F18</f>
        <v>0</v>
      </c>
      <c r="DT27" s="1727">
        <f>'GECE (Saat Ekle)'!G18</f>
        <v>0</v>
      </c>
      <c r="DU27" s="1741">
        <f>'GECE (Saat Ekle)'!H18</f>
        <v>0</v>
      </c>
      <c r="DV27" s="1727">
        <f>'GECE (Saat Ekle)'!I18</f>
        <v>0</v>
      </c>
      <c r="DW27" s="1741">
        <f>'GECE (Saat Ekle)'!J18</f>
        <v>0</v>
      </c>
      <c r="DX27" s="1727">
        <f>'GECE (Saat Ekle)'!K18</f>
        <v>0</v>
      </c>
      <c r="DY27" s="1741">
        <f>'GECE (Saat Ekle)'!L18</f>
        <v>0</v>
      </c>
      <c r="DZ27" s="1727">
        <f>'GECE (Saat Ekle)'!M18</f>
        <v>0</v>
      </c>
      <c r="EA27" s="1462">
        <f>'GECE (Saat Ekle)'!N18</f>
        <v>0</v>
      </c>
      <c r="EB27" s="1728">
        <f>'GECE (Saat Ekle)'!O18</f>
        <v>0</v>
      </c>
      <c r="EC27" s="1463">
        <f>'GECE (Saat Ekle)'!P18</f>
        <v>0</v>
      </c>
      <c r="ED27" s="1728">
        <f>'GECE (Saat Ekle)'!Q18</f>
        <v>0</v>
      </c>
      <c r="EE27" s="1740">
        <f>'GECE (Saat Ekle)'!R18</f>
        <v>0</v>
      </c>
      <c r="EF27" s="1770">
        <f>'GECE (Saat Ekle)'!S18</f>
        <v>0</v>
      </c>
      <c r="EG27" s="1741">
        <f>'GECE (Saat Ekle)'!T18</f>
        <v>0</v>
      </c>
      <c r="EH27" s="1770">
        <f>'GECE (Saat Ekle)'!U18</f>
        <v>0</v>
      </c>
      <c r="EI27" s="1741">
        <f>'GECE (Saat Ekle)'!V18</f>
        <v>0</v>
      </c>
      <c r="EJ27" s="1770">
        <f>'GECE (Saat Ekle)'!W18</f>
        <v>0</v>
      </c>
      <c r="EK27" s="1741">
        <f>'GECE (Saat Ekle)'!X18</f>
        <v>0</v>
      </c>
      <c r="EL27" s="1770">
        <f>'GECE (Saat Ekle)'!Y18</f>
        <v>0</v>
      </c>
      <c r="EM27" s="1741">
        <f>'GECE (Saat Ekle)'!Z18</f>
        <v>0</v>
      </c>
      <c r="EN27" s="1770">
        <f>'GECE (Saat Ekle)'!AA18</f>
        <v>0</v>
      </c>
      <c r="EO27" s="1462">
        <f>'GECE (Saat Ekle)'!AB18</f>
        <v>0</v>
      </c>
      <c r="EP27" s="1771">
        <f>'GECE (Saat Ekle)'!AC18</f>
        <v>0</v>
      </c>
      <c r="EQ27" s="1463">
        <f>'GECE (Saat Ekle)'!AD18</f>
        <v>0</v>
      </c>
      <c r="ER27" s="1771">
        <f>'GECE (Saat Ekle)'!AE18</f>
        <v>0</v>
      </c>
      <c r="ES27" s="1740">
        <f>'GECE (Saat Ekle)'!AF18</f>
        <v>0</v>
      </c>
      <c r="ET27" s="1770">
        <f>'GECE (Saat Ekle)'!AG18</f>
        <v>0</v>
      </c>
      <c r="EU27" s="1741">
        <f>'GECE (Saat Ekle)'!AH18</f>
        <v>0</v>
      </c>
      <c r="EV27" s="1770">
        <f>'GECE (Saat Ekle)'!AI18</f>
        <v>0</v>
      </c>
      <c r="EW27" s="1741">
        <f>'GECE (Saat Ekle)'!AJ18</f>
        <v>0</v>
      </c>
      <c r="EX27" s="1770">
        <f>'GECE (Saat Ekle)'!AK18</f>
        <v>0</v>
      </c>
      <c r="EY27" s="1741">
        <f>'GECE (Saat Ekle)'!AL18</f>
        <v>0</v>
      </c>
      <c r="EZ27" s="1770">
        <f>'GECE (Saat Ekle)'!AM18</f>
        <v>0</v>
      </c>
      <c r="FA27" s="1741">
        <f>'GECE (Saat Ekle)'!AN18</f>
        <v>0</v>
      </c>
      <c r="FB27" s="1770">
        <f>'GECE (Saat Ekle)'!AO18</f>
        <v>0</v>
      </c>
      <c r="FC27" s="1462">
        <f>'GECE (Saat Ekle)'!AP18</f>
        <v>0</v>
      </c>
      <c r="FD27" s="1771">
        <f>'GECE (Saat Ekle)'!AQ18</f>
        <v>0</v>
      </c>
      <c r="FE27" s="1463">
        <f>'GECE (Saat Ekle)'!AR18</f>
        <v>0</v>
      </c>
      <c r="FF27" s="1771">
        <f>'GECE (Saat Ekle)'!AS18</f>
        <v>0</v>
      </c>
      <c r="FG27" s="1740">
        <f>'GECE (Saat Ekle)'!AT18</f>
        <v>0</v>
      </c>
      <c r="FH27" s="1770">
        <f>'GECE (Saat Ekle)'!AU18</f>
        <v>0</v>
      </c>
      <c r="FI27" s="1741">
        <f>'GECE (Saat Ekle)'!AV18</f>
        <v>0</v>
      </c>
      <c r="FJ27" s="1770">
        <f>'GECE (Saat Ekle)'!AW18</f>
        <v>0</v>
      </c>
      <c r="FK27" s="1741">
        <f>'GECE (Saat Ekle)'!AX18</f>
        <v>0</v>
      </c>
      <c r="FL27" s="1770">
        <f>'GECE (Saat Ekle)'!AY18</f>
        <v>0</v>
      </c>
      <c r="FM27" s="1741">
        <f>'GECE (Saat Ekle)'!AZ18</f>
        <v>0</v>
      </c>
      <c r="FN27" s="1770">
        <f>'GECE (Saat Ekle)'!BA18</f>
        <v>0</v>
      </c>
      <c r="FO27" s="1741">
        <f>'GECE (Saat Ekle)'!BB18</f>
        <v>0</v>
      </c>
      <c r="FP27" s="1770">
        <f>'GECE (Saat Ekle)'!BC18</f>
        <v>0</v>
      </c>
      <c r="FQ27" s="1462">
        <f>'GECE (Saat Ekle)'!BD18</f>
        <v>0</v>
      </c>
      <c r="FR27" s="1771">
        <f>'GECE (Saat Ekle)'!BE18</f>
        <v>0</v>
      </c>
      <c r="FS27" s="1463">
        <f>'GECE (Saat Ekle)'!BF18</f>
        <v>0</v>
      </c>
      <c r="FT27" s="1771">
        <f>'GECE (Saat Ekle)'!BG18</f>
        <v>0</v>
      </c>
      <c r="FU27" s="1740">
        <f>'GECE (Saat Ekle)'!BH18</f>
        <v>0</v>
      </c>
      <c r="FV27" s="1770">
        <f>'GECE (Saat Ekle)'!BI18</f>
        <v>0</v>
      </c>
      <c r="FW27" s="1741">
        <f>'GECE (Saat Ekle)'!BJ18</f>
        <v>0</v>
      </c>
      <c r="FX27" s="1770">
        <f>'GECE (Saat Ekle)'!BK18</f>
        <v>0</v>
      </c>
      <c r="FY27" s="1741">
        <f>'GECE (Saat Ekle)'!BL18</f>
        <v>0</v>
      </c>
      <c r="FZ27" s="1770">
        <f>'GECE (Saat Ekle)'!BM18</f>
        <v>0</v>
      </c>
      <c r="GA27" s="1741">
        <f>'GECE (Saat Ekle)'!BN18</f>
        <v>0</v>
      </c>
      <c r="GB27" s="1770">
        <f>'GECE (Saat Ekle)'!BO18</f>
        <v>0</v>
      </c>
      <c r="GC27" s="1741">
        <f>'GECE (Saat Ekle)'!BP18</f>
        <v>0</v>
      </c>
      <c r="GD27" s="1770">
        <f>'GECE (Saat Ekle)'!BQ18</f>
        <v>0</v>
      </c>
      <c r="GE27" s="1462">
        <f>'GECE (Saat Ekle)'!BR18</f>
        <v>0</v>
      </c>
      <c r="GF27" s="1771">
        <f>'GECE (Saat Ekle)'!BS18</f>
        <v>0</v>
      </c>
      <c r="GG27" s="1463">
        <f>'GECE (Saat Ekle)'!BT18</f>
        <v>0</v>
      </c>
      <c r="GH27" s="1772">
        <f>'GECE (Saat Ekle)'!BU18</f>
        <v>0</v>
      </c>
      <c r="GK27" s="4109"/>
      <c r="GL27" s="1487" t="str">
        <f t="shared" si="126"/>
        <v/>
      </c>
      <c r="GM27" s="1515"/>
      <c r="GN27" s="1487" t="str">
        <f t="shared" si="51"/>
        <v/>
      </c>
      <c r="GO27" s="1515"/>
      <c r="GP27" s="1487" t="str">
        <f t="shared" si="52"/>
        <v/>
      </c>
      <c r="GQ27" s="1515"/>
      <c r="GR27" s="1487" t="str">
        <f t="shared" si="53"/>
        <v/>
      </c>
      <c r="GS27" s="1515"/>
      <c r="GT27" s="1487" t="str">
        <f t="shared" si="54"/>
        <v/>
      </c>
      <c r="GU27" s="1500"/>
      <c r="GV27" s="1497" t="str">
        <f t="shared" si="127"/>
        <v/>
      </c>
      <c r="GW27" s="1515"/>
      <c r="GX27" s="1487" t="str">
        <f t="shared" si="128"/>
        <v/>
      </c>
      <c r="GY27" s="1517"/>
      <c r="GZ27" s="1494" t="str">
        <f t="shared" si="129"/>
        <v/>
      </c>
      <c r="HA27" s="1515"/>
      <c r="HB27" s="1490" t="str">
        <f t="shared" si="55"/>
        <v/>
      </c>
      <c r="HC27" s="1515"/>
      <c r="HD27" s="1490" t="str">
        <f t="shared" si="56"/>
        <v/>
      </c>
      <c r="HE27" s="1515"/>
      <c r="HF27" s="1490" t="str">
        <f t="shared" si="57"/>
        <v/>
      </c>
      <c r="HG27" s="1515"/>
      <c r="HH27" s="1490" t="str">
        <f t="shared" si="58"/>
        <v/>
      </c>
      <c r="HI27" s="1500"/>
      <c r="HJ27" s="1506" t="str">
        <f t="shared" si="59"/>
        <v/>
      </c>
      <c r="HK27" s="1515"/>
      <c r="HL27" s="1490" t="str">
        <f t="shared" si="130"/>
        <v/>
      </c>
      <c r="HM27" s="1517"/>
      <c r="HN27" s="1503" t="str">
        <f t="shared" si="60"/>
        <v/>
      </c>
      <c r="HO27" s="1515"/>
      <c r="HP27" s="1487" t="str">
        <f t="shared" si="61"/>
        <v/>
      </c>
      <c r="HQ27" s="1515"/>
      <c r="HR27" s="1487" t="str">
        <f t="shared" si="62"/>
        <v/>
      </c>
      <c r="HS27" s="1515"/>
      <c r="HT27" s="1487" t="str">
        <f t="shared" si="63"/>
        <v/>
      </c>
      <c r="HU27" s="1515"/>
      <c r="HV27" s="1487" t="str">
        <f t="shared" si="64"/>
        <v/>
      </c>
      <c r="HW27" s="1500"/>
      <c r="HX27" s="1497" t="str">
        <f t="shared" si="65"/>
        <v/>
      </c>
      <c r="HY27" s="1515"/>
      <c r="HZ27" s="1487" t="str">
        <f t="shared" si="66"/>
        <v/>
      </c>
      <c r="IA27" s="1517"/>
      <c r="IB27" s="1494" t="str">
        <f t="shared" si="67"/>
        <v/>
      </c>
      <c r="IC27" s="1515"/>
      <c r="ID27" s="1490" t="str">
        <f t="shared" si="68"/>
        <v/>
      </c>
      <c r="IE27" s="1515"/>
      <c r="IF27" s="1490" t="str">
        <f t="shared" si="69"/>
        <v/>
      </c>
      <c r="IG27" s="1515"/>
      <c r="IH27" s="1490" t="str">
        <f t="shared" si="70"/>
        <v/>
      </c>
      <c r="II27" s="1515"/>
      <c r="IJ27" s="1490" t="str">
        <f t="shared" si="71"/>
        <v/>
      </c>
      <c r="IK27" s="1500"/>
      <c r="IL27" s="1506" t="str">
        <f t="shared" si="72"/>
        <v/>
      </c>
      <c r="IM27" s="1515"/>
      <c r="IN27" s="1490" t="str">
        <f t="shared" si="73"/>
        <v/>
      </c>
      <c r="IO27" s="1517"/>
      <c r="IP27" s="1509" t="str">
        <f t="shared" si="74"/>
        <v/>
      </c>
      <c r="IQ27" s="1515"/>
      <c r="IR27" s="1422" t="str">
        <f t="shared" si="75"/>
        <v/>
      </c>
      <c r="IS27" s="1515"/>
      <c r="IT27" s="1422" t="str">
        <f t="shared" si="76"/>
        <v/>
      </c>
      <c r="IU27" s="1515"/>
      <c r="IV27" s="1422" t="str">
        <f t="shared" si="77"/>
        <v/>
      </c>
      <c r="IW27" s="1515"/>
      <c r="IX27" s="1422" t="str">
        <f t="shared" si="78"/>
        <v/>
      </c>
      <c r="IY27" s="1500"/>
      <c r="IZ27" s="1512" t="str">
        <f t="shared" si="79"/>
        <v/>
      </c>
      <c r="JA27" s="1515"/>
      <c r="JB27" s="1422" t="str">
        <f t="shared" si="80"/>
        <v/>
      </c>
      <c r="JC27" s="1517"/>
      <c r="JE27" s="1571">
        <f t="shared" si="131"/>
        <v>0</v>
      </c>
      <c r="JF27" s="1555">
        <f t="shared" si="132"/>
        <v>0</v>
      </c>
      <c r="JG27" s="1555">
        <f t="shared" si="133"/>
        <v>0</v>
      </c>
      <c r="JH27" s="1555">
        <f t="shared" si="134"/>
        <v>0</v>
      </c>
      <c r="JI27" s="1579">
        <f t="shared" si="135"/>
        <v>0</v>
      </c>
      <c r="JJ27" s="1549"/>
      <c r="JK27" s="1549"/>
      <c r="JL27" s="1754"/>
      <c r="JM27" s="1754"/>
      <c r="JN27" s="4182"/>
      <c r="JO27" s="1604" t="str">
        <f t="shared" si="154"/>
        <v/>
      </c>
      <c r="JP27" s="1563"/>
      <c r="JQ27" s="1563" t="str">
        <f t="shared" si="81"/>
        <v/>
      </c>
      <c r="JR27" s="1563"/>
      <c r="JS27" s="1563" t="str">
        <f t="shared" si="136"/>
        <v/>
      </c>
      <c r="JT27" s="1563"/>
      <c r="JU27" s="1563" t="str">
        <f t="shared" si="82"/>
        <v/>
      </c>
      <c r="JV27" s="1563"/>
      <c r="JW27" s="1563" t="str">
        <f t="shared" si="83"/>
        <v/>
      </c>
      <c r="JX27" s="1563"/>
      <c r="JY27" s="1563" t="str">
        <f t="shared" si="84"/>
        <v/>
      </c>
      <c r="JZ27" s="1563"/>
      <c r="KA27" s="1563" t="str">
        <f t="shared" si="85"/>
        <v/>
      </c>
      <c r="KB27" s="1563"/>
      <c r="KC27" s="1563" t="str">
        <f t="shared" si="86"/>
        <v/>
      </c>
      <c r="KD27" s="1563"/>
      <c r="KE27" s="1563" t="str">
        <f t="shared" si="87"/>
        <v/>
      </c>
      <c r="KF27" s="1563"/>
      <c r="KG27" s="1563" t="str">
        <f t="shared" si="88"/>
        <v/>
      </c>
      <c r="KH27" s="1563"/>
      <c r="KI27" s="1563" t="str">
        <f t="shared" si="89"/>
        <v/>
      </c>
      <c r="KJ27" s="1563"/>
      <c r="KK27" s="1563" t="str">
        <f t="shared" si="90"/>
        <v/>
      </c>
      <c r="KL27" s="1563"/>
      <c r="KM27" s="1563" t="str">
        <f t="shared" si="91"/>
        <v/>
      </c>
      <c r="KN27" s="1563"/>
      <c r="KO27" s="1563" t="str">
        <f t="shared" si="92"/>
        <v/>
      </c>
      <c r="KP27" s="1563"/>
      <c r="KQ27" s="1563" t="str">
        <f t="shared" si="93"/>
        <v/>
      </c>
      <c r="KR27" s="1563"/>
      <c r="KS27" s="1563" t="str">
        <f t="shared" si="94"/>
        <v/>
      </c>
      <c r="KT27" s="1563"/>
      <c r="KU27" s="1563" t="str">
        <f t="shared" si="155"/>
        <v/>
      </c>
      <c r="KV27" s="1563"/>
      <c r="KW27" s="1563" t="str">
        <f t="shared" si="95"/>
        <v/>
      </c>
      <c r="KX27" s="1563"/>
      <c r="KY27" s="1563" t="str">
        <f t="shared" si="96"/>
        <v/>
      </c>
      <c r="KZ27" s="1563"/>
      <c r="LA27" s="1563" t="str">
        <f t="shared" si="97"/>
        <v/>
      </c>
      <c r="LB27" s="1563"/>
      <c r="LC27" s="1563" t="str">
        <f t="shared" si="98"/>
        <v/>
      </c>
      <c r="LD27" s="1563"/>
      <c r="LE27" s="1563" t="str">
        <f t="shared" si="99"/>
        <v/>
      </c>
      <c r="LF27" s="1563"/>
      <c r="LG27" s="1563" t="str">
        <f t="shared" si="100"/>
        <v/>
      </c>
      <c r="LH27" s="1563"/>
      <c r="LI27" s="1563" t="str">
        <f t="shared" si="101"/>
        <v/>
      </c>
      <c r="LJ27" s="1563"/>
      <c r="LK27" s="1563" t="str">
        <f t="shared" si="102"/>
        <v/>
      </c>
      <c r="LL27" s="1563"/>
      <c r="LM27" s="1563" t="str">
        <f t="shared" si="103"/>
        <v/>
      </c>
      <c r="LN27" s="1563"/>
      <c r="LO27" s="1563" t="str">
        <f t="shared" si="104"/>
        <v/>
      </c>
      <c r="LP27" s="1563"/>
      <c r="LQ27" s="1563" t="str">
        <f t="shared" si="105"/>
        <v/>
      </c>
      <c r="LR27" s="1563"/>
      <c r="LS27" s="1563" t="str">
        <f t="shared" si="106"/>
        <v/>
      </c>
      <c r="LT27" s="1563"/>
      <c r="LU27" s="1563" t="str">
        <f t="shared" si="107"/>
        <v/>
      </c>
      <c r="LV27" s="1563"/>
      <c r="LW27" s="1563" t="str">
        <f t="shared" si="108"/>
        <v/>
      </c>
      <c r="LX27" s="1563"/>
      <c r="LY27" s="1563" t="str">
        <f t="shared" si="109"/>
        <v/>
      </c>
      <c r="LZ27" s="1563"/>
      <c r="MA27" s="1563" t="str">
        <f t="shared" si="110"/>
        <v/>
      </c>
      <c r="MB27" s="1563"/>
      <c r="MC27" s="1563" t="str">
        <f t="shared" si="111"/>
        <v/>
      </c>
      <c r="MD27" s="1563"/>
      <c r="ME27" s="1563" t="str">
        <f t="shared" si="112"/>
        <v/>
      </c>
      <c r="MF27" s="1563"/>
      <c r="MG27" s="1572">
        <f t="shared" si="137"/>
        <v>0</v>
      </c>
      <c r="MH27" s="1754"/>
      <c r="MI27" s="1571">
        <f t="shared" si="138"/>
        <v>0</v>
      </c>
      <c r="MJ27" s="1555">
        <f t="shared" si="113"/>
        <v>0</v>
      </c>
      <c r="MK27" s="1555">
        <f t="shared" si="113"/>
        <v>0</v>
      </c>
      <c r="ML27" s="1555">
        <f t="shared" si="113"/>
        <v>0</v>
      </c>
      <c r="MM27" s="1555">
        <f t="shared" si="113"/>
        <v>0</v>
      </c>
      <c r="MN27" s="1555">
        <f t="shared" si="113"/>
        <v>0</v>
      </c>
      <c r="MO27" s="1579">
        <f t="shared" si="113"/>
        <v>0</v>
      </c>
      <c r="MP27" s="1754">
        <f t="shared" si="139"/>
        <v>0</v>
      </c>
      <c r="MQ27" s="1754"/>
      <c r="MR27" s="1557"/>
      <c r="MS27" s="1557"/>
      <c r="MT27" s="1557"/>
      <c r="MU27" s="1557"/>
      <c r="MV27" s="1557"/>
      <c r="MW27" s="1557"/>
      <c r="MX27" s="1557"/>
      <c r="MY27" s="1752"/>
      <c r="MZ27" s="1600"/>
      <c r="NA27" s="1754"/>
      <c r="NB27" s="1585">
        <f t="shared" si="140"/>
        <v>0</v>
      </c>
      <c r="NC27" s="1554">
        <f t="shared" si="141"/>
        <v>0</v>
      </c>
      <c r="ND27" s="1554">
        <f t="shared" si="142"/>
        <v>0</v>
      </c>
      <c r="NE27" s="1554">
        <f t="shared" si="143"/>
        <v>0</v>
      </c>
      <c r="NF27" s="1554">
        <f t="shared" si="144"/>
        <v>0</v>
      </c>
      <c r="NG27" s="1554">
        <f t="shared" si="145"/>
        <v>0</v>
      </c>
      <c r="NH27" s="1554">
        <f t="shared" si="146"/>
        <v>0</v>
      </c>
      <c r="NI27" s="1587">
        <f t="shared" si="147"/>
        <v>0</v>
      </c>
      <c r="NL27" s="1766">
        <f t="shared" si="148"/>
        <v>0</v>
      </c>
    </row>
    <row r="28" spans="3:376" s="1337" customFormat="1" ht="10.5" customHeight="1" thickBot="1">
      <c r="C28" s="2475" t="str">
        <f t="shared" si="114"/>
        <v>0T</v>
      </c>
      <c r="D28" s="2472">
        <f t="shared" si="115"/>
        <v>0</v>
      </c>
      <c r="E28" s="1450">
        <f t="shared" si="116"/>
        <v>0</v>
      </c>
      <c r="F28" s="1450">
        <f t="shared" si="117"/>
        <v>0</v>
      </c>
      <c r="G28" s="1450">
        <f t="shared" si="118"/>
        <v>0</v>
      </c>
      <c r="H28" s="1450">
        <f t="shared" si="119"/>
        <v>0</v>
      </c>
      <c r="I28" s="2468"/>
      <c r="J28" s="1340"/>
      <c r="L28" s="2486" t="str">
        <f t="shared" si="120"/>
        <v>0T</v>
      </c>
      <c r="M28" s="2489">
        <f t="shared" si="121"/>
        <v>0</v>
      </c>
      <c r="N28" s="1417">
        <f t="shared" si="121"/>
        <v>0</v>
      </c>
      <c r="O28" s="1417">
        <f t="shared" si="121"/>
        <v>0</v>
      </c>
      <c r="P28" s="1417">
        <f t="shared" si="121"/>
        <v>0</v>
      </c>
      <c r="Q28" s="1417">
        <f t="shared" si="121"/>
        <v>0</v>
      </c>
      <c r="R28" s="1418"/>
      <c r="S28" s="1418"/>
      <c r="T28" s="2481"/>
      <c r="V28" s="1553"/>
      <c r="W28" s="1752"/>
      <c r="X28" s="1752"/>
      <c r="Y28" s="1752"/>
      <c r="Z28" s="1752"/>
      <c r="AA28" s="1752"/>
      <c r="AB28" s="1752"/>
      <c r="AC28" s="1752"/>
      <c r="AD28" s="1752"/>
      <c r="AE28" s="1752"/>
      <c r="AF28" s="1752"/>
      <c r="AG28" s="1752"/>
      <c r="AH28" s="1752"/>
      <c r="AI28" s="1752"/>
      <c r="AJ28" s="1752"/>
      <c r="AK28" s="1752"/>
      <c r="AL28" s="1752"/>
      <c r="AM28" s="1752"/>
      <c r="AN28" s="1752"/>
      <c r="AO28" s="1752"/>
      <c r="AP28" s="1752"/>
      <c r="AQ28" s="1752"/>
      <c r="AR28" s="1752"/>
      <c r="AS28" s="1752"/>
      <c r="AT28" s="1752"/>
      <c r="AU28" s="1752"/>
      <c r="AV28" s="1752"/>
      <c r="AW28" s="1752"/>
      <c r="AX28" s="1752"/>
      <c r="AY28" s="1752"/>
      <c r="AZ28" s="1752"/>
      <c r="BA28" s="1752"/>
      <c r="BB28" s="1752"/>
      <c r="BC28" s="1752"/>
      <c r="BD28" s="1752"/>
      <c r="BE28" s="1752"/>
      <c r="BF28" s="1752"/>
      <c r="BG28" s="1752"/>
      <c r="BH28" s="1752"/>
      <c r="BI28" s="1752"/>
      <c r="BJ28" s="1752"/>
      <c r="BK28" s="1752"/>
      <c r="BL28" s="1752"/>
      <c r="BM28" s="1752"/>
      <c r="BN28" s="1752"/>
      <c r="BO28" s="1752"/>
      <c r="BP28" s="1752"/>
      <c r="BQ28" s="1752"/>
      <c r="BR28" s="1752"/>
      <c r="BS28" s="1752"/>
      <c r="BT28" s="1752"/>
      <c r="BU28" s="1752"/>
      <c r="BV28" s="1752"/>
      <c r="BW28" s="1752"/>
      <c r="BX28" s="1752"/>
      <c r="BY28" s="1752"/>
      <c r="BZ28" s="1752"/>
      <c r="CA28" s="1752"/>
      <c r="CB28" s="1752"/>
      <c r="CC28" s="1752"/>
      <c r="CD28" s="1752"/>
      <c r="CE28" s="1752"/>
      <c r="CF28" s="1752"/>
      <c r="CG28" s="1752"/>
      <c r="CH28" s="1752"/>
      <c r="CI28" s="1752"/>
      <c r="CJ28" s="1752"/>
      <c r="CK28" s="1752"/>
      <c r="CL28" s="1752"/>
      <c r="CM28" s="1752"/>
      <c r="CN28" s="2494" t="str">
        <f>IF(DO28="","",(DO28&amp;(COUNTIF($DO$16:DO29,DO28))))</f>
        <v>07</v>
      </c>
      <c r="CO28" s="1471">
        <f t="shared" ref="CO28" si="182">DO28</f>
        <v>0</v>
      </c>
      <c r="CP28" s="2500" t="str">
        <f t="shared" ref="CP28" si="183">DO28&amp;DP28</f>
        <v>0T</v>
      </c>
      <c r="CQ28" s="2489">
        <f t="shared" si="151"/>
        <v>0</v>
      </c>
      <c r="CR28" s="1417">
        <f t="shared" si="122"/>
        <v>0</v>
      </c>
      <c r="CS28" s="1417">
        <f t="shared" si="123"/>
        <v>0</v>
      </c>
      <c r="CT28" s="1417">
        <f t="shared" si="124"/>
        <v>0</v>
      </c>
      <c r="CU28" s="2495">
        <f t="shared" si="125"/>
        <v>0</v>
      </c>
      <c r="CW28" s="2429" t="str">
        <f>IFERROR((VLOOKUP(CN28,'BİLGİ GİR'!$V$170:$AA$182,6,0)),"")</f>
        <v/>
      </c>
      <c r="CX28" s="4180">
        <f>'BİLGİ GİR'!F176</f>
        <v>0</v>
      </c>
      <c r="CY28" s="1421" t="s">
        <v>7</v>
      </c>
      <c r="CZ28" s="1442">
        <f>'BİLGİ GİR'!CB176</f>
        <v>0</v>
      </c>
      <c r="DA28" s="1445"/>
      <c r="DB28" s="1442">
        <f>'BİLGİ GİR'!CD176</f>
        <v>0</v>
      </c>
      <c r="DC28" s="1445"/>
      <c r="DD28" s="1442">
        <f>'BİLGİ GİR'!CF176</f>
        <v>0</v>
      </c>
      <c r="DE28" s="1445"/>
      <c r="DF28" s="1442">
        <f>'BİLGİ GİR'!CH176</f>
        <v>0</v>
      </c>
      <c r="DG28" s="1445"/>
      <c r="DH28" s="1442">
        <f>'BİLGİ GİR'!CJ176</f>
        <v>0</v>
      </c>
      <c r="DI28" s="1445"/>
      <c r="DJ28" s="1442">
        <f>'BİLGİ GİR'!CL176</f>
        <v>0</v>
      </c>
      <c r="DK28" s="1445"/>
      <c r="DL28" s="1442">
        <f>'BİLGİ GİR'!CN176</f>
        <v>0</v>
      </c>
      <c r="DM28" s="1445"/>
      <c r="DN28" s="1749"/>
      <c r="DO28" s="4112">
        <f t="shared" ref="DO28" si="184">CX28</f>
        <v>0</v>
      </c>
      <c r="DP28" s="1342" t="s">
        <v>7</v>
      </c>
      <c r="DQ28" s="1738">
        <f>'GECE (Saat Ekle)'!D19</f>
        <v>0</v>
      </c>
      <c r="DR28" s="1729">
        <f>'GECE (Saat Ekle)'!E19</f>
        <v>0</v>
      </c>
      <c r="DS28" s="1739">
        <f>'GECE (Saat Ekle)'!F19</f>
        <v>0</v>
      </c>
      <c r="DT28" s="1729">
        <f>'GECE (Saat Ekle)'!G19</f>
        <v>0</v>
      </c>
      <c r="DU28" s="1739">
        <f>'GECE (Saat Ekle)'!H19</f>
        <v>0</v>
      </c>
      <c r="DV28" s="1729">
        <f>'GECE (Saat Ekle)'!I19</f>
        <v>0</v>
      </c>
      <c r="DW28" s="1739">
        <f>'GECE (Saat Ekle)'!J19</f>
        <v>0</v>
      </c>
      <c r="DX28" s="1729">
        <f>'GECE (Saat Ekle)'!K19</f>
        <v>0</v>
      </c>
      <c r="DY28" s="1739">
        <f>'GECE (Saat Ekle)'!L19</f>
        <v>0</v>
      </c>
      <c r="DZ28" s="1729">
        <f>'GECE (Saat Ekle)'!M19</f>
        <v>0</v>
      </c>
      <c r="EA28" s="1464">
        <f>'GECE (Saat Ekle)'!N19</f>
        <v>0</v>
      </c>
      <c r="EB28" s="1730">
        <f>'GECE (Saat Ekle)'!O19</f>
        <v>0</v>
      </c>
      <c r="EC28" s="1465">
        <f>'GECE (Saat Ekle)'!P19</f>
        <v>0</v>
      </c>
      <c r="ED28" s="1730">
        <f>'GECE (Saat Ekle)'!Q19</f>
        <v>0</v>
      </c>
      <c r="EE28" s="1738">
        <f>'GECE (Saat Ekle)'!R19</f>
        <v>0</v>
      </c>
      <c r="EF28" s="1773">
        <f>'GECE (Saat Ekle)'!S19</f>
        <v>0</v>
      </c>
      <c r="EG28" s="1739">
        <f>'GECE (Saat Ekle)'!T19</f>
        <v>0</v>
      </c>
      <c r="EH28" s="1773">
        <f>'GECE (Saat Ekle)'!U19</f>
        <v>0</v>
      </c>
      <c r="EI28" s="1739">
        <f>'GECE (Saat Ekle)'!V19</f>
        <v>0</v>
      </c>
      <c r="EJ28" s="1773">
        <f>'GECE (Saat Ekle)'!W19</f>
        <v>0</v>
      </c>
      <c r="EK28" s="1739">
        <f>'GECE (Saat Ekle)'!X19</f>
        <v>0</v>
      </c>
      <c r="EL28" s="1773">
        <f>'GECE (Saat Ekle)'!Y19</f>
        <v>0</v>
      </c>
      <c r="EM28" s="1739">
        <f>'GECE (Saat Ekle)'!Z19</f>
        <v>0</v>
      </c>
      <c r="EN28" s="1773">
        <f>'GECE (Saat Ekle)'!AA19</f>
        <v>0</v>
      </c>
      <c r="EO28" s="1464">
        <f>'GECE (Saat Ekle)'!AB19</f>
        <v>0</v>
      </c>
      <c r="EP28" s="1774">
        <f>'GECE (Saat Ekle)'!AC19</f>
        <v>0</v>
      </c>
      <c r="EQ28" s="1465">
        <f>'GECE (Saat Ekle)'!AD19</f>
        <v>0</v>
      </c>
      <c r="ER28" s="1774">
        <f>'GECE (Saat Ekle)'!AE19</f>
        <v>0</v>
      </c>
      <c r="ES28" s="1738">
        <f>'GECE (Saat Ekle)'!AF19</f>
        <v>0</v>
      </c>
      <c r="ET28" s="1773">
        <f>'GECE (Saat Ekle)'!AG19</f>
        <v>0</v>
      </c>
      <c r="EU28" s="1739">
        <f>'GECE (Saat Ekle)'!AH19</f>
        <v>0</v>
      </c>
      <c r="EV28" s="1773">
        <f>'GECE (Saat Ekle)'!AI19</f>
        <v>0</v>
      </c>
      <c r="EW28" s="1739">
        <f>'GECE (Saat Ekle)'!AJ19</f>
        <v>0</v>
      </c>
      <c r="EX28" s="1773">
        <f>'GECE (Saat Ekle)'!AK19</f>
        <v>0</v>
      </c>
      <c r="EY28" s="1739">
        <f>'GECE (Saat Ekle)'!AL19</f>
        <v>0</v>
      </c>
      <c r="EZ28" s="1773">
        <f>'GECE (Saat Ekle)'!AM19</f>
        <v>0</v>
      </c>
      <c r="FA28" s="1739">
        <f>'GECE (Saat Ekle)'!AN19</f>
        <v>0</v>
      </c>
      <c r="FB28" s="1773">
        <f>'GECE (Saat Ekle)'!AO19</f>
        <v>0</v>
      </c>
      <c r="FC28" s="1464">
        <f>'GECE (Saat Ekle)'!AP19</f>
        <v>0</v>
      </c>
      <c r="FD28" s="1774">
        <f>'GECE (Saat Ekle)'!AQ19</f>
        <v>0</v>
      </c>
      <c r="FE28" s="1465">
        <f>'GECE (Saat Ekle)'!AR19</f>
        <v>0</v>
      </c>
      <c r="FF28" s="1774">
        <f>'GECE (Saat Ekle)'!AS19</f>
        <v>0</v>
      </c>
      <c r="FG28" s="1738">
        <f>'GECE (Saat Ekle)'!AT19</f>
        <v>0</v>
      </c>
      <c r="FH28" s="1773">
        <f>'GECE (Saat Ekle)'!AU19</f>
        <v>0</v>
      </c>
      <c r="FI28" s="1739">
        <f>'GECE (Saat Ekle)'!AV19</f>
        <v>0</v>
      </c>
      <c r="FJ28" s="1773">
        <f>'GECE (Saat Ekle)'!AW19</f>
        <v>0</v>
      </c>
      <c r="FK28" s="1739">
        <f>'GECE (Saat Ekle)'!AX19</f>
        <v>0</v>
      </c>
      <c r="FL28" s="1773">
        <f>'GECE (Saat Ekle)'!AY19</f>
        <v>0</v>
      </c>
      <c r="FM28" s="1739">
        <f>'GECE (Saat Ekle)'!AZ19</f>
        <v>0</v>
      </c>
      <c r="FN28" s="1773">
        <f>'GECE (Saat Ekle)'!BA19</f>
        <v>0</v>
      </c>
      <c r="FO28" s="1739">
        <f>'GECE (Saat Ekle)'!BB19</f>
        <v>0</v>
      </c>
      <c r="FP28" s="1773">
        <f>'GECE (Saat Ekle)'!BC19</f>
        <v>0</v>
      </c>
      <c r="FQ28" s="1464">
        <f>'GECE (Saat Ekle)'!BD19</f>
        <v>0</v>
      </c>
      <c r="FR28" s="1774">
        <f>'GECE (Saat Ekle)'!BE19</f>
        <v>0</v>
      </c>
      <c r="FS28" s="1465">
        <f>'GECE (Saat Ekle)'!BF19</f>
        <v>0</v>
      </c>
      <c r="FT28" s="1774">
        <f>'GECE (Saat Ekle)'!BG19</f>
        <v>0</v>
      </c>
      <c r="FU28" s="1738">
        <f>'GECE (Saat Ekle)'!BH19</f>
        <v>0</v>
      </c>
      <c r="FV28" s="1773">
        <f>'GECE (Saat Ekle)'!BI19</f>
        <v>0</v>
      </c>
      <c r="FW28" s="1739">
        <f>'GECE (Saat Ekle)'!BJ19</f>
        <v>0</v>
      </c>
      <c r="FX28" s="1773">
        <f>'GECE (Saat Ekle)'!BK19</f>
        <v>0</v>
      </c>
      <c r="FY28" s="1739">
        <f>'GECE (Saat Ekle)'!BL19</f>
        <v>0</v>
      </c>
      <c r="FZ28" s="1773">
        <f>'GECE (Saat Ekle)'!BM19</f>
        <v>0</v>
      </c>
      <c r="GA28" s="1739">
        <f>'GECE (Saat Ekle)'!BN19</f>
        <v>0</v>
      </c>
      <c r="GB28" s="1773">
        <f>'GECE (Saat Ekle)'!BO19</f>
        <v>0</v>
      </c>
      <c r="GC28" s="1739">
        <f>'GECE (Saat Ekle)'!BP19</f>
        <v>0</v>
      </c>
      <c r="GD28" s="1773">
        <f>'GECE (Saat Ekle)'!BQ19</f>
        <v>0</v>
      </c>
      <c r="GE28" s="1464">
        <f>'GECE (Saat Ekle)'!BR19</f>
        <v>0</v>
      </c>
      <c r="GF28" s="1774">
        <f>'GECE (Saat Ekle)'!BS19</f>
        <v>0</v>
      </c>
      <c r="GG28" s="1465">
        <f>'GECE (Saat Ekle)'!BT19</f>
        <v>0</v>
      </c>
      <c r="GH28" s="1775">
        <f>'GECE (Saat Ekle)'!BU19</f>
        <v>0</v>
      </c>
      <c r="GK28" s="4108">
        <f t="shared" ref="GK28" si="185">DO28</f>
        <v>0</v>
      </c>
      <c r="GL28" s="1487" t="str">
        <f t="shared" si="126"/>
        <v/>
      </c>
      <c r="GM28" s="1515"/>
      <c r="GN28" s="1487" t="str">
        <f t="shared" si="51"/>
        <v/>
      </c>
      <c r="GO28" s="1515"/>
      <c r="GP28" s="1487" t="str">
        <f t="shared" si="52"/>
        <v/>
      </c>
      <c r="GQ28" s="1515"/>
      <c r="GR28" s="1487" t="str">
        <f t="shared" si="53"/>
        <v/>
      </c>
      <c r="GS28" s="1515"/>
      <c r="GT28" s="1487" t="str">
        <f t="shared" si="54"/>
        <v/>
      </c>
      <c r="GU28" s="1500"/>
      <c r="GV28" s="1497" t="str">
        <f t="shared" si="127"/>
        <v/>
      </c>
      <c r="GW28" s="1515"/>
      <c r="GX28" s="1487" t="str">
        <f t="shared" si="128"/>
        <v/>
      </c>
      <c r="GY28" s="1517"/>
      <c r="GZ28" s="1494" t="str">
        <f t="shared" si="129"/>
        <v/>
      </c>
      <c r="HA28" s="1515"/>
      <c r="HB28" s="1490" t="str">
        <f t="shared" si="55"/>
        <v/>
      </c>
      <c r="HC28" s="1515"/>
      <c r="HD28" s="1490" t="str">
        <f t="shared" si="56"/>
        <v/>
      </c>
      <c r="HE28" s="1515"/>
      <c r="HF28" s="1490" t="str">
        <f t="shared" si="57"/>
        <v/>
      </c>
      <c r="HG28" s="1515"/>
      <c r="HH28" s="1490" t="str">
        <f t="shared" si="58"/>
        <v/>
      </c>
      <c r="HI28" s="1500"/>
      <c r="HJ28" s="1506" t="str">
        <f t="shared" si="59"/>
        <v/>
      </c>
      <c r="HK28" s="1515"/>
      <c r="HL28" s="1490" t="str">
        <f t="shared" si="130"/>
        <v/>
      </c>
      <c r="HM28" s="1517"/>
      <c r="HN28" s="1503" t="str">
        <f t="shared" si="60"/>
        <v/>
      </c>
      <c r="HO28" s="1515"/>
      <c r="HP28" s="1487" t="str">
        <f t="shared" si="61"/>
        <v/>
      </c>
      <c r="HQ28" s="1515"/>
      <c r="HR28" s="1487" t="str">
        <f t="shared" si="62"/>
        <v/>
      </c>
      <c r="HS28" s="1515"/>
      <c r="HT28" s="1487" t="str">
        <f t="shared" si="63"/>
        <v/>
      </c>
      <c r="HU28" s="1515"/>
      <c r="HV28" s="1487" t="str">
        <f t="shared" si="64"/>
        <v/>
      </c>
      <c r="HW28" s="1500"/>
      <c r="HX28" s="1497" t="str">
        <f t="shared" si="65"/>
        <v/>
      </c>
      <c r="HY28" s="1515"/>
      <c r="HZ28" s="1487" t="str">
        <f t="shared" si="66"/>
        <v/>
      </c>
      <c r="IA28" s="1517"/>
      <c r="IB28" s="1494" t="str">
        <f t="shared" si="67"/>
        <v/>
      </c>
      <c r="IC28" s="1515"/>
      <c r="ID28" s="1490" t="str">
        <f t="shared" si="68"/>
        <v/>
      </c>
      <c r="IE28" s="1515"/>
      <c r="IF28" s="1490" t="str">
        <f t="shared" si="69"/>
        <v/>
      </c>
      <c r="IG28" s="1515"/>
      <c r="IH28" s="1490" t="str">
        <f t="shared" si="70"/>
        <v/>
      </c>
      <c r="II28" s="1515"/>
      <c r="IJ28" s="1490" t="str">
        <f t="shared" si="71"/>
        <v/>
      </c>
      <c r="IK28" s="1500"/>
      <c r="IL28" s="1506" t="str">
        <f t="shared" si="72"/>
        <v/>
      </c>
      <c r="IM28" s="1515"/>
      <c r="IN28" s="1490" t="str">
        <f t="shared" si="73"/>
        <v/>
      </c>
      <c r="IO28" s="1517"/>
      <c r="IP28" s="1509" t="str">
        <f t="shared" si="74"/>
        <v/>
      </c>
      <c r="IQ28" s="1515"/>
      <c r="IR28" s="1422" t="str">
        <f t="shared" si="75"/>
        <v/>
      </c>
      <c r="IS28" s="1515"/>
      <c r="IT28" s="1422" t="str">
        <f t="shared" si="76"/>
        <v/>
      </c>
      <c r="IU28" s="1515"/>
      <c r="IV28" s="1422" t="str">
        <f t="shared" si="77"/>
        <v/>
      </c>
      <c r="IW28" s="1515"/>
      <c r="IX28" s="1422" t="str">
        <f t="shared" si="78"/>
        <v/>
      </c>
      <c r="IY28" s="1500"/>
      <c r="IZ28" s="1512" t="str">
        <f t="shared" si="79"/>
        <v/>
      </c>
      <c r="JA28" s="1515"/>
      <c r="JB28" s="1422" t="str">
        <f t="shared" si="80"/>
        <v/>
      </c>
      <c r="JC28" s="1517"/>
      <c r="JE28" s="1571">
        <f t="shared" si="131"/>
        <v>0</v>
      </c>
      <c r="JF28" s="1555">
        <f t="shared" si="132"/>
        <v>0</v>
      </c>
      <c r="JG28" s="1555">
        <f t="shared" si="133"/>
        <v>0</v>
      </c>
      <c r="JH28" s="1555">
        <f t="shared" si="134"/>
        <v>0</v>
      </c>
      <c r="JI28" s="1579">
        <f t="shared" si="135"/>
        <v>0</v>
      </c>
      <c r="JJ28" s="1549"/>
      <c r="JK28" s="1549"/>
      <c r="JL28" s="1754"/>
      <c r="JM28" s="1553"/>
      <c r="JN28" s="4182"/>
      <c r="JO28" s="1604" t="str">
        <f t="shared" si="154"/>
        <v/>
      </c>
      <c r="JP28" s="1563"/>
      <c r="JQ28" s="1563" t="str">
        <f t="shared" si="81"/>
        <v/>
      </c>
      <c r="JR28" s="1563"/>
      <c r="JS28" s="1563" t="str">
        <f t="shared" si="136"/>
        <v/>
      </c>
      <c r="JT28" s="1563"/>
      <c r="JU28" s="1563" t="str">
        <f t="shared" si="82"/>
        <v/>
      </c>
      <c r="JV28" s="1563"/>
      <c r="JW28" s="1563" t="str">
        <f t="shared" si="83"/>
        <v/>
      </c>
      <c r="JX28" s="1563"/>
      <c r="JY28" s="1563" t="str">
        <f t="shared" si="84"/>
        <v/>
      </c>
      <c r="JZ28" s="1563"/>
      <c r="KA28" s="1563" t="str">
        <f t="shared" si="85"/>
        <v/>
      </c>
      <c r="KB28" s="1563"/>
      <c r="KC28" s="1563" t="str">
        <f t="shared" si="86"/>
        <v/>
      </c>
      <c r="KD28" s="1563"/>
      <c r="KE28" s="1563" t="str">
        <f t="shared" si="87"/>
        <v/>
      </c>
      <c r="KF28" s="1563"/>
      <c r="KG28" s="1563" t="str">
        <f t="shared" si="88"/>
        <v/>
      </c>
      <c r="KH28" s="1563"/>
      <c r="KI28" s="1563" t="str">
        <f t="shared" si="89"/>
        <v/>
      </c>
      <c r="KJ28" s="1563"/>
      <c r="KK28" s="1563" t="str">
        <f t="shared" si="90"/>
        <v/>
      </c>
      <c r="KL28" s="1563"/>
      <c r="KM28" s="1563" t="str">
        <f t="shared" si="91"/>
        <v/>
      </c>
      <c r="KN28" s="1563"/>
      <c r="KO28" s="1563" t="str">
        <f t="shared" si="92"/>
        <v/>
      </c>
      <c r="KP28" s="1563"/>
      <c r="KQ28" s="1563" t="str">
        <f t="shared" si="93"/>
        <v/>
      </c>
      <c r="KR28" s="1563"/>
      <c r="KS28" s="1563" t="str">
        <f t="shared" si="94"/>
        <v/>
      </c>
      <c r="KT28" s="1563"/>
      <c r="KU28" s="1563" t="str">
        <f t="shared" si="155"/>
        <v/>
      </c>
      <c r="KV28" s="1563"/>
      <c r="KW28" s="1563" t="str">
        <f t="shared" si="95"/>
        <v/>
      </c>
      <c r="KX28" s="1563"/>
      <c r="KY28" s="1563" t="str">
        <f t="shared" si="96"/>
        <v/>
      </c>
      <c r="KZ28" s="1563"/>
      <c r="LA28" s="1563" t="str">
        <f t="shared" si="97"/>
        <v/>
      </c>
      <c r="LB28" s="1563"/>
      <c r="LC28" s="1563" t="str">
        <f t="shared" si="98"/>
        <v/>
      </c>
      <c r="LD28" s="1563"/>
      <c r="LE28" s="1563" t="str">
        <f t="shared" si="99"/>
        <v/>
      </c>
      <c r="LF28" s="1563"/>
      <c r="LG28" s="1563" t="str">
        <f t="shared" si="100"/>
        <v/>
      </c>
      <c r="LH28" s="1563"/>
      <c r="LI28" s="1563" t="str">
        <f t="shared" si="101"/>
        <v/>
      </c>
      <c r="LJ28" s="1563"/>
      <c r="LK28" s="1563" t="str">
        <f t="shared" si="102"/>
        <v/>
      </c>
      <c r="LL28" s="1563"/>
      <c r="LM28" s="1563" t="str">
        <f t="shared" si="103"/>
        <v/>
      </c>
      <c r="LN28" s="1563"/>
      <c r="LO28" s="1563" t="str">
        <f t="shared" si="104"/>
        <v/>
      </c>
      <c r="LP28" s="1563"/>
      <c r="LQ28" s="1563" t="str">
        <f t="shared" si="105"/>
        <v/>
      </c>
      <c r="LR28" s="1563"/>
      <c r="LS28" s="1563" t="str">
        <f t="shared" si="106"/>
        <v/>
      </c>
      <c r="LT28" s="1563"/>
      <c r="LU28" s="1563" t="str">
        <f t="shared" si="107"/>
        <v/>
      </c>
      <c r="LV28" s="1563"/>
      <c r="LW28" s="1563" t="str">
        <f t="shared" si="108"/>
        <v/>
      </c>
      <c r="LX28" s="1563"/>
      <c r="LY28" s="1563" t="str">
        <f t="shared" si="109"/>
        <v/>
      </c>
      <c r="LZ28" s="1563"/>
      <c r="MA28" s="1563" t="str">
        <f t="shared" si="110"/>
        <v/>
      </c>
      <c r="MB28" s="1563"/>
      <c r="MC28" s="1563" t="str">
        <f t="shared" si="111"/>
        <v/>
      </c>
      <c r="MD28" s="1563"/>
      <c r="ME28" s="1563" t="str">
        <f t="shared" si="112"/>
        <v/>
      </c>
      <c r="MF28" s="1563"/>
      <c r="MG28" s="1572">
        <f t="shared" si="137"/>
        <v>0</v>
      </c>
      <c r="MH28" s="1553"/>
      <c r="MI28" s="1571">
        <f t="shared" si="138"/>
        <v>0</v>
      </c>
      <c r="MJ28" s="1555">
        <f t="shared" si="113"/>
        <v>0</v>
      </c>
      <c r="MK28" s="1555">
        <f t="shared" si="113"/>
        <v>0</v>
      </c>
      <c r="ML28" s="1555">
        <f t="shared" si="113"/>
        <v>0</v>
      </c>
      <c r="MM28" s="1555">
        <f t="shared" si="113"/>
        <v>0</v>
      </c>
      <c r="MN28" s="1555">
        <f t="shared" si="113"/>
        <v>0</v>
      </c>
      <c r="MO28" s="1579">
        <f t="shared" si="113"/>
        <v>0</v>
      </c>
      <c r="MP28" s="1754">
        <f>SUM(MI28:MO28)</f>
        <v>0</v>
      </c>
      <c r="MQ28" s="1553"/>
      <c r="MR28" s="1557"/>
      <c r="MS28" s="1557"/>
      <c r="MT28" s="1557"/>
      <c r="MU28" s="1557"/>
      <c r="MV28" s="1557"/>
      <c r="MW28" s="1557"/>
      <c r="MX28" s="1557"/>
      <c r="MY28" s="1752"/>
      <c r="MZ28" s="1600"/>
      <c r="NA28" s="1553"/>
      <c r="NB28" s="1585">
        <f t="shared" si="140"/>
        <v>0</v>
      </c>
      <c r="NC28" s="1554">
        <f t="shared" si="141"/>
        <v>0</v>
      </c>
      <c r="ND28" s="1554">
        <f t="shared" si="142"/>
        <v>0</v>
      </c>
      <c r="NE28" s="1554">
        <f t="shared" si="143"/>
        <v>0</v>
      </c>
      <c r="NF28" s="1554">
        <f t="shared" si="144"/>
        <v>0</v>
      </c>
      <c r="NG28" s="1554">
        <f t="shared" si="145"/>
        <v>0</v>
      </c>
      <c r="NH28" s="1554">
        <f t="shared" si="146"/>
        <v>0</v>
      </c>
      <c r="NI28" s="1586">
        <f t="shared" si="147"/>
        <v>0</v>
      </c>
      <c r="NL28" s="1766">
        <f t="shared" si="148"/>
        <v>0</v>
      </c>
    </row>
    <row r="29" spans="3:376" s="1337" customFormat="1" ht="10.5" customHeight="1" thickBot="1">
      <c r="C29" s="2475" t="str">
        <f t="shared" si="114"/>
        <v>0D</v>
      </c>
      <c r="D29" s="2472">
        <f t="shared" si="115"/>
        <v>0</v>
      </c>
      <c r="E29" s="1450">
        <f t="shared" si="116"/>
        <v>0</v>
      </c>
      <c r="F29" s="1450">
        <f t="shared" si="117"/>
        <v>0</v>
      </c>
      <c r="G29" s="1450">
        <f t="shared" si="118"/>
        <v>0</v>
      </c>
      <c r="H29" s="1450">
        <f t="shared" si="119"/>
        <v>0</v>
      </c>
      <c r="I29" s="2468"/>
      <c r="J29" s="1340"/>
      <c r="L29" s="2486" t="str">
        <f t="shared" si="120"/>
        <v>0D</v>
      </c>
      <c r="M29" s="2489">
        <f t="shared" si="121"/>
        <v>0</v>
      </c>
      <c r="N29" s="1417">
        <f t="shared" si="121"/>
        <v>0</v>
      </c>
      <c r="O29" s="1417">
        <f t="shared" si="121"/>
        <v>0</v>
      </c>
      <c r="P29" s="1417">
        <f t="shared" si="121"/>
        <v>0</v>
      </c>
      <c r="Q29" s="1417">
        <f t="shared" si="121"/>
        <v>0</v>
      </c>
      <c r="R29" s="1418"/>
      <c r="S29" s="1418"/>
      <c r="T29" s="2481"/>
      <c r="V29" s="1553"/>
      <c r="W29" s="1752"/>
      <c r="X29" s="1752"/>
      <c r="Y29" s="1752"/>
      <c r="Z29" s="1752"/>
      <c r="AA29" s="1752"/>
      <c r="AB29" s="1752"/>
      <c r="AC29" s="1752"/>
      <c r="AD29" s="1752"/>
      <c r="AE29" s="1752"/>
      <c r="AF29" s="1752"/>
      <c r="AG29" s="1752"/>
      <c r="AH29" s="1752"/>
      <c r="AI29" s="1752"/>
      <c r="AJ29" s="1752"/>
      <c r="AK29" s="1752"/>
      <c r="AL29" s="1752"/>
      <c r="AM29" s="1752"/>
      <c r="AN29" s="1752"/>
      <c r="AO29" s="1752"/>
      <c r="AP29" s="1752"/>
      <c r="AQ29" s="1752"/>
      <c r="AR29" s="1752"/>
      <c r="AS29" s="1752"/>
      <c r="AT29" s="1752"/>
      <c r="AU29" s="1752"/>
      <c r="AV29" s="1752"/>
      <c r="AW29" s="1752"/>
      <c r="AX29" s="1752"/>
      <c r="AY29" s="1752"/>
      <c r="AZ29" s="1752"/>
      <c r="BA29" s="1752"/>
      <c r="BB29" s="1752"/>
      <c r="BC29" s="1752"/>
      <c r="BD29" s="1752"/>
      <c r="BE29" s="1752"/>
      <c r="BF29" s="1752"/>
      <c r="BG29" s="1752"/>
      <c r="BH29" s="1752"/>
      <c r="BI29" s="1752"/>
      <c r="BJ29" s="1752"/>
      <c r="BK29" s="1752"/>
      <c r="BL29" s="1752"/>
      <c r="BM29" s="1752"/>
      <c r="BN29" s="1752"/>
      <c r="BO29" s="1752"/>
      <c r="BP29" s="1752"/>
      <c r="BQ29" s="1752"/>
      <c r="BR29" s="1752"/>
      <c r="BS29" s="1752"/>
      <c r="BT29" s="1752"/>
      <c r="BU29" s="1752"/>
      <c r="BV29" s="1752"/>
      <c r="BW29" s="1752"/>
      <c r="BX29" s="1752"/>
      <c r="BY29" s="1752"/>
      <c r="BZ29" s="1752"/>
      <c r="CA29" s="1752"/>
      <c r="CB29" s="1752"/>
      <c r="CC29" s="1752"/>
      <c r="CD29" s="1752"/>
      <c r="CE29" s="1752"/>
      <c r="CF29" s="1752"/>
      <c r="CG29" s="1752"/>
      <c r="CH29" s="1752"/>
      <c r="CI29" s="1752"/>
      <c r="CJ29" s="1752"/>
      <c r="CK29" s="1752"/>
      <c r="CL29" s="1752"/>
      <c r="CM29" s="1752"/>
      <c r="CN29" s="2494" t="str">
        <f>IF(DO28="","",(DO28&amp;(COUNTIF($DO$16:DO29,DO28))))</f>
        <v>07</v>
      </c>
      <c r="CO29" s="1471">
        <f t="shared" ref="CO29" si="186">CO28</f>
        <v>0</v>
      </c>
      <c r="CP29" s="2500" t="str">
        <f t="shared" ref="CP29" si="187">DO28&amp;DP29</f>
        <v>0D</v>
      </c>
      <c r="CQ29" s="2489">
        <f t="shared" si="151"/>
        <v>0</v>
      </c>
      <c r="CR29" s="1417">
        <f t="shared" si="122"/>
        <v>0</v>
      </c>
      <c r="CS29" s="1417">
        <f t="shared" si="123"/>
        <v>0</v>
      </c>
      <c r="CT29" s="1417">
        <f t="shared" si="124"/>
        <v>0</v>
      </c>
      <c r="CU29" s="2495">
        <f t="shared" si="125"/>
        <v>0</v>
      </c>
      <c r="CW29" s="2429" t="str">
        <f>IFERROR((VLOOKUP(CN29,'BİLGİ GİR'!$V$170:$AA$182,6,0)),"")</f>
        <v/>
      </c>
      <c r="CX29" s="4181"/>
      <c r="CY29" s="1427"/>
      <c r="CZ29" s="1444">
        <f>'BİLGİ GİR'!CC176</f>
        <v>0</v>
      </c>
      <c r="DA29" s="1446"/>
      <c r="DB29" s="1444">
        <f>'BİLGİ GİR'!CE176</f>
        <v>0</v>
      </c>
      <c r="DC29" s="1446"/>
      <c r="DD29" s="1444">
        <f>'BİLGİ GİR'!CG176</f>
        <v>0</v>
      </c>
      <c r="DE29" s="1446"/>
      <c r="DF29" s="1444">
        <f>'BİLGİ GİR'!CI176</f>
        <v>0</v>
      </c>
      <c r="DG29" s="1446"/>
      <c r="DH29" s="1444">
        <f>'BİLGİ GİR'!CK176</f>
        <v>0</v>
      </c>
      <c r="DI29" s="1446"/>
      <c r="DJ29" s="1444">
        <f>'BİLGİ GİR'!CM176</f>
        <v>0</v>
      </c>
      <c r="DK29" s="1446"/>
      <c r="DL29" s="1444">
        <f>'BİLGİ GİR'!CO176</f>
        <v>0</v>
      </c>
      <c r="DM29" s="1446"/>
      <c r="DN29" s="1749"/>
      <c r="DO29" s="4113"/>
      <c r="DP29" s="1343" t="s">
        <v>8</v>
      </c>
      <c r="DQ29" s="1733">
        <f>'GECE (Saat Ekle)'!D20</f>
        <v>0</v>
      </c>
      <c r="DR29" s="1727">
        <f>'GECE (Saat Ekle)'!E20</f>
        <v>0</v>
      </c>
      <c r="DS29" s="1736">
        <f>'GECE (Saat Ekle)'!F20</f>
        <v>0</v>
      </c>
      <c r="DT29" s="1727">
        <f>'GECE (Saat Ekle)'!G20</f>
        <v>0</v>
      </c>
      <c r="DU29" s="1736">
        <f>'GECE (Saat Ekle)'!H20</f>
        <v>0</v>
      </c>
      <c r="DV29" s="1727">
        <f>'GECE (Saat Ekle)'!I20</f>
        <v>0</v>
      </c>
      <c r="DW29" s="1736">
        <f>'GECE (Saat Ekle)'!J20</f>
        <v>0</v>
      </c>
      <c r="DX29" s="1727">
        <f>'GECE (Saat Ekle)'!K20</f>
        <v>0</v>
      </c>
      <c r="DY29" s="1736">
        <f>'GECE (Saat Ekle)'!L20</f>
        <v>0</v>
      </c>
      <c r="DZ29" s="1727">
        <f>'GECE (Saat Ekle)'!M20</f>
        <v>0</v>
      </c>
      <c r="EA29" s="1460">
        <f>'GECE (Saat Ekle)'!N20</f>
        <v>0</v>
      </c>
      <c r="EB29" s="1728">
        <f>'GECE (Saat Ekle)'!O20</f>
        <v>0</v>
      </c>
      <c r="EC29" s="1461">
        <f>'GECE (Saat Ekle)'!P20</f>
        <v>0</v>
      </c>
      <c r="ED29" s="1728">
        <f>'GECE (Saat Ekle)'!Q20</f>
        <v>0</v>
      </c>
      <c r="EE29" s="1733">
        <f>'GECE (Saat Ekle)'!R20</f>
        <v>0</v>
      </c>
      <c r="EF29" s="1727">
        <f>'GECE (Saat Ekle)'!S20</f>
        <v>0</v>
      </c>
      <c r="EG29" s="1736">
        <f>'GECE (Saat Ekle)'!T20</f>
        <v>0</v>
      </c>
      <c r="EH29" s="1727">
        <f>'GECE (Saat Ekle)'!U20</f>
        <v>0</v>
      </c>
      <c r="EI29" s="1736">
        <f>'GECE (Saat Ekle)'!V20</f>
        <v>0</v>
      </c>
      <c r="EJ29" s="1727">
        <f>'GECE (Saat Ekle)'!W20</f>
        <v>0</v>
      </c>
      <c r="EK29" s="1736">
        <f>'GECE (Saat Ekle)'!X20</f>
        <v>0</v>
      </c>
      <c r="EL29" s="1727">
        <f>'GECE (Saat Ekle)'!Y20</f>
        <v>0</v>
      </c>
      <c r="EM29" s="1736">
        <f>'GECE (Saat Ekle)'!Z20</f>
        <v>0</v>
      </c>
      <c r="EN29" s="1727">
        <f>'GECE (Saat Ekle)'!AA20</f>
        <v>0</v>
      </c>
      <c r="EO29" s="1460">
        <f>'GECE (Saat Ekle)'!AB20</f>
        <v>0</v>
      </c>
      <c r="EP29" s="1728">
        <f>'GECE (Saat Ekle)'!AC20</f>
        <v>0</v>
      </c>
      <c r="EQ29" s="1461">
        <f>'GECE (Saat Ekle)'!AD20</f>
        <v>0</v>
      </c>
      <c r="ER29" s="1728">
        <f>'GECE (Saat Ekle)'!AE20</f>
        <v>0</v>
      </c>
      <c r="ES29" s="1733">
        <f>'GECE (Saat Ekle)'!AF20</f>
        <v>0</v>
      </c>
      <c r="ET29" s="1727">
        <f>'GECE (Saat Ekle)'!AG20</f>
        <v>0</v>
      </c>
      <c r="EU29" s="1736">
        <f>'GECE (Saat Ekle)'!AH20</f>
        <v>0</v>
      </c>
      <c r="EV29" s="1727">
        <f>'GECE (Saat Ekle)'!AI20</f>
        <v>0</v>
      </c>
      <c r="EW29" s="1736">
        <f>'GECE (Saat Ekle)'!AJ20</f>
        <v>0</v>
      </c>
      <c r="EX29" s="1727">
        <f>'GECE (Saat Ekle)'!AK20</f>
        <v>0</v>
      </c>
      <c r="EY29" s="1736">
        <f>'GECE (Saat Ekle)'!AL20</f>
        <v>0</v>
      </c>
      <c r="EZ29" s="1727">
        <f>'GECE (Saat Ekle)'!AM20</f>
        <v>0</v>
      </c>
      <c r="FA29" s="1736">
        <f>'GECE (Saat Ekle)'!AN20</f>
        <v>0</v>
      </c>
      <c r="FB29" s="1727">
        <f>'GECE (Saat Ekle)'!AO20</f>
        <v>0</v>
      </c>
      <c r="FC29" s="1460">
        <f>'GECE (Saat Ekle)'!AP20</f>
        <v>0</v>
      </c>
      <c r="FD29" s="1728">
        <f>'GECE (Saat Ekle)'!AQ20</f>
        <v>0</v>
      </c>
      <c r="FE29" s="1461">
        <f>'GECE (Saat Ekle)'!AR20</f>
        <v>0</v>
      </c>
      <c r="FF29" s="1728">
        <f>'GECE (Saat Ekle)'!AS20</f>
        <v>0</v>
      </c>
      <c r="FG29" s="1733">
        <f>'GECE (Saat Ekle)'!AT20</f>
        <v>0</v>
      </c>
      <c r="FH29" s="1727">
        <f>'GECE (Saat Ekle)'!AU20</f>
        <v>0</v>
      </c>
      <c r="FI29" s="1736">
        <f>'GECE (Saat Ekle)'!AV20</f>
        <v>0</v>
      </c>
      <c r="FJ29" s="1727">
        <f>'GECE (Saat Ekle)'!AW20</f>
        <v>0</v>
      </c>
      <c r="FK29" s="1736">
        <f>'GECE (Saat Ekle)'!AX20</f>
        <v>0</v>
      </c>
      <c r="FL29" s="1727">
        <f>'GECE (Saat Ekle)'!AY20</f>
        <v>0</v>
      </c>
      <c r="FM29" s="1736">
        <f>'GECE (Saat Ekle)'!AZ20</f>
        <v>0</v>
      </c>
      <c r="FN29" s="1727">
        <f>'GECE (Saat Ekle)'!BA20</f>
        <v>0</v>
      </c>
      <c r="FO29" s="1736">
        <f>'GECE (Saat Ekle)'!BB20</f>
        <v>0</v>
      </c>
      <c r="FP29" s="1727">
        <f>'GECE (Saat Ekle)'!BC20</f>
        <v>0</v>
      </c>
      <c r="FQ29" s="1460">
        <f>'GECE (Saat Ekle)'!BD20</f>
        <v>0</v>
      </c>
      <c r="FR29" s="1728">
        <f>'GECE (Saat Ekle)'!BE20</f>
        <v>0</v>
      </c>
      <c r="FS29" s="1461">
        <f>'GECE (Saat Ekle)'!BF20</f>
        <v>0</v>
      </c>
      <c r="FT29" s="1728">
        <f>'GECE (Saat Ekle)'!BG20</f>
        <v>0</v>
      </c>
      <c r="FU29" s="1733">
        <f>'GECE (Saat Ekle)'!BH20</f>
        <v>0</v>
      </c>
      <c r="FV29" s="1727">
        <f>'GECE (Saat Ekle)'!BI20</f>
        <v>0</v>
      </c>
      <c r="FW29" s="1736">
        <f>'GECE (Saat Ekle)'!BJ20</f>
        <v>0</v>
      </c>
      <c r="FX29" s="1727">
        <f>'GECE (Saat Ekle)'!BK20</f>
        <v>0</v>
      </c>
      <c r="FY29" s="1736">
        <f>'GECE (Saat Ekle)'!BL20</f>
        <v>0</v>
      </c>
      <c r="FZ29" s="1727">
        <f>'GECE (Saat Ekle)'!BM20</f>
        <v>0</v>
      </c>
      <c r="GA29" s="1736">
        <f>'GECE (Saat Ekle)'!BN20</f>
        <v>0</v>
      </c>
      <c r="GB29" s="1727">
        <f>'GECE (Saat Ekle)'!BO20</f>
        <v>0</v>
      </c>
      <c r="GC29" s="1736">
        <f>'GECE (Saat Ekle)'!BP20</f>
        <v>0</v>
      </c>
      <c r="GD29" s="1727">
        <f>'GECE (Saat Ekle)'!BQ20</f>
        <v>0</v>
      </c>
      <c r="GE29" s="1460">
        <f>'GECE (Saat Ekle)'!BR20</f>
        <v>0</v>
      </c>
      <c r="GF29" s="1728">
        <f>'GECE (Saat Ekle)'!BS20</f>
        <v>0</v>
      </c>
      <c r="GG29" s="1461">
        <f>'GECE (Saat Ekle)'!BT20</f>
        <v>0</v>
      </c>
      <c r="GH29" s="1768">
        <f>'GECE (Saat Ekle)'!BU20</f>
        <v>0</v>
      </c>
      <c r="GK29" s="4109"/>
      <c r="GL29" s="1487" t="str">
        <f t="shared" si="126"/>
        <v/>
      </c>
      <c r="GM29" s="1515"/>
      <c r="GN29" s="1487" t="str">
        <f t="shared" si="51"/>
        <v/>
      </c>
      <c r="GO29" s="1515"/>
      <c r="GP29" s="1487" t="str">
        <f t="shared" si="52"/>
        <v/>
      </c>
      <c r="GQ29" s="1515"/>
      <c r="GR29" s="1487" t="str">
        <f t="shared" si="53"/>
        <v/>
      </c>
      <c r="GS29" s="1515"/>
      <c r="GT29" s="1487" t="str">
        <f t="shared" si="54"/>
        <v/>
      </c>
      <c r="GU29" s="1500"/>
      <c r="GV29" s="1497" t="str">
        <f t="shared" si="127"/>
        <v/>
      </c>
      <c r="GW29" s="1515"/>
      <c r="GX29" s="1487" t="str">
        <f t="shared" si="128"/>
        <v/>
      </c>
      <c r="GY29" s="1517"/>
      <c r="GZ29" s="1494" t="str">
        <f t="shared" si="129"/>
        <v/>
      </c>
      <c r="HA29" s="1515"/>
      <c r="HB29" s="1490" t="str">
        <f t="shared" si="55"/>
        <v/>
      </c>
      <c r="HC29" s="1515"/>
      <c r="HD29" s="1490" t="str">
        <f t="shared" si="56"/>
        <v/>
      </c>
      <c r="HE29" s="1515"/>
      <c r="HF29" s="1490" t="str">
        <f t="shared" si="57"/>
        <v/>
      </c>
      <c r="HG29" s="1515"/>
      <c r="HH29" s="1490" t="str">
        <f t="shared" si="58"/>
        <v/>
      </c>
      <c r="HI29" s="1500"/>
      <c r="HJ29" s="1506" t="str">
        <f t="shared" si="59"/>
        <v/>
      </c>
      <c r="HK29" s="1515"/>
      <c r="HL29" s="1490" t="str">
        <f t="shared" si="130"/>
        <v/>
      </c>
      <c r="HM29" s="1517"/>
      <c r="HN29" s="1503" t="str">
        <f t="shared" si="60"/>
        <v/>
      </c>
      <c r="HO29" s="1515"/>
      <c r="HP29" s="1487" t="str">
        <f t="shared" si="61"/>
        <v/>
      </c>
      <c r="HQ29" s="1515"/>
      <c r="HR29" s="1487" t="str">
        <f t="shared" si="62"/>
        <v/>
      </c>
      <c r="HS29" s="1515"/>
      <c r="HT29" s="1487" t="str">
        <f t="shared" si="63"/>
        <v/>
      </c>
      <c r="HU29" s="1515"/>
      <c r="HV29" s="1487" t="str">
        <f t="shared" si="64"/>
        <v/>
      </c>
      <c r="HW29" s="1500"/>
      <c r="HX29" s="1497" t="str">
        <f t="shared" si="65"/>
        <v/>
      </c>
      <c r="HY29" s="1515"/>
      <c r="HZ29" s="1487" t="str">
        <f t="shared" si="66"/>
        <v/>
      </c>
      <c r="IA29" s="1517"/>
      <c r="IB29" s="1494" t="str">
        <f t="shared" si="67"/>
        <v/>
      </c>
      <c r="IC29" s="1515"/>
      <c r="ID29" s="1490" t="str">
        <f t="shared" si="68"/>
        <v/>
      </c>
      <c r="IE29" s="1515"/>
      <c r="IF29" s="1490" t="str">
        <f t="shared" si="69"/>
        <v/>
      </c>
      <c r="IG29" s="1515"/>
      <c r="IH29" s="1490" t="str">
        <f t="shared" si="70"/>
        <v/>
      </c>
      <c r="II29" s="1515"/>
      <c r="IJ29" s="1490" t="str">
        <f t="shared" si="71"/>
        <v/>
      </c>
      <c r="IK29" s="1500"/>
      <c r="IL29" s="1506" t="str">
        <f t="shared" si="72"/>
        <v/>
      </c>
      <c r="IM29" s="1515"/>
      <c r="IN29" s="1490" t="str">
        <f t="shared" si="73"/>
        <v/>
      </c>
      <c r="IO29" s="1517"/>
      <c r="IP29" s="1509" t="str">
        <f t="shared" si="74"/>
        <v/>
      </c>
      <c r="IQ29" s="1515"/>
      <c r="IR29" s="1422" t="str">
        <f t="shared" si="75"/>
        <v/>
      </c>
      <c r="IS29" s="1515"/>
      <c r="IT29" s="1422" t="str">
        <f t="shared" si="76"/>
        <v/>
      </c>
      <c r="IU29" s="1515"/>
      <c r="IV29" s="1422" t="str">
        <f t="shared" si="77"/>
        <v/>
      </c>
      <c r="IW29" s="1515"/>
      <c r="IX29" s="1422" t="str">
        <f t="shared" si="78"/>
        <v/>
      </c>
      <c r="IY29" s="1500"/>
      <c r="IZ29" s="1512" t="str">
        <f t="shared" si="79"/>
        <v/>
      </c>
      <c r="JA29" s="1515"/>
      <c r="JB29" s="1422" t="str">
        <f t="shared" si="80"/>
        <v/>
      </c>
      <c r="JC29" s="1517"/>
      <c r="JE29" s="1571">
        <f t="shared" si="131"/>
        <v>0</v>
      </c>
      <c r="JF29" s="1555">
        <f t="shared" si="132"/>
        <v>0</v>
      </c>
      <c r="JG29" s="1555">
        <f t="shared" si="133"/>
        <v>0</v>
      </c>
      <c r="JH29" s="1555">
        <f t="shared" si="134"/>
        <v>0</v>
      </c>
      <c r="JI29" s="1579">
        <f t="shared" si="135"/>
        <v>0</v>
      </c>
      <c r="JJ29" s="1549"/>
      <c r="JK29" s="1549"/>
      <c r="JL29" s="1754"/>
      <c r="JM29" s="1553"/>
      <c r="JN29" s="4182"/>
      <c r="JO29" s="1604" t="str">
        <f t="shared" si="154"/>
        <v/>
      </c>
      <c r="JP29" s="1563"/>
      <c r="JQ29" s="1563" t="str">
        <f t="shared" si="81"/>
        <v/>
      </c>
      <c r="JR29" s="1563"/>
      <c r="JS29" s="1563" t="str">
        <f t="shared" si="136"/>
        <v/>
      </c>
      <c r="JT29" s="1563"/>
      <c r="JU29" s="1563" t="str">
        <f t="shared" si="82"/>
        <v/>
      </c>
      <c r="JV29" s="1563"/>
      <c r="JW29" s="1563" t="str">
        <f t="shared" si="83"/>
        <v/>
      </c>
      <c r="JX29" s="1563"/>
      <c r="JY29" s="1563" t="str">
        <f t="shared" si="84"/>
        <v/>
      </c>
      <c r="JZ29" s="1563"/>
      <c r="KA29" s="1563" t="str">
        <f t="shared" si="85"/>
        <v/>
      </c>
      <c r="KB29" s="1563"/>
      <c r="KC29" s="1563" t="str">
        <f t="shared" si="86"/>
        <v/>
      </c>
      <c r="KD29" s="1563"/>
      <c r="KE29" s="1563" t="str">
        <f t="shared" si="87"/>
        <v/>
      </c>
      <c r="KF29" s="1563"/>
      <c r="KG29" s="1563" t="str">
        <f t="shared" si="88"/>
        <v/>
      </c>
      <c r="KH29" s="1563"/>
      <c r="KI29" s="1563" t="str">
        <f t="shared" si="89"/>
        <v/>
      </c>
      <c r="KJ29" s="1563"/>
      <c r="KK29" s="1563" t="str">
        <f t="shared" si="90"/>
        <v/>
      </c>
      <c r="KL29" s="1563"/>
      <c r="KM29" s="1563" t="str">
        <f t="shared" si="91"/>
        <v/>
      </c>
      <c r="KN29" s="1563"/>
      <c r="KO29" s="1563" t="str">
        <f t="shared" si="92"/>
        <v/>
      </c>
      <c r="KP29" s="1563"/>
      <c r="KQ29" s="1563" t="str">
        <f t="shared" si="93"/>
        <v/>
      </c>
      <c r="KR29" s="1563"/>
      <c r="KS29" s="1563" t="str">
        <f t="shared" si="94"/>
        <v/>
      </c>
      <c r="KT29" s="1563"/>
      <c r="KU29" s="1563" t="str">
        <f t="shared" si="155"/>
        <v/>
      </c>
      <c r="KV29" s="1563"/>
      <c r="KW29" s="1563" t="str">
        <f t="shared" si="95"/>
        <v/>
      </c>
      <c r="KX29" s="1563"/>
      <c r="KY29" s="1563" t="str">
        <f t="shared" si="96"/>
        <v/>
      </c>
      <c r="KZ29" s="1563"/>
      <c r="LA29" s="1563" t="str">
        <f t="shared" si="97"/>
        <v/>
      </c>
      <c r="LB29" s="1563"/>
      <c r="LC29" s="1563" t="str">
        <f t="shared" si="98"/>
        <v/>
      </c>
      <c r="LD29" s="1563"/>
      <c r="LE29" s="1563" t="str">
        <f t="shared" si="99"/>
        <v/>
      </c>
      <c r="LF29" s="1563"/>
      <c r="LG29" s="1563" t="str">
        <f t="shared" si="100"/>
        <v/>
      </c>
      <c r="LH29" s="1563"/>
      <c r="LI29" s="1563" t="str">
        <f t="shared" si="101"/>
        <v/>
      </c>
      <c r="LJ29" s="1563"/>
      <c r="LK29" s="1563" t="str">
        <f t="shared" si="102"/>
        <v/>
      </c>
      <c r="LL29" s="1563"/>
      <c r="LM29" s="1563" t="str">
        <f t="shared" si="103"/>
        <v/>
      </c>
      <c r="LN29" s="1563"/>
      <c r="LO29" s="1563" t="str">
        <f t="shared" si="104"/>
        <v/>
      </c>
      <c r="LP29" s="1563"/>
      <c r="LQ29" s="1563" t="str">
        <f t="shared" si="105"/>
        <v/>
      </c>
      <c r="LR29" s="1563"/>
      <c r="LS29" s="1563" t="str">
        <f t="shared" si="106"/>
        <v/>
      </c>
      <c r="LT29" s="1563"/>
      <c r="LU29" s="1563" t="str">
        <f t="shared" si="107"/>
        <v/>
      </c>
      <c r="LV29" s="1563"/>
      <c r="LW29" s="1563" t="str">
        <f t="shared" si="108"/>
        <v/>
      </c>
      <c r="LX29" s="1563"/>
      <c r="LY29" s="1563" t="str">
        <f t="shared" si="109"/>
        <v/>
      </c>
      <c r="LZ29" s="1563"/>
      <c r="MA29" s="1563" t="str">
        <f t="shared" si="110"/>
        <v/>
      </c>
      <c r="MB29" s="1563"/>
      <c r="MC29" s="1563" t="str">
        <f t="shared" si="111"/>
        <v/>
      </c>
      <c r="MD29" s="1563"/>
      <c r="ME29" s="1563" t="str">
        <f t="shared" si="112"/>
        <v/>
      </c>
      <c r="MF29" s="1563"/>
      <c r="MG29" s="1572">
        <f t="shared" si="137"/>
        <v>0</v>
      </c>
      <c r="MH29" s="1553"/>
      <c r="MI29" s="1571">
        <f t="shared" si="138"/>
        <v>0</v>
      </c>
      <c r="MJ29" s="1555">
        <f t="shared" si="113"/>
        <v>0</v>
      </c>
      <c r="MK29" s="1555">
        <f t="shared" si="113"/>
        <v>0</v>
      </c>
      <c r="ML29" s="1555">
        <f t="shared" si="113"/>
        <v>0</v>
      </c>
      <c r="MM29" s="1555">
        <f t="shared" si="113"/>
        <v>0</v>
      </c>
      <c r="MN29" s="1555">
        <f t="shared" si="113"/>
        <v>0</v>
      </c>
      <c r="MO29" s="1579">
        <f t="shared" si="113"/>
        <v>0</v>
      </c>
      <c r="MP29" s="1754">
        <f t="shared" ref="MP29:MP39" si="188">SUM(MI29:MO29)</f>
        <v>0</v>
      </c>
      <c r="MQ29" s="1553"/>
      <c r="MR29" s="1557"/>
      <c r="MS29" s="1557"/>
      <c r="MT29" s="1557"/>
      <c r="MU29" s="1557"/>
      <c r="MV29" s="1557"/>
      <c r="MW29" s="1557"/>
      <c r="MX29" s="1557"/>
      <c r="MY29" s="1752"/>
      <c r="MZ29" s="1600"/>
      <c r="NA29" s="1553"/>
      <c r="NB29" s="1585">
        <f t="shared" si="140"/>
        <v>0</v>
      </c>
      <c r="NC29" s="1554">
        <f t="shared" si="141"/>
        <v>0</v>
      </c>
      <c r="ND29" s="1554">
        <f t="shared" si="142"/>
        <v>0</v>
      </c>
      <c r="NE29" s="1554">
        <f t="shared" si="143"/>
        <v>0</v>
      </c>
      <c r="NF29" s="1554">
        <f t="shared" si="144"/>
        <v>0</v>
      </c>
      <c r="NG29" s="1554">
        <f t="shared" si="145"/>
        <v>0</v>
      </c>
      <c r="NH29" s="1554">
        <f t="shared" si="146"/>
        <v>0</v>
      </c>
      <c r="NI29" s="1586">
        <f t="shared" si="147"/>
        <v>0</v>
      </c>
      <c r="NL29" s="1766">
        <f t="shared" si="148"/>
        <v>0</v>
      </c>
    </row>
    <row r="30" spans="3:376" s="1337" customFormat="1" ht="10.5" customHeight="1" thickBot="1">
      <c r="C30" s="2475" t="str">
        <f t="shared" si="114"/>
        <v>0T</v>
      </c>
      <c r="D30" s="2472">
        <f t="shared" si="115"/>
        <v>0</v>
      </c>
      <c r="E30" s="1450">
        <f t="shared" si="116"/>
        <v>0</v>
      </c>
      <c r="F30" s="1450">
        <f t="shared" si="117"/>
        <v>0</v>
      </c>
      <c r="G30" s="1450">
        <f t="shared" si="118"/>
        <v>0</v>
      </c>
      <c r="H30" s="1450">
        <f t="shared" si="119"/>
        <v>0</v>
      </c>
      <c r="I30" s="2468"/>
      <c r="J30" s="1340"/>
      <c r="L30" s="2486" t="str">
        <f t="shared" si="120"/>
        <v>0T</v>
      </c>
      <c r="M30" s="2489">
        <f t="shared" si="121"/>
        <v>0</v>
      </c>
      <c r="N30" s="1417">
        <f t="shared" si="121"/>
        <v>0</v>
      </c>
      <c r="O30" s="1417">
        <f t="shared" si="121"/>
        <v>0</v>
      </c>
      <c r="P30" s="1417">
        <f t="shared" si="121"/>
        <v>0</v>
      </c>
      <c r="Q30" s="1417">
        <f t="shared" si="121"/>
        <v>0</v>
      </c>
      <c r="R30" s="1418"/>
      <c r="S30" s="1418"/>
      <c r="T30" s="2481"/>
      <c r="V30" s="1553"/>
      <c r="W30" s="1752"/>
      <c r="X30" s="1752"/>
      <c r="Y30" s="1752"/>
      <c r="Z30" s="1752"/>
      <c r="AA30" s="1752"/>
      <c r="AB30" s="1752"/>
      <c r="AC30" s="1752"/>
      <c r="AD30" s="1752"/>
      <c r="AE30" s="1752"/>
      <c r="AF30" s="1752"/>
      <c r="AG30" s="1752"/>
      <c r="AH30" s="1752"/>
      <c r="AI30" s="1752"/>
      <c r="AJ30" s="1752"/>
      <c r="AK30" s="1752"/>
      <c r="AL30" s="1752"/>
      <c r="AM30" s="1752"/>
      <c r="AN30" s="1752"/>
      <c r="AO30" s="1752"/>
      <c r="AP30" s="1752"/>
      <c r="AQ30" s="1752"/>
      <c r="AR30" s="1752"/>
      <c r="AS30" s="1752"/>
      <c r="AT30" s="1752"/>
      <c r="AU30" s="1752"/>
      <c r="AV30" s="1752"/>
      <c r="AW30" s="1752"/>
      <c r="AX30" s="1752"/>
      <c r="AY30" s="1752"/>
      <c r="AZ30" s="1752"/>
      <c r="BA30" s="1752"/>
      <c r="BB30" s="1752"/>
      <c r="BC30" s="1752"/>
      <c r="BD30" s="1752"/>
      <c r="BE30" s="1752"/>
      <c r="BF30" s="1752"/>
      <c r="BG30" s="1752"/>
      <c r="BH30" s="1752"/>
      <c r="BI30" s="1752"/>
      <c r="BJ30" s="1752"/>
      <c r="BK30" s="1752"/>
      <c r="BL30" s="1752"/>
      <c r="BM30" s="1752"/>
      <c r="BN30" s="1752"/>
      <c r="BO30" s="1752"/>
      <c r="BP30" s="1752"/>
      <c r="BQ30" s="1752"/>
      <c r="BR30" s="1752"/>
      <c r="BS30" s="1752"/>
      <c r="BT30" s="1752"/>
      <c r="BU30" s="1752"/>
      <c r="BV30" s="1752"/>
      <c r="BW30" s="1752"/>
      <c r="BX30" s="1752"/>
      <c r="BY30" s="1752"/>
      <c r="BZ30" s="1752"/>
      <c r="CA30" s="1752"/>
      <c r="CB30" s="1752"/>
      <c r="CC30" s="1752"/>
      <c r="CD30" s="1752"/>
      <c r="CE30" s="1752"/>
      <c r="CF30" s="1752"/>
      <c r="CG30" s="1752"/>
      <c r="CH30" s="1752"/>
      <c r="CI30" s="1752"/>
      <c r="CJ30" s="1752"/>
      <c r="CK30" s="1752"/>
      <c r="CL30" s="1752"/>
      <c r="CM30" s="1752"/>
      <c r="CN30" s="2494" t="str">
        <f>IF(DO30="","",(DO30&amp;(COUNTIF($DO$16:DO31,DO30))))</f>
        <v>08</v>
      </c>
      <c r="CO30" s="1471">
        <f t="shared" ref="CO30" si="189">DO30</f>
        <v>0</v>
      </c>
      <c r="CP30" s="2500" t="str">
        <f t="shared" ref="CP30" si="190">DO30&amp;DP30</f>
        <v>0T</v>
      </c>
      <c r="CQ30" s="2489">
        <f t="shared" si="151"/>
        <v>0</v>
      </c>
      <c r="CR30" s="1417">
        <f t="shared" si="122"/>
        <v>0</v>
      </c>
      <c r="CS30" s="1417">
        <f t="shared" si="123"/>
        <v>0</v>
      </c>
      <c r="CT30" s="1417">
        <f t="shared" si="124"/>
        <v>0</v>
      </c>
      <c r="CU30" s="2495">
        <f t="shared" si="125"/>
        <v>0</v>
      </c>
      <c r="CW30" s="2429" t="str">
        <f>IFERROR((VLOOKUP(CN30,'BİLGİ GİR'!$V$170:$AA$182,6,0)),"")</f>
        <v/>
      </c>
      <c r="CX30" s="4180">
        <f>'BİLGİ GİR'!F177</f>
        <v>0</v>
      </c>
      <c r="CY30" s="1421"/>
      <c r="CZ30" s="1442">
        <f>'BİLGİ GİR'!CB177</f>
        <v>0</v>
      </c>
      <c r="DA30" s="1445"/>
      <c r="DB30" s="1442">
        <f>'BİLGİ GİR'!CD177</f>
        <v>0</v>
      </c>
      <c r="DC30" s="1445"/>
      <c r="DD30" s="1442">
        <f>'BİLGİ GİR'!CF177</f>
        <v>0</v>
      </c>
      <c r="DE30" s="1445"/>
      <c r="DF30" s="1442">
        <f>'BİLGİ GİR'!CH177</f>
        <v>0</v>
      </c>
      <c r="DG30" s="1445"/>
      <c r="DH30" s="1442">
        <f>'BİLGİ GİR'!CJ177</f>
        <v>0</v>
      </c>
      <c r="DI30" s="1445"/>
      <c r="DJ30" s="1442">
        <f>'BİLGİ GİR'!CL177</f>
        <v>0</v>
      </c>
      <c r="DK30" s="1445"/>
      <c r="DL30" s="1442">
        <f>'BİLGİ GİR'!CN177</f>
        <v>0</v>
      </c>
      <c r="DM30" s="1445"/>
      <c r="DN30" s="1749"/>
      <c r="DO30" s="4112">
        <f t="shared" ref="DO30" si="191">CX30</f>
        <v>0</v>
      </c>
      <c r="DP30" s="1344" t="s">
        <v>7</v>
      </c>
      <c r="DQ30" s="1732">
        <f>'GECE (Saat Ekle)'!D21</f>
        <v>0</v>
      </c>
      <c r="DR30" s="1729">
        <f>'GECE (Saat Ekle)'!E21</f>
        <v>0</v>
      </c>
      <c r="DS30" s="1735">
        <f>'GECE (Saat Ekle)'!F21</f>
        <v>0</v>
      </c>
      <c r="DT30" s="1729">
        <f>'GECE (Saat Ekle)'!G21</f>
        <v>0</v>
      </c>
      <c r="DU30" s="1735">
        <f>'GECE (Saat Ekle)'!H21</f>
        <v>0</v>
      </c>
      <c r="DV30" s="1729">
        <f>'GECE (Saat Ekle)'!I21</f>
        <v>0</v>
      </c>
      <c r="DW30" s="1735">
        <f>'GECE (Saat Ekle)'!J21</f>
        <v>0</v>
      </c>
      <c r="DX30" s="1729">
        <f>'GECE (Saat Ekle)'!K21</f>
        <v>0</v>
      </c>
      <c r="DY30" s="1735">
        <f>'GECE (Saat Ekle)'!L21</f>
        <v>0</v>
      </c>
      <c r="DZ30" s="1729">
        <f>'GECE (Saat Ekle)'!M21</f>
        <v>0</v>
      </c>
      <c r="EA30" s="1458">
        <f>'GECE (Saat Ekle)'!N21</f>
        <v>0</v>
      </c>
      <c r="EB30" s="1730">
        <f>'GECE (Saat Ekle)'!O21</f>
        <v>0</v>
      </c>
      <c r="EC30" s="1459">
        <f>'GECE (Saat Ekle)'!P21</f>
        <v>0</v>
      </c>
      <c r="ED30" s="1730">
        <f>'GECE (Saat Ekle)'!Q21</f>
        <v>0</v>
      </c>
      <c r="EE30" s="1732">
        <f>'GECE (Saat Ekle)'!R21</f>
        <v>0</v>
      </c>
      <c r="EF30" s="1729">
        <f>'GECE (Saat Ekle)'!S21</f>
        <v>0</v>
      </c>
      <c r="EG30" s="1735">
        <f>'GECE (Saat Ekle)'!T21</f>
        <v>0</v>
      </c>
      <c r="EH30" s="1729">
        <f>'GECE (Saat Ekle)'!U21</f>
        <v>0</v>
      </c>
      <c r="EI30" s="1735">
        <f>'GECE (Saat Ekle)'!V21</f>
        <v>0</v>
      </c>
      <c r="EJ30" s="1729">
        <f>'GECE (Saat Ekle)'!W21</f>
        <v>0</v>
      </c>
      <c r="EK30" s="1735">
        <f>'GECE (Saat Ekle)'!X21</f>
        <v>0</v>
      </c>
      <c r="EL30" s="1729">
        <f>'GECE (Saat Ekle)'!Y21</f>
        <v>0</v>
      </c>
      <c r="EM30" s="1735">
        <f>'GECE (Saat Ekle)'!Z21</f>
        <v>0</v>
      </c>
      <c r="EN30" s="1729">
        <f>'GECE (Saat Ekle)'!AA21</f>
        <v>0</v>
      </c>
      <c r="EO30" s="1458">
        <f>'GECE (Saat Ekle)'!AB21</f>
        <v>0</v>
      </c>
      <c r="EP30" s="1730">
        <f>'GECE (Saat Ekle)'!AC21</f>
        <v>0</v>
      </c>
      <c r="EQ30" s="1459">
        <f>'GECE (Saat Ekle)'!AD21</f>
        <v>0</v>
      </c>
      <c r="ER30" s="1730">
        <f>'GECE (Saat Ekle)'!AE21</f>
        <v>0</v>
      </c>
      <c r="ES30" s="1732">
        <f>'GECE (Saat Ekle)'!AF21</f>
        <v>0</v>
      </c>
      <c r="ET30" s="1729">
        <f>'GECE (Saat Ekle)'!AG21</f>
        <v>0</v>
      </c>
      <c r="EU30" s="1735">
        <f>'GECE (Saat Ekle)'!AH21</f>
        <v>0</v>
      </c>
      <c r="EV30" s="1729">
        <f>'GECE (Saat Ekle)'!AI21</f>
        <v>0</v>
      </c>
      <c r="EW30" s="1735">
        <f>'GECE (Saat Ekle)'!AJ21</f>
        <v>0</v>
      </c>
      <c r="EX30" s="1729">
        <f>'GECE (Saat Ekle)'!AK21</f>
        <v>0</v>
      </c>
      <c r="EY30" s="1735">
        <f>'GECE (Saat Ekle)'!AL21</f>
        <v>0</v>
      </c>
      <c r="EZ30" s="1729">
        <f>'GECE (Saat Ekle)'!AM21</f>
        <v>0</v>
      </c>
      <c r="FA30" s="1735">
        <f>'GECE (Saat Ekle)'!AN21</f>
        <v>0</v>
      </c>
      <c r="FB30" s="1729">
        <f>'GECE (Saat Ekle)'!AO21</f>
        <v>0</v>
      </c>
      <c r="FC30" s="1458">
        <f>'GECE (Saat Ekle)'!AP21</f>
        <v>0</v>
      </c>
      <c r="FD30" s="1730">
        <f>'GECE (Saat Ekle)'!AQ21</f>
        <v>0</v>
      </c>
      <c r="FE30" s="1459">
        <f>'GECE (Saat Ekle)'!AR21</f>
        <v>0</v>
      </c>
      <c r="FF30" s="1730">
        <f>'GECE (Saat Ekle)'!AS21</f>
        <v>0</v>
      </c>
      <c r="FG30" s="1732">
        <f>'GECE (Saat Ekle)'!AT21</f>
        <v>0</v>
      </c>
      <c r="FH30" s="1729">
        <f>'GECE (Saat Ekle)'!AU21</f>
        <v>0</v>
      </c>
      <c r="FI30" s="1735">
        <f>'GECE (Saat Ekle)'!AV21</f>
        <v>0</v>
      </c>
      <c r="FJ30" s="1729">
        <f>'GECE (Saat Ekle)'!AW21</f>
        <v>0</v>
      </c>
      <c r="FK30" s="1735">
        <f>'GECE (Saat Ekle)'!AX21</f>
        <v>0</v>
      </c>
      <c r="FL30" s="1729">
        <f>'GECE (Saat Ekle)'!AY21</f>
        <v>0</v>
      </c>
      <c r="FM30" s="1735">
        <f>'GECE (Saat Ekle)'!AZ21</f>
        <v>0</v>
      </c>
      <c r="FN30" s="1729">
        <f>'GECE (Saat Ekle)'!BA21</f>
        <v>0</v>
      </c>
      <c r="FO30" s="1735">
        <f>'GECE (Saat Ekle)'!BB21</f>
        <v>0</v>
      </c>
      <c r="FP30" s="1729">
        <f>'GECE (Saat Ekle)'!BC21</f>
        <v>0</v>
      </c>
      <c r="FQ30" s="1458">
        <f>'GECE (Saat Ekle)'!BD21</f>
        <v>0</v>
      </c>
      <c r="FR30" s="1730">
        <f>'GECE (Saat Ekle)'!BE21</f>
        <v>0</v>
      </c>
      <c r="FS30" s="1459">
        <f>'GECE (Saat Ekle)'!BF21</f>
        <v>0</v>
      </c>
      <c r="FT30" s="1730">
        <f>'GECE (Saat Ekle)'!BG21</f>
        <v>0</v>
      </c>
      <c r="FU30" s="1732">
        <f>'GECE (Saat Ekle)'!BH21</f>
        <v>0</v>
      </c>
      <c r="FV30" s="1729">
        <f>'GECE (Saat Ekle)'!BI21</f>
        <v>0</v>
      </c>
      <c r="FW30" s="1735">
        <f>'GECE (Saat Ekle)'!BJ21</f>
        <v>0</v>
      </c>
      <c r="FX30" s="1729">
        <f>'GECE (Saat Ekle)'!BK21</f>
        <v>0</v>
      </c>
      <c r="FY30" s="1735">
        <f>'GECE (Saat Ekle)'!BL21</f>
        <v>0</v>
      </c>
      <c r="FZ30" s="1729">
        <f>'GECE (Saat Ekle)'!BM21</f>
        <v>0</v>
      </c>
      <c r="GA30" s="1735">
        <f>'GECE (Saat Ekle)'!BN21</f>
        <v>0</v>
      </c>
      <c r="GB30" s="1729">
        <f>'GECE (Saat Ekle)'!BO21</f>
        <v>0</v>
      </c>
      <c r="GC30" s="1735">
        <f>'GECE (Saat Ekle)'!BP21</f>
        <v>0</v>
      </c>
      <c r="GD30" s="1729">
        <f>'GECE (Saat Ekle)'!BQ21</f>
        <v>0</v>
      </c>
      <c r="GE30" s="1458">
        <f>'GECE (Saat Ekle)'!BR21</f>
        <v>0</v>
      </c>
      <c r="GF30" s="1730">
        <f>'GECE (Saat Ekle)'!BS21</f>
        <v>0</v>
      </c>
      <c r="GG30" s="1459">
        <f>'GECE (Saat Ekle)'!BT21</f>
        <v>0</v>
      </c>
      <c r="GH30" s="1769">
        <f>'GECE (Saat Ekle)'!BU21</f>
        <v>0</v>
      </c>
      <c r="GK30" s="4108">
        <f t="shared" ref="GK30" si="192">DO30</f>
        <v>0</v>
      </c>
      <c r="GL30" s="1487" t="str">
        <f t="shared" si="126"/>
        <v/>
      </c>
      <c r="GM30" s="1515"/>
      <c r="GN30" s="1487" t="str">
        <f t="shared" si="51"/>
        <v/>
      </c>
      <c r="GO30" s="1515"/>
      <c r="GP30" s="1487" t="str">
        <f t="shared" si="52"/>
        <v/>
      </c>
      <c r="GQ30" s="1515"/>
      <c r="GR30" s="1487" t="str">
        <f t="shared" si="53"/>
        <v/>
      </c>
      <c r="GS30" s="1515"/>
      <c r="GT30" s="1487" t="str">
        <f t="shared" si="54"/>
        <v/>
      </c>
      <c r="GU30" s="1500"/>
      <c r="GV30" s="1497" t="str">
        <f t="shared" si="127"/>
        <v/>
      </c>
      <c r="GW30" s="1515"/>
      <c r="GX30" s="1487" t="str">
        <f t="shared" si="128"/>
        <v/>
      </c>
      <c r="GY30" s="1517"/>
      <c r="GZ30" s="1494" t="str">
        <f t="shared" si="129"/>
        <v/>
      </c>
      <c r="HA30" s="1515"/>
      <c r="HB30" s="1490" t="str">
        <f t="shared" si="55"/>
        <v/>
      </c>
      <c r="HC30" s="1515"/>
      <c r="HD30" s="1490" t="str">
        <f t="shared" si="56"/>
        <v/>
      </c>
      <c r="HE30" s="1515"/>
      <c r="HF30" s="1490" t="str">
        <f t="shared" si="57"/>
        <v/>
      </c>
      <c r="HG30" s="1515"/>
      <c r="HH30" s="1490" t="str">
        <f t="shared" si="58"/>
        <v/>
      </c>
      <c r="HI30" s="1500"/>
      <c r="HJ30" s="1506" t="str">
        <f t="shared" si="59"/>
        <v/>
      </c>
      <c r="HK30" s="1515"/>
      <c r="HL30" s="1490" t="str">
        <f t="shared" si="130"/>
        <v/>
      </c>
      <c r="HM30" s="1517"/>
      <c r="HN30" s="1503" t="str">
        <f t="shared" si="60"/>
        <v/>
      </c>
      <c r="HO30" s="1515"/>
      <c r="HP30" s="1487" t="str">
        <f t="shared" si="61"/>
        <v/>
      </c>
      <c r="HQ30" s="1515"/>
      <c r="HR30" s="1487" t="str">
        <f t="shared" si="62"/>
        <v/>
      </c>
      <c r="HS30" s="1515"/>
      <c r="HT30" s="1487" t="str">
        <f t="shared" si="63"/>
        <v/>
      </c>
      <c r="HU30" s="1515"/>
      <c r="HV30" s="1487" t="str">
        <f t="shared" si="64"/>
        <v/>
      </c>
      <c r="HW30" s="1500"/>
      <c r="HX30" s="1497" t="str">
        <f t="shared" si="65"/>
        <v/>
      </c>
      <c r="HY30" s="1515"/>
      <c r="HZ30" s="1487" t="str">
        <f t="shared" si="66"/>
        <v/>
      </c>
      <c r="IA30" s="1517"/>
      <c r="IB30" s="1494" t="str">
        <f t="shared" si="67"/>
        <v/>
      </c>
      <c r="IC30" s="1515"/>
      <c r="ID30" s="1490" t="str">
        <f t="shared" si="68"/>
        <v/>
      </c>
      <c r="IE30" s="1515"/>
      <c r="IF30" s="1490" t="str">
        <f t="shared" si="69"/>
        <v/>
      </c>
      <c r="IG30" s="1515"/>
      <c r="IH30" s="1490" t="str">
        <f t="shared" si="70"/>
        <v/>
      </c>
      <c r="II30" s="1515"/>
      <c r="IJ30" s="1490" t="str">
        <f t="shared" si="71"/>
        <v/>
      </c>
      <c r="IK30" s="1500"/>
      <c r="IL30" s="1506" t="str">
        <f t="shared" si="72"/>
        <v/>
      </c>
      <c r="IM30" s="1515"/>
      <c r="IN30" s="1490" t="str">
        <f t="shared" si="73"/>
        <v/>
      </c>
      <c r="IO30" s="1517"/>
      <c r="IP30" s="1509" t="str">
        <f t="shared" si="74"/>
        <v/>
      </c>
      <c r="IQ30" s="1515"/>
      <c r="IR30" s="1422" t="str">
        <f t="shared" si="75"/>
        <v/>
      </c>
      <c r="IS30" s="1515"/>
      <c r="IT30" s="1422" t="str">
        <f t="shared" si="76"/>
        <v/>
      </c>
      <c r="IU30" s="1515"/>
      <c r="IV30" s="1422" t="str">
        <f t="shared" si="77"/>
        <v/>
      </c>
      <c r="IW30" s="1515"/>
      <c r="IX30" s="1422" t="str">
        <f t="shared" si="78"/>
        <v/>
      </c>
      <c r="IY30" s="1500"/>
      <c r="IZ30" s="1512" t="str">
        <f t="shared" si="79"/>
        <v/>
      </c>
      <c r="JA30" s="1515"/>
      <c r="JB30" s="1422" t="str">
        <f t="shared" si="80"/>
        <v/>
      </c>
      <c r="JC30" s="1517"/>
      <c r="JE30" s="1571">
        <f t="shared" si="131"/>
        <v>0</v>
      </c>
      <c r="JF30" s="1555">
        <f t="shared" si="132"/>
        <v>0</v>
      </c>
      <c r="JG30" s="1555">
        <f t="shared" si="133"/>
        <v>0</v>
      </c>
      <c r="JH30" s="1555">
        <f t="shared" si="134"/>
        <v>0</v>
      </c>
      <c r="JI30" s="1579">
        <f t="shared" si="135"/>
        <v>0</v>
      </c>
      <c r="JJ30" s="1549"/>
      <c r="JK30" s="1549"/>
      <c r="JL30" s="1754"/>
      <c r="JM30" s="1553"/>
      <c r="JN30" s="4182"/>
      <c r="JO30" s="1604" t="str">
        <f t="shared" si="154"/>
        <v/>
      </c>
      <c r="JP30" s="1563"/>
      <c r="JQ30" s="1563" t="str">
        <f t="shared" si="81"/>
        <v/>
      </c>
      <c r="JR30" s="1563"/>
      <c r="JS30" s="1563" t="str">
        <f t="shared" si="136"/>
        <v/>
      </c>
      <c r="JT30" s="1563"/>
      <c r="JU30" s="1563" t="str">
        <f t="shared" si="82"/>
        <v/>
      </c>
      <c r="JV30" s="1563"/>
      <c r="JW30" s="1563" t="str">
        <f t="shared" si="83"/>
        <v/>
      </c>
      <c r="JX30" s="1563"/>
      <c r="JY30" s="1563" t="str">
        <f t="shared" si="84"/>
        <v/>
      </c>
      <c r="JZ30" s="1563"/>
      <c r="KA30" s="1563" t="str">
        <f t="shared" si="85"/>
        <v/>
      </c>
      <c r="KB30" s="1563"/>
      <c r="KC30" s="1563" t="str">
        <f t="shared" si="86"/>
        <v/>
      </c>
      <c r="KD30" s="1563"/>
      <c r="KE30" s="1563" t="str">
        <f t="shared" si="87"/>
        <v/>
      </c>
      <c r="KF30" s="1563"/>
      <c r="KG30" s="1563" t="str">
        <f t="shared" si="88"/>
        <v/>
      </c>
      <c r="KH30" s="1563"/>
      <c r="KI30" s="1563" t="str">
        <f t="shared" si="89"/>
        <v/>
      </c>
      <c r="KJ30" s="1563"/>
      <c r="KK30" s="1563" t="str">
        <f t="shared" si="90"/>
        <v/>
      </c>
      <c r="KL30" s="1563"/>
      <c r="KM30" s="1563" t="str">
        <f t="shared" si="91"/>
        <v/>
      </c>
      <c r="KN30" s="1563"/>
      <c r="KO30" s="1563" t="str">
        <f t="shared" si="92"/>
        <v/>
      </c>
      <c r="KP30" s="1563"/>
      <c r="KQ30" s="1563" t="str">
        <f t="shared" si="93"/>
        <v/>
      </c>
      <c r="KR30" s="1563"/>
      <c r="KS30" s="1563" t="str">
        <f t="shared" si="94"/>
        <v/>
      </c>
      <c r="KT30" s="1563"/>
      <c r="KU30" s="1563" t="str">
        <f t="shared" si="155"/>
        <v/>
      </c>
      <c r="KV30" s="1563"/>
      <c r="KW30" s="1563" t="str">
        <f t="shared" si="95"/>
        <v/>
      </c>
      <c r="KX30" s="1563"/>
      <c r="KY30" s="1563" t="str">
        <f t="shared" si="96"/>
        <v/>
      </c>
      <c r="KZ30" s="1563"/>
      <c r="LA30" s="1563" t="str">
        <f t="shared" si="97"/>
        <v/>
      </c>
      <c r="LB30" s="1563"/>
      <c r="LC30" s="1563" t="str">
        <f t="shared" si="98"/>
        <v/>
      </c>
      <c r="LD30" s="1563"/>
      <c r="LE30" s="1563" t="str">
        <f t="shared" si="99"/>
        <v/>
      </c>
      <c r="LF30" s="1563"/>
      <c r="LG30" s="1563" t="str">
        <f t="shared" si="100"/>
        <v/>
      </c>
      <c r="LH30" s="1563"/>
      <c r="LI30" s="1563" t="str">
        <f t="shared" si="101"/>
        <v/>
      </c>
      <c r="LJ30" s="1563"/>
      <c r="LK30" s="1563" t="str">
        <f t="shared" si="102"/>
        <v/>
      </c>
      <c r="LL30" s="1563"/>
      <c r="LM30" s="1563" t="str">
        <f t="shared" si="103"/>
        <v/>
      </c>
      <c r="LN30" s="1563"/>
      <c r="LO30" s="1563" t="str">
        <f t="shared" si="104"/>
        <v/>
      </c>
      <c r="LP30" s="1563"/>
      <c r="LQ30" s="1563" t="str">
        <f t="shared" si="105"/>
        <v/>
      </c>
      <c r="LR30" s="1563"/>
      <c r="LS30" s="1563" t="str">
        <f t="shared" si="106"/>
        <v/>
      </c>
      <c r="LT30" s="1563"/>
      <c r="LU30" s="1563" t="str">
        <f t="shared" si="107"/>
        <v/>
      </c>
      <c r="LV30" s="1563"/>
      <c r="LW30" s="1563" t="str">
        <f t="shared" si="108"/>
        <v/>
      </c>
      <c r="LX30" s="1563"/>
      <c r="LY30" s="1563" t="str">
        <f t="shared" si="109"/>
        <v/>
      </c>
      <c r="LZ30" s="1563"/>
      <c r="MA30" s="1563" t="str">
        <f t="shared" si="110"/>
        <v/>
      </c>
      <c r="MB30" s="1563"/>
      <c r="MC30" s="1563" t="str">
        <f t="shared" si="111"/>
        <v/>
      </c>
      <c r="MD30" s="1563"/>
      <c r="ME30" s="1563" t="str">
        <f t="shared" si="112"/>
        <v/>
      </c>
      <c r="MF30" s="1563"/>
      <c r="MG30" s="1572">
        <f t="shared" si="137"/>
        <v>0</v>
      </c>
      <c r="MH30" s="1553"/>
      <c r="MI30" s="1571">
        <f t="shared" si="138"/>
        <v>0</v>
      </c>
      <c r="MJ30" s="1555">
        <f t="shared" si="113"/>
        <v>0</v>
      </c>
      <c r="MK30" s="1555">
        <f t="shared" si="113"/>
        <v>0</v>
      </c>
      <c r="ML30" s="1555">
        <f t="shared" si="113"/>
        <v>0</v>
      </c>
      <c r="MM30" s="1555">
        <f t="shared" si="113"/>
        <v>0</v>
      </c>
      <c r="MN30" s="1555">
        <f t="shared" si="113"/>
        <v>0</v>
      </c>
      <c r="MO30" s="1579">
        <f t="shared" si="113"/>
        <v>0</v>
      </c>
      <c r="MP30" s="1754">
        <f t="shared" si="188"/>
        <v>0</v>
      </c>
      <c r="MQ30" s="1553"/>
      <c r="MR30" s="1557"/>
      <c r="MS30" s="1557"/>
      <c r="MT30" s="1557"/>
      <c r="MU30" s="1557"/>
      <c r="MV30" s="1557"/>
      <c r="MW30" s="1557"/>
      <c r="MX30" s="1557"/>
      <c r="MY30" s="1752"/>
      <c r="MZ30" s="1600"/>
      <c r="NA30" s="1553"/>
      <c r="NB30" s="1585">
        <f t="shared" si="140"/>
        <v>0</v>
      </c>
      <c r="NC30" s="1554">
        <f t="shared" si="141"/>
        <v>0</v>
      </c>
      <c r="ND30" s="1554">
        <f t="shared" si="142"/>
        <v>0</v>
      </c>
      <c r="NE30" s="1554">
        <f t="shared" si="143"/>
        <v>0</v>
      </c>
      <c r="NF30" s="1554">
        <f t="shared" si="144"/>
        <v>0</v>
      </c>
      <c r="NG30" s="1554">
        <f t="shared" si="145"/>
        <v>0</v>
      </c>
      <c r="NH30" s="1554">
        <f t="shared" si="146"/>
        <v>0</v>
      </c>
      <c r="NI30" s="1588">
        <f t="shared" si="147"/>
        <v>0</v>
      </c>
      <c r="NL30" s="1766">
        <f t="shared" si="148"/>
        <v>0</v>
      </c>
    </row>
    <row r="31" spans="3:376" s="1337" customFormat="1" ht="10.5" customHeight="1" thickBot="1">
      <c r="C31" s="2475" t="str">
        <f t="shared" si="114"/>
        <v>0D</v>
      </c>
      <c r="D31" s="2472">
        <f t="shared" si="115"/>
        <v>0</v>
      </c>
      <c r="E31" s="1450">
        <f t="shared" si="116"/>
        <v>0</v>
      </c>
      <c r="F31" s="1450">
        <f t="shared" si="117"/>
        <v>0</v>
      </c>
      <c r="G31" s="1450">
        <f t="shared" si="118"/>
        <v>0</v>
      </c>
      <c r="H31" s="1450">
        <f t="shared" si="119"/>
        <v>0</v>
      </c>
      <c r="I31" s="2468"/>
      <c r="J31" s="1340"/>
      <c r="L31" s="2486" t="str">
        <f t="shared" si="120"/>
        <v>0D</v>
      </c>
      <c r="M31" s="2489">
        <f t="shared" si="121"/>
        <v>0</v>
      </c>
      <c r="N31" s="1417">
        <f t="shared" si="121"/>
        <v>0</v>
      </c>
      <c r="O31" s="1417">
        <f t="shared" si="121"/>
        <v>0</v>
      </c>
      <c r="P31" s="1417">
        <f t="shared" si="121"/>
        <v>0</v>
      </c>
      <c r="Q31" s="1417">
        <f t="shared" si="121"/>
        <v>0</v>
      </c>
      <c r="R31" s="1418"/>
      <c r="S31" s="1418"/>
      <c r="T31" s="2481"/>
      <c r="V31" s="1553"/>
      <c r="W31" s="1752"/>
      <c r="X31" s="1752"/>
      <c r="Y31" s="1752"/>
      <c r="Z31" s="1752"/>
      <c r="AA31" s="1752"/>
      <c r="AB31" s="1752"/>
      <c r="AC31" s="1752"/>
      <c r="AD31" s="1752"/>
      <c r="AE31" s="1752"/>
      <c r="AF31" s="1752"/>
      <c r="AG31" s="1752"/>
      <c r="AH31" s="1752"/>
      <c r="AI31" s="1752"/>
      <c r="AJ31" s="1752"/>
      <c r="AK31" s="1752"/>
      <c r="AL31" s="1752"/>
      <c r="AM31" s="1752"/>
      <c r="AN31" s="1752"/>
      <c r="AO31" s="1752"/>
      <c r="AP31" s="1752"/>
      <c r="AQ31" s="1752"/>
      <c r="AR31" s="1752"/>
      <c r="AS31" s="1752"/>
      <c r="AT31" s="1752"/>
      <c r="AU31" s="1752"/>
      <c r="AV31" s="1752"/>
      <c r="AW31" s="1752"/>
      <c r="AX31" s="1752"/>
      <c r="AY31" s="1752"/>
      <c r="AZ31" s="1752"/>
      <c r="BA31" s="1752"/>
      <c r="BB31" s="1752"/>
      <c r="BC31" s="1752"/>
      <c r="BD31" s="1752"/>
      <c r="BE31" s="1752"/>
      <c r="BF31" s="1752"/>
      <c r="BG31" s="1752"/>
      <c r="BH31" s="1752"/>
      <c r="BI31" s="1752"/>
      <c r="BJ31" s="1752"/>
      <c r="BK31" s="1752"/>
      <c r="BL31" s="1752"/>
      <c r="BM31" s="1752"/>
      <c r="BN31" s="1752"/>
      <c r="BO31" s="1752"/>
      <c r="BP31" s="1752"/>
      <c r="BQ31" s="1752"/>
      <c r="BR31" s="1752"/>
      <c r="BS31" s="1752"/>
      <c r="BT31" s="1752"/>
      <c r="BU31" s="1752"/>
      <c r="BV31" s="1752"/>
      <c r="BW31" s="1752"/>
      <c r="BX31" s="1752"/>
      <c r="BY31" s="1752"/>
      <c r="BZ31" s="1752"/>
      <c r="CA31" s="1752"/>
      <c r="CB31" s="1752"/>
      <c r="CC31" s="1752"/>
      <c r="CD31" s="1752"/>
      <c r="CE31" s="1752"/>
      <c r="CF31" s="1752"/>
      <c r="CG31" s="1752"/>
      <c r="CH31" s="1752"/>
      <c r="CI31" s="1752"/>
      <c r="CJ31" s="1752"/>
      <c r="CK31" s="1752"/>
      <c r="CL31" s="1752"/>
      <c r="CM31" s="1752"/>
      <c r="CN31" s="2494" t="str">
        <f>IF(DO30="","",(DO30&amp;(COUNTIF($DO$16:DO31,DO30))))</f>
        <v>08</v>
      </c>
      <c r="CO31" s="1471">
        <f t="shared" ref="CO31" si="193">CO30</f>
        <v>0</v>
      </c>
      <c r="CP31" s="2500" t="str">
        <f t="shared" ref="CP31" si="194">DO30&amp;DP31</f>
        <v>0D</v>
      </c>
      <c r="CQ31" s="2489">
        <f t="shared" si="151"/>
        <v>0</v>
      </c>
      <c r="CR31" s="1417">
        <f t="shared" si="122"/>
        <v>0</v>
      </c>
      <c r="CS31" s="1417">
        <f t="shared" si="123"/>
        <v>0</v>
      </c>
      <c r="CT31" s="1417">
        <f t="shared" si="124"/>
        <v>0</v>
      </c>
      <c r="CU31" s="2495">
        <f t="shared" si="125"/>
        <v>0</v>
      </c>
      <c r="CW31" s="2429" t="str">
        <f>IFERROR((VLOOKUP(CN31,'BİLGİ GİR'!$V$170:$AA$182,6,0)),"")</f>
        <v/>
      </c>
      <c r="CX31" s="4181"/>
      <c r="CY31" s="1427"/>
      <c r="CZ31" s="1444">
        <f>'BİLGİ GİR'!CC177</f>
        <v>0</v>
      </c>
      <c r="DA31" s="1446"/>
      <c r="DB31" s="1444">
        <f>'BİLGİ GİR'!CE177</f>
        <v>0</v>
      </c>
      <c r="DC31" s="1446"/>
      <c r="DD31" s="1444">
        <f>'BİLGİ GİR'!CG177</f>
        <v>0</v>
      </c>
      <c r="DE31" s="1446"/>
      <c r="DF31" s="1444">
        <f>'BİLGİ GİR'!CI177</f>
        <v>0</v>
      </c>
      <c r="DG31" s="1446"/>
      <c r="DH31" s="1444">
        <f>'BİLGİ GİR'!CK177</f>
        <v>0</v>
      </c>
      <c r="DI31" s="1446"/>
      <c r="DJ31" s="1444">
        <f>'BİLGİ GİR'!CM177</f>
        <v>0</v>
      </c>
      <c r="DK31" s="1446"/>
      <c r="DL31" s="1444">
        <f>'BİLGİ GİR'!CO177</f>
        <v>0</v>
      </c>
      <c r="DM31" s="1446"/>
      <c r="DN31" s="1749"/>
      <c r="DO31" s="4113"/>
      <c r="DP31" s="1343" t="s">
        <v>8</v>
      </c>
      <c r="DQ31" s="1733">
        <f>'GECE (Saat Ekle)'!D22</f>
        <v>0</v>
      </c>
      <c r="DR31" s="1727">
        <f>'GECE (Saat Ekle)'!E22</f>
        <v>0</v>
      </c>
      <c r="DS31" s="1736">
        <f>'GECE (Saat Ekle)'!F22</f>
        <v>0</v>
      </c>
      <c r="DT31" s="1727">
        <f>'GECE (Saat Ekle)'!G22</f>
        <v>0</v>
      </c>
      <c r="DU31" s="1736">
        <f>'GECE (Saat Ekle)'!H22</f>
        <v>0</v>
      </c>
      <c r="DV31" s="1727">
        <f>'GECE (Saat Ekle)'!I22</f>
        <v>0</v>
      </c>
      <c r="DW31" s="1736">
        <f>'GECE (Saat Ekle)'!J22</f>
        <v>0</v>
      </c>
      <c r="DX31" s="1727">
        <f>'GECE (Saat Ekle)'!K22</f>
        <v>0</v>
      </c>
      <c r="DY31" s="1736">
        <f>'GECE (Saat Ekle)'!L22</f>
        <v>0</v>
      </c>
      <c r="DZ31" s="1727">
        <f>'GECE (Saat Ekle)'!M22</f>
        <v>0</v>
      </c>
      <c r="EA31" s="1460">
        <f>'GECE (Saat Ekle)'!N22</f>
        <v>0</v>
      </c>
      <c r="EB31" s="1728">
        <f>'GECE (Saat Ekle)'!O22</f>
        <v>0</v>
      </c>
      <c r="EC31" s="1461">
        <f>'GECE (Saat Ekle)'!P22</f>
        <v>0</v>
      </c>
      <c r="ED31" s="1728">
        <f>'GECE (Saat Ekle)'!Q22</f>
        <v>0</v>
      </c>
      <c r="EE31" s="1733">
        <f>'GECE (Saat Ekle)'!R22</f>
        <v>0</v>
      </c>
      <c r="EF31" s="1727">
        <f>'GECE (Saat Ekle)'!S22</f>
        <v>0</v>
      </c>
      <c r="EG31" s="1736">
        <f>'GECE (Saat Ekle)'!T22</f>
        <v>0</v>
      </c>
      <c r="EH31" s="1727">
        <f>'GECE (Saat Ekle)'!U22</f>
        <v>0</v>
      </c>
      <c r="EI31" s="1736">
        <f>'GECE (Saat Ekle)'!V22</f>
        <v>0</v>
      </c>
      <c r="EJ31" s="1727">
        <f>'GECE (Saat Ekle)'!W22</f>
        <v>0</v>
      </c>
      <c r="EK31" s="1736">
        <f>'GECE (Saat Ekle)'!X22</f>
        <v>0</v>
      </c>
      <c r="EL31" s="1727">
        <f>'GECE (Saat Ekle)'!Y22</f>
        <v>0</v>
      </c>
      <c r="EM31" s="1736">
        <f>'GECE (Saat Ekle)'!Z22</f>
        <v>0</v>
      </c>
      <c r="EN31" s="1727">
        <f>'GECE (Saat Ekle)'!AA22</f>
        <v>0</v>
      </c>
      <c r="EO31" s="1460">
        <f>'GECE (Saat Ekle)'!AB22</f>
        <v>0</v>
      </c>
      <c r="EP31" s="1728">
        <f>'GECE (Saat Ekle)'!AC22</f>
        <v>0</v>
      </c>
      <c r="EQ31" s="1461">
        <f>'GECE (Saat Ekle)'!AD22</f>
        <v>0</v>
      </c>
      <c r="ER31" s="1728">
        <f>'GECE (Saat Ekle)'!AE22</f>
        <v>0</v>
      </c>
      <c r="ES31" s="1733">
        <f>'GECE (Saat Ekle)'!AF22</f>
        <v>0</v>
      </c>
      <c r="ET31" s="1727">
        <f>'GECE (Saat Ekle)'!AG22</f>
        <v>0</v>
      </c>
      <c r="EU31" s="1736">
        <f>'GECE (Saat Ekle)'!AH22</f>
        <v>0</v>
      </c>
      <c r="EV31" s="1727">
        <f>'GECE (Saat Ekle)'!AI22</f>
        <v>0</v>
      </c>
      <c r="EW31" s="1736">
        <f>'GECE (Saat Ekle)'!AJ22</f>
        <v>0</v>
      </c>
      <c r="EX31" s="1727">
        <f>'GECE (Saat Ekle)'!AK22</f>
        <v>0</v>
      </c>
      <c r="EY31" s="1736">
        <f>'GECE (Saat Ekle)'!AL22</f>
        <v>0</v>
      </c>
      <c r="EZ31" s="1727">
        <f>'GECE (Saat Ekle)'!AM22</f>
        <v>0</v>
      </c>
      <c r="FA31" s="1736">
        <f>'GECE (Saat Ekle)'!AN22</f>
        <v>0</v>
      </c>
      <c r="FB31" s="1727">
        <f>'GECE (Saat Ekle)'!AO22</f>
        <v>0</v>
      </c>
      <c r="FC31" s="1460">
        <f>'GECE (Saat Ekle)'!AP22</f>
        <v>0</v>
      </c>
      <c r="FD31" s="1728">
        <f>'GECE (Saat Ekle)'!AQ22</f>
        <v>0</v>
      </c>
      <c r="FE31" s="1461">
        <f>'GECE (Saat Ekle)'!AR22</f>
        <v>0</v>
      </c>
      <c r="FF31" s="1728">
        <f>'GECE (Saat Ekle)'!AS22</f>
        <v>0</v>
      </c>
      <c r="FG31" s="1733">
        <f>'GECE (Saat Ekle)'!AT22</f>
        <v>0</v>
      </c>
      <c r="FH31" s="1727">
        <f>'GECE (Saat Ekle)'!AU22</f>
        <v>0</v>
      </c>
      <c r="FI31" s="1736">
        <f>'GECE (Saat Ekle)'!AV22</f>
        <v>0</v>
      </c>
      <c r="FJ31" s="1727">
        <f>'GECE (Saat Ekle)'!AW22</f>
        <v>0</v>
      </c>
      <c r="FK31" s="1736">
        <f>'GECE (Saat Ekle)'!AX22</f>
        <v>0</v>
      </c>
      <c r="FL31" s="1727">
        <f>'GECE (Saat Ekle)'!AY22</f>
        <v>0</v>
      </c>
      <c r="FM31" s="1736">
        <f>'GECE (Saat Ekle)'!AZ22</f>
        <v>0</v>
      </c>
      <c r="FN31" s="1727">
        <f>'GECE (Saat Ekle)'!BA22</f>
        <v>0</v>
      </c>
      <c r="FO31" s="1736">
        <f>'GECE (Saat Ekle)'!BB22</f>
        <v>0</v>
      </c>
      <c r="FP31" s="1727">
        <f>'GECE (Saat Ekle)'!BC22</f>
        <v>0</v>
      </c>
      <c r="FQ31" s="1460">
        <f>'GECE (Saat Ekle)'!BD22</f>
        <v>0</v>
      </c>
      <c r="FR31" s="1728">
        <f>'GECE (Saat Ekle)'!BE22</f>
        <v>0</v>
      </c>
      <c r="FS31" s="1461">
        <f>'GECE (Saat Ekle)'!BF22</f>
        <v>0</v>
      </c>
      <c r="FT31" s="1728">
        <f>'GECE (Saat Ekle)'!BG22</f>
        <v>0</v>
      </c>
      <c r="FU31" s="1733">
        <f>'GECE (Saat Ekle)'!BH22</f>
        <v>0</v>
      </c>
      <c r="FV31" s="1727">
        <f>'GECE (Saat Ekle)'!BI22</f>
        <v>0</v>
      </c>
      <c r="FW31" s="1736">
        <f>'GECE (Saat Ekle)'!BJ22</f>
        <v>0</v>
      </c>
      <c r="FX31" s="1727">
        <f>'GECE (Saat Ekle)'!BK22</f>
        <v>0</v>
      </c>
      <c r="FY31" s="1736">
        <f>'GECE (Saat Ekle)'!BL22</f>
        <v>0</v>
      </c>
      <c r="FZ31" s="1727">
        <f>'GECE (Saat Ekle)'!BM22</f>
        <v>0</v>
      </c>
      <c r="GA31" s="1736">
        <f>'GECE (Saat Ekle)'!BN22</f>
        <v>0</v>
      </c>
      <c r="GB31" s="1727">
        <f>'GECE (Saat Ekle)'!BO22</f>
        <v>0</v>
      </c>
      <c r="GC31" s="1736">
        <f>'GECE (Saat Ekle)'!BP22</f>
        <v>0</v>
      </c>
      <c r="GD31" s="1727">
        <f>'GECE (Saat Ekle)'!BQ22</f>
        <v>0</v>
      </c>
      <c r="GE31" s="1460">
        <f>'GECE (Saat Ekle)'!BR22</f>
        <v>0</v>
      </c>
      <c r="GF31" s="1728">
        <f>'GECE (Saat Ekle)'!BS22</f>
        <v>0</v>
      </c>
      <c r="GG31" s="1461">
        <f>'GECE (Saat Ekle)'!BT22</f>
        <v>0</v>
      </c>
      <c r="GH31" s="1768">
        <f>'GECE (Saat Ekle)'!BU22</f>
        <v>0</v>
      </c>
      <c r="GK31" s="4109"/>
      <c r="GL31" s="1487" t="str">
        <f t="shared" si="126"/>
        <v/>
      </c>
      <c r="GM31" s="1515"/>
      <c r="GN31" s="1487" t="str">
        <f t="shared" si="51"/>
        <v/>
      </c>
      <c r="GO31" s="1515"/>
      <c r="GP31" s="1487" t="str">
        <f t="shared" si="52"/>
        <v/>
      </c>
      <c r="GQ31" s="1515"/>
      <c r="GR31" s="1487" t="str">
        <f t="shared" si="53"/>
        <v/>
      </c>
      <c r="GS31" s="1515"/>
      <c r="GT31" s="1487" t="str">
        <f t="shared" si="54"/>
        <v/>
      </c>
      <c r="GU31" s="1500"/>
      <c r="GV31" s="1497" t="str">
        <f t="shared" si="127"/>
        <v/>
      </c>
      <c r="GW31" s="1515"/>
      <c r="GX31" s="1487" t="str">
        <f t="shared" si="128"/>
        <v/>
      </c>
      <c r="GY31" s="1517"/>
      <c r="GZ31" s="1494" t="str">
        <f t="shared" si="129"/>
        <v/>
      </c>
      <c r="HA31" s="1515"/>
      <c r="HB31" s="1490" t="str">
        <f t="shared" si="55"/>
        <v/>
      </c>
      <c r="HC31" s="1515"/>
      <c r="HD31" s="1490" t="str">
        <f t="shared" si="56"/>
        <v/>
      </c>
      <c r="HE31" s="1515"/>
      <c r="HF31" s="1490" t="str">
        <f t="shared" si="57"/>
        <v/>
      </c>
      <c r="HG31" s="1515"/>
      <c r="HH31" s="1490" t="str">
        <f t="shared" si="58"/>
        <v/>
      </c>
      <c r="HI31" s="1500"/>
      <c r="HJ31" s="1506" t="str">
        <f t="shared" si="59"/>
        <v/>
      </c>
      <c r="HK31" s="1515"/>
      <c r="HL31" s="1490" t="str">
        <f t="shared" si="130"/>
        <v/>
      </c>
      <c r="HM31" s="1517"/>
      <c r="HN31" s="1503" t="str">
        <f t="shared" si="60"/>
        <v/>
      </c>
      <c r="HO31" s="1515"/>
      <c r="HP31" s="1487" t="str">
        <f t="shared" si="61"/>
        <v/>
      </c>
      <c r="HQ31" s="1515"/>
      <c r="HR31" s="1487" t="str">
        <f t="shared" si="62"/>
        <v/>
      </c>
      <c r="HS31" s="1515"/>
      <c r="HT31" s="1487" t="str">
        <f t="shared" si="63"/>
        <v/>
      </c>
      <c r="HU31" s="1515"/>
      <c r="HV31" s="1487" t="str">
        <f t="shared" si="64"/>
        <v/>
      </c>
      <c r="HW31" s="1500"/>
      <c r="HX31" s="1497" t="str">
        <f t="shared" si="65"/>
        <v/>
      </c>
      <c r="HY31" s="1515"/>
      <c r="HZ31" s="1487" t="str">
        <f t="shared" si="66"/>
        <v/>
      </c>
      <c r="IA31" s="1517"/>
      <c r="IB31" s="1494" t="str">
        <f t="shared" si="67"/>
        <v/>
      </c>
      <c r="IC31" s="1515"/>
      <c r="ID31" s="1490" t="str">
        <f t="shared" si="68"/>
        <v/>
      </c>
      <c r="IE31" s="1515"/>
      <c r="IF31" s="1490" t="str">
        <f t="shared" si="69"/>
        <v/>
      </c>
      <c r="IG31" s="1515"/>
      <c r="IH31" s="1490" t="str">
        <f t="shared" si="70"/>
        <v/>
      </c>
      <c r="II31" s="1515"/>
      <c r="IJ31" s="1490" t="str">
        <f t="shared" si="71"/>
        <v/>
      </c>
      <c r="IK31" s="1500"/>
      <c r="IL31" s="1506" t="str">
        <f t="shared" si="72"/>
        <v/>
      </c>
      <c r="IM31" s="1515"/>
      <c r="IN31" s="1490" t="str">
        <f t="shared" si="73"/>
        <v/>
      </c>
      <c r="IO31" s="1517"/>
      <c r="IP31" s="1509" t="str">
        <f t="shared" si="74"/>
        <v/>
      </c>
      <c r="IQ31" s="1515"/>
      <c r="IR31" s="1422" t="str">
        <f t="shared" si="75"/>
        <v/>
      </c>
      <c r="IS31" s="1515"/>
      <c r="IT31" s="1422" t="str">
        <f t="shared" si="76"/>
        <v/>
      </c>
      <c r="IU31" s="1515"/>
      <c r="IV31" s="1422" t="str">
        <f t="shared" si="77"/>
        <v/>
      </c>
      <c r="IW31" s="1515"/>
      <c r="IX31" s="1422" t="str">
        <f t="shared" si="78"/>
        <v/>
      </c>
      <c r="IY31" s="1500"/>
      <c r="IZ31" s="1512" t="str">
        <f t="shared" si="79"/>
        <v/>
      </c>
      <c r="JA31" s="1515"/>
      <c r="JB31" s="1422" t="str">
        <f t="shared" si="80"/>
        <v/>
      </c>
      <c r="JC31" s="1517"/>
      <c r="JE31" s="1571">
        <f t="shared" si="131"/>
        <v>0</v>
      </c>
      <c r="JF31" s="1555">
        <f t="shared" si="132"/>
        <v>0</v>
      </c>
      <c r="JG31" s="1555">
        <f t="shared" si="133"/>
        <v>0</v>
      </c>
      <c r="JH31" s="1555">
        <f t="shared" si="134"/>
        <v>0</v>
      </c>
      <c r="JI31" s="1579">
        <f t="shared" si="135"/>
        <v>0</v>
      </c>
      <c r="JJ31" s="1549"/>
      <c r="JK31" s="1549"/>
      <c r="JL31" s="1754"/>
      <c r="JM31" s="1553"/>
      <c r="JN31" s="4182"/>
      <c r="JO31" s="1604" t="str">
        <f t="shared" si="154"/>
        <v/>
      </c>
      <c r="JP31" s="1563"/>
      <c r="JQ31" s="1563" t="str">
        <f t="shared" si="81"/>
        <v/>
      </c>
      <c r="JR31" s="1563"/>
      <c r="JS31" s="1563" t="str">
        <f t="shared" si="136"/>
        <v/>
      </c>
      <c r="JT31" s="1563"/>
      <c r="JU31" s="1563" t="str">
        <f t="shared" si="82"/>
        <v/>
      </c>
      <c r="JV31" s="1563"/>
      <c r="JW31" s="1563" t="str">
        <f t="shared" si="83"/>
        <v/>
      </c>
      <c r="JX31" s="1563"/>
      <c r="JY31" s="1563" t="str">
        <f t="shared" si="84"/>
        <v/>
      </c>
      <c r="JZ31" s="1563"/>
      <c r="KA31" s="1563" t="str">
        <f t="shared" si="85"/>
        <v/>
      </c>
      <c r="KB31" s="1563"/>
      <c r="KC31" s="1563" t="str">
        <f t="shared" si="86"/>
        <v/>
      </c>
      <c r="KD31" s="1563"/>
      <c r="KE31" s="1563" t="str">
        <f t="shared" si="87"/>
        <v/>
      </c>
      <c r="KF31" s="1563"/>
      <c r="KG31" s="1563" t="str">
        <f t="shared" si="88"/>
        <v/>
      </c>
      <c r="KH31" s="1563"/>
      <c r="KI31" s="1563" t="str">
        <f t="shared" si="89"/>
        <v/>
      </c>
      <c r="KJ31" s="1563"/>
      <c r="KK31" s="1563" t="str">
        <f t="shared" si="90"/>
        <v/>
      </c>
      <c r="KL31" s="1563"/>
      <c r="KM31" s="1563" t="str">
        <f t="shared" si="91"/>
        <v/>
      </c>
      <c r="KN31" s="1563"/>
      <c r="KO31" s="1563" t="str">
        <f t="shared" si="92"/>
        <v/>
      </c>
      <c r="KP31" s="1563"/>
      <c r="KQ31" s="1563" t="str">
        <f t="shared" si="93"/>
        <v/>
      </c>
      <c r="KR31" s="1563"/>
      <c r="KS31" s="1563" t="str">
        <f t="shared" si="94"/>
        <v/>
      </c>
      <c r="KT31" s="1563"/>
      <c r="KU31" s="1563" t="str">
        <f t="shared" si="155"/>
        <v/>
      </c>
      <c r="KV31" s="1563"/>
      <c r="KW31" s="1563" t="str">
        <f t="shared" si="95"/>
        <v/>
      </c>
      <c r="KX31" s="1563"/>
      <c r="KY31" s="1563" t="str">
        <f t="shared" si="96"/>
        <v/>
      </c>
      <c r="KZ31" s="1563"/>
      <c r="LA31" s="1563" t="str">
        <f t="shared" si="97"/>
        <v/>
      </c>
      <c r="LB31" s="1563"/>
      <c r="LC31" s="1563" t="str">
        <f t="shared" si="98"/>
        <v/>
      </c>
      <c r="LD31" s="1563"/>
      <c r="LE31" s="1563" t="str">
        <f t="shared" si="99"/>
        <v/>
      </c>
      <c r="LF31" s="1563"/>
      <c r="LG31" s="1563" t="str">
        <f t="shared" si="100"/>
        <v/>
      </c>
      <c r="LH31" s="1563"/>
      <c r="LI31" s="1563" t="str">
        <f t="shared" si="101"/>
        <v/>
      </c>
      <c r="LJ31" s="1563"/>
      <c r="LK31" s="1563" t="str">
        <f t="shared" si="102"/>
        <v/>
      </c>
      <c r="LL31" s="1563"/>
      <c r="LM31" s="1563" t="str">
        <f t="shared" si="103"/>
        <v/>
      </c>
      <c r="LN31" s="1563"/>
      <c r="LO31" s="1563" t="str">
        <f t="shared" si="104"/>
        <v/>
      </c>
      <c r="LP31" s="1563"/>
      <c r="LQ31" s="1563" t="str">
        <f t="shared" si="105"/>
        <v/>
      </c>
      <c r="LR31" s="1563"/>
      <c r="LS31" s="1563" t="str">
        <f t="shared" si="106"/>
        <v/>
      </c>
      <c r="LT31" s="1563"/>
      <c r="LU31" s="1563" t="str">
        <f t="shared" si="107"/>
        <v/>
      </c>
      <c r="LV31" s="1563"/>
      <c r="LW31" s="1563" t="str">
        <f t="shared" si="108"/>
        <v/>
      </c>
      <c r="LX31" s="1563"/>
      <c r="LY31" s="1563" t="str">
        <f t="shared" si="109"/>
        <v/>
      </c>
      <c r="LZ31" s="1563"/>
      <c r="MA31" s="1563" t="str">
        <f t="shared" si="110"/>
        <v/>
      </c>
      <c r="MB31" s="1563"/>
      <c r="MC31" s="1563" t="str">
        <f t="shared" si="111"/>
        <v/>
      </c>
      <c r="MD31" s="1563"/>
      <c r="ME31" s="1563" t="str">
        <f t="shared" si="112"/>
        <v/>
      </c>
      <c r="MF31" s="1563"/>
      <c r="MG31" s="1572">
        <f t="shared" si="137"/>
        <v>0</v>
      </c>
      <c r="MH31" s="1553"/>
      <c r="MI31" s="1571">
        <f t="shared" si="138"/>
        <v>0</v>
      </c>
      <c r="MJ31" s="1555">
        <f t="shared" si="113"/>
        <v>0</v>
      </c>
      <c r="MK31" s="1555">
        <f t="shared" si="113"/>
        <v>0</v>
      </c>
      <c r="ML31" s="1555">
        <f t="shared" si="113"/>
        <v>0</v>
      </c>
      <c r="MM31" s="1555">
        <f t="shared" si="113"/>
        <v>0</v>
      </c>
      <c r="MN31" s="1555">
        <f t="shared" si="113"/>
        <v>0</v>
      </c>
      <c r="MO31" s="1579">
        <f t="shared" si="113"/>
        <v>0</v>
      </c>
      <c r="MP31" s="1754">
        <f t="shared" si="188"/>
        <v>0</v>
      </c>
      <c r="MQ31" s="1553"/>
      <c r="MR31" s="1557"/>
      <c r="MS31" s="1557"/>
      <c r="MT31" s="1557"/>
      <c r="MU31" s="1557"/>
      <c r="MV31" s="1557"/>
      <c r="MW31" s="1557"/>
      <c r="MX31" s="1557"/>
      <c r="MY31" s="1752"/>
      <c r="MZ31" s="1600"/>
      <c r="NA31" s="1553"/>
      <c r="NB31" s="1585">
        <f t="shared" si="140"/>
        <v>0</v>
      </c>
      <c r="NC31" s="1554">
        <f t="shared" si="141"/>
        <v>0</v>
      </c>
      <c r="ND31" s="1554">
        <f t="shared" si="142"/>
        <v>0</v>
      </c>
      <c r="NE31" s="1554">
        <f t="shared" si="143"/>
        <v>0</v>
      </c>
      <c r="NF31" s="1554">
        <f t="shared" si="144"/>
        <v>0</v>
      </c>
      <c r="NG31" s="1554">
        <f t="shared" si="145"/>
        <v>0</v>
      </c>
      <c r="NH31" s="1554">
        <f t="shared" si="146"/>
        <v>0</v>
      </c>
      <c r="NI31" s="1588">
        <f t="shared" si="147"/>
        <v>0</v>
      </c>
      <c r="NL31" s="1766">
        <f t="shared" si="148"/>
        <v>0</v>
      </c>
    </row>
    <row r="32" spans="3:376" s="1337" customFormat="1" ht="10.5" customHeight="1" thickBot="1">
      <c r="C32" s="2475" t="str">
        <f t="shared" si="114"/>
        <v>0T</v>
      </c>
      <c r="D32" s="2472">
        <f t="shared" si="115"/>
        <v>0</v>
      </c>
      <c r="E32" s="1450">
        <f t="shared" si="116"/>
        <v>0</v>
      </c>
      <c r="F32" s="1450">
        <f t="shared" si="117"/>
        <v>0</v>
      </c>
      <c r="G32" s="1450">
        <f t="shared" si="118"/>
        <v>0</v>
      </c>
      <c r="H32" s="1450">
        <f t="shared" si="119"/>
        <v>0</v>
      </c>
      <c r="I32" s="2468"/>
      <c r="J32" s="1340"/>
      <c r="L32" s="2486" t="str">
        <f t="shared" si="120"/>
        <v>0T</v>
      </c>
      <c r="M32" s="2489">
        <f t="shared" si="121"/>
        <v>0</v>
      </c>
      <c r="N32" s="1417">
        <f t="shared" si="121"/>
        <v>0</v>
      </c>
      <c r="O32" s="1417">
        <f t="shared" si="121"/>
        <v>0</v>
      </c>
      <c r="P32" s="1417">
        <f t="shared" si="121"/>
        <v>0</v>
      </c>
      <c r="Q32" s="1417">
        <f t="shared" si="121"/>
        <v>0</v>
      </c>
      <c r="R32" s="1418"/>
      <c r="S32" s="1418"/>
      <c r="T32" s="2481"/>
      <c r="V32" s="1553"/>
      <c r="W32" s="1752"/>
      <c r="X32" s="1752"/>
      <c r="Y32" s="1752"/>
      <c r="Z32" s="1752"/>
      <c r="AA32" s="1752"/>
      <c r="AB32" s="1752"/>
      <c r="AC32" s="1752"/>
      <c r="AD32" s="1752"/>
      <c r="AE32" s="1752"/>
      <c r="AF32" s="1752"/>
      <c r="AG32" s="1752"/>
      <c r="AH32" s="1752"/>
      <c r="AI32" s="1752"/>
      <c r="AJ32" s="1752"/>
      <c r="AK32" s="1752"/>
      <c r="AL32" s="1752"/>
      <c r="AM32" s="1752"/>
      <c r="AN32" s="1752"/>
      <c r="AO32" s="1752"/>
      <c r="AP32" s="1752"/>
      <c r="AQ32" s="1752"/>
      <c r="AR32" s="1752"/>
      <c r="AS32" s="1752"/>
      <c r="AT32" s="1752"/>
      <c r="AU32" s="1752"/>
      <c r="AV32" s="1752"/>
      <c r="AW32" s="1752"/>
      <c r="AX32" s="1752"/>
      <c r="AY32" s="1752"/>
      <c r="AZ32" s="1752"/>
      <c r="BA32" s="1752"/>
      <c r="BB32" s="1752"/>
      <c r="BC32" s="1752"/>
      <c r="BD32" s="1752"/>
      <c r="BE32" s="1752"/>
      <c r="BF32" s="1752"/>
      <c r="BG32" s="1752"/>
      <c r="BH32" s="1752"/>
      <c r="BI32" s="1752"/>
      <c r="BJ32" s="1752"/>
      <c r="BK32" s="1752"/>
      <c r="BL32" s="1752"/>
      <c r="BM32" s="1752"/>
      <c r="BN32" s="1752"/>
      <c r="BO32" s="1752"/>
      <c r="BP32" s="1752"/>
      <c r="BQ32" s="1752"/>
      <c r="BR32" s="1752"/>
      <c r="BS32" s="1752"/>
      <c r="BT32" s="1752"/>
      <c r="BU32" s="1752"/>
      <c r="BV32" s="1752"/>
      <c r="BW32" s="1752"/>
      <c r="BX32" s="1752"/>
      <c r="BY32" s="1752"/>
      <c r="BZ32" s="1752"/>
      <c r="CA32" s="1752"/>
      <c r="CB32" s="1752"/>
      <c r="CC32" s="1752"/>
      <c r="CD32" s="1752"/>
      <c r="CE32" s="1752"/>
      <c r="CF32" s="1752"/>
      <c r="CG32" s="1752"/>
      <c r="CH32" s="1752"/>
      <c r="CI32" s="1752"/>
      <c r="CJ32" s="1752"/>
      <c r="CK32" s="1752"/>
      <c r="CL32" s="1752"/>
      <c r="CM32" s="1752"/>
      <c r="CN32" s="2494" t="str">
        <f>IF(DO32="","",(DO32&amp;(COUNTIF($DO$16:DO33,DO32))))</f>
        <v>09</v>
      </c>
      <c r="CO32" s="1471">
        <f t="shared" ref="CO32" si="195">DO32</f>
        <v>0</v>
      </c>
      <c r="CP32" s="2500" t="str">
        <f t="shared" ref="CP32" si="196">DO32&amp;DP32</f>
        <v>0T</v>
      </c>
      <c r="CQ32" s="2489">
        <f t="shared" si="151"/>
        <v>0</v>
      </c>
      <c r="CR32" s="1417">
        <f t="shared" si="122"/>
        <v>0</v>
      </c>
      <c r="CS32" s="1417">
        <f t="shared" si="123"/>
        <v>0</v>
      </c>
      <c r="CT32" s="1417">
        <f t="shared" si="124"/>
        <v>0</v>
      </c>
      <c r="CU32" s="2495">
        <f t="shared" si="125"/>
        <v>0</v>
      </c>
      <c r="CW32" s="2429" t="str">
        <f>IFERROR((VLOOKUP(CN32,'BİLGİ GİR'!$V$170:$AA$182,6,0)),"")</f>
        <v/>
      </c>
      <c r="CX32" s="4180">
        <f>'BİLGİ GİR'!F178</f>
        <v>0</v>
      </c>
      <c r="CY32" s="1421"/>
      <c r="CZ32" s="1442">
        <f>'BİLGİ GİR'!CB178</f>
        <v>0</v>
      </c>
      <c r="DA32" s="1445"/>
      <c r="DB32" s="1442">
        <f>'BİLGİ GİR'!CD178</f>
        <v>0</v>
      </c>
      <c r="DC32" s="1445"/>
      <c r="DD32" s="1442">
        <f>'BİLGİ GİR'!CF178</f>
        <v>0</v>
      </c>
      <c r="DE32" s="1445"/>
      <c r="DF32" s="1442">
        <f>'BİLGİ GİR'!CH178</f>
        <v>0</v>
      </c>
      <c r="DG32" s="1445"/>
      <c r="DH32" s="1442">
        <f>'BİLGİ GİR'!CJ178</f>
        <v>0</v>
      </c>
      <c r="DI32" s="1445"/>
      <c r="DJ32" s="1442">
        <f>'BİLGİ GİR'!CL178</f>
        <v>0</v>
      </c>
      <c r="DK32" s="1445"/>
      <c r="DL32" s="1442">
        <f>'BİLGİ GİR'!CN178</f>
        <v>0</v>
      </c>
      <c r="DM32" s="1445"/>
      <c r="DN32" s="1749"/>
      <c r="DO32" s="4112">
        <f t="shared" ref="DO32" si="197">CX32</f>
        <v>0</v>
      </c>
      <c r="DP32" s="1344" t="s">
        <v>7</v>
      </c>
      <c r="DQ32" s="1732">
        <f>'GECE (Saat Ekle)'!D23</f>
        <v>0</v>
      </c>
      <c r="DR32" s="1729">
        <f>'GECE (Saat Ekle)'!E23</f>
        <v>0</v>
      </c>
      <c r="DS32" s="1735">
        <f>'GECE (Saat Ekle)'!F23</f>
        <v>0</v>
      </c>
      <c r="DT32" s="1729">
        <f>'GECE (Saat Ekle)'!G23</f>
        <v>0</v>
      </c>
      <c r="DU32" s="1735">
        <f>'GECE (Saat Ekle)'!H23</f>
        <v>0</v>
      </c>
      <c r="DV32" s="1729">
        <f>'GECE (Saat Ekle)'!I23</f>
        <v>0</v>
      </c>
      <c r="DW32" s="1735">
        <f>'GECE (Saat Ekle)'!J23</f>
        <v>0</v>
      </c>
      <c r="DX32" s="1729">
        <f>'GECE (Saat Ekle)'!K23</f>
        <v>0</v>
      </c>
      <c r="DY32" s="1735">
        <f>'GECE (Saat Ekle)'!L23</f>
        <v>0</v>
      </c>
      <c r="DZ32" s="1729">
        <f>'GECE (Saat Ekle)'!M23</f>
        <v>0</v>
      </c>
      <c r="EA32" s="1458">
        <f>'GECE (Saat Ekle)'!N23</f>
        <v>0</v>
      </c>
      <c r="EB32" s="1730">
        <f>'GECE (Saat Ekle)'!O23</f>
        <v>0</v>
      </c>
      <c r="EC32" s="1459">
        <f>'GECE (Saat Ekle)'!P23</f>
        <v>0</v>
      </c>
      <c r="ED32" s="1730">
        <f>'GECE (Saat Ekle)'!Q23</f>
        <v>0</v>
      </c>
      <c r="EE32" s="1732">
        <f>'GECE (Saat Ekle)'!R23</f>
        <v>0</v>
      </c>
      <c r="EF32" s="1729">
        <f>'GECE (Saat Ekle)'!S23</f>
        <v>0</v>
      </c>
      <c r="EG32" s="1735">
        <f>'GECE (Saat Ekle)'!T23</f>
        <v>0</v>
      </c>
      <c r="EH32" s="1729">
        <f>'GECE (Saat Ekle)'!U23</f>
        <v>0</v>
      </c>
      <c r="EI32" s="1735">
        <f>'GECE (Saat Ekle)'!V23</f>
        <v>0</v>
      </c>
      <c r="EJ32" s="1729">
        <f>'GECE (Saat Ekle)'!W23</f>
        <v>0</v>
      </c>
      <c r="EK32" s="1735">
        <f>'GECE (Saat Ekle)'!X23</f>
        <v>0</v>
      </c>
      <c r="EL32" s="1729">
        <f>'GECE (Saat Ekle)'!Y23</f>
        <v>0</v>
      </c>
      <c r="EM32" s="1735">
        <f>'GECE (Saat Ekle)'!Z23</f>
        <v>0</v>
      </c>
      <c r="EN32" s="1729">
        <f>'GECE (Saat Ekle)'!AA23</f>
        <v>0</v>
      </c>
      <c r="EO32" s="1458">
        <f>'GECE (Saat Ekle)'!AB23</f>
        <v>0</v>
      </c>
      <c r="EP32" s="1730">
        <f>'GECE (Saat Ekle)'!AC23</f>
        <v>0</v>
      </c>
      <c r="EQ32" s="1459">
        <f>'GECE (Saat Ekle)'!AD23</f>
        <v>0</v>
      </c>
      <c r="ER32" s="1730">
        <f>'GECE (Saat Ekle)'!AE23</f>
        <v>0</v>
      </c>
      <c r="ES32" s="1732">
        <f>'GECE (Saat Ekle)'!AF23</f>
        <v>0</v>
      </c>
      <c r="ET32" s="1729">
        <f>'GECE (Saat Ekle)'!AG23</f>
        <v>0</v>
      </c>
      <c r="EU32" s="1735">
        <f>'GECE (Saat Ekle)'!AH23</f>
        <v>0</v>
      </c>
      <c r="EV32" s="1729">
        <f>'GECE (Saat Ekle)'!AI23</f>
        <v>0</v>
      </c>
      <c r="EW32" s="1735">
        <f>'GECE (Saat Ekle)'!AJ23</f>
        <v>0</v>
      </c>
      <c r="EX32" s="1729">
        <f>'GECE (Saat Ekle)'!AK23</f>
        <v>0</v>
      </c>
      <c r="EY32" s="1735">
        <f>'GECE (Saat Ekle)'!AL23</f>
        <v>0</v>
      </c>
      <c r="EZ32" s="1729">
        <f>'GECE (Saat Ekle)'!AM23</f>
        <v>0</v>
      </c>
      <c r="FA32" s="1735">
        <f>'GECE (Saat Ekle)'!AN23</f>
        <v>0</v>
      </c>
      <c r="FB32" s="1729">
        <f>'GECE (Saat Ekle)'!AO23</f>
        <v>0</v>
      </c>
      <c r="FC32" s="1458">
        <f>'GECE (Saat Ekle)'!AP23</f>
        <v>0</v>
      </c>
      <c r="FD32" s="1730">
        <f>'GECE (Saat Ekle)'!AQ23</f>
        <v>0</v>
      </c>
      <c r="FE32" s="1459">
        <f>'GECE (Saat Ekle)'!AR23</f>
        <v>0</v>
      </c>
      <c r="FF32" s="1730">
        <f>'GECE (Saat Ekle)'!AS23</f>
        <v>0</v>
      </c>
      <c r="FG32" s="1732">
        <f>'GECE (Saat Ekle)'!AT23</f>
        <v>0</v>
      </c>
      <c r="FH32" s="1729">
        <f>'GECE (Saat Ekle)'!AU23</f>
        <v>0</v>
      </c>
      <c r="FI32" s="1735">
        <f>'GECE (Saat Ekle)'!AV23</f>
        <v>0</v>
      </c>
      <c r="FJ32" s="1729">
        <f>'GECE (Saat Ekle)'!AW23</f>
        <v>0</v>
      </c>
      <c r="FK32" s="1735">
        <f>'GECE (Saat Ekle)'!AX23</f>
        <v>0</v>
      </c>
      <c r="FL32" s="1729">
        <f>'GECE (Saat Ekle)'!AY23</f>
        <v>0</v>
      </c>
      <c r="FM32" s="1735">
        <f>'GECE (Saat Ekle)'!AZ23</f>
        <v>0</v>
      </c>
      <c r="FN32" s="1729">
        <f>'GECE (Saat Ekle)'!BA23</f>
        <v>0</v>
      </c>
      <c r="FO32" s="1735">
        <f>'GECE (Saat Ekle)'!BB23</f>
        <v>0</v>
      </c>
      <c r="FP32" s="1729">
        <f>'GECE (Saat Ekle)'!BC23</f>
        <v>0</v>
      </c>
      <c r="FQ32" s="1458">
        <f>'GECE (Saat Ekle)'!BD23</f>
        <v>0</v>
      </c>
      <c r="FR32" s="1730">
        <f>'GECE (Saat Ekle)'!BE23</f>
        <v>0</v>
      </c>
      <c r="FS32" s="1459">
        <f>'GECE (Saat Ekle)'!BF23</f>
        <v>0</v>
      </c>
      <c r="FT32" s="1730">
        <f>'GECE (Saat Ekle)'!BG23</f>
        <v>0</v>
      </c>
      <c r="FU32" s="1732">
        <f>'GECE (Saat Ekle)'!BH23</f>
        <v>0</v>
      </c>
      <c r="FV32" s="1729">
        <f>'GECE (Saat Ekle)'!BI23</f>
        <v>0</v>
      </c>
      <c r="FW32" s="1735">
        <f>'GECE (Saat Ekle)'!BJ23</f>
        <v>0</v>
      </c>
      <c r="FX32" s="1729">
        <f>'GECE (Saat Ekle)'!BK23</f>
        <v>0</v>
      </c>
      <c r="FY32" s="1735">
        <f>'GECE (Saat Ekle)'!BL23</f>
        <v>0</v>
      </c>
      <c r="FZ32" s="1729">
        <f>'GECE (Saat Ekle)'!BM23</f>
        <v>0</v>
      </c>
      <c r="GA32" s="1735">
        <f>'GECE (Saat Ekle)'!BN23</f>
        <v>0</v>
      </c>
      <c r="GB32" s="1729">
        <f>'GECE (Saat Ekle)'!BO23</f>
        <v>0</v>
      </c>
      <c r="GC32" s="1735">
        <f>'GECE (Saat Ekle)'!BP23</f>
        <v>0</v>
      </c>
      <c r="GD32" s="1729">
        <f>'GECE (Saat Ekle)'!BQ23</f>
        <v>0</v>
      </c>
      <c r="GE32" s="1458">
        <f>'GECE (Saat Ekle)'!BR23</f>
        <v>0</v>
      </c>
      <c r="GF32" s="1730">
        <f>'GECE (Saat Ekle)'!BS23</f>
        <v>0</v>
      </c>
      <c r="GG32" s="1459">
        <f>'GECE (Saat Ekle)'!BT23</f>
        <v>0</v>
      </c>
      <c r="GH32" s="1769">
        <f>'GECE (Saat Ekle)'!BU23</f>
        <v>0</v>
      </c>
      <c r="GK32" s="4108">
        <f t="shared" ref="GK32" si="198">DO32</f>
        <v>0</v>
      </c>
      <c r="GL32" s="1487" t="str">
        <f t="shared" si="126"/>
        <v/>
      </c>
      <c r="GM32" s="1515"/>
      <c r="GN32" s="1487" t="str">
        <f t="shared" si="51"/>
        <v/>
      </c>
      <c r="GO32" s="1515"/>
      <c r="GP32" s="1487" t="str">
        <f t="shared" si="52"/>
        <v/>
      </c>
      <c r="GQ32" s="1515"/>
      <c r="GR32" s="1487" t="str">
        <f t="shared" si="53"/>
        <v/>
      </c>
      <c r="GS32" s="1515"/>
      <c r="GT32" s="1487" t="str">
        <f t="shared" si="54"/>
        <v/>
      </c>
      <c r="GU32" s="1500"/>
      <c r="GV32" s="1497" t="str">
        <f t="shared" si="127"/>
        <v/>
      </c>
      <c r="GW32" s="1515"/>
      <c r="GX32" s="1487" t="str">
        <f t="shared" si="128"/>
        <v/>
      </c>
      <c r="GY32" s="1517"/>
      <c r="GZ32" s="1494" t="str">
        <f t="shared" si="129"/>
        <v/>
      </c>
      <c r="HA32" s="1515"/>
      <c r="HB32" s="1490" t="str">
        <f t="shared" si="55"/>
        <v/>
      </c>
      <c r="HC32" s="1515"/>
      <c r="HD32" s="1490" t="str">
        <f t="shared" si="56"/>
        <v/>
      </c>
      <c r="HE32" s="1515"/>
      <c r="HF32" s="1490" t="str">
        <f t="shared" si="57"/>
        <v/>
      </c>
      <c r="HG32" s="1515"/>
      <c r="HH32" s="1490" t="str">
        <f t="shared" si="58"/>
        <v/>
      </c>
      <c r="HI32" s="1500"/>
      <c r="HJ32" s="1506" t="str">
        <f t="shared" si="59"/>
        <v/>
      </c>
      <c r="HK32" s="1515"/>
      <c r="HL32" s="1490" t="str">
        <f t="shared" si="130"/>
        <v/>
      </c>
      <c r="HM32" s="1517"/>
      <c r="HN32" s="1503" t="str">
        <f t="shared" si="60"/>
        <v/>
      </c>
      <c r="HO32" s="1515"/>
      <c r="HP32" s="1487" t="str">
        <f t="shared" si="61"/>
        <v/>
      </c>
      <c r="HQ32" s="1515"/>
      <c r="HR32" s="1487" t="str">
        <f t="shared" si="62"/>
        <v/>
      </c>
      <c r="HS32" s="1515"/>
      <c r="HT32" s="1487" t="str">
        <f t="shared" si="63"/>
        <v/>
      </c>
      <c r="HU32" s="1515"/>
      <c r="HV32" s="1487" t="str">
        <f t="shared" si="64"/>
        <v/>
      </c>
      <c r="HW32" s="1500"/>
      <c r="HX32" s="1497" t="str">
        <f t="shared" si="65"/>
        <v/>
      </c>
      <c r="HY32" s="1515"/>
      <c r="HZ32" s="1487" t="str">
        <f t="shared" si="66"/>
        <v/>
      </c>
      <c r="IA32" s="1517"/>
      <c r="IB32" s="1494" t="str">
        <f t="shared" si="67"/>
        <v/>
      </c>
      <c r="IC32" s="1515"/>
      <c r="ID32" s="1490" t="str">
        <f t="shared" si="68"/>
        <v/>
      </c>
      <c r="IE32" s="1515"/>
      <c r="IF32" s="1490" t="str">
        <f t="shared" si="69"/>
        <v/>
      </c>
      <c r="IG32" s="1515"/>
      <c r="IH32" s="1490" t="str">
        <f t="shared" si="70"/>
        <v/>
      </c>
      <c r="II32" s="1515"/>
      <c r="IJ32" s="1490" t="str">
        <f t="shared" si="71"/>
        <v/>
      </c>
      <c r="IK32" s="1500"/>
      <c r="IL32" s="1506" t="str">
        <f t="shared" si="72"/>
        <v/>
      </c>
      <c r="IM32" s="1515"/>
      <c r="IN32" s="1490" t="str">
        <f t="shared" si="73"/>
        <v/>
      </c>
      <c r="IO32" s="1517"/>
      <c r="IP32" s="1509" t="str">
        <f t="shared" si="74"/>
        <v/>
      </c>
      <c r="IQ32" s="1515"/>
      <c r="IR32" s="1422" t="str">
        <f t="shared" si="75"/>
        <v/>
      </c>
      <c r="IS32" s="1515"/>
      <c r="IT32" s="1422" t="str">
        <f t="shared" si="76"/>
        <v/>
      </c>
      <c r="IU32" s="1515"/>
      <c r="IV32" s="1422" t="str">
        <f t="shared" si="77"/>
        <v/>
      </c>
      <c r="IW32" s="1515"/>
      <c r="IX32" s="1422" t="str">
        <f t="shared" si="78"/>
        <v/>
      </c>
      <c r="IY32" s="1500"/>
      <c r="IZ32" s="1512" t="str">
        <f t="shared" si="79"/>
        <v/>
      </c>
      <c r="JA32" s="1515"/>
      <c r="JB32" s="1422" t="str">
        <f t="shared" si="80"/>
        <v/>
      </c>
      <c r="JC32" s="1517"/>
      <c r="JE32" s="1571">
        <f t="shared" si="131"/>
        <v>0</v>
      </c>
      <c r="JF32" s="1555">
        <f t="shared" si="132"/>
        <v>0</v>
      </c>
      <c r="JG32" s="1555">
        <f t="shared" si="133"/>
        <v>0</v>
      </c>
      <c r="JH32" s="1555">
        <f t="shared" si="134"/>
        <v>0</v>
      </c>
      <c r="JI32" s="1579">
        <f t="shared" si="135"/>
        <v>0</v>
      </c>
      <c r="JJ32" s="1549"/>
      <c r="JK32" s="1549"/>
      <c r="JL32" s="1754"/>
      <c r="JM32" s="1553"/>
      <c r="JN32" s="4182"/>
      <c r="JO32" s="1604" t="str">
        <f t="shared" si="154"/>
        <v/>
      </c>
      <c r="JP32" s="1563"/>
      <c r="JQ32" s="1563" t="str">
        <f t="shared" si="81"/>
        <v/>
      </c>
      <c r="JR32" s="1563"/>
      <c r="JS32" s="1563" t="str">
        <f t="shared" si="136"/>
        <v/>
      </c>
      <c r="JT32" s="1563"/>
      <c r="JU32" s="1563" t="str">
        <f t="shared" si="82"/>
        <v/>
      </c>
      <c r="JV32" s="1563"/>
      <c r="JW32" s="1563" t="str">
        <f t="shared" si="83"/>
        <v/>
      </c>
      <c r="JX32" s="1563"/>
      <c r="JY32" s="1563" t="str">
        <f t="shared" si="84"/>
        <v/>
      </c>
      <c r="JZ32" s="1563"/>
      <c r="KA32" s="1563" t="str">
        <f t="shared" si="85"/>
        <v/>
      </c>
      <c r="KB32" s="1563"/>
      <c r="KC32" s="1563" t="str">
        <f t="shared" si="86"/>
        <v/>
      </c>
      <c r="KD32" s="1563"/>
      <c r="KE32" s="1563" t="str">
        <f t="shared" si="87"/>
        <v/>
      </c>
      <c r="KF32" s="1563"/>
      <c r="KG32" s="1563" t="str">
        <f t="shared" si="88"/>
        <v/>
      </c>
      <c r="KH32" s="1563"/>
      <c r="KI32" s="1563" t="str">
        <f t="shared" si="89"/>
        <v/>
      </c>
      <c r="KJ32" s="1563"/>
      <c r="KK32" s="1563" t="str">
        <f t="shared" si="90"/>
        <v/>
      </c>
      <c r="KL32" s="1563"/>
      <c r="KM32" s="1563" t="str">
        <f t="shared" si="91"/>
        <v/>
      </c>
      <c r="KN32" s="1563"/>
      <c r="KO32" s="1563" t="str">
        <f t="shared" si="92"/>
        <v/>
      </c>
      <c r="KP32" s="1563"/>
      <c r="KQ32" s="1563" t="str">
        <f t="shared" si="93"/>
        <v/>
      </c>
      <c r="KR32" s="1563"/>
      <c r="KS32" s="1563" t="str">
        <f t="shared" si="94"/>
        <v/>
      </c>
      <c r="KT32" s="1563"/>
      <c r="KU32" s="1563" t="str">
        <f t="shared" si="155"/>
        <v/>
      </c>
      <c r="KV32" s="1563"/>
      <c r="KW32" s="1563" t="str">
        <f t="shared" si="95"/>
        <v/>
      </c>
      <c r="KX32" s="1563"/>
      <c r="KY32" s="1563" t="str">
        <f t="shared" si="96"/>
        <v/>
      </c>
      <c r="KZ32" s="1563"/>
      <c r="LA32" s="1563" t="str">
        <f t="shared" si="97"/>
        <v/>
      </c>
      <c r="LB32" s="1563"/>
      <c r="LC32" s="1563" t="str">
        <f t="shared" si="98"/>
        <v/>
      </c>
      <c r="LD32" s="1563"/>
      <c r="LE32" s="1563" t="str">
        <f t="shared" si="99"/>
        <v/>
      </c>
      <c r="LF32" s="1563"/>
      <c r="LG32" s="1563" t="str">
        <f t="shared" si="100"/>
        <v/>
      </c>
      <c r="LH32" s="1563"/>
      <c r="LI32" s="1563" t="str">
        <f t="shared" si="101"/>
        <v/>
      </c>
      <c r="LJ32" s="1563"/>
      <c r="LK32" s="1563" t="str">
        <f t="shared" si="102"/>
        <v/>
      </c>
      <c r="LL32" s="1563"/>
      <c r="LM32" s="1563" t="str">
        <f t="shared" si="103"/>
        <v/>
      </c>
      <c r="LN32" s="1563"/>
      <c r="LO32" s="1563" t="str">
        <f t="shared" si="104"/>
        <v/>
      </c>
      <c r="LP32" s="1563"/>
      <c r="LQ32" s="1563" t="str">
        <f t="shared" si="105"/>
        <v/>
      </c>
      <c r="LR32" s="1563"/>
      <c r="LS32" s="1563" t="str">
        <f t="shared" si="106"/>
        <v/>
      </c>
      <c r="LT32" s="1563"/>
      <c r="LU32" s="1563" t="str">
        <f t="shared" si="107"/>
        <v/>
      </c>
      <c r="LV32" s="1563"/>
      <c r="LW32" s="1563" t="str">
        <f t="shared" si="108"/>
        <v/>
      </c>
      <c r="LX32" s="1563"/>
      <c r="LY32" s="1563" t="str">
        <f t="shared" si="109"/>
        <v/>
      </c>
      <c r="LZ32" s="1563"/>
      <c r="MA32" s="1563" t="str">
        <f t="shared" si="110"/>
        <v/>
      </c>
      <c r="MB32" s="1563"/>
      <c r="MC32" s="1563" t="str">
        <f t="shared" si="111"/>
        <v/>
      </c>
      <c r="MD32" s="1563"/>
      <c r="ME32" s="1563" t="str">
        <f t="shared" si="112"/>
        <v/>
      </c>
      <c r="MF32" s="1563"/>
      <c r="MG32" s="1572">
        <f t="shared" si="137"/>
        <v>0</v>
      </c>
      <c r="MH32" s="1553"/>
      <c r="MI32" s="1571">
        <f t="shared" si="138"/>
        <v>0</v>
      </c>
      <c r="MJ32" s="1555">
        <f t="shared" si="138"/>
        <v>0</v>
      </c>
      <c r="MK32" s="1555">
        <f t="shared" si="138"/>
        <v>0</v>
      </c>
      <c r="ML32" s="1555">
        <f t="shared" si="138"/>
        <v>0</v>
      </c>
      <c r="MM32" s="1555">
        <f t="shared" si="138"/>
        <v>0</v>
      </c>
      <c r="MN32" s="1555">
        <f t="shared" si="138"/>
        <v>0</v>
      </c>
      <c r="MO32" s="1579">
        <f t="shared" si="138"/>
        <v>0</v>
      </c>
      <c r="MP32" s="1754">
        <f t="shared" si="188"/>
        <v>0</v>
      </c>
      <c r="MQ32" s="1553"/>
      <c r="MR32" s="1557"/>
      <c r="MS32" s="1557"/>
      <c r="MT32" s="1557"/>
      <c r="MU32" s="1557"/>
      <c r="MV32" s="1557"/>
      <c r="MW32" s="1557"/>
      <c r="MX32" s="1557"/>
      <c r="MY32" s="1752"/>
      <c r="MZ32" s="1600"/>
      <c r="NA32" s="1553"/>
      <c r="NB32" s="1585">
        <f t="shared" si="140"/>
        <v>0</v>
      </c>
      <c r="NC32" s="1554">
        <f t="shared" si="141"/>
        <v>0</v>
      </c>
      <c r="ND32" s="1554">
        <f t="shared" si="142"/>
        <v>0</v>
      </c>
      <c r="NE32" s="1554">
        <f t="shared" si="143"/>
        <v>0</v>
      </c>
      <c r="NF32" s="1554">
        <f t="shared" si="144"/>
        <v>0</v>
      </c>
      <c r="NG32" s="1554">
        <f t="shared" si="145"/>
        <v>0</v>
      </c>
      <c r="NH32" s="1554">
        <f t="shared" si="146"/>
        <v>0</v>
      </c>
      <c r="NI32" s="1586">
        <f t="shared" si="147"/>
        <v>0</v>
      </c>
      <c r="NL32" s="1766">
        <f t="shared" si="148"/>
        <v>0</v>
      </c>
    </row>
    <row r="33" spans="3:376" s="1337" customFormat="1" ht="10.5" customHeight="1" thickBot="1">
      <c r="C33" s="2475" t="str">
        <f t="shared" si="114"/>
        <v>0D</v>
      </c>
      <c r="D33" s="2472">
        <f t="shared" si="115"/>
        <v>0</v>
      </c>
      <c r="E33" s="1450">
        <f t="shared" si="116"/>
        <v>0</v>
      </c>
      <c r="F33" s="1450">
        <f t="shared" si="117"/>
        <v>0</v>
      </c>
      <c r="G33" s="1450">
        <f t="shared" si="118"/>
        <v>0</v>
      </c>
      <c r="H33" s="1450">
        <f t="shared" si="119"/>
        <v>0</v>
      </c>
      <c r="I33" s="2468"/>
      <c r="J33" s="1340"/>
      <c r="L33" s="2486" t="str">
        <f t="shared" si="120"/>
        <v>0D</v>
      </c>
      <c r="M33" s="2489">
        <f t="shared" si="121"/>
        <v>0</v>
      </c>
      <c r="N33" s="1417">
        <f t="shared" si="121"/>
        <v>0</v>
      </c>
      <c r="O33" s="1417">
        <f t="shared" si="121"/>
        <v>0</v>
      </c>
      <c r="P33" s="1417">
        <f t="shared" si="121"/>
        <v>0</v>
      </c>
      <c r="Q33" s="1417">
        <f t="shared" si="121"/>
        <v>0</v>
      </c>
      <c r="R33" s="1418"/>
      <c r="S33" s="1418"/>
      <c r="T33" s="2481"/>
      <c r="V33" s="1553"/>
      <c r="W33" s="1752"/>
      <c r="X33" s="1752"/>
      <c r="Y33" s="1752"/>
      <c r="Z33" s="1752"/>
      <c r="AA33" s="1752"/>
      <c r="AB33" s="1752"/>
      <c r="AC33" s="1752"/>
      <c r="AD33" s="1752"/>
      <c r="AE33" s="1752"/>
      <c r="AF33" s="1752"/>
      <c r="AG33" s="1752"/>
      <c r="AH33" s="1752"/>
      <c r="AI33" s="1752"/>
      <c r="AJ33" s="1752"/>
      <c r="AK33" s="1752"/>
      <c r="AL33" s="1752"/>
      <c r="AM33" s="1752"/>
      <c r="AN33" s="1752"/>
      <c r="AO33" s="1752"/>
      <c r="AP33" s="1752"/>
      <c r="AQ33" s="1752"/>
      <c r="AR33" s="1752"/>
      <c r="AS33" s="1752"/>
      <c r="AT33" s="1752"/>
      <c r="AU33" s="1752"/>
      <c r="AV33" s="1752"/>
      <c r="AW33" s="1752"/>
      <c r="AX33" s="1752"/>
      <c r="AY33" s="1752"/>
      <c r="AZ33" s="1752"/>
      <c r="BA33" s="1752"/>
      <c r="BB33" s="1752"/>
      <c r="BC33" s="1752"/>
      <c r="BD33" s="1752"/>
      <c r="BE33" s="1752"/>
      <c r="BF33" s="1752"/>
      <c r="BG33" s="1752"/>
      <c r="BH33" s="1752"/>
      <c r="BI33" s="1752"/>
      <c r="BJ33" s="1752"/>
      <c r="BK33" s="1752"/>
      <c r="BL33" s="1752"/>
      <c r="BM33" s="1752"/>
      <c r="BN33" s="1752"/>
      <c r="BO33" s="1752"/>
      <c r="BP33" s="1752"/>
      <c r="BQ33" s="1752"/>
      <c r="BR33" s="1752"/>
      <c r="BS33" s="1752"/>
      <c r="BT33" s="1752"/>
      <c r="BU33" s="1752"/>
      <c r="BV33" s="1752"/>
      <c r="BW33" s="1752"/>
      <c r="BX33" s="1752"/>
      <c r="BY33" s="1752"/>
      <c r="BZ33" s="1752"/>
      <c r="CA33" s="1752"/>
      <c r="CB33" s="1752"/>
      <c r="CC33" s="1752"/>
      <c r="CD33" s="1752"/>
      <c r="CE33" s="1752"/>
      <c r="CF33" s="1752"/>
      <c r="CG33" s="1752"/>
      <c r="CH33" s="1752"/>
      <c r="CI33" s="1752"/>
      <c r="CJ33" s="1752"/>
      <c r="CK33" s="1752"/>
      <c r="CL33" s="1752"/>
      <c r="CM33" s="1752"/>
      <c r="CN33" s="2494" t="str">
        <f>IF(DO32="","",(DO32&amp;(COUNTIF($DO$16:DO33,DO32))))</f>
        <v>09</v>
      </c>
      <c r="CO33" s="1471">
        <f t="shared" ref="CO33" si="199">CO32</f>
        <v>0</v>
      </c>
      <c r="CP33" s="2500" t="str">
        <f t="shared" ref="CP33" si="200">DO32&amp;DP33</f>
        <v>0D</v>
      </c>
      <c r="CQ33" s="2489">
        <f t="shared" si="151"/>
        <v>0</v>
      </c>
      <c r="CR33" s="1417">
        <f t="shared" si="122"/>
        <v>0</v>
      </c>
      <c r="CS33" s="1417">
        <f t="shared" si="123"/>
        <v>0</v>
      </c>
      <c r="CT33" s="1417">
        <f t="shared" si="124"/>
        <v>0</v>
      </c>
      <c r="CU33" s="2495">
        <f t="shared" si="125"/>
        <v>0</v>
      </c>
      <c r="CW33" s="2429" t="str">
        <f>IFERROR((VLOOKUP(CN33,'BİLGİ GİR'!$V$170:$AA$182,6,0)),"")</f>
        <v/>
      </c>
      <c r="CX33" s="4181"/>
      <c r="CY33" s="1427"/>
      <c r="CZ33" s="1444">
        <f>'BİLGİ GİR'!CC178</f>
        <v>0</v>
      </c>
      <c r="DA33" s="1446"/>
      <c r="DB33" s="1444">
        <f>'BİLGİ GİR'!CE178</f>
        <v>0</v>
      </c>
      <c r="DC33" s="1446"/>
      <c r="DD33" s="1444">
        <f>'BİLGİ GİR'!CG178</f>
        <v>0</v>
      </c>
      <c r="DE33" s="1446"/>
      <c r="DF33" s="1444">
        <f>'BİLGİ GİR'!CI178</f>
        <v>0</v>
      </c>
      <c r="DG33" s="1446"/>
      <c r="DH33" s="1444">
        <f>'BİLGİ GİR'!CK178</f>
        <v>0</v>
      </c>
      <c r="DI33" s="1446"/>
      <c r="DJ33" s="1444">
        <f>'BİLGİ GİR'!CM178</f>
        <v>0</v>
      </c>
      <c r="DK33" s="1446"/>
      <c r="DL33" s="1444">
        <f>'BİLGİ GİR'!CO178</f>
        <v>0</v>
      </c>
      <c r="DM33" s="1446"/>
      <c r="DN33" s="1749"/>
      <c r="DO33" s="4113"/>
      <c r="DP33" s="1343" t="s">
        <v>8</v>
      </c>
      <c r="DQ33" s="1733">
        <f>'GECE (Saat Ekle)'!D24</f>
        <v>0</v>
      </c>
      <c r="DR33" s="1727">
        <f>'GECE (Saat Ekle)'!E24</f>
        <v>0</v>
      </c>
      <c r="DS33" s="1736">
        <f>'GECE (Saat Ekle)'!F24</f>
        <v>0</v>
      </c>
      <c r="DT33" s="1727">
        <f>'GECE (Saat Ekle)'!G24</f>
        <v>0</v>
      </c>
      <c r="DU33" s="1736">
        <f>'GECE (Saat Ekle)'!H24</f>
        <v>0</v>
      </c>
      <c r="DV33" s="1727">
        <f>'GECE (Saat Ekle)'!I24</f>
        <v>0</v>
      </c>
      <c r="DW33" s="1736">
        <f>'GECE (Saat Ekle)'!J24</f>
        <v>0</v>
      </c>
      <c r="DX33" s="1727">
        <f>'GECE (Saat Ekle)'!K24</f>
        <v>0</v>
      </c>
      <c r="DY33" s="1736">
        <f>'GECE (Saat Ekle)'!L24</f>
        <v>0</v>
      </c>
      <c r="DZ33" s="1727">
        <f>'GECE (Saat Ekle)'!M24</f>
        <v>0</v>
      </c>
      <c r="EA33" s="1460">
        <f>'GECE (Saat Ekle)'!N24</f>
        <v>0</v>
      </c>
      <c r="EB33" s="1728">
        <f>'GECE (Saat Ekle)'!O24</f>
        <v>0</v>
      </c>
      <c r="EC33" s="1461">
        <f>'GECE (Saat Ekle)'!P24</f>
        <v>0</v>
      </c>
      <c r="ED33" s="1728">
        <f>'GECE (Saat Ekle)'!Q24</f>
        <v>0</v>
      </c>
      <c r="EE33" s="1733">
        <f>'GECE (Saat Ekle)'!R24</f>
        <v>0</v>
      </c>
      <c r="EF33" s="1727">
        <f>'GECE (Saat Ekle)'!S24</f>
        <v>0</v>
      </c>
      <c r="EG33" s="1736">
        <f>'GECE (Saat Ekle)'!T24</f>
        <v>0</v>
      </c>
      <c r="EH33" s="1727">
        <f>'GECE (Saat Ekle)'!U24</f>
        <v>0</v>
      </c>
      <c r="EI33" s="1736">
        <f>'GECE (Saat Ekle)'!V24</f>
        <v>0</v>
      </c>
      <c r="EJ33" s="1727">
        <f>'GECE (Saat Ekle)'!W24</f>
        <v>0</v>
      </c>
      <c r="EK33" s="1736">
        <f>'GECE (Saat Ekle)'!X24</f>
        <v>0</v>
      </c>
      <c r="EL33" s="1727">
        <f>'GECE (Saat Ekle)'!Y24</f>
        <v>0</v>
      </c>
      <c r="EM33" s="1736">
        <f>'GECE (Saat Ekle)'!Z24</f>
        <v>0</v>
      </c>
      <c r="EN33" s="1727">
        <f>'GECE (Saat Ekle)'!AA24</f>
        <v>0</v>
      </c>
      <c r="EO33" s="1460">
        <f>'GECE (Saat Ekle)'!AB24</f>
        <v>0</v>
      </c>
      <c r="EP33" s="1728">
        <f>'GECE (Saat Ekle)'!AC24</f>
        <v>0</v>
      </c>
      <c r="EQ33" s="1461">
        <f>'GECE (Saat Ekle)'!AD24</f>
        <v>0</v>
      </c>
      <c r="ER33" s="1728">
        <f>'GECE (Saat Ekle)'!AE24</f>
        <v>0</v>
      </c>
      <c r="ES33" s="1733">
        <f>'GECE (Saat Ekle)'!AF24</f>
        <v>0</v>
      </c>
      <c r="ET33" s="1727">
        <f>'GECE (Saat Ekle)'!AG24</f>
        <v>0</v>
      </c>
      <c r="EU33" s="1736">
        <f>'GECE (Saat Ekle)'!AH24</f>
        <v>0</v>
      </c>
      <c r="EV33" s="1727">
        <f>'GECE (Saat Ekle)'!AI24</f>
        <v>0</v>
      </c>
      <c r="EW33" s="1736">
        <f>'GECE (Saat Ekle)'!AJ24</f>
        <v>0</v>
      </c>
      <c r="EX33" s="1727">
        <f>'GECE (Saat Ekle)'!AK24</f>
        <v>0</v>
      </c>
      <c r="EY33" s="1736">
        <f>'GECE (Saat Ekle)'!AL24</f>
        <v>0</v>
      </c>
      <c r="EZ33" s="1727">
        <f>'GECE (Saat Ekle)'!AM24</f>
        <v>0</v>
      </c>
      <c r="FA33" s="1736">
        <f>'GECE (Saat Ekle)'!AN24</f>
        <v>0</v>
      </c>
      <c r="FB33" s="1727">
        <f>'GECE (Saat Ekle)'!AO24</f>
        <v>0</v>
      </c>
      <c r="FC33" s="1460">
        <f>'GECE (Saat Ekle)'!AP24</f>
        <v>0</v>
      </c>
      <c r="FD33" s="1728">
        <f>'GECE (Saat Ekle)'!AQ24</f>
        <v>0</v>
      </c>
      <c r="FE33" s="1461">
        <f>'GECE (Saat Ekle)'!AR24</f>
        <v>0</v>
      </c>
      <c r="FF33" s="1728">
        <f>'GECE (Saat Ekle)'!AS24</f>
        <v>0</v>
      </c>
      <c r="FG33" s="1733">
        <f>'GECE (Saat Ekle)'!AT24</f>
        <v>0</v>
      </c>
      <c r="FH33" s="1727">
        <f>'GECE (Saat Ekle)'!AU24</f>
        <v>0</v>
      </c>
      <c r="FI33" s="1736">
        <f>'GECE (Saat Ekle)'!AV24</f>
        <v>0</v>
      </c>
      <c r="FJ33" s="1727">
        <f>'GECE (Saat Ekle)'!AW24</f>
        <v>0</v>
      </c>
      <c r="FK33" s="1736">
        <f>'GECE (Saat Ekle)'!AX24</f>
        <v>0</v>
      </c>
      <c r="FL33" s="1727">
        <f>'GECE (Saat Ekle)'!AY24</f>
        <v>0</v>
      </c>
      <c r="FM33" s="1736">
        <f>'GECE (Saat Ekle)'!AZ24</f>
        <v>0</v>
      </c>
      <c r="FN33" s="1727">
        <f>'GECE (Saat Ekle)'!BA24</f>
        <v>0</v>
      </c>
      <c r="FO33" s="1736">
        <f>'GECE (Saat Ekle)'!BB24</f>
        <v>0</v>
      </c>
      <c r="FP33" s="1727">
        <f>'GECE (Saat Ekle)'!BC24</f>
        <v>0</v>
      </c>
      <c r="FQ33" s="1460">
        <f>'GECE (Saat Ekle)'!BD24</f>
        <v>0</v>
      </c>
      <c r="FR33" s="1728">
        <f>'GECE (Saat Ekle)'!BE24</f>
        <v>0</v>
      </c>
      <c r="FS33" s="1461">
        <f>'GECE (Saat Ekle)'!BF24</f>
        <v>0</v>
      </c>
      <c r="FT33" s="1728">
        <f>'GECE (Saat Ekle)'!BG24</f>
        <v>0</v>
      </c>
      <c r="FU33" s="1733">
        <f>'GECE (Saat Ekle)'!BH24</f>
        <v>0</v>
      </c>
      <c r="FV33" s="1727">
        <f>'GECE (Saat Ekle)'!BI24</f>
        <v>0</v>
      </c>
      <c r="FW33" s="1736">
        <f>'GECE (Saat Ekle)'!BJ24</f>
        <v>0</v>
      </c>
      <c r="FX33" s="1727">
        <f>'GECE (Saat Ekle)'!BK24</f>
        <v>0</v>
      </c>
      <c r="FY33" s="1736">
        <f>'GECE (Saat Ekle)'!BL24</f>
        <v>0</v>
      </c>
      <c r="FZ33" s="1727">
        <f>'GECE (Saat Ekle)'!BM24</f>
        <v>0</v>
      </c>
      <c r="GA33" s="1736">
        <f>'GECE (Saat Ekle)'!BN24</f>
        <v>0</v>
      </c>
      <c r="GB33" s="1727">
        <f>'GECE (Saat Ekle)'!BO24</f>
        <v>0</v>
      </c>
      <c r="GC33" s="1736">
        <f>'GECE (Saat Ekle)'!BP24</f>
        <v>0</v>
      </c>
      <c r="GD33" s="1727">
        <f>'GECE (Saat Ekle)'!BQ24</f>
        <v>0</v>
      </c>
      <c r="GE33" s="1460">
        <f>'GECE (Saat Ekle)'!BR24</f>
        <v>0</v>
      </c>
      <c r="GF33" s="1728">
        <f>'GECE (Saat Ekle)'!BS24</f>
        <v>0</v>
      </c>
      <c r="GG33" s="1461">
        <f>'GECE (Saat Ekle)'!BT24</f>
        <v>0</v>
      </c>
      <c r="GH33" s="1768">
        <f>'GECE (Saat Ekle)'!BU24</f>
        <v>0</v>
      </c>
      <c r="GK33" s="4109"/>
      <c r="GL33" s="1487" t="str">
        <f t="shared" si="126"/>
        <v/>
      </c>
      <c r="GM33" s="1515"/>
      <c r="GN33" s="1487" t="str">
        <f t="shared" si="51"/>
        <v/>
      </c>
      <c r="GO33" s="1515"/>
      <c r="GP33" s="1487" t="str">
        <f t="shared" si="52"/>
        <v/>
      </c>
      <c r="GQ33" s="1515"/>
      <c r="GR33" s="1487" t="str">
        <f t="shared" si="53"/>
        <v/>
      </c>
      <c r="GS33" s="1515"/>
      <c r="GT33" s="1487" t="str">
        <f t="shared" si="54"/>
        <v/>
      </c>
      <c r="GU33" s="1500"/>
      <c r="GV33" s="1497" t="str">
        <f t="shared" si="127"/>
        <v/>
      </c>
      <c r="GW33" s="1515"/>
      <c r="GX33" s="1487" t="str">
        <f t="shared" si="128"/>
        <v/>
      </c>
      <c r="GY33" s="1517"/>
      <c r="GZ33" s="1494" t="str">
        <f t="shared" si="129"/>
        <v/>
      </c>
      <c r="HA33" s="1515"/>
      <c r="HB33" s="1490" t="str">
        <f t="shared" si="55"/>
        <v/>
      </c>
      <c r="HC33" s="1515"/>
      <c r="HD33" s="1490" t="str">
        <f t="shared" si="56"/>
        <v/>
      </c>
      <c r="HE33" s="1515"/>
      <c r="HF33" s="1490" t="str">
        <f t="shared" si="57"/>
        <v/>
      </c>
      <c r="HG33" s="1515"/>
      <c r="HH33" s="1490" t="str">
        <f t="shared" si="58"/>
        <v/>
      </c>
      <c r="HI33" s="1500"/>
      <c r="HJ33" s="1506" t="str">
        <f t="shared" si="59"/>
        <v/>
      </c>
      <c r="HK33" s="1515"/>
      <c r="HL33" s="1490" t="str">
        <f t="shared" si="130"/>
        <v/>
      </c>
      <c r="HM33" s="1517"/>
      <c r="HN33" s="1503" t="str">
        <f t="shared" si="60"/>
        <v/>
      </c>
      <c r="HO33" s="1515"/>
      <c r="HP33" s="1487" t="str">
        <f t="shared" si="61"/>
        <v/>
      </c>
      <c r="HQ33" s="1515"/>
      <c r="HR33" s="1487" t="str">
        <f t="shared" si="62"/>
        <v/>
      </c>
      <c r="HS33" s="1515"/>
      <c r="HT33" s="1487" t="str">
        <f t="shared" si="63"/>
        <v/>
      </c>
      <c r="HU33" s="1515"/>
      <c r="HV33" s="1487" t="str">
        <f t="shared" si="64"/>
        <v/>
      </c>
      <c r="HW33" s="1500"/>
      <c r="HX33" s="1497" t="str">
        <f t="shared" si="65"/>
        <v/>
      </c>
      <c r="HY33" s="1515"/>
      <c r="HZ33" s="1487" t="str">
        <f t="shared" si="66"/>
        <v/>
      </c>
      <c r="IA33" s="1517"/>
      <c r="IB33" s="1494" t="str">
        <f t="shared" si="67"/>
        <v/>
      </c>
      <c r="IC33" s="1515"/>
      <c r="ID33" s="1490" t="str">
        <f t="shared" si="68"/>
        <v/>
      </c>
      <c r="IE33" s="1515"/>
      <c r="IF33" s="1490" t="str">
        <f t="shared" si="69"/>
        <v/>
      </c>
      <c r="IG33" s="1515"/>
      <c r="IH33" s="1490" t="str">
        <f t="shared" si="70"/>
        <v/>
      </c>
      <c r="II33" s="1515"/>
      <c r="IJ33" s="1490" t="str">
        <f t="shared" si="71"/>
        <v/>
      </c>
      <c r="IK33" s="1500"/>
      <c r="IL33" s="1506" t="str">
        <f t="shared" si="72"/>
        <v/>
      </c>
      <c r="IM33" s="1515"/>
      <c r="IN33" s="1490" t="str">
        <f t="shared" si="73"/>
        <v/>
      </c>
      <c r="IO33" s="1517"/>
      <c r="IP33" s="1509" t="str">
        <f t="shared" si="74"/>
        <v/>
      </c>
      <c r="IQ33" s="1515"/>
      <c r="IR33" s="1422" t="str">
        <f t="shared" si="75"/>
        <v/>
      </c>
      <c r="IS33" s="1515"/>
      <c r="IT33" s="1422" t="str">
        <f t="shared" si="76"/>
        <v/>
      </c>
      <c r="IU33" s="1515"/>
      <c r="IV33" s="1422" t="str">
        <f t="shared" si="77"/>
        <v/>
      </c>
      <c r="IW33" s="1515"/>
      <c r="IX33" s="1422" t="str">
        <f t="shared" si="78"/>
        <v/>
      </c>
      <c r="IY33" s="1500"/>
      <c r="IZ33" s="1512" t="str">
        <f t="shared" si="79"/>
        <v/>
      </c>
      <c r="JA33" s="1515"/>
      <c r="JB33" s="1422" t="str">
        <f t="shared" si="80"/>
        <v/>
      </c>
      <c r="JC33" s="1517"/>
      <c r="JE33" s="1571">
        <f t="shared" si="131"/>
        <v>0</v>
      </c>
      <c r="JF33" s="1555">
        <f t="shared" si="132"/>
        <v>0</v>
      </c>
      <c r="JG33" s="1555">
        <f t="shared" si="133"/>
        <v>0</v>
      </c>
      <c r="JH33" s="1555">
        <f t="shared" si="134"/>
        <v>0</v>
      </c>
      <c r="JI33" s="1579">
        <f t="shared" si="135"/>
        <v>0</v>
      </c>
      <c r="JJ33" s="1549"/>
      <c r="JK33" s="1549"/>
      <c r="JL33" s="1754"/>
      <c r="JM33" s="1553"/>
      <c r="JN33" s="4182"/>
      <c r="JO33" s="1604" t="str">
        <f t="shared" si="154"/>
        <v/>
      </c>
      <c r="JP33" s="1563"/>
      <c r="JQ33" s="1563" t="str">
        <f t="shared" si="81"/>
        <v/>
      </c>
      <c r="JR33" s="1563"/>
      <c r="JS33" s="1563" t="str">
        <f t="shared" si="136"/>
        <v/>
      </c>
      <c r="JT33" s="1563"/>
      <c r="JU33" s="1563" t="str">
        <f t="shared" si="82"/>
        <v/>
      </c>
      <c r="JV33" s="1563"/>
      <c r="JW33" s="1563" t="str">
        <f t="shared" si="83"/>
        <v/>
      </c>
      <c r="JX33" s="1563"/>
      <c r="JY33" s="1563" t="str">
        <f t="shared" si="84"/>
        <v/>
      </c>
      <c r="JZ33" s="1563"/>
      <c r="KA33" s="1563" t="str">
        <f t="shared" si="85"/>
        <v/>
      </c>
      <c r="KB33" s="1563"/>
      <c r="KC33" s="1563" t="str">
        <f t="shared" si="86"/>
        <v/>
      </c>
      <c r="KD33" s="1563"/>
      <c r="KE33" s="1563" t="str">
        <f t="shared" si="87"/>
        <v/>
      </c>
      <c r="KF33" s="1563"/>
      <c r="KG33" s="1563" t="str">
        <f t="shared" si="88"/>
        <v/>
      </c>
      <c r="KH33" s="1563"/>
      <c r="KI33" s="1563" t="str">
        <f t="shared" si="89"/>
        <v/>
      </c>
      <c r="KJ33" s="1563"/>
      <c r="KK33" s="1563" t="str">
        <f t="shared" si="90"/>
        <v/>
      </c>
      <c r="KL33" s="1563"/>
      <c r="KM33" s="1563" t="str">
        <f t="shared" si="91"/>
        <v/>
      </c>
      <c r="KN33" s="1563"/>
      <c r="KO33" s="1563" t="str">
        <f t="shared" si="92"/>
        <v/>
      </c>
      <c r="KP33" s="1563"/>
      <c r="KQ33" s="1563" t="str">
        <f t="shared" si="93"/>
        <v/>
      </c>
      <c r="KR33" s="1563"/>
      <c r="KS33" s="1563" t="str">
        <f t="shared" si="94"/>
        <v/>
      </c>
      <c r="KT33" s="1563"/>
      <c r="KU33" s="1563" t="str">
        <f t="shared" si="155"/>
        <v/>
      </c>
      <c r="KV33" s="1563"/>
      <c r="KW33" s="1563" t="str">
        <f t="shared" si="95"/>
        <v/>
      </c>
      <c r="KX33" s="1563"/>
      <c r="KY33" s="1563" t="str">
        <f t="shared" si="96"/>
        <v/>
      </c>
      <c r="KZ33" s="1563"/>
      <c r="LA33" s="1563" t="str">
        <f t="shared" si="97"/>
        <v/>
      </c>
      <c r="LB33" s="1563"/>
      <c r="LC33" s="1563" t="str">
        <f t="shared" si="98"/>
        <v/>
      </c>
      <c r="LD33" s="1563"/>
      <c r="LE33" s="1563" t="str">
        <f t="shared" si="99"/>
        <v/>
      </c>
      <c r="LF33" s="1563"/>
      <c r="LG33" s="1563" t="str">
        <f t="shared" si="100"/>
        <v/>
      </c>
      <c r="LH33" s="1563"/>
      <c r="LI33" s="1563" t="str">
        <f t="shared" si="101"/>
        <v/>
      </c>
      <c r="LJ33" s="1563"/>
      <c r="LK33" s="1563" t="str">
        <f t="shared" si="102"/>
        <v/>
      </c>
      <c r="LL33" s="1563"/>
      <c r="LM33" s="1563" t="str">
        <f t="shared" si="103"/>
        <v/>
      </c>
      <c r="LN33" s="1563"/>
      <c r="LO33" s="1563" t="str">
        <f t="shared" si="104"/>
        <v/>
      </c>
      <c r="LP33" s="1563"/>
      <c r="LQ33" s="1563" t="str">
        <f t="shared" si="105"/>
        <v/>
      </c>
      <c r="LR33" s="1563"/>
      <c r="LS33" s="1563" t="str">
        <f t="shared" si="106"/>
        <v/>
      </c>
      <c r="LT33" s="1563"/>
      <c r="LU33" s="1563" t="str">
        <f t="shared" si="107"/>
        <v/>
      </c>
      <c r="LV33" s="1563"/>
      <c r="LW33" s="1563" t="str">
        <f t="shared" si="108"/>
        <v/>
      </c>
      <c r="LX33" s="1563"/>
      <c r="LY33" s="1563" t="str">
        <f t="shared" si="109"/>
        <v/>
      </c>
      <c r="LZ33" s="1563"/>
      <c r="MA33" s="1563" t="str">
        <f t="shared" si="110"/>
        <v/>
      </c>
      <c r="MB33" s="1563"/>
      <c r="MC33" s="1563" t="str">
        <f t="shared" si="111"/>
        <v/>
      </c>
      <c r="MD33" s="1563"/>
      <c r="ME33" s="1563" t="str">
        <f t="shared" si="112"/>
        <v/>
      </c>
      <c r="MF33" s="1563"/>
      <c r="MG33" s="1572">
        <f t="shared" si="137"/>
        <v>0</v>
      </c>
      <c r="MH33" s="1553"/>
      <c r="MI33" s="1571">
        <f t="shared" si="138"/>
        <v>0</v>
      </c>
      <c r="MJ33" s="1555">
        <f t="shared" si="138"/>
        <v>0</v>
      </c>
      <c r="MK33" s="1555">
        <f t="shared" si="138"/>
        <v>0</v>
      </c>
      <c r="ML33" s="1555">
        <f t="shared" si="138"/>
        <v>0</v>
      </c>
      <c r="MM33" s="1555">
        <f t="shared" si="138"/>
        <v>0</v>
      </c>
      <c r="MN33" s="1555">
        <f t="shared" si="138"/>
        <v>0</v>
      </c>
      <c r="MO33" s="1579">
        <f t="shared" si="138"/>
        <v>0</v>
      </c>
      <c r="MP33" s="1754">
        <f t="shared" si="188"/>
        <v>0</v>
      </c>
      <c r="MQ33" s="1553"/>
      <c r="MR33" s="1557"/>
      <c r="MS33" s="1557"/>
      <c r="MT33" s="1557"/>
      <c r="MU33" s="1557"/>
      <c r="MV33" s="1557"/>
      <c r="MW33" s="1557"/>
      <c r="MX33" s="1557"/>
      <c r="MY33" s="1752"/>
      <c r="MZ33" s="1600"/>
      <c r="NA33" s="1553"/>
      <c r="NB33" s="1585">
        <f t="shared" si="140"/>
        <v>0</v>
      </c>
      <c r="NC33" s="1554">
        <f t="shared" si="141"/>
        <v>0</v>
      </c>
      <c r="ND33" s="1554">
        <f t="shared" si="142"/>
        <v>0</v>
      </c>
      <c r="NE33" s="1554">
        <f t="shared" si="143"/>
        <v>0</v>
      </c>
      <c r="NF33" s="1554">
        <f t="shared" si="144"/>
        <v>0</v>
      </c>
      <c r="NG33" s="1554">
        <f t="shared" si="145"/>
        <v>0</v>
      </c>
      <c r="NH33" s="1554">
        <f t="shared" si="146"/>
        <v>0</v>
      </c>
      <c r="NI33" s="1586">
        <f t="shared" si="147"/>
        <v>0</v>
      </c>
      <c r="NL33" s="1766">
        <f t="shared" si="148"/>
        <v>0</v>
      </c>
    </row>
    <row r="34" spans="3:376" s="1337" customFormat="1" ht="10.5" customHeight="1" thickBot="1">
      <c r="C34" s="2475" t="str">
        <f t="shared" si="114"/>
        <v>0T</v>
      </c>
      <c r="D34" s="2472">
        <f t="shared" si="115"/>
        <v>0</v>
      </c>
      <c r="E34" s="1450">
        <f t="shared" si="116"/>
        <v>0</v>
      </c>
      <c r="F34" s="1450">
        <f t="shared" si="117"/>
        <v>0</v>
      </c>
      <c r="G34" s="1450">
        <f t="shared" si="118"/>
        <v>0</v>
      </c>
      <c r="H34" s="1450">
        <f t="shared" si="119"/>
        <v>0</v>
      </c>
      <c r="I34" s="2468"/>
      <c r="J34" s="1340"/>
      <c r="L34" s="2486" t="str">
        <f t="shared" si="120"/>
        <v>0T</v>
      </c>
      <c r="M34" s="2489">
        <f t="shared" si="121"/>
        <v>0</v>
      </c>
      <c r="N34" s="1417">
        <f t="shared" si="121"/>
        <v>0</v>
      </c>
      <c r="O34" s="1417">
        <f t="shared" si="121"/>
        <v>0</v>
      </c>
      <c r="P34" s="1417">
        <f t="shared" si="121"/>
        <v>0</v>
      </c>
      <c r="Q34" s="1417">
        <f t="shared" si="121"/>
        <v>0</v>
      </c>
      <c r="R34" s="1418"/>
      <c r="S34" s="1418"/>
      <c r="T34" s="2481"/>
      <c r="V34" s="1553"/>
      <c r="W34" s="1752"/>
      <c r="X34" s="1752"/>
      <c r="Y34" s="1752"/>
      <c r="Z34" s="1752"/>
      <c r="AA34" s="1752"/>
      <c r="AB34" s="1752"/>
      <c r="AC34" s="1752"/>
      <c r="AD34" s="1752"/>
      <c r="AE34" s="1752"/>
      <c r="AF34" s="1752"/>
      <c r="AG34" s="1752"/>
      <c r="AH34" s="1752"/>
      <c r="AI34" s="1752"/>
      <c r="AJ34" s="1752"/>
      <c r="AK34" s="1752"/>
      <c r="AL34" s="1752"/>
      <c r="AM34" s="1752"/>
      <c r="AN34" s="1752"/>
      <c r="AO34" s="1752"/>
      <c r="AP34" s="1752"/>
      <c r="AQ34" s="1752"/>
      <c r="AR34" s="1752"/>
      <c r="AS34" s="1752"/>
      <c r="AT34" s="1752"/>
      <c r="AU34" s="1752"/>
      <c r="AV34" s="1752"/>
      <c r="AW34" s="1752"/>
      <c r="AX34" s="1752"/>
      <c r="AY34" s="1752"/>
      <c r="AZ34" s="1752"/>
      <c r="BA34" s="1752"/>
      <c r="BB34" s="1752"/>
      <c r="BC34" s="1752"/>
      <c r="BD34" s="1752"/>
      <c r="BE34" s="1752"/>
      <c r="BF34" s="1752"/>
      <c r="BG34" s="1752"/>
      <c r="BH34" s="1752"/>
      <c r="BI34" s="1752"/>
      <c r="BJ34" s="1752"/>
      <c r="BK34" s="1752"/>
      <c r="BL34" s="1752"/>
      <c r="BM34" s="1752"/>
      <c r="BN34" s="1752"/>
      <c r="BO34" s="1752"/>
      <c r="BP34" s="1752"/>
      <c r="BQ34" s="1752"/>
      <c r="BR34" s="1752"/>
      <c r="BS34" s="1752"/>
      <c r="BT34" s="1752"/>
      <c r="BU34" s="1752"/>
      <c r="BV34" s="1752"/>
      <c r="BW34" s="1752"/>
      <c r="BX34" s="1752"/>
      <c r="BY34" s="1752"/>
      <c r="BZ34" s="1752"/>
      <c r="CA34" s="1752"/>
      <c r="CB34" s="1752"/>
      <c r="CC34" s="1752"/>
      <c r="CD34" s="1752"/>
      <c r="CE34" s="1752"/>
      <c r="CF34" s="1752"/>
      <c r="CG34" s="1752"/>
      <c r="CH34" s="1752"/>
      <c r="CI34" s="1752"/>
      <c r="CJ34" s="1752"/>
      <c r="CK34" s="1752"/>
      <c r="CL34" s="1752"/>
      <c r="CM34" s="1752"/>
      <c r="CN34" s="2494" t="str">
        <f>IF(DO34="","",(DO34&amp;(COUNTIF($DO$16:DO35,DO34))))</f>
        <v>010</v>
      </c>
      <c r="CO34" s="1471">
        <f t="shared" ref="CO34" si="201">DO34</f>
        <v>0</v>
      </c>
      <c r="CP34" s="2500" t="str">
        <f t="shared" ref="CP34" si="202">DO34&amp;DP34</f>
        <v>0T</v>
      </c>
      <c r="CQ34" s="2489">
        <f t="shared" si="151"/>
        <v>0</v>
      </c>
      <c r="CR34" s="1417">
        <f t="shared" si="122"/>
        <v>0</v>
      </c>
      <c r="CS34" s="1417">
        <f t="shared" si="123"/>
        <v>0</v>
      </c>
      <c r="CT34" s="1417">
        <f t="shared" si="124"/>
        <v>0</v>
      </c>
      <c r="CU34" s="2495">
        <f t="shared" si="125"/>
        <v>0</v>
      </c>
      <c r="CW34" s="2429" t="str">
        <f>IFERROR((VLOOKUP(CN34,'BİLGİ GİR'!$V$170:$AA$182,6,0)),"")</f>
        <v/>
      </c>
      <c r="CX34" s="4180">
        <f>'BİLGİ GİR'!F179</f>
        <v>0</v>
      </c>
      <c r="CY34" s="1421"/>
      <c r="CZ34" s="1442">
        <f>'BİLGİ GİR'!CB179</f>
        <v>0</v>
      </c>
      <c r="DA34" s="1445"/>
      <c r="DB34" s="1442">
        <f>'BİLGİ GİR'!CD179</f>
        <v>0</v>
      </c>
      <c r="DC34" s="1445"/>
      <c r="DD34" s="1442">
        <f>'BİLGİ GİR'!CF179</f>
        <v>0</v>
      </c>
      <c r="DE34" s="1445"/>
      <c r="DF34" s="1442">
        <f>'BİLGİ GİR'!CH179</f>
        <v>0</v>
      </c>
      <c r="DG34" s="1445"/>
      <c r="DH34" s="1442">
        <f>'BİLGİ GİR'!CJ179</f>
        <v>0</v>
      </c>
      <c r="DI34" s="1445"/>
      <c r="DJ34" s="1442">
        <f>'BİLGİ GİR'!CL179</f>
        <v>0</v>
      </c>
      <c r="DK34" s="1445"/>
      <c r="DL34" s="1442">
        <f>'BİLGİ GİR'!CN179</f>
        <v>0</v>
      </c>
      <c r="DM34" s="1445"/>
      <c r="DN34" s="1749"/>
      <c r="DO34" s="4112">
        <f t="shared" ref="DO34" si="203">CX34</f>
        <v>0</v>
      </c>
      <c r="DP34" s="1344" t="s">
        <v>7</v>
      </c>
      <c r="DQ34" s="1732">
        <f>'GECE (Saat Ekle)'!D25</f>
        <v>0</v>
      </c>
      <c r="DR34" s="1729">
        <f>'GECE (Saat Ekle)'!E25</f>
        <v>0</v>
      </c>
      <c r="DS34" s="1735">
        <f>'GECE (Saat Ekle)'!F25</f>
        <v>0</v>
      </c>
      <c r="DT34" s="1729">
        <f>'GECE (Saat Ekle)'!G25</f>
        <v>0</v>
      </c>
      <c r="DU34" s="1735">
        <f>'GECE (Saat Ekle)'!H25</f>
        <v>0</v>
      </c>
      <c r="DV34" s="1729">
        <f>'GECE (Saat Ekle)'!I25</f>
        <v>0</v>
      </c>
      <c r="DW34" s="1735">
        <f>'GECE (Saat Ekle)'!J25</f>
        <v>0</v>
      </c>
      <c r="DX34" s="1729">
        <f>'GECE (Saat Ekle)'!K25</f>
        <v>0</v>
      </c>
      <c r="DY34" s="1735">
        <f>'GECE (Saat Ekle)'!L25</f>
        <v>0</v>
      </c>
      <c r="DZ34" s="1729">
        <f>'GECE (Saat Ekle)'!M25</f>
        <v>0</v>
      </c>
      <c r="EA34" s="1458">
        <f>'GECE (Saat Ekle)'!N25</f>
        <v>0</v>
      </c>
      <c r="EB34" s="1730">
        <f>'GECE (Saat Ekle)'!O25</f>
        <v>0</v>
      </c>
      <c r="EC34" s="1459">
        <f>'GECE (Saat Ekle)'!P25</f>
        <v>0</v>
      </c>
      <c r="ED34" s="1730">
        <f>'GECE (Saat Ekle)'!Q25</f>
        <v>0</v>
      </c>
      <c r="EE34" s="1732">
        <f>'GECE (Saat Ekle)'!R25</f>
        <v>0</v>
      </c>
      <c r="EF34" s="1729">
        <f>'GECE (Saat Ekle)'!S25</f>
        <v>0</v>
      </c>
      <c r="EG34" s="1735">
        <f>'GECE (Saat Ekle)'!T25</f>
        <v>0</v>
      </c>
      <c r="EH34" s="1729">
        <f>'GECE (Saat Ekle)'!U25</f>
        <v>0</v>
      </c>
      <c r="EI34" s="1735">
        <f>'GECE (Saat Ekle)'!V25</f>
        <v>0</v>
      </c>
      <c r="EJ34" s="1729">
        <f>'GECE (Saat Ekle)'!W25</f>
        <v>0</v>
      </c>
      <c r="EK34" s="1735">
        <f>'GECE (Saat Ekle)'!X25</f>
        <v>0</v>
      </c>
      <c r="EL34" s="1729">
        <f>'GECE (Saat Ekle)'!Y25</f>
        <v>0</v>
      </c>
      <c r="EM34" s="1735">
        <f>'GECE (Saat Ekle)'!Z25</f>
        <v>0</v>
      </c>
      <c r="EN34" s="1729">
        <f>'GECE (Saat Ekle)'!AA25</f>
        <v>0</v>
      </c>
      <c r="EO34" s="1458">
        <f>'GECE (Saat Ekle)'!AB25</f>
        <v>0</v>
      </c>
      <c r="EP34" s="1730">
        <f>'GECE (Saat Ekle)'!AC25</f>
        <v>0</v>
      </c>
      <c r="EQ34" s="1459">
        <f>'GECE (Saat Ekle)'!AD25</f>
        <v>0</v>
      </c>
      <c r="ER34" s="1730">
        <f>'GECE (Saat Ekle)'!AE25</f>
        <v>0</v>
      </c>
      <c r="ES34" s="1732">
        <f>'GECE (Saat Ekle)'!AF25</f>
        <v>0</v>
      </c>
      <c r="ET34" s="1729">
        <f>'GECE (Saat Ekle)'!AG25</f>
        <v>0</v>
      </c>
      <c r="EU34" s="1735">
        <f>'GECE (Saat Ekle)'!AH25</f>
        <v>0</v>
      </c>
      <c r="EV34" s="1729">
        <f>'GECE (Saat Ekle)'!AI25</f>
        <v>0</v>
      </c>
      <c r="EW34" s="1735">
        <f>'GECE (Saat Ekle)'!AJ25</f>
        <v>0</v>
      </c>
      <c r="EX34" s="1729">
        <f>'GECE (Saat Ekle)'!AK25</f>
        <v>0</v>
      </c>
      <c r="EY34" s="1735">
        <f>'GECE (Saat Ekle)'!AL25</f>
        <v>0</v>
      </c>
      <c r="EZ34" s="1729">
        <f>'GECE (Saat Ekle)'!AM25</f>
        <v>0</v>
      </c>
      <c r="FA34" s="1735">
        <f>'GECE (Saat Ekle)'!AN25</f>
        <v>0</v>
      </c>
      <c r="FB34" s="1729">
        <f>'GECE (Saat Ekle)'!AO25</f>
        <v>0</v>
      </c>
      <c r="FC34" s="1458">
        <f>'GECE (Saat Ekle)'!AP25</f>
        <v>0</v>
      </c>
      <c r="FD34" s="1730">
        <f>'GECE (Saat Ekle)'!AQ25</f>
        <v>0</v>
      </c>
      <c r="FE34" s="1459">
        <f>'GECE (Saat Ekle)'!AR25</f>
        <v>0</v>
      </c>
      <c r="FF34" s="1730">
        <f>'GECE (Saat Ekle)'!AS25</f>
        <v>0</v>
      </c>
      <c r="FG34" s="1732">
        <f>'GECE (Saat Ekle)'!AT25</f>
        <v>0</v>
      </c>
      <c r="FH34" s="1729">
        <f>'GECE (Saat Ekle)'!AU25</f>
        <v>0</v>
      </c>
      <c r="FI34" s="1735">
        <f>'GECE (Saat Ekle)'!AV25</f>
        <v>0</v>
      </c>
      <c r="FJ34" s="1729">
        <f>'GECE (Saat Ekle)'!AW25</f>
        <v>0</v>
      </c>
      <c r="FK34" s="1735">
        <f>'GECE (Saat Ekle)'!AX25</f>
        <v>0</v>
      </c>
      <c r="FL34" s="1729">
        <f>'GECE (Saat Ekle)'!AY25</f>
        <v>0</v>
      </c>
      <c r="FM34" s="1735">
        <f>'GECE (Saat Ekle)'!AZ25</f>
        <v>0</v>
      </c>
      <c r="FN34" s="1729">
        <f>'GECE (Saat Ekle)'!BA25</f>
        <v>0</v>
      </c>
      <c r="FO34" s="1735">
        <f>'GECE (Saat Ekle)'!BB25</f>
        <v>0</v>
      </c>
      <c r="FP34" s="1729">
        <f>'GECE (Saat Ekle)'!BC25</f>
        <v>0</v>
      </c>
      <c r="FQ34" s="1458">
        <f>'GECE (Saat Ekle)'!BD25</f>
        <v>0</v>
      </c>
      <c r="FR34" s="1730">
        <f>'GECE (Saat Ekle)'!BE25</f>
        <v>0</v>
      </c>
      <c r="FS34" s="1459">
        <f>'GECE (Saat Ekle)'!BF25</f>
        <v>0</v>
      </c>
      <c r="FT34" s="1730">
        <f>'GECE (Saat Ekle)'!BG25</f>
        <v>0</v>
      </c>
      <c r="FU34" s="1732">
        <f>'GECE (Saat Ekle)'!BH25</f>
        <v>0</v>
      </c>
      <c r="FV34" s="1729">
        <f>'GECE (Saat Ekle)'!BI25</f>
        <v>0</v>
      </c>
      <c r="FW34" s="1735">
        <f>'GECE (Saat Ekle)'!BJ25</f>
        <v>0</v>
      </c>
      <c r="FX34" s="1729">
        <f>'GECE (Saat Ekle)'!BK25</f>
        <v>0</v>
      </c>
      <c r="FY34" s="1735">
        <f>'GECE (Saat Ekle)'!BL25</f>
        <v>0</v>
      </c>
      <c r="FZ34" s="1729">
        <f>'GECE (Saat Ekle)'!BM25</f>
        <v>0</v>
      </c>
      <c r="GA34" s="1735">
        <f>'GECE (Saat Ekle)'!BN25</f>
        <v>0</v>
      </c>
      <c r="GB34" s="1729">
        <f>'GECE (Saat Ekle)'!BO25</f>
        <v>0</v>
      </c>
      <c r="GC34" s="1735">
        <f>'GECE (Saat Ekle)'!BP25</f>
        <v>0</v>
      </c>
      <c r="GD34" s="1729">
        <f>'GECE (Saat Ekle)'!BQ25</f>
        <v>0</v>
      </c>
      <c r="GE34" s="1458">
        <f>'GECE (Saat Ekle)'!BR25</f>
        <v>0</v>
      </c>
      <c r="GF34" s="1730">
        <f>'GECE (Saat Ekle)'!BS25</f>
        <v>0</v>
      </c>
      <c r="GG34" s="1459">
        <f>'GECE (Saat Ekle)'!BT25</f>
        <v>0</v>
      </c>
      <c r="GH34" s="1769">
        <f>'GECE (Saat Ekle)'!BU25</f>
        <v>0</v>
      </c>
      <c r="GK34" s="4108">
        <f t="shared" ref="GK34" si="204">DO34</f>
        <v>0</v>
      </c>
      <c r="GL34" s="1487" t="str">
        <f t="shared" si="126"/>
        <v/>
      </c>
      <c r="GM34" s="1515"/>
      <c r="GN34" s="1487" t="str">
        <f t="shared" si="51"/>
        <v/>
      </c>
      <c r="GO34" s="1515"/>
      <c r="GP34" s="1487" t="str">
        <f t="shared" si="52"/>
        <v/>
      </c>
      <c r="GQ34" s="1515"/>
      <c r="GR34" s="1487" t="str">
        <f t="shared" si="53"/>
        <v/>
      </c>
      <c r="GS34" s="1515"/>
      <c r="GT34" s="1487" t="str">
        <f t="shared" si="54"/>
        <v/>
      </c>
      <c r="GU34" s="1500"/>
      <c r="GV34" s="1497" t="str">
        <f t="shared" si="127"/>
        <v/>
      </c>
      <c r="GW34" s="1515"/>
      <c r="GX34" s="1487" t="str">
        <f t="shared" si="128"/>
        <v/>
      </c>
      <c r="GY34" s="1517"/>
      <c r="GZ34" s="1494" t="str">
        <f t="shared" si="129"/>
        <v/>
      </c>
      <c r="HA34" s="1515"/>
      <c r="HB34" s="1490" t="str">
        <f t="shared" si="55"/>
        <v/>
      </c>
      <c r="HC34" s="1515"/>
      <c r="HD34" s="1490" t="str">
        <f t="shared" si="56"/>
        <v/>
      </c>
      <c r="HE34" s="1515"/>
      <c r="HF34" s="1490" t="str">
        <f t="shared" si="57"/>
        <v/>
      </c>
      <c r="HG34" s="1515"/>
      <c r="HH34" s="1490" t="str">
        <f t="shared" si="58"/>
        <v/>
      </c>
      <c r="HI34" s="1500"/>
      <c r="HJ34" s="1506" t="str">
        <f t="shared" si="59"/>
        <v/>
      </c>
      <c r="HK34" s="1515"/>
      <c r="HL34" s="1490" t="str">
        <f t="shared" si="130"/>
        <v/>
      </c>
      <c r="HM34" s="1517"/>
      <c r="HN34" s="1503" t="str">
        <f t="shared" si="60"/>
        <v/>
      </c>
      <c r="HO34" s="1515"/>
      <c r="HP34" s="1487" t="str">
        <f t="shared" si="61"/>
        <v/>
      </c>
      <c r="HQ34" s="1515"/>
      <c r="HR34" s="1487" t="str">
        <f t="shared" si="62"/>
        <v/>
      </c>
      <c r="HS34" s="1515"/>
      <c r="HT34" s="1487" t="str">
        <f t="shared" si="63"/>
        <v/>
      </c>
      <c r="HU34" s="1515"/>
      <c r="HV34" s="1487" t="str">
        <f t="shared" si="64"/>
        <v/>
      </c>
      <c r="HW34" s="1500"/>
      <c r="HX34" s="1497" t="str">
        <f t="shared" si="65"/>
        <v/>
      </c>
      <c r="HY34" s="1515"/>
      <c r="HZ34" s="1487" t="str">
        <f t="shared" si="66"/>
        <v/>
      </c>
      <c r="IA34" s="1517"/>
      <c r="IB34" s="1494" t="str">
        <f t="shared" si="67"/>
        <v/>
      </c>
      <c r="IC34" s="1515"/>
      <c r="ID34" s="1490" t="str">
        <f t="shared" si="68"/>
        <v/>
      </c>
      <c r="IE34" s="1515"/>
      <c r="IF34" s="1490" t="str">
        <f t="shared" si="69"/>
        <v/>
      </c>
      <c r="IG34" s="1515"/>
      <c r="IH34" s="1490" t="str">
        <f t="shared" si="70"/>
        <v/>
      </c>
      <c r="II34" s="1515"/>
      <c r="IJ34" s="1490" t="str">
        <f t="shared" si="71"/>
        <v/>
      </c>
      <c r="IK34" s="1500"/>
      <c r="IL34" s="1506" t="str">
        <f t="shared" si="72"/>
        <v/>
      </c>
      <c r="IM34" s="1515"/>
      <c r="IN34" s="1490" t="str">
        <f t="shared" si="73"/>
        <v/>
      </c>
      <c r="IO34" s="1517"/>
      <c r="IP34" s="1509" t="str">
        <f t="shared" si="74"/>
        <v/>
      </c>
      <c r="IQ34" s="1515"/>
      <c r="IR34" s="1422" t="str">
        <f t="shared" si="75"/>
        <v/>
      </c>
      <c r="IS34" s="1515"/>
      <c r="IT34" s="1422" t="str">
        <f t="shared" si="76"/>
        <v/>
      </c>
      <c r="IU34" s="1515"/>
      <c r="IV34" s="1422" t="str">
        <f t="shared" si="77"/>
        <v/>
      </c>
      <c r="IW34" s="1515"/>
      <c r="IX34" s="1422" t="str">
        <f t="shared" si="78"/>
        <v/>
      </c>
      <c r="IY34" s="1500"/>
      <c r="IZ34" s="1512" t="str">
        <f t="shared" si="79"/>
        <v/>
      </c>
      <c r="JA34" s="1515"/>
      <c r="JB34" s="1422" t="str">
        <f t="shared" si="80"/>
        <v/>
      </c>
      <c r="JC34" s="1517"/>
      <c r="JE34" s="1571">
        <f t="shared" si="131"/>
        <v>0</v>
      </c>
      <c r="JF34" s="1555">
        <f t="shared" si="132"/>
        <v>0</v>
      </c>
      <c r="JG34" s="1555">
        <f t="shared" si="133"/>
        <v>0</v>
      </c>
      <c r="JH34" s="1555">
        <f t="shared" si="134"/>
        <v>0</v>
      </c>
      <c r="JI34" s="1579">
        <f t="shared" si="135"/>
        <v>0</v>
      </c>
      <c r="JJ34" s="1549"/>
      <c r="JK34" s="1549"/>
      <c r="JL34" s="1754"/>
      <c r="JM34" s="1553"/>
      <c r="JN34" s="4182"/>
      <c r="JO34" s="1604" t="str">
        <f t="shared" si="154"/>
        <v/>
      </c>
      <c r="JP34" s="1563"/>
      <c r="JQ34" s="1563" t="str">
        <f t="shared" si="81"/>
        <v/>
      </c>
      <c r="JR34" s="1563"/>
      <c r="JS34" s="1563" t="str">
        <f t="shared" si="136"/>
        <v/>
      </c>
      <c r="JT34" s="1563"/>
      <c r="JU34" s="1563" t="str">
        <f t="shared" si="82"/>
        <v/>
      </c>
      <c r="JV34" s="1563"/>
      <c r="JW34" s="1563" t="str">
        <f t="shared" si="83"/>
        <v/>
      </c>
      <c r="JX34" s="1563"/>
      <c r="JY34" s="1563" t="str">
        <f t="shared" si="84"/>
        <v/>
      </c>
      <c r="JZ34" s="1563"/>
      <c r="KA34" s="1563" t="str">
        <f t="shared" si="85"/>
        <v/>
      </c>
      <c r="KB34" s="1563"/>
      <c r="KC34" s="1563" t="str">
        <f t="shared" si="86"/>
        <v/>
      </c>
      <c r="KD34" s="1563"/>
      <c r="KE34" s="1563" t="str">
        <f t="shared" si="87"/>
        <v/>
      </c>
      <c r="KF34" s="1563"/>
      <c r="KG34" s="1563" t="str">
        <f t="shared" si="88"/>
        <v/>
      </c>
      <c r="KH34" s="1563"/>
      <c r="KI34" s="1563" t="str">
        <f t="shared" si="89"/>
        <v/>
      </c>
      <c r="KJ34" s="1563"/>
      <c r="KK34" s="1563" t="str">
        <f t="shared" si="90"/>
        <v/>
      </c>
      <c r="KL34" s="1563"/>
      <c r="KM34" s="1563" t="str">
        <f t="shared" si="91"/>
        <v/>
      </c>
      <c r="KN34" s="1563"/>
      <c r="KO34" s="1563" t="str">
        <f t="shared" si="92"/>
        <v/>
      </c>
      <c r="KP34" s="1563"/>
      <c r="KQ34" s="1563" t="str">
        <f t="shared" si="93"/>
        <v/>
      </c>
      <c r="KR34" s="1563"/>
      <c r="KS34" s="1563" t="str">
        <f t="shared" si="94"/>
        <v/>
      </c>
      <c r="KT34" s="1563"/>
      <c r="KU34" s="1563" t="str">
        <f t="shared" si="155"/>
        <v/>
      </c>
      <c r="KV34" s="1563"/>
      <c r="KW34" s="1563" t="str">
        <f t="shared" si="95"/>
        <v/>
      </c>
      <c r="KX34" s="1563"/>
      <c r="KY34" s="1563" t="str">
        <f t="shared" si="96"/>
        <v/>
      </c>
      <c r="KZ34" s="1563"/>
      <c r="LA34" s="1563" t="str">
        <f t="shared" si="97"/>
        <v/>
      </c>
      <c r="LB34" s="1563"/>
      <c r="LC34" s="1563" t="str">
        <f t="shared" si="98"/>
        <v/>
      </c>
      <c r="LD34" s="1563"/>
      <c r="LE34" s="1563" t="str">
        <f t="shared" si="99"/>
        <v/>
      </c>
      <c r="LF34" s="1563"/>
      <c r="LG34" s="1563" t="str">
        <f t="shared" si="100"/>
        <v/>
      </c>
      <c r="LH34" s="1563"/>
      <c r="LI34" s="1563" t="str">
        <f t="shared" si="101"/>
        <v/>
      </c>
      <c r="LJ34" s="1563"/>
      <c r="LK34" s="1563" t="str">
        <f t="shared" si="102"/>
        <v/>
      </c>
      <c r="LL34" s="1563"/>
      <c r="LM34" s="1563" t="str">
        <f t="shared" si="103"/>
        <v/>
      </c>
      <c r="LN34" s="1563"/>
      <c r="LO34" s="1563" t="str">
        <f t="shared" si="104"/>
        <v/>
      </c>
      <c r="LP34" s="1563"/>
      <c r="LQ34" s="1563" t="str">
        <f t="shared" si="105"/>
        <v/>
      </c>
      <c r="LR34" s="1563"/>
      <c r="LS34" s="1563" t="str">
        <f t="shared" si="106"/>
        <v/>
      </c>
      <c r="LT34" s="1563"/>
      <c r="LU34" s="1563" t="str">
        <f t="shared" si="107"/>
        <v/>
      </c>
      <c r="LV34" s="1563"/>
      <c r="LW34" s="1563" t="str">
        <f t="shared" si="108"/>
        <v/>
      </c>
      <c r="LX34" s="1563"/>
      <c r="LY34" s="1563" t="str">
        <f t="shared" si="109"/>
        <v/>
      </c>
      <c r="LZ34" s="1563"/>
      <c r="MA34" s="1563" t="str">
        <f t="shared" si="110"/>
        <v/>
      </c>
      <c r="MB34" s="1563"/>
      <c r="MC34" s="1563" t="str">
        <f t="shared" si="111"/>
        <v/>
      </c>
      <c r="MD34" s="1563"/>
      <c r="ME34" s="1563" t="str">
        <f t="shared" si="112"/>
        <v/>
      </c>
      <c r="MF34" s="1563"/>
      <c r="MG34" s="1572">
        <f t="shared" si="137"/>
        <v>0</v>
      </c>
      <c r="MH34" s="1553"/>
      <c r="MI34" s="1571">
        <f t="shared" si="138"/>
        <v>0</v>
      </c>
      <c r="MJ34" s="1555">
        <f t="shared" si="138"/>
        <v>0</v>
      </c>
      <c r="MK34" s="1555">
        <f t="shared" si="138"/>
        <v>0</v>
      </c>
      <c r="ML34" s="1555">
        <f t="shared" si="138"/>
        <v>0</v>
      </c>
      <c r="MM34" s="1555">
        <f t="shared" si="138"/>
        <v>0</v>
      </c>
      <c r="MN34" s="1555">
        <f t="shared" si="138"/>
        <v>0</v>
      </c>
      <c r="MO34" s="1579">
        <f t="shared" si="138"/>
        <v>0</v>
      </c>
      <c r="MP34" s="1754">
        <f t="shared" si="188"/>
        <v>0</v>
      </c>
      <c r="MQ34" s="1553"/>
      <c r="MR34" s="1557"/>
      <c r="MS34" s="1557"/>
      <c r="MT34" s="1557"/>
      <c r="MU34" s="1557"/>
      <c r="MV34" s="1557"/>
      <c r="MW34" s="1557"/>
      <c r="MX34" s="1557"/>
      <c r="MY34" s="1752"/>
      <c r="MZ34" s="1600"/>
      <c r="NA34" s="1553"/>
      <c r="NB34" s="1585">
        <f t="shared" si="140"/>
        <v>0</v>
      </c>
      <c r="NC34" s="1554">
        <f t="shared" si="141"/>
        <v>0</v>
      </c>
      <c r="ND34" s="1554">
        <f t="shared" si="142"/>
        <v>0</v>
      </c>
      <c r="NE34" s="1554">
        <f t="shared" si="143"/>
        <v>0</v>
      </c>
      <c r="NF34" s="1554">
        <f t="shared" si="144"/>
        <v>0</v>
      </c>
      <c r="NG34" s="1554">
        <f t="shared" si="145"/>
        <v>0</v>
      </c>
      <c r="NH34" s="1554">
        <f t="shared" si="146"/>
        <v>0</v>
      </c>
      <c r="NI34" s="1589">
        <f t="shared" si="147"/>
        <v>0</v>
      </c>
      <c r="NL34" s="1766">
        <f t="shared" si="148"/>
        <v>0</v>
      </c>
    </row>
    <row r="35" spans="3:376" s="1337" customFormat="1" ht="10.5" customHeight="1" thickBot="1">
      <c r="C35" s="2475" t="str">
        <f t="shared" si="114"/>
        <v>0D</v>
      </c>
      <c r="D35" s="2472">
        <f t="shared" si="115"/>
        <v>0</v>
      </c>
      <c r="E35" s="1450">
        <f t="shared" si="116"/>
        <v>0</v>
      </c>
      <c r="F35" s="1450">
        <f t="shared" si="117"/>
        <v>0</v>
      </c>
      <c r="G35" s="1450">
        <f t="shared" si="118"/>
        <v>0</v>
      </c>
      <c r="H35" s="1450">
        <f t="shared" si="119"/>
        <v>0</v>
      </c>
      <c r="I35" s="2468"/>
      <c r="J35" s="1340"/>
      <c r="L35" s="2486" t="str">
        <f t="shared" si="120"/>
        <v>0D</v>
      </c>
      <c r="M35" s="2489">
        <f t="shared" si="121"/>
        <v>0</v>
      </c>
      <c r="N35" s="1417">
        <f t="shared" si="121"/>
        <v>0</v>
      </c>
      <c r="O35" s="1417">
        <f t="shared" si="121"/>
        <v>0</v>
      </c>
      <c r="P35" s="1417">
        <f t="shared" si="121"/>
        <v>0</v>
      </c>
      <c r="Q35" s="1417">
        <f t="shared" si="121"/>
        <v>0</v>
      </c>
      <c r="R35" s="1418"/>
      <c r="S35" s="1418"/>
      <c r="T35" s="2481"/>
      <c r="V35" s="1553"/>
      <c r="W35" s="1752"/>
      <c r="X35" s="1752"/>
      <c r="Y35" s="1752"/>
      <c r="Z35" s="1752"/>
      <c r="AA35" s="1752"/>
      <c r="AB35" s="1752"/>
      <c r="AC35" s="1752"/>
      <c r="AD35" s="1752"/>
      <c r="AE35" s="1752"/>
      <c r="AF35" s="1752"/>
      <c r="AG35" s="1752"/>
      <c r="AH35" s="1752"/>
      <c r="AI35" s="1752"/>
      <c r="AJ35" s="1752"/>
      <c r="AK35" s="1752"/>
      <c r="AL35" s="1752"/>
      <c r="AM35" s="1752"/>
      <c r="AN35" s="1752"/>
      <c r="AO35" s="1752"/>
      <c r="AP35" s="1752"/>
      <c r="AQ35" s="1752"/>
      <c r="AR35" s="1752"/>
      <c r="AS35" s="1752"/>
      <c r="AT35" s="1752"/>
      <c r="AU35" s="1752"/>
      <c r="AV35" s="1752"/>
      <c r="AW35" s="1752"/>
      <c r="AX35" s="1752"/>
      <c r="AY35" s="1752"/>
      <c r="AZ35" s="1752"/>
      <c r="BA35" s="1752"/>
      <c r="BB35" s="1752"/>
      <c r="BC35" s="1752"/>
      <c r="BD35" s="1752"/>
      <c r="BE35" s="1752"/>
      <c r="BF35" s="1752"/>
      <c r="BG35" s="1752"/>
      <c r="BH35" s="1752"/>
      <c r="BI35" s="1752"/>
      <c r="BJ35" s="1752"/>
      <c r="BK35" s="1752"/>
      <c r="BL35" s="1752"/>
      <c r="BM35" s="1752"/>
      <c r="BN35" s="1752"/>
      <c r="BO35" s="1752"/>
      <c r="BP35" s="1752"/>
      <c r="BQ35" s="1752"/>
      <c r="BR35" s="1752"/>
      <c r="BS35" s="1752"/>
      <c r="BT35" s="1752"/>
      <c r="BU35" s="1752"/>
      <c r="BV35" s="1752"/>
      <c r="BW35" s="1752"/>
      <c r="BX35" s="1752"/>
      <c r="BY35" s="1752"/>
      <c r="BZ35" s="1752"/>
      <c r="CA35" s="1752"/>
      <c r="CB35" s="1752"/>
      <c r="CC35" s="1752"/>
      <c r="CD35" s="1752"/>
      <c r="CE35" s="1752"/>
      <c r="CF35" s="1752"/>
      <c r="CG35" s="1752"/>
      <c r="CH35" s="1752"/>
      <c r="CI35" s="1752"/>
      <c r="CJ35" s="1752"/>
      <c r="CK35" s="1752"/>
      <c r="CL35" s="1752"/>
      <c r="CM35" s="1752"/>
      <c r="CN35" s="2494" t="str">
        <f>IF(DO34="","",(DO34&amp;(COUNTIF($DO$16:DO35,DO34))))</f>
        <v>010</v>
      </c>
      <c r="CO35" s="1471">
        <f t="shared" ref="CO35" si="205">CO34</f>
        <v>0</v>
      </c>
      <c r="CP35" s="2500" t="str">
        <f t="shared" ref="CP35" si="206">DO34&amp;DP35</f>
        <v>0D</v>
      </c>
      <c r="CQ35" s="2489">
        <f t="shared" si="151"/>
        <v>0</v>
      </c>
      <c r="CR35" s="1417">
        <f t="shared" si="122"/>
        <v>0</v>
      </c>
      <c r="CS35" s="1417">
        <f t="shared" si="123"/>
        <v>0</v>
      </c>
      <c r="CT35" s="1417">
        <f t="shared" si="124"/>
        <v>0</v>
      </c>
      <c r="CU35" s="2495">
        <f t="shared" si="125"/>
        <v>0</v>
      </c>
      <c r="CW35" s="2429" t="str">
        <f>IFERROR((VLOOKUP(CN35,'BİLGİ GİR'!$V$170:$AA$182,6,0)),"")</f>
        <v/>
      </c>
      <c r="CX35" s="4181"/>
      <c r="CY35" s="1427"/>
      <c r="CZ35" s="1444">
        <f>'BİLGİ GİR'!CC179</f>
        <v>0</v>
      </c>
      <c r="DA35" s="1446"/>
      <c r="DB35" s="1444">
        <f>'BİLGİ GİR'!CE179</f>
        <v>0</v>
      </c>
      <c r="DC35" s="1446"/>
      <c r="DD35" s="1444">
        <f>'BİLGİ GİR'!CG179</f>
        <v>0</v>
      </c>
      <c r="DE35" s="1446"/>
      <c r="DF35" s="1444">
        <f>'BİLGİ GİR'!CI179</f>
        <v>0</v>
      </c>
      <c r="DG35" s="1446"/>
      <c r="DH35" s="1444">
        <f>'BİLGİ GİR'!CK179</f>
        <v>0</v>
      </c>
      <c r="DI35" s="1446"/>
      <c r="DJ35" s="1444">
        <f>'BİLGİ GİR'!CM179</f>
        <v>0</v>
      </c>
      <c r="DK35" s="1446"/>
      <c r="DL35" s="1444">
        <f>'BİLGİ GİR'!CO179</f>
        <v>0</v>
      </c>
      <c r="DM35" s="1446"/>
      <c r="DN35" s="1749"/>
      <c r="DO35" s="4113"/>
      <c r="DP35" s="1343" t="s">
        <v>8</v>
      </c>
      <c r="DQ35" s="1733">
        <f>'GECE (Saat Ekle)'!D26</f>
        <v>0</v>
      </c>
      <c r="DR35" s="1727">
        <f>'GECE (Saat Ekle)'!E26</f>
        <v>0</v>
      </c>
      <c r="DS35" s="1736">
        <f>'GECE (Saat Ekle)'!F26</f>
        <v>0</v>
      </c>
      <c r="DT35" s="1727">
        <f>'GECE (Saat Ekle)'!G26</f>
        <v>0</v>
      </c>
      <c r="DU35" s="1736">
        <f>'GECE (Saat Ekle)'!H26</f>
        <v>0</v>
      </c>
      <c r="DV35" s="1727">
        <f>'GECE (Saat Ekle)'!I26</f>
        <v>0</v>
      </c>
      <c r="DW35" s="1736">
        <f>'GECE (Saat Ekle)'!J26</f>
        <v>0</v>
      </c>
      <c r="DX35" s="1727">
        <f>'GECE (Saat Ekle)'!K26</f>
        <v>0</v>
      </c>
      <c r="DY35" s="1736">
        <f>'GECE (Saat Ekle)'!L26</f>
        <v>0</v>
      </c>
      <c r="DZ35" s="1727">
        <f>'GECE (Saat Ekle)'!M26</f>
        <v>0</v>
      </c>
      <c r="EA35" s="1460">
        <f>'GECE (Saat Ekle)'!N26</f>
        <v>0</v>
      </c>
      <c r="EB35" s="1728">
        <f>'GECE (Saat Ekle)'!O26</f>
        <v>0</v>
      </c>
      <c r="EC35" s="1461">
        <f>'GECE (Saat Ekle)'!P26</f>
        <v>0</v>
      </c>
      <c r="ED35" s="1728">
        <f>'GECE (Saat Ekle)'!Q26</f>
        <v>0</v>
      </c>
      <c r="EE35" s="1733">
        <f>'GECE (Saat Ekle)'!R26</f>
        <v>0</v>
      </c>
      <c r="EF35" s="1727">
        <f>'GECE (Saat Ekle)'!S26</f>
        <v>0</v>
      </c>
      <c r="EG35" s="1736">
        <f>'GECE (Saat Ekle)'!T26</f>
        <v>0</v>
      </c>
      <c r="EH35" s="1727">
        <f>'GECE (Saat Ekle)'!U26</f>
        <v>0</v>
      </c>
      <c r="EI35" s="1736">
        <f>'GECE (Saat Ekle)'!V26</f>
        <v>0</v>
      </c>
      <c r="EJ35" s="1727">
        <f>'GECE (Saat Ekle)'!W26</f>
        <v>0</v>
      </c>
      <c r="EK35" s="1736">
        <f>'GECE (Saat Ekle)'!X26</f>
        <v>0</v>
      </c>
      <c r="EL35" s="1727">
        <f>'GECE (Saat Ekle)'!Y26</f>
        <v>0</v>
      </c>
      <c r="EM35" s="1736">
        <f>'GECE (Saat Ekle)'!Z26</f>
        <v>0</v>
      </c>
      <c r="EN35" s="1727">
        <f>'GECE (Saat Ekle)'!AA26</f>
        <v>0</v>
      </c>
      <c r="EO35" s="1460">
        <f>'GECE (Saat Ekle)'!AB26</f>
        <v>0</v>
      </c>
      <c r="EP35" s="1728">
        <f>'GECE (Saat Ekle)'!AC26</f>
        <v>0</v>
      </c>
      <c r="EQ35" s="1461">
        <f>'GECE (Saat Ekle)'!AD26</f>
        <v>0</v>
      </c>
      <c r="ER35" s="1728">
        <f>'GECE (Saat Ekle)'!AE26</f>
        <v>0</v>
      </c>
      <c r="ES35" s="1733">
        <f>'GECE (Saat Ekle)'!AF26</f>
        <v>0</v>
      </c>
      <c r="ET35" s="1727">
        <f>'GECE (Saat Ekle)'!AG26</f>
        <v>0</v>
      </c>
      <c r="EU35" s="1736">
        <f>'GECE (Saat Ekle)'!AH26</f>
        <v>0</v>
      </c>
      <c r="EV35" s="1727">
        <f>'GECE (Saat Ekle)'!AI26</f>
        <v>0</v>
      </c>
      <c r="EW35" s="1736">
        <f>'GECE (Saat Ekle)'!AJ26</f>
        <v>0</v>
      </c>
      <c r="EX35" s="1727">
        <f>'GECE (Saat Ekle)'!AK26</f>
        <v>0</v>
      </c>
      <c r="EY35" s="1736">
        <f>'GECE (Saat Ekle)'!AL26</f>
        <v>0</v>
      </c>
      <c r="EZ35" s="1727">
        <f>'GECE (Saat Ekle)'!AM26</f>
        <v>0</v>
      </c>
      <c r="FA35" s="1736">
        <f>'GECE (Saat Ekle)'!AN26</f>
        <v>0</v>
      </c>
      <c r="FB35" s="1727">
        <f>'GECE (Saat Ekle)'!AO26</f>
        <v>0</v>
      </c>
      <c r="FC35" s="1460">
        <f>'GECE (Saat Ekle)'!AP26</f>
        <v>0</v>
      </c>
      <c r="FD35" s="1728">
        <f>'GECE (Saat Ekle)'!AQ26</f>
        <v>0</v>
      </c>
      <c r="FE35" s="1461">
        <f>'GECE (Saat Ekle)'!AR26</f>
        <v>0</v>
      </c>
      <c r="FF35" s="1728">
        <f>'GECE (Saat Ekle)'!AS26</f>
        <v>0</v>
      </c>
      <c r="FG35" s="1733">
        <f>'GECE (Saat Ekle)'!AT26</f>
        <v>0</v>
      </c>
      <c r="FH35" s="1727">
        <f>'GECE (Saat Ekle)'!AU26</f>
        <v>0</v>
      </c>
      <c r="FI35" s="1736">
        <f>'GECE (Saat Ekle)'!AV26</f>
        <v>0</v>
      </c>
      <c r="FJ35" s="1727">
        <f>'GECE (Saat Ekle)'!AW26</f>
        <v>0</v>
      </c>
      <c r="FK35" s="1736">
        <f>'GECE (Saat Ekle)'!AX26</f>
        <v>0</v>
      </c>
      <c r="FL35" s="1727">
        <f>'GECE (Saat Ekle)'!AY26</f>
        <v>0</v>
      </c>
      <c r="FM35" s="1736">
        <f>'GECE (Saat Ekle)'!AZ26</f>
        <v>0</v>
      </c>
      <c r="FN35" s="1727">
        <f>'GECE (Saat Ekle)'!BA26</f>
        <v>0</v>
      </c>
      <c r="FO35" s="1736">
        <f>'GECE (Saat Ekle)'!BB26</f>
        <v>0</v>
      </c>
      <c r="FP35" s="1727">
        <f>'GECE (Saat Ekle)'!BC26</f>
        <v>0</v>
      </c>
      <c r="FQ35" s="1460">
        <f>'GECE (Saat Ekle)'!BD26</f>
        <v>0</v>
      </c>
      <c r="FR35" s="1728">
        <f>'GECE (Saat Ekle)'!BE26</f>
        <v>0</v>
      </c>
      <c r="FS35" s="1461">
        <f>'GECE (Saat Ekle)'!BF26</f>
        <v>0</v>
      </c>
      <c r="FT35" s="1728">
        <f>'GECE (Saat Ekle)'!BG26</f>
        <v>0</v>
      </c>
      <c r="FU35" s="1733">
        <f>'GECE (Saat Ekle)'!BH26</f>
        <v>0</v>
      </c>
      <c r="FV35" s="1727">
        <f>'GECE (Saat Ekle)'!BI26</f>
        <v>0</v>
      </c>
      <c r="FW35" s="1736">
        <f>'GECE (Saat Ekle)'!BJ26</f>
        <v>0</v>
      </c>
      <c r="FX35" s="1727">
        <f>'GECE (Saat Ekle)'!BK26</f>
        <v>0</v>
      </c>
      <c r="FY35" s="1736">
        <f>'GECE (Saat Ekle)'!BL26</f>
        <v>0</v>
      </c>
      <c r="FZ35" s="1727">
        <f>'GECE (Saat Ekle)'!BM26</f>
        <v>0</v>
      </c>
      <c r="GA35" s="1736">
        <f>'GECE (Saat Ekle)'!BN26</f>
        <v>0</v>
      </c>
      <c r="GB35" s="1727">
        <f>'GECE (Saat Ekle)'!BO26</f>
        <v>0</v>
      </c>
      <c r="GC35" s="1736">
        <f>'GECE (Saat Ekle)'!BP26</f>
        <v>0</v>
      </c>
      <c r="GD35" s="1727">
        <f>'GECE (Saat Ekle)'!BQ26</f>
        <v>0</v>
      </c>
      <c r="GE35" s="1460">
        <f>'GECE (Saat Ekle)'!BR26</f>
        <v>0</v>
      </c>
      <c r="GF35" s="1728">
        <f>'GECE (Saat Ekle)'!BS26</f>
        <v>0</v>
      </c>
      <c r="GG35" s="1461">
        <f>'GECE (Saat Ekle)'!BT26</f>
        <v>0</v>
      </c>
      <c r="GH35" s="1768">
        <f>'GECE (Saat Ekle)'!BU26</f>
        <v>0</v>
      </c>
      <c r="GK35" s="4109"/>
      <c r="GL35" s="1487" t="str">
        <f t="shared" si="126"/>
        <v/>
      </c>
      <c r="GM35" s="1515"/>
      <c r="GN35" s="1487" t="str">
        <f t="shared" si="51"/>
        <v/>
      </c>
      <c r="GO35" s="1515"/>
      <c r="GP35" s="1487" t="str">
        <f t="shared" si="52"/>
        <v/>
      </c>
      <c r="GQ35" s="1515"/>
      <c r="GR35" s="1487" t="str">
        <f t="shared" si="53"/>
        <v/>
      </c>
      <c r="GS35" s="1515"/>
      <c r="GT35" s="1487" t="str">
        <f t="shared" si="54"/>
        <v/>
      </c>
      <c r="GU35" s="1500"/>
      <c r="GV35" s="1497" t="str">
        <f t="shared" si="127"/>
        <v/>
      </c>
      <c r="GW35" s="1515"/>
      <c r="GX35" s="1487" t="str">
        <f t="shared" si="128"/>
        <v/>
      </c>
      <c r="GY35" s="1517"/>
      <c r="GZ35" s="1494" t="str">
        <f t="shared" si="129"/>
        <v/>
      </c>
      <c r="HA35" s="1515"/>
      <c r="HB35" s="1490" t="str">
        <f t="shared" si="55"/>
        <v/>
      </c>
      <c r="HC35" s="1515"/>
      <c r="HD35" s="1490" t="str">
        <f t="shared" si="56"/>
        <v/>
      </c>
      <c r="HE35" s="1515"/>
      <c r="HF35" s="1490" t="str">
        <f t="shared" si="57"/>
        <v/>
      </c>
      <c r="HG35" s="1515"/>
      <c r="HH35" s="1490" t="str">
        <f t="shared" si="58"/>
        <v/>
      </c>
      <c r="HI35" s="1500"/>
      <c r="HJ35" s="1506" t="str">
        <f t="shared" si="59"/>
        <v/>
      </c>
      <c r="HK35" s="1515"/>
      <c r="HL35" s="1490" t="str">
        <f t="shared" si="130"/>
        <v/>
      </c>
      <c r="HM35" s="1517"/>
      <c r="HN35" s="1503" t="str">
        <f t="shared" si="60"/>
        <v/>
      </c>
      <c r="HO35" s="1515"/>
      <c r="HP35" s="1487" t="str">
        <f t="shared" si="61"/>
        <v/>
      </c>
      <c r="HQ35" s="1515"/>
      <c r="HR35" s="1487" t="str">
        <f t="shared" si="62"/>
        <v/>
      </c>
      <c r="HS35" s="1515"/>
      <c r="HT35" s="1487" t="str">
        <f t="shared" si="63"/>
        <v/>
      </c>
      <c r="HU35" s="1515"/>
      <c r="HV35" s="1487" t="str">
        <f t="shared" si="64"/>
        <v/>
      </c>
      <c r="HW35" s="1500"/>
      <c r="HX35" s="1497" t="str">
        <f t="shared" si="65"/>
        <v/>
      </c>
      <c r="HY35" s="1515"/>
      <c r="HZ35" s="1487" t="str">
        <f t="shared" si="66"/>
        <v/>
      </c>
      <c r="IA35" s="1517"/>
      <c r="IB35" s="1494" t="str">
        <f t="shared" si="67"/>
        <v/>
      </c>
      <c r="IC35" s="1515"/>
      <c r="ID35" s="1490" t="str">
        <f t="shared" si="68"/>
        <v/>
      </c>
      <c r="IE35" s="1515"/>
      <c r="IF35" s="1490" t="str">
        <f t="shared" si="69"/>
        <v/>
      </c>
      <c r="IG35" s="1515"/>
      <c r="IH35" s="1490" t="str">
        <f t="shared" si="70"/>
        <v/>
      </c>
      <c r="II35" s="1515"/>
      <c r="IJ35" s="1490" t="str">
        <f t="shared" si="71"/>
        <v/>
      </c>
      <c r="IK35" s="1500"/>
      <c r="IL35" s="1506" t="str">
        <f t="shared" si="72"/>
        <v/>
      </c>
      <c r="IM35" s="1515"/>
      <c r="IN35" s="1490" t="str">
        <f t="shared" si="73"/>
        <v/>
      </c>
      <c r="IO35" s="1517"/>
      <c r="IP35" s="1509" t="str">
        <f t="shared" si="74"/>
        <v/>
      </c>
      <c r="IQ35" s="1515"/>
      <c r="IR35" s="1422" t="str">
        <f t="shared" si="75"/>
        <v/>
      </c>
      <c r="IS35" s="1515"/>
      <c r="IT35" s="1422" t="str">
        <f t="shared" si="76"/>
        <v/>
      </c>
      <c r="IU35" s="1515"/>
      <c r="IV35" s="1422" t="str">
        <f t="shared" si="77"/>
        <v/>
      </c>
      <c r="IW35" s="1515"/>
      <c r="IX35" s="1422" t="str">
        <f t="shared" si="78"/>
        <v/>
      </c>
      <c r="IY35" s="1500"/>
      <c r="IZ35" s="1512" t="str">
        <f t="shared" si="79"/>
        <v/>
      </c>
      <c r="JA35" s="1515"/>
      <c r="JB35" s="1422" t="str">
        <f t="shared" si="80"/>
        <v/>
      </c>
      <c r="JC35" s="1517"/>
      <c r="JE35" s="1571">
        <f t="shared" si="131"/>
        <v>0</v>
      </c>
      <c r="JF35" s="1555">
        <f t="shared" si="132"/>
        <v>0</v>
      </c>
      <c r="JG35" s="1555">
        <f t="shared" si="133"/>
        <v>0</v>
      </c>
      <c r="JH35" s="1555">
        <f t="shared" si="134"/>
        <v>0</v>
      </c>
      <c r="JI35" s="1579">
        <f t="shared" si="135"/>
        <v>0</v>
      </c>
      <c r="JJ35" s="1549"/>
      <c r="JK35" s="1549"/>
      <c r="JL35" s="1754"/>
      <c r="JM35" s="1553"/>
      <c r="JN35" s="4182"/>
      <c r="JO35" s="1604" t="str">
        <f t="shared" si="154"/>
        <v/>
      </c>
      <c r="JP35" s="1563"/>
      <c r="JQ35" s="1563" t="str">
        <f t="shared" si="81"/>
        <v/>
      </c>
      <c r="JR35" s="1563"/>
      <c r="JS35" s="1563" t="str">
        <f t="shared" si="136"/>
        <v/>
      </c>
      <c r="JT35" s="1563"/>
      <c r="JU35" s="1563" t="str">
        <f t="shared" si="82"/>
        <v/>
      </c>
      <c r="JV35" s="1563"/>
      <c r="JW35" s="1563" t="str">
        <f t="shared" si="83"/>
        <v/>
      </c>
      <c r="JX35" s="1563"/>
      <c r="JY35" s="1563" t="str">
        <f t="shared" si="84"/>
        <v/>
      </c>
      <c r="JZ35" s="1563"/>
      <c r="KA35" s="1563" t="str">
        <f t="shared" si="85"/>
        <v/>
      </c>
      <c r="KB35" s="1563"/>
      <c r="KC35" s="1563" t="str">
        <f t="shared" si="86"/>
        <v/>
      </c>
      <c r="KD35" s="1563"/>
      <c r="KE35" s="1563" t="str">
        <f t="shared" si="87"/>
        <v/>
      </c>
      <c r="KF35" s="1563"/>
      <c r="KG35" s="1563" t="str">
        <f t="shared" si="88"/>
        <v/>
      </c>
      <c r="KH35" s="1563"/>
      <c r="KI35" s="1563" t="str">
        <f t="shared" si="89"/>
        <v/>
      </c>
      <c r="KJ35" s="1563"/>
      <c r="KK35" s="1563" t="str">
        <f t="shared" si="90"/>
        <v/>
      </c>
      <c r="KL35" s="1563"/>
      <c r="KM35" s="1563" t="str">
        <f t="shared" si="91"/>
        <v/>
      </c>
      <c r="KN35" s="1563"/>
      <c r="KO35" s="1563" t="str">
        <f t="shared" si="92"/>
        <v/>
      </c>
      <c r="KP35" s="1563"/>
      <c r="KQ35" s="1563" t="str">
        <f t="shared" si="93"/>
        <v/>
      </c>
      <c r="KR35" s="1563"/>
      <c r="KS35" s="1563" t="str">
        <f t="shared" si="94"/>
        <v/>
      </c>
      <c r="KT35" s="1563"/>
      <c r="KU35" s="1563" t="str">
        <f t="shared" si="155"/>
        <v/>
      </c>
      <c r="KV35" s="1563"/>
      <c r="KW35" s="1563" t="str">
        <f t="shared" si="95"/>
        <v/>
      </c>
      <c r="KX35" s="1563"/>
      <c r="KY35" s="1563" t="str">
        <f t="shared" si="96"/>
        <v/>
      </c>
      <c r="KZ35" s="1563"/>
      <c r="LA35" s="1563" t="str">
        <f t="shared" si="97"/>
        <v/>
      </c>
      <c r="LB35" s="1563"/>
      <c r="LC35" s="1563" t="str">
        <f t="shared" si="98"/>
        <v/>
      </c>
      <c r="LD35" s="1563"/>
      <c r="LE35" s="1563" t="str">
        <f t="shared" si="99"/>
        <v/>
      </c>
      <c r="LF35" s="1563"/>
      <c r="LG35" s="1563" t="str">
        <f t="shared" si="100"/>
        <v/>
      </c>
      <c r="LH35" s="1563"/>
      <c r="LI35" s="1563" t="str">
        <f t="shared" si="101"/>
        <v/>
      </c>
      <c r="LJ35" s="1563"/>
      <c r="LK35" s="1563" t="str">
        <f t="shared" si="102"/>
        <v/>
      </c>
      <c r="LL35" s="1563"/>
      <c r="LM35" s="1563" t="str">
        <f t="shared" si="103"/>
        <v/>
      </c>
      <c r="LN35" s="1563"/>
      <c r="LO35" s="1563" t="str">
        <f t="shared" si="104"/>
        <v/>
      </c>
      <c r="LP35" s="1563"/>
      <c r="LQ35" s="1563" t="str">
        <f t="shared" si="105"/>
        <v/>
      </c>
      <c r="LR35" s="1563"/>
      <c r="LS35" s="1563" t="str">
        <f t="shared" si="106"/>
        <v/>
      </c>
      <c r="LT35" s="1563"/>
      <c r="LU35" s="1563" t="str">
        <f t="shared" si="107"/>
        <v/>
      </c>
      <c r="LV35" s="1563"/>
      <c r="LW35" s="1563" t="str">
        <f t="shared" si="108"/>
        <v/>
      </c>
      <c r="LX35" s="1563"/>
      <c r="LY35" s="1563" t="str">
        <f t="shared" si="109"/>
        <v/>
      </c>
      <c r="LZ35" s="1563"/>
      <c r="MA35" s="1563" t="str">
        <f t="shared" si="110"/>
        <v/>
      </c>
      <c r="MB35" s="1563"/>
      <c r="MC35" s="1563" t="str">
        <f t="shared" si="111"/>
        <v/>
      </c>
      <c r="MD35" s="1563"/>
      <c r="ME35" s="1563" t="str">
        <f t="shared" si="112"/>
        <v/>
      </c>
      <c r="MF35" s="1563"/>
      <c r="MG35" s="1572">
        <f t="shared" si="137"/>
        <v>0</v>
      </c>
      <c r="MH35" s="1553"/>
      <c r="MI35" s="1571">
        <f t="shared" si="138"/>
        <v>0</v>
      </c>
      <c r="MJ35" s="1555">
        <f t="shared" si="138"/>
        <v>0</v>
      </c>
      <c r="MK35" s="1555">
        <f t="shared" si="138"/>
        <v>0</v>
      </c>
      <c r="ML35" s="1555">
        <f t="shared" si="138"/>
        <v>0</v>
      </c>
      <c r="MM35" s="1555">
        <f t="shared" si="138"/>
        <v>0</v>
      </c>
      <c r="MN35" s="1555">
        <f t="shared" si="138"/>
        <v>0</v>
      </c>
      <c r="MO35" s="1579">
        <f t="shared" si="138"/>
        <v>0</v>
      </c>
      <c r="MP35" s="1754">
        <f t="shared" si="188"/>
        <v>0</v>
      </c>
      <c r="MQ35" s="1553"/>
      <c r="MR35" s="1557"/>
      <c r="MS35" s="1557"/>
      <c r="MT35" s="1557"/>
      <c r="MU35" s="1557"/>
      <c r="MV35" s="1557"/>
      <c r="MW35" s="1557"/>
      <c r="MX35" s="1557"/>
      <c r="MY35" s="1752"/>
      <c r="MZ35" s="1600"/>
      <c r="NA35" s="1553"/>
      <c r="NB35" s="1585">
        <f t="shared" si="140"/>
        <v>0</v>
      </c>
      <c r="NC35" s="1554">
        <f t="shared" si="141"/>
        <v>0</v>
      </c>
      <c r="ND35" s="1554">
        <f t="shared" si="142"/>
        <v>0</v>
      </c>
      <c r="NE35" s="1554">
        <f t="shared" si="143"/>
        <v>0</v>
      </c>
      <c r="NF35" s="1554">
        <f t="shared" si="144"/>
        <v>0</v>
      </c>
      <c r="NG35" s="1554">
        <f t="shared" si="145"/>
        <v>0</v>
      </c>
      <c r="NH35" s="1554">
        <f t="shared" si="146"/>
        <v>0</v>
      </c>
      <c r="NI35" s="1589">
        <f t="shared" si="147"/>
        <v>0</v>
      </c>
      <c r="NL35" s="1766">
        <f t="shared" si="148"/>
        <v>0</v>
      </c>
    </row>
    <row r="36" spans="3:376" s="1337" customFormat="1" ht="10.5" customHeight="1" thickBot="1">
      <c r="C36" s="2475" t="str">
        <f t="shared" si="114"/>
        <v>0T</v>
      </c>
      <c r="D36" s="2472">
        <f t="shared" si="115"/>
        <v>0</v>
      </c>
      <c r="E36" s="1450">
        <f t="shared" si="116"/>
        <v>0</v>
      </c>
      <c r="F36" s="1450">
        <f t="shared" si="117"/>
        <v>0</v>
      </c>
      <c r="G36" s="1450">
        <f t="shared" si="118"/>
        <v>0</v>
      </c>
      <c r="H36" s="1450">
        <f t="shared" si="119"/>
        <v>0</v>
      </c>
      <c r="I36" s="2468"/>
      <c r="J36" s="1340"/>
      <c r="L36" s="2486" t="str">
        <f t="shared" si="120"/>
        <v>0T</v>
      </c>
      <c r="M36" s="2489">
        <f t="shared" si="121"/>
        <v>0</v>
      </c>
      <c r="N36" s="1417">
        <f t="shared" si="121"/>
        <v>0</v>
      </c>
      <c r="O36" s="1417">
        <f t="shared" si="121"/>
        <v>0</v>
      </c>
      <c r="P36" s="1417">
        <f t="shared" si="121"/>
        <v>0</v>
      </c>
      <c r="Q36" s="1417">
        <f t="shared" si="121"/>
        <v>0</v>
      </c>
      <c r="R36" s="1418"/>
      <c r="S36" s="1418"/>
      <c r="T36" s="2481"/>
      <c r="V36" s="1553"/>
      <c r="W36" s="1752"/>
      <c r="X36" s="1752"/>
      <c r="Y36" s="1752"/>
      <c r="Z36" s="1752"/>
      <c r="AA36" s="1752"/>
      <c r="AB36" s="1752"/>
      <c r="AC36" s="1752"/>
      <c r="AD36" s="1752"/>
      <c r="AE36" s="1752"/>
      <c r="AF36" s="1752"/>
      <c r="AG36" s="1752"/>
      <c r="AH36" s="1752"/>
      <c r="AI36" s="1752"/>
      <c r="AJ36" s="1752"/>
      <c r="AK36" s="1752"/>
      <c r="AL36" s="1752"/>
      <c r="AM36" s="1752"/>
      <c r="AN36" s="1752"/>
      <c r="AO36" s="1752"/>
      <c r="AP36" s="1752"/>
      <c r="AQ36" s="1752"/>
      <c r="AR36" s="1752"/>
      <c r="AS36" s="1752"/>
      <c r="AT36" s="1752"/>
      <c r="AU36" s="1752"/>
      <c r="AV36" s="1752"/>
      <c r="AW36" s="1752"/>
      <c r="AX36" s="1752"/>
      <c r="AY36" s="1752"/>
      <c r="AZ36" s="1752"/>
      <c r="BA36" s="1752"/>
      <c r="BB36" s="1752"/>
      <c r="BC36" s="1752"/>
      <c r="BD36" s="1752"/>
      <c r="BE36" s="1752"/>
      <c r="BF36" s="1752"/>
      <c r="BG36" s="1752"/>
      <c r="BH36" s="1752"/>
      <c r="BI36" s="1752"/>
      <c r="BJ36" s="1752"/>
      <c r="BK36" s="1752"/>
      <c r="BL36" s="1752"/>
      <c r="BM36" s="1752"/>
      <c r="BN36" s="1752"/>
      <c r="BO36" s="1752"/>
      <c r="BP36" s="1752"/>
      <c r="BQ36" s="1752"/>
      <c r="BR36" s="1752"/>
      <c r="BS36" s="1752"/>
      <c r="BT36" s="1752"/>
      <c r="BU36" s="1752"/>
      <c r="BV36" s="1752"/>
      <c r="BW36" s="1752"/>
      <c r="BX36" s="1752"/>
      <c r="BY36" s="1752"/>
      <c r="BZ36" s="1752"/>
      <c r="CA36" s="1752"/>
      <c r="CB36" s="1752"/>
      <c r="CC36" s="1752"/>
      <c r="CD36" s="1752"/>
      <c r="CE36" s="1752"/>
      <c r="CF36" s="1752"/>
      <c r="CG36" s="1752"/>
      <c r="CH36" s="1752"/>
      <c r="CI36" s="1752"/>
      <c r="CJ36" s="1752"/>
      <c r="CK36" s="1752"/>
      <c r="CL36" s="1752"/>
      <c r="CM36" s="1752"/>
      <c r="CN36" s="2494" t="str">
        <f>IF(DO36="","",(DO36&amp;(COUNTIF($DO$16:DO37,DO36))))</f>
        <v>011</v>
      </c>
      <c r="CO36" s="1471">
        <f t="shared" ref="CO36" si="207">DO36</f>
        <v>0</v>
      </c>
      <c r="CP36" s="2500" t="str">
        <f t="shared" ref="CP36" si="208">DO36&amp;DP36</f>
        <v>0T</v>
      </c>
      <c r="CQ36" s="2489">
        <f t="shared" si="151"/>
        <v>0</v>
      </c>
      <c r="CR36" s="1417">
        <f t="shared" si="122"/>
        <v>0</v>
      </c>
      <c r="CS36" s="1417">
        <f t="shared" si="123"/>
        <v>0</v>
      </c>
      <c r="CT36" s="1417">
        <f t="shared" si="124"/>
        <v>0</v>
      </c>
      <c r="CU36" s="2495">
        <f t="shared" si="125"/>
        <v>0</v>
      </c>
      <c r="CW36" s="2429" t="str">
        <f>IFERROR((VLOOKUP(CN36,'BİLGİ GİR'!$V$170:$AA$182,6,0)),"")</f>
        <v/>
      </c>
      <c r="CX36" s="4180">
        <f>'BİLGİ GİR'!F180</f>
        <v>0</v>
      </c>
      <c r="CY36" s="1421"/>
      <c r="CZ36" s="1442">
        <f>'BİLGİ GİR'!CB180</f>
        <v>0</v>
      </c>
      <c r="DA36" s="1445"/>
      <c r="DB36" s="1442">
        <f>'BİLGİ GİR'!CD180</f>
        <v>0</v>
      </c>
      <c r="DC36" s="1445"/>
      <c r="DD36" s="1442">
        <f>'BİLGİ GİR'!CF180</f>
        <v>0</v>
      </c>
      <c r="DE36" s="1445"/>
      <c r="DF36" s="1442">
        <f>'BİLGİ GİR'!CH180</f>
        <v>0</v>
      </c>
      <c r="DG36" s="1445"/>
      <c r="DH36" s="1442">
        <f>'BİLGİ GİR'!CJ180</f>
        <v>0</v>
      </c>
      <c r="DI36" s="1445"/>
      <c r="DJ36" s="1442">
        <f>'BİLGİ GİR'!CL180</f>
        <v>0</v>
      </c>
      <c r="DK36" s="1445"/>
      <c r="DL36" s="1442">
        <f>'BİLGİ GİR'!CN180</f>
        <v>0</v>
      </c>
      <c r="DM36" s="1445"/>
      <c r="DN36" s="1749"/>
      <c r="DO36" s="4112">
        <f t="shared" ref="DO36" si="209">CX36</f>
        <v>0</v>
      </c>
      <c r="DP36" s="1344" t="s">
        <v>7</v>
      </c>
      <c r="DQ36" s="1732">
        <f>'GECE (Saat Ekle)'!D27</f>
        <v>0</v>
      </c>
      <c r="DR36" s="1729">
        <f>'GECE (Saat Ekle)'!E27</f>
        <v>0</v>
      </c>
      <c r="DS36" s="1735">
        <f>'GECE (Saat Ekle)'!F27</f>
        <v>0</v>
      </c>
      <c r="DT36" s="1729">
        <f>'GECE (Saat Ekle)'!G27</f>
        <v>0</v>
      </c>
      <c r="DU36" s="1735">
        <f>'GECE (Saat Ekle)'!H27</f>
        <v>0</v>
      </c>
      <c r="DV36" s="1729">
        <f>'GECE (Saat Ekle)'!I27</f>
        <v>0</v>
      </c>
      <c r="DW36" s="1735">
        <f>'GECE (Saat Ekle)'!J27</f>
        <v>0</v>
      </c>
      <c r="DX36" s="1729">
        <f>'GECE (Saat Ekle)'!K27</f>
        <v>0</v>
      </c>
      <c r="DY36" s="1735">
        <f>'GECE (Saat Ekle)'!L27</f>
        <v>0</v>
      </c>
      <c r="DZ36" s="1729">
        <f>'GECE (Saat Ekle)'!M27</f>
        <v>0</v>
      </c>
      <c r="EA36" s="1458">
        <f>'GECE (Saat Ekle)'!N27</f>
        <v>0</v>
      </c>
      <c r="EB36" s="1730">
        <f>'GECE (Saat Ekle)'!O27</f>
        <v>0</v>
      </c>
      <c r="EC36" s="1459">
        <f>'GECE (Saat Ekle)'!P27</f>
        <v>0</v>
      </c>
      <c r="ED36" s="1730">
        <f>'GECE (Saat Ekle)'!Q27</f>
        <v>0</v>
      </c>
      <c r="EE36" s="1732">
        <f>'GECE (Saat Ekle)'!R27</f>
        <v>0</v>
      </c>
      <c r="EF36" s="1729">
        <f>'GECE (Saat Ekle)'!S27</f>
        <v>0</v>
      </c>
      <c r="EG36" s="1735">
        <f>'GECE (Saat Ekle)'!T27</f>
        <v>0</v>
      </c>
      <c r="EH36" s="1729">
        <f>'GECE (Saat Ekle)'!U27</f>
        <v>0</v>
      </c>
      <c r="EI36" s="1735">
        <f>'GECE (Saat Ekle)'!V27</f>
        <v>0</v>
      </c>
      <c r="EJ36" s="1729">
        <f>'GECE (Saat Ekle)'!W27</f>
        <v>0</v>
      </c>
      <c r="EK36" s="1735">
        <f>'GECE (Saat Ekle)'!X27</f>
        <v>0</v>
      </c>
      <c r="EL36" s="1729">
        <f>'GECE (Saat Ekle)'!Y27</f>
        <v>0</v>
      </c>
      <c r="EM36" s="1735">
        <f>'GECE (Saat Ekle)'!Z27</f>
        <v>0</v>
      </c>
      <c r="EN36" s="1729">
        <f>'GECE (Saat Ekle)'!AA27</f>
        <v>0</v>
      </c>
      <c r="EO36" s="1458">
        <f>'GECE (Saat Ekle)'!AB27</f>
        <v>0</v>
      </c>
      <c r="EP36" s="1730">
        <f>'GECE (Saat Ekle)'!AC27</f>
        <v>0</v>
      </c>
      <c r="EQ36" s="1459">
        <f>'GECE (Saat Ekle)'!AD27</f>
        <v>0</v>
      </c>
      <c r="ER36" s="1730">
        <f>'GECE (Saat Ekle)'!AE27</f>
        <v>0</v>
      </c>
      <c r="ES36" s="1732">
        <f>'GECE (Saat Ekle)'!AF27</f>
        <v>0</v>
      </c>
      <c r="ET36" s="1729">
        <f>'GECE (Saat Ekle)'!AG27</f>
        <v>0</v>
      </c>
      <c r="EU36" s="1735">
        <f>'GECE (Saat Ekle)'!AH27</f>
        <v>0</v>
      </c>
      <c r="EV36" s="1729">
        <f>'GECE (Saat Ekle)'!AI27</f>
        <v>0</v>
      </c>
      <c r="EW36" s="1735">
        <f>'GECE (Saat Ekle)'!AJ27</f>
        <v>0</v>
      </c>
      <c r="EX36" s="1729">
        <f>'GECE (Saat Ekle)'!AK27</f>
        <v>0</v>
      </c>
      <c r="EY36" s="1735">
        <f>'GECE (Saat Ekle)'!AL27</f>
        <v>0</v>
      </c>
      <c r="EZ36" s="1729">
        <f>'GECE (Saat Ekle)'!AM27</f>
        <v>0</v>
      </c>
      <c r="FA36" s="1735">
        <f>'GECE (Saat Ekle)'!AN27</f>
        <v>0</v>
      </c>
      <c r="FB36" s="1729">
        <f>'GECE (Saat Ekle)'!AO27</f>
        <v>0</v>
      </c>
      <c r="FC36" s="1458">
        <f>'GECE (Saat Ekle)'!AP27</f>
        <v>0</v>
      </c>
      <c r="FD36" s="1730">
        <f>'GECE (Saat Ekle)'!AQ27</f>
        <v>0</v>
      </c>
      <c r="FE36" s="1459">
        <f>'GECE (Saat Ekle)'!AR27</f>
        <v>0</v>
      </c>
      <c r="FF36" s="1730">
        <f>'GECE (Saat Ekle)'!AS27</f>
        <v>0</v>
      </c>
      <c r="FG36" s="1732">
        <f>'GECE (Saat Ekle)'!AT27</f>
        <v>0</v>
      </c>
      <c r="FH36" s="1729">
        <f>'GECE (Saat Ekle)'!AU27</f>
        <v>0</v>
      </c>
      <c r="FI36" s="1735">
        <f>'GECE (Saat Ekle)'!AV27</f>
        <v>0</v>
      </c>
      <c r="FJ36" s="1729">
        <f>'GECE (Saat Ekle)'!AW27</f>
        <v>0</v>
      </c>
      <c r="FK36" s="1735">
        <f>'GECE (Saat Ekle)'!AX27</f>
        <v>0</v>
      </c>
      <c r="FL36" s="1729">
        <f>'GECE (Saat Ekle)'!AY27</f>
        <v>0</v>
      </c>
      <c r="FM36" s="1735">
        <f>'GECE (Saat Ekle)'!AZ27</f>
        <v>0</v>
      </c>
      <c r="FN36" s="1729">
        <f>'GECE (Saat Ekle)'!BA27</f>
        <v>0</v>
      </c>
      <c r="FO36" s="1735">
        <f>'GECE (Saat Ekle)'!BB27</f>
        <v>0</v>
      </c>
      <c r="FP36" s="1729">
        <f>'GECE (Saat Ekle)'!BC27</f>
        <v>0</v>
      </c>
      <c r="FQ36" s="1458">
        <f>'GECE (Saat Ekle)'!BD27</f>
        <v>0</v>
      </c>
      <c r="FR36" s="1730">
        <f>'GECE (Saat Ekle)'!BE27</f>
        <v>0</v>
      </c>
      <c r="FS36" s="1459">
        <f>'GECE (Saat Ekle)'!BF27</f>
        <v>0</v>
      </c>
      <c r="FT36" s="1730">
        <f>'GECE (Saat Ekle)'!BG27</f>
        <v>0</v>
      </c>
      <c r="FU36" s="1732">
        <f>'GECE (Saat Ekle)'!BH27</f>
        <v>0</v>
      </c>
      <c r="FV36" s="1729">
        <f>'GECE (Saat Ekle)'!BI27</f>
        <v>0</v>
      </c>
      <c r="FW36" s="1735">
        <f>'GECE (Saat Ekle)'!BJ27</f>
        <v>0</v>
      </c>
      <c r="FX36" s="1729">
        <f>'GECE (Saat Ekle)'!BK27</f>
        <v>0</v>
      </c>
      <c r="FY36" s="1735">
        <f>'GECE (Saat Ekle)'!BL27</f>
        <v>0</v>
      </c>
      <c r="FZ36" s="1729">
        <f>'GECE (Saat Ekle)'!BM27</f>
        <v>0</v>
      </c>
      <c r="GA36" s="1735">
        <f>'GECE (Saat Ekle)'!BN27</f>
        <v>0</v>
      </c>
      <c r="GB36" s="1729">
        <f>'GECE (Saat Ekle)'!BO27</f>
        <v>0</v>
      </c>
      <c r="GC36" s="1735">
        <f>'GECE (Saat Ekle)'!BP27</f>
        <v>0</v>
      </c>
      <c r="GD36" s="1729">
        <f>'GECE (Saat Ekle)'!BQ27</f>
        <v>0</v>
      </c>
      <c r="GE36" s="1458">
        <f>'GECE (Saat Ekle)'!BR27</f>
        <v>0</v>
      </c>
      <c r="GF36" s="1730">
        <f>'GECE (Saat Ekle)'!BS27</f>
        <v>0</v>
      </c>
      <c r="GG36" s="1459">
        <f>'GECE (Saat Ekle)'!BT27</f>
        <v>0</v>
      </c>
      <c r="GH36" s="1769">
        <f>'GECE (Saat Ekle)'!BU27</f>
        <v>0</v>
      </c>
      <c r="GK36" s="4108">
        <f t="shared" ref="GK36" si="210">DO36</f>
        <v>0</v>
      </c>
      <c r="GL36" s="1487" t="str">
        <f t="shared" si="126"/>
        <v/>
      </c>
      <c r="GM36" s="1515"/>
      <c r="GN36" s="1487" t="str">
        <f t="shared" si="51"/>
        <v/>
      </c>
      <c r="GO36" s="1515"/>
      <c r="GP36" s="1487" t="str">
        <f t="shared" si="52"/>
        <v/>
      </c>
      <c r="GQ36" s="1515"/>
      <c r="GR36" s="1487" t="str">
        <f t="shared" si="53"/>
        <v/>
      </c>
      <c r="GS36" s="1515"/>
      <c r="GT36" s="1487" t="str">
        <f t="shared" si="54"/>
        <v/>
      </c>
      <c r="GU36" s="1500"/>
      <c r="GV36" s="1497" t="str">
        <f t="shared" si="127"/>
        <v/>
      </c>
      <c r="GW36" s="1515"/>
      <c r="GX36" s="1487" t="str">
        <f t="shared" si="128"/>
        <v/>
      </c>
      <c r="GY36" s="1517"/>
      <c r="GZ36" s="1494" t="str">
        <f t="shared" si="129"/>
        <v/>
      </c>
      <c r="HA36" s="1515"/>
      <c r="HB36" s="1490" t="str">
        <f t="shared" si="55"/>
        <v/>
      </c>
      <c r="HC36" s="1515"/>
      <c r="HD36" s="1490" t="str">
        <f t="shared" si="56"/>
        <v/>
      </c>
      <c r="HE36" s="1515"/>
      <c r="HF36" s="1490" t="str">
        <f t="shared" si="57"/>
        <v/>
      </c>
      <c r="HG36" s="1515"/>
      <c r="HH36" s="1490" t="str">
        <f t="shared" si="58"/>
        <v/>
      </c>
      <c r="HI36" s="1500"/>
      <c r="HJ36" s="1506" t="str">
        <f t="shared" si="59"/>
        <v/>
      </c>
      <c r="HK36" s="1515"/>
      <c r="HL36" s="1490" t="str">
        <f t="shared" si="130"/>
        <v/>
      </c>
      <c r="HM36" s="1517"/>
      <c r="HN36" s="1503" t="str">
        <f t="shared" si="60"/>
        <v/>
      </c>
      <c r="HO36" s="1515"/>
      <c r="HP36" s="1487" t="str">
        <f t="shared" si="61"/>
        <v/>
      </c>
      <c r="HQ36" s="1515"/>
      <c r="HR36" s="1487" t="str">
        <f t="shared" si="62"/>
        <v/>
      </c>
      <c r="HS36" s="1515"/>
      <c r="HT36" s="1487" t="str">
        <f t="shared" si="63"/>
        <v/>
      </c>
      <c r="HU36" s="1515"/>
      <c r="HV36" s="1487" t="str">
        <f t="shared" si="64"/>
        <v/>
      </c>
      <c r="HW36" s="1500"/>
      <c r="HX36" s="1497" t="str">
        <f t="shared" si="65"/>
        <v/>
      </c>
      <c r="HY36" s="1515"/>
      <c r="HZ36" s="1487" t="str">
        <f t="shared" si="66"/>
        <v/>
      </c>
      <c r="IA36" s="1517"/>
      <c r="IB36" s="1494" t="str">
        <f t="shared" si="67"/>
        <v/>
      </c>
      <c r="IC36" s="1515"/>
      <c r="ID36" s="1490" t="str">
        <f t="shared" si="68"/>
        <v/>
      </c>
      <c r="IE36" s="1515"/>
      <c r="IF36" s="1490" t="str">
        <f t="shared" si="69"/>
        <v/>
      </c>
      <c r="IG36" s="1515"/>
      <c r="IH36" s="1490" t="str">
        <f t="shared" si="70"/>
        <v/>
      </c>
      <c r="II36" s="1515"/>
      <c r="IJ36" s="1490" t="str">
        <f t="shared" si="71"/>
        <v/>
      </c>
      <c r="IK36" s="1500"/>
      <c r="IL36" s="1506" t="str">
        <f t="shared" si="72"/>
        <v/>
      </c>
      <c r="IM36" s="1515"/>
      <c r="IN36" s="1490" t="str">
        <f t="shared" si="73"/>
        <v/>
      </c>
      <c r="IO36" s="1517"/>
      <c r="IP36" s="1509" t="str">
        <f t="shared" si="74"/>
        <v/>
      </c>
      <c r="IQ36" s="1515"/>
      <c r="IR36" s="1422" t="str">
        <f t="shared" si="75"/>
        <v/>
      </c>
      <c r="IS36" s="1515"/>
      <c r="IT36" s="1422" t="str">
        <f t="shared" si="76"/>
        <v/>
      </c>
      <c r="IU36" s="1515"/>
      <c r="IV36" s="1422" t="str">
        <f t="shared" si="77"/>
        <v/>
      </c>
      <c r="IW36" s="1515"/>
      <c r="IX36" s="1422" t="str">
        <f t="shared" si="78"/>
        <v/>
      </c>
      <c r="IY36" s="1500"/>
      <c r="IZ36" s="1512" t="str">
        <f t="shared" si="79"/>
        <v/>
      </c>
      <c r="JA36" s="1515"/>
      <c r="JB36" s="1422" t="str">
        <f t="shared" si="80"/>
        <v/>
      </c>
      <c r="JC36" s="1517"/>
      <c r="JE36" s="1571">
        <f t="shared" si="131"/>
        <v>0</v>
      </c>
      <c r="JF36" s="1555">
        <f t="shared" si="132"/>
        <v>0</v>
      </c>
      <c r="JG36" s="1555">
        <f t="shared" si="133"/>
        <v>0</v>
      </c>
      <c r="JH36" s="1555">
        <f t="shared" si="134"/>
        <v>0</v>
      </c>
      <c r="JI36" s="1579">
        <f t="shared" si="135"/>
        <v>0</v>
      </c>
      <c r="JJ36" s="1549"/>
      <c r="JK36" s="1549"/>
      <c r="JL36" s="1754"/>
      <c r="JM36" s="1553"/>
      <c r="JN36" s="4182"/>
      <c r="JO36" s="1604" t="str">
        <f t="shared" si="154"/>
        <v/>
      </c>
      <c r="JP36" s="1563"/>
      <c r="JQ36" s="1563" t="str">
        <f t="shared" si="81"/>
        <v/>
      </c>
      <c r="JR36" s="1563"/>
      <c r="JS36" s="1563" t="str">
        <f t="shared" si="136"/>
        <v/>
      </c>
      <c r="JT36" s="1563"/>
      <c r="JU36" s="1563" t="str">
        <f t="shared" si="82"/>
        <v/>
      </c>
      <c r="JV36" s="1563"/>
      <c r="JW36" s="1563" t="str">
        <f t="shared" si="83"/>
        <v/>
      </c>
      <c r="JX36" s="1563"/>
      <c r="JY36" s="1563" t="str">
        <f t="shared" si="84"/>
        <v/>
      </c>
      <c r="JZ36" s="1563"/>
      <c r="KA36" s="1563" t="str">
        <f t="shared" si="85"/>
        <v/>
      </c>
      <c r="KB36" s="1563"/>
      <c r="KC36" s="1563" t="str">
        <f t="shared" si="86"/>
        <v/>
      </c>
      <c r="KD36" s="1563"/>
      <c r="KE36" s="1563" t="str">
        <f t="shared" si="87"/>
        <v/>
      </c>
      <c r="KF36" s="1563"/>
      <c r="KG36" s="1563" t="str">
        <f t="shared" si="88"/>
        <v/>
      </c>
      <c r="KH36" s="1563"/>
      <c r="KI36" s="1563" t="str">
        <f t="shared" si="89"/>
        <v/>
      </c>
      <c r="KJ36" s="1563"/>
      <c r="KK36" s="1563" t="str">
        <f t="shared" si="90"/>
        <v/>
      </c>
      <c r="KL36" s="1563"/>
      <c r="KM36" s="1563" t="str">
        <f t="shared" si="91"/>
        <v/>
      </c>
      <c r="KN36" s="1563"/>
      <c r="KO36" s="1563" t="str">
        <f t="shared" si="92"/>
        <v/>
      </c>
      <c r="KP36" s="1563"/>
      <c r="KQ36" s="1563" t="str">
        <f t="shared" si="93"/>
        <v/>
      </c>
      <c r="KR36" s="1563"/>
      <c r="KS36" s="1563" t="str">
        <f t="shared" si="94"/>
        <v/>
      </c>
      <c r="KT36" s="1563"/>
      <c r="KU36" s="1563" t="str">
        <f t="shared" si="155"/>
        <v/>
      </c>
      <c r="KV36" s="1563"/>
      <c r="KW36" s="1563" t="str">
        <f t="shared" si="95"/>
        <v/>
      </c>
      <c r="KX36" s="1563"/>
      <c r="KY36" s="1563" t="str">
        <f t="shared" si="96"/>
        <v/>
      </c>
      <c r="KZ36" s="1563"/>
      <c r="LA36" s="1563" t="str">
        <f t="shared" si="97"/>
        <v/>
      </c>
      <c r="LB36" s="1563"/>
      <c r="LC36" s="1563" t="str">
        <f t="shared" si="98"/>
        <v/>
      </c>
      <c r="LD36" s="1563"/>
      <c r="LE36" s="1563" t="str">
        <f t="shared" si="99"/>
        <v/>
      </c>
      <c r="LF36" s="1563"/>
      <c r="LG36" s="1563" t="str">
        <f t="shared" si="100"/>
        <v/>
      </c>
      <c r="LH36" s="1563"/>
      <c r="LI36" s="1563" t="str">
        <f t="shared" si="101"/>
        <v/>
      </c>
      <c r="LJ36" s="1563"/>
      <c r="LK36" s="1563" t="str">
        <f t="shared" si="102"/>
        <v/>
      </c>
      <c r="LL36" s="1563"/>
      <c r="LM36" s="1563" t="str">
        <f t="shared" si="103"/>
        <v/>
      </c>
      <c r="LN36" s="1563"/>
      <c r="LO36" s="1563" t="str">
        <f t="shared" si="104"/>
        <v/>
      </c>
      <c r="LP36" s="1563"/>
      <c r="LQ36" s="1563" t="str">
        <f t="shared" si="105"/>
        <v/>
      </c>
      <c r="LR36" s="1563"/>
      <c r="LS36" s="1563" t="str">
        <f t="shared" si="106"/>
        <v/>
      </c>
      <c r="LT36" s="1563"/>
      <c r="LU36" s="1563" t="str">
        <f t="shared" si="107"/>
        <v/>
      </c>
      <c r="LV36" s="1563"/>
      <c r="LW36" s="1563" t="str">
        <f t="shared" si="108"/>
        <v/>
      </c>
      <c r="LX36" s="1563"/>
      <c r="LY36" s="1563" t="str">
        <f t="shared" si="109"/>
        <v/>
      </c>
      <c r="LZ36" s="1563"/>
      <c r="MA36" s="1563" t="str">
        <f t="shared" si="110"/>
        <v/>
      </c>
      <c r="MB36" s="1563"/>
      <c r="MC36" s="1563" t="str">
        <f t="shared" si="111"/>
        <v/>
      </c>
      <c r="MD36" s="1563"/>
      <c r="ME36" s="1563" t="str">
        <f t="shared" si="112"/>
        <v/>
      </c>
      <c r="MF36" s="1563"/>
      <c r="MG36" s="1572">
        <f t="shared" si="137"/>
        <v>0</v>
      </c>
      <c r="MH36" s="1553"/>
      <c r="MI36" s="1571">
        <f t="shared" si="138"/>
        <v>0</v>
      </c>
      <c r="MJ36" s="1555">
        <f t="shared" si="138"/>
        <v>0</v>
      </c>
      <c r="MK36" s="1555">
        <f t="shared" si="138"/>
        <v>0</v>
      </c>
      <c r="ML36" s="1555">
        <f t="shared" si="138"/>
        <v>0</v>
      </c>
      <c r="MM36" s="1555">
        <f t="shared" si="138"/>
        <v>0</v>
      </c>
      <c r="MN36" s="1555">
        <f t="shared" si="138"/>
        <v>0</v>
      </c>
      <c r="MO36" s="1579">
        <f t="shared" si="138"/>
        <v>0</v>
      </c>
      <c r="MP36" s="1754">
        <f t="shared" si="188"/>
        <v>0</v>
      </c>
      <c r="MQ36" s="1553"/>
      <c r="MR36" s="1557"/>
      <c r="MS36" s="1557"/>
      <c r="MT36" s="1557"/>
      <c r="MU36" s="1557"/>
      <c r="MV36" s="1557"/>
      <c r="MW36" s="1557"/>
      <c r="MX36" s="1557"/>
      <c r="MY36" s="1752"/>
      <c r="MZ36" s="1600"/>
      <c r="NA36" s="1553"/>
      <c r="NB36" s="1585">
        <f t="shared" si="140"/>
        <v>0</v>
      </c>
      <c r="NC36" s="1554">
        <f t="shared" si="141"/>
        <v>0</v>
      </c>
      <c r="ND36" s="1554">
        <f t="shared" si="142"/>
        <v>0</v>
      </c>
      <c r="NE36" s="1554">
        <f t="shared" si="143"/>
        <v>0</v>
      </c>
      <c r="NF36" s="1554">
        <f t="shared" si="144"/>
        <v>0</v>
      </c>
      <c r="NG36" s="1554">
        <f t="shared" si="145"/>
        <v>0</v>
      </c>
      <c r="NH36" s="1554">
        <f t="shared" si="146"/>
        <v>0</v>
      </c>
      <c r="NI36" s="1586">
        <f t="shared" si="147"/>
        <v>0</v>
      </c>
      <c r="NL36" s="1766">
        <f t="shared" si="148"/>
        <v>0</v>
      </c>
    </row>
    <row r="37" spans="3:376" s="1337" customFormat="1" ht="10.5" customHeight="1" thickBot="1">
      <c r="C37" s="2475" t="str">
        <f t="shared" si="114"/>
        <v>0D</v>
      </c>
      <c r="D37" s="2472">
        <f t="shared" si="115"/>
        <v>0</v>
      </c>
      <c r="E37" s="1450">
        <f t="shared" si="116"/>
        <v>0</v>
      </c>
      <c r="F37" s="1450">
        <f t="shared" si="117"/>
        <v>0</v>
      </c>
      <c r="G37" s="1450">
        <f t="shared" si="118"/>
        <v>0</v>
      </c>
      <c r="H37" s="1450">
        <f t="shared" si="119"/>
        <v>0</v>
      </c>
      <c r="I37" s="2468"/>
      <c r="J37" s="1340"/>
      <c r="L37" s="2486" t="str">
        <f t="shared" si="120"/>
        <v>0D</v>
      </c>
      <c r="M37" s="2489">
        <f t="shared" si="121"/>
        <v>0</v>
      </c>
      <c r="N37" s="1417">
        <f t="shared" si="121"/>
        <v>0</v>
      </c>
      <c r="O37" s="1417">
        <f t="shared" si="121"/>
        <v>0</v>
      </c>
      <c r="P37" s="1417">
        <f t="shared" si="121"/>
        <v>0</v>
      </c>
      <c r="Q37" s="1417">
        <f t="shared" si="121"/>
        <v>0</v>
      </c>
      <c r="R37" s="1418"/>
      <c r="S37" s="1418"/>
      <c r="T37" s="2481"/>
      <c r="V37" s="1553"/>
      <c r="W37" s="1752"/>
      <c r="X37" s="1752"/>
      <c r="Y37" s="1752"/>
      <c r="Z37" s="1752"/>
      <c r="AA37" s="1752"/>
      <c r="AB37" s="1752"/>
      <c r="AC37" s="1752"/>
      <c r="AD37" s="1752"/>
      <c r="AE37" s="1752"/>
      <c r="AF37" s="1752"/>
      <c r="AG37" s="1752"/>
      <c r="AH37" s="1752"/>
      <c r="AI37" s="1752"/>
      <c r="AJ37" s="1752"/>
      <c r="AK37" s="1752"/>
      <c r="AL37" s="1752"/>
      <c r="AM37" s="1752"/>
      <c r="AN37" s="1752"/>
      <c r="AO37" s="1752"/>
      <c r="AP37" s="1752"/>
      <c r="AQ37" s="1752"/>
      <c r="AR37" s="1752"/>
      <c r="AS37" s="1752"/>
      <c r="AT37" s="1752"/>
      <c r="AU37" s="1752"/>
      <c r="AV37" s="1752"/>
      <c r="AW37" s="1752"/>
      <c r="AX37" s="1752"/>
      <c r="AY37" s="1752"/>
      <c r="AZ37" s="1752"/>
      <c r="BA37" s="1752"/>
      <c r="BB37" s="1752"/>
      <c r="BC37" s="1752"/>
      <c r="BD37" s="1752"/>
      <c r="BE37" s="1752"/>
      <c r="BF37" s="1752"/>
      <c r="BG37" s="1752"/>
      <c r="BH37" s="1752"/>
      <c r="BI37" s="1752"/>
      <c r="BJ37" s="1752"/>
      <c r="BK37" s="1752"/>
      <c r="BL37" s="1752"/>
      <c r="BM37" s="1752"/>
      <c r="BN37" s="1752"/>
      <c r="BO37" s="1752"/>
      <c r="BP37" s="1752"/>
      <c r="BQ37" s="1752"/>
      <c r="BR37" s="1752"/>
      <c r="BS37" s="1752"/>
      <c r="BT37" s="1752"/>
      <c r="BU37" s="1752"/>
      <c r="BV37" s="1752"/>
      <c r="BW37" s="1752"/>
      <c r="BX37" s="1752"/>
      <c r="BY37" s="1752"/>
      <c r="BZ37" s="1752"/>
      <c r="CA37" s="1752"/>
      <c r="CB37" s="1752"/>
      <c r="CC37" s="1752"/>
      <c r="CD37" s="1752"/>
      <c r="CE37" s="1752"/>
      <c r="CF37" s="1752"/>
      <c r="CG37" s="1752"/>
      <c r="CH37" s="1752"/>
      <c r="CI37" s="1752"/>
      <c r="CJ37" s="1752"/>
      <c r="CK37" s="1752"/>
      <c r="CL37" s="1752"/>
      <c r="CM37" s="1752"/>
      <c r="CN37" s="2494" t="str">
        <f>IF(DO36="","",(DO36&amp;(COUNTIF($DO$16:DO37,DO36))))</f>
        <v>011</v>
      </c>
      <c r="CO37" s="1471">
        <f t="shared" ref="CO37" si="211">CO36</f>
        <v>0</v>
      </c>
      <c r="CP37" s="2500" t="str">
        <f t="shared" ref="CP37" si="212">DO36&amp;DP37</f>
        <v>0D</v>
      </c>
      <c r="CQ37" s="2489">
        <f t="shared" si="151"/>
        <v>0</v>
      </c>
      <c r="CR37" s="1417">
        <f t="shared" si="122"/>
        <v>0</v>
      </c>
      <c r="CS37" s="1417">
        <f t="shared" si="123"/>
        <v>0</v>
      </c>
      <c r="CT37" s="1417">
        <f t="shared" si="124"/>
        <v>0</v>
      </c>
      <c r="CU37" s="2495">
        <f t="shared" si="125"/>
        <v>0</v>
      </c>
      <c r="CW37" s="2429" t="str">
        <f>IFERROR((VLOOKUP(CN37,'BİLGİ GİR'!$V$170:$AA$182,6,0)),"")</f>
        <v/>
      </c>
      <c r="CX37" s="4181"/>
      <c r="CY37" s="1427"/>
      <c r="CZ37" s="1444">
        <f>'BİLGİ GİR'!CC180</f>
        <v>0</v>
      </c>
      <c r="DA37" s="1446"/>
      <c r="DB37" s="1444">
        <f>'BİLGİ GİR'!CE180</f>
        <v>0</v>
      </c>
      <c r="DC37" s="1446"/>
      <c r="DD37" s="1444">
        <f>'BİLGİ GİR'!CG180</f>
        <v>0</v>
      </c>
      <c r="DE37" s="1446"/>
      <c r="DF37" s="1444">
        <f>'BİLGİ GİR'!CI180</f>
        <v>0</v>
      </c>
      <c r="DG37" s="1446"/>
      <c r="DH37" s="1444">
        <f>'BİLGİ GİR'!CK180</f>
        <v>0</v>
      </c>
      <c r="DI37" s="1446"/>
      <c r="DJ37" s="1444">
        <f>'BİLGİ GİR'!CM180</f>
        <v>0</v>
      </c>
      <c r="DK37" s="1446"/>
      <c r="DL37" s="1444">
        <f>'BİLGİ GİR'!CO180</f>
        <v>0</v>
      </c>
      <c r="DM37" s="1446"/>
      <c r="DN37" s="1749"/>
      <c r="DO37" s="4113"/>
      <c r="DP37" s="1343" t="s">
        <v>8</v>
      </c>
      <c r="DQ37" s="1733">
        <f>'GECE (Saat Ekle)'!D28</f>
        <v>0</v>
      </c>
      <c r="DR37" s="1727">
        <f>'GECE (Saat Ekle)'!E28</f>
        <v>0</v>
      </c>
      <c r="DS37" s="1736">
        <f>'GECE (Saat Ekle)'!F28</f>
        <v>0</v>
      </c>
      <c r="DT37" s="1727">
        <f>'GECE (Saat Ekle)'!G28</f>
        <v>0</v>
      </c>
      <c r="DU37" s="1736">
        <f>'GECE (Saat Ekle)'!H28</f>
        <v>0</v>
      </c>
      <c r="DV37" s="1727">
        <f>'GECE (Saat Ekle)'!I28</f>
        <v>0</v>
      </c>
      <c r="DW37" s="1736">
        <f>'GECE (Saat Ekle)'!J28</f>
        <v>0</v>
      </c>
      <c r="DX37" s="1727">
        <f>'GECE (Saat Ekle)'!K28</f>
        <v>0</v>
      </c>
      <c r="DY37" s="1736">
        <f>'GECE (Saat Ekle)'!L28</f>
        <v>0</v>
      </c>
      <c r="DZ37" s="1727">
        <f>'GECE (Saat Ekle)'!M28</f>
        <v>0</v>
      </c>
      <c r="EA37" s="1460">
        <f>'GECE (Saat Ekle)'!N28</f>
        <v>0</v>
      </c>
      <c r="EB37" s="1728">
        <f>'GECE (Saat Ekle)'!O28</f>
        <v>0</v>
      </c>
      <c r="EC37" s="1461">
        <f>'GECE (Saat Ekle)'!P28</f>
        <v>0</v>
      </c>
      <c r="ED37" s="1728">
        <f>'GECE (Saat Ekle)'!Q28</f>
        <v>0</v>
      </c>
      <c r="EE37" s="1733">
        <f>'GECE (Saat Ekle)'!R28</f>
        <v>0</v>
      </c>
      <c r="EF37" s="1727">
        <f>'GECE (Saat Ekle)'!S28</f>
        <v>0</v>
      </c>
      <c r="EG37" s="1736">
        <f>'GECE (Saat Ekle)'!T28</f>
        <v>0</v>
      </c>
      <c r="EH37" s="1727">
        <f>'GECE (Saat Ekle)'!U28</f>
        <v>0</v>
      </c>
      <c r="EI37" s="1736">
        <f>'GECE (Saat Ekle)'!V28</f>
        <v>0</v>
      </c>
      <c r="EJ37" s="1727">
        <f>'GECE (Saat Ekle)'!W28</f>
        <v>0</v>
      </c>
      <c r="EK37" s="1736">
        <f>'GECE (Saat Ekle)'!X28</f>
        <v>0</v>
      </c>
      <c r="EL37" s="1727">
        <f>'GECE (Saat Ekle)'!Y28</f>
        <v>0</v>
      </c>
      <c r="EM37" s="1736">
        <f>'GECE (Saat Ekle)'!Z28</f>
        <v>0</v>
      </c>
      <c r="EN37" s="1727">
        <f>'GECE (Saat Ekle)'!AA28</f>
        <v>0</v>
      </c>
      <c r="EO37" s="1460">
        <f>'GECE (Saat Ekle)'!AB28</f>
        <v>0</v>
      </c>
      <c r="EP37" s="1728">
        <f>'GECE (Saat Ekle)'!AC28</f>
        <v>0</v>
      </c>
      <c r="EQ37" s="1461">
        <f>'GECE (Saat Ekle)'!AD28</f>
        <v>0</v>
      </c>
      <c r="ER37" s="1728">
        <f>'GECE (Saat Ekle)'!AE28</f>
        <v>0</v>
      </c>
      <c r="ES37" s="1733">
        <f>'GECE (Saat Ekle)'!AF28</f>
        <v>0</v>
      </c>
      <c r="ET37" s="1727">
        <f>'GECE (Saat Ekle)'!AG28</f>
        <v>0</v>
      </c>
      <c r="EU37" s="1736">
        <f>'GECE (Saat Ekle)'!AH28</f>
        <v>0</v>
      </c>
      <c r="EV37" s="1727">
        <f>'GECE (Saat Ekle)'!AI28</f>
        <v>0</v>
      </c>
      <c r="EW37" s="1736">
        <f>'GECE (Saat Ekle)'!AJ28</f>
        <v>0</v>
      </c>
      <c r="EX37" s="1727">
        <f>'GECE (Saat Ekle)'!AK28</f>
        <v>0</v>
      </c>
      <c r="EY37" s="1736">
        <f>'GECE (Saat Ekle)'!AL28</f>
        <v>0</v>
      </c>
      <c r="EZ37" s="1727">
        <f>'GECE (Saat Ekle)'!AM28</f>
        <v>0</v>
      </c>
      <c r="FA37" s="1736">
        <f>'GECE (Saat Ekle)'!AN28</f>
        <v>0</v>
      </c>
      <c r="FB37" s="1727">
        <f>'GECE (Saat Ekle)'!AO28</f>
        <v>0</v>
      </c>
      <c r="FC37" s="1460">
        <f>'GECE (Saat Ekle)'!AP28</f>
        <v>0</v>
      </c>
      <c r="FD37" s="1728">
        <f>'GECE (Saat Ekle)'!AQ28</f>
        <v>0</v>
      </c>
      <c r="FE37" s="1461">
        <f>'GECE (Saat Ekle)'!AR28</f>
        <v>0</v>
      </c>
      <c r="FF37" s="1728">
        <f>'GECE (Saat Ekle)'!AS28</f>
        <v>0</v>
      </c>
      <c r="FG37" s="1733">
        <f>'GECE (Saat Ekle)'!AT28</f>
        <v>0</v>
      </c>
      <c r="FH37" s="1727">
        <f>'GECE (Saat Ekle)'!AU28</f>
        <v>0</v>
      </c>
      <c r="FI37" s="1736">
        <f>'GECE (Saat Ekle)'!AV28</f>
        <v>0</v>
      </c>
      <c r="FJ37" s="1727">
        <f>'GECE (Saat Ekle)'!AW28</f>
        <v>0</v>
      </c>
      <c r="FK37" s="1736">
        <f>'GECE (Saat Ekle)'!AX28</f>
        <v>0</v>
      </c>
      <c r="FL37" s="1727">
        <f>'GECE (Saat Ekle)'!AY28</f>
        <v>0</v>
      </c>
      <c r="FM37" s="1736">
        <f>'GECE (Saat Ekle)'!AZ28</f>
        <v>0</v>
      </c>
      <c r="FN37" s="1727">
        <f>'GECE (Saat Ekle)'!BA28</f>
        <v>0</v>
      </c>
      <c r="FO37" s="1736">
        <f>'GECE (Saat Ekle)'!BB28</f>
        <v>0</v>
      </c>
      <c r="FP37" s="1727">
        <f>'GECE (Saat Ekle)'!BC28</f>
        <v>0</v>
      </c>
      <c r="FQ37" s="1460">
        <f>'GECE (Saat Ekle)'!BD28</f>
        <v>0</v>
      </c>
      <c r="FR37" s="1728">
        <f>'GECE (Saat Ekle)'!BE28</f>
        <v>0</v>
      </c>
      <c r="FS37" s="1461">
        <f>'GECE (Saat Ekle)'!BF28</f>
        <v>0</v>
      </c>
      <c r="FT37" s="1728">
        <f>'GECE (Saat Ekle)'!BG28</f>
        <v>0</v>
      </c>
      <c r="FU37" s="1733">
        <f>'GECE (Saat Ekle)'!BH28</f>
        <v>0</v>
      </c>
      <c r="FV37" s="1727">
        <f>'GECE (Saat Ekle)'!BI28</f>
        <v>0</v>
      </c>
      <c r="FW37" s="1736">
        <f>'GECE (Saat Ekle)'!BJ28</f>
        <v>0</v>
      </c>
      <c r="FX37" s="1727">
        <f>'GECE (Saat Ekle)'!BK28</f>
        <v>0</v>
      </c>
      <c r="FY37" s="1736">
        <f>'GECE (Saat Ekle)'!BL28</f>
        <v>0</v>
      </c>
      <c r="FZ37" s="1727">
        <f>'GECE (Saat Ekle)'!BM28</f>
        <v>0</v>
      </c>
      <c r="GA37" s="1736">
        <f>'GECE (Saat Ekle)'!BN28</f>
        <v>0</v>
      </c>
      <c r="GB37" s="1727">
        <f>'GECE (Saat Ekle)'!BO28</f>
        <v>0</v>
      </c>
      <c r="GC37" s="1736">
        <f>'GECE (Saat Ekle)'!BP28</f>
        <v>0</v>
      </c>
      <c r="GD37" s="1727">
        <f>'GECE (Saat Ekle)'!BQ28</f>
        <v>0</v>
      </c>
      <c r="GE37" s="1460">
        <f>'GECE (Saat Ekle)'!BR28</f>
        <v>0</v>
      </c>
      <c r="GF37" s="1728">
        <f>'GECE (Saat Ekle)'!BS28</f>
        <v>0</v>
      </c>
      <c r="GG37" s="1461">
        <f>'GECE (Saat Ekle)'!BT28</f>
        <v>0</v>
      </c>
      <c r="GH37" s="1768">
        <f>'GECE (Saat Ekle)'!BU28</f>
        <v>0</v>
      </c>
      <c r="GK37" s="4109"/>
      <c r="GL37" s="1487" t="str">
        <f t="shared" si="126"/>
        <v/>
      </c>
      <c r="GM37" s="1515"/>
      <c r="GN37" s="1487" t="str">
        <f t="shared" si="51"/>
        <v/>
      </c>
      <c r="GO37" s="1515"/>
      <c r="GP37" s="1487" t="str">
        <f t="shared" si="52"/>
        <v/>
      </c>
      <c r="GQ37" s="1515"/>
      <c r="GR37" s="1487" t="str">
        <f t="shared" si="53"/>
        <v/>
      </c>
      <c r="GS37" s="1515"/>
      <c r="GT37" s="1487" t="str">
        <f t="shared" si="54"/>
        <v/>
      </c>
      <c r="GU37" s="1500"/>
      <c r="GV37" s="1497" t="str">
        <f t="shared" si="127"/>
        <v/>
      </c>
      <c r="GW37" s="1515"/>
      <c r="GX37" s="1487" t="str">
        <f t="shared" si="128"/>
        <v/>
      </c>
      <c r="GY37" s="1517"/>
      <c r="GZ37" s="1494" t="str">
        <f t="shared" si="129"/>
        <v/>
      </c>
      <c r="HA37" s="1515"/>
      <c r="HB37" s="1490" t="str">
        <f t="shared" si="55"/>
        <v/>
      </c>
      <c r="HC37" s="1515"/>
      <c r="HD37" s="1490" t="str">
        <f t="shared" si="56"/>
        <v/>
      </c>
      <c r="HE37" s="1515"/>
      <c r="HF37" s="1490" t="str">
        <f t="shared" si="57"/>
        <v/>
      </c>
      <c r="HG37" s="1515"/>
      <c r="HH37" s="1490" t="str">
        <f t="shared" si="58"/>
        <v/>
      </c>
      <c r="HI37" s="1500"/>
      <c r="HJ37" s="1506" t="str">
        <f t="shared" si="59"/>
        <v/>
      </c>
      <c r="HK37" s="1515"/>
      <c r="HL37" s="1490" t="str">
        <f t="shared" si="130"/>
        <v/>
      </c>
      <c r="HM37" s="1517"/>
      <c r="HN37" s="1503" t="str">
        <f t="shared" si="60"/>
        <v/>
      </c>
      <c r="HO37" s="1515"/>
      <c r="HP37" s="1487" t="str">
        <f t="shared" si="61"/>
        <v/>
      </c>
      <c r="HQ37" s="1515"/>
      <c r="HR37" s="1487" t="str">
        <f t="shared" si="62"/>
        <v/>
      </c>
      <c r="HS37" s="1515"/>
      <c r="HT37" s="1487" t="str">
        <f t="shared" si="63"/>
        <v/>
      </c>
      <c r="HU37" s="1515"/>
      <c r="HV37" s="1487" t="str">
        <f t="shared" si="64"/>
        <v/>
      </c>
      <c r="HW37" s="1500"/>
      <c r="HX37" s="1497" t="str">
        <f t="shared" si="65"/>
        <v/>
      </c>
      <c r="HY37" s="1515"/>
      <c r="HZ37" s="1487" t="str">
        <f t="shared" si="66"/>
        <v/>
      </c>
      <c r="IA37" s="1517"/>
      <c r="IB37" s="1494" t="str">
        <f t="shared" si="67"/>
        <v/>
      </c>
      <c r="IC37" s="1515"/>
      <c r="ID37" s="1490" t="str">
        <f t="shared" si="68"/>
        <v/>
      </c>
      <c r="IE37" s="1515"/>
      <c r="IF37" s="1490" t="str">
        <f t="shared" si="69"/>
        <v/>
      </c>
      <c r="IG37" s="1515"/>
      <c r="IH37" s="1490" t="str">
        <f t="shared" si="70"/>
        <v/>
      </c>
      <c r="II37" s="1515"/>
      <c r="IJ37" s="1490" t="str">
        <f t="shared" si="71"/>
        <v/>
      </c>
      <c r="IK37" s="1500"/>
      <c r="IL37" s="1506" t="str">
        <f t="shared" si="72"/>
        <v/>
      </c>
      <c r="IM37" s="1515"/>
      <c r="IN37" s="1490" t="str">
        <f t="shared" si="73"/>
        <v/>
      </c>
      <c r="IO37" s="1517"/>
      <c r="IP37" s="1509" t="str">
        <f t="shared" si="74"/>
        <v/>
      </c>
      <c r="IQ37" s="1515"/>
      <c r="IR37" s="1422" t="str">
        <f t="shared" si="75"/>
        <v/>
      </c>
      <c r="IS37" s="1515"/>
      <c r="IT37" s="1422" t="str">
        <f t="shared" si="76"/>
        <v/>
      </c>
      <c r="IU37" s="1515"/>
      <c r="IV37" s="1422" t="str">
        <f t="shared" si="77"/>
        <v/>
      </c>
      <c r="IW37" s="1515"/>
      <c r="IX37" s="1422" t="str">
        <f t="shared" si="78"/>
        <v/>
      </c>
      <c r="IY37" s="1500"/>
      <c r="IZ37" s="1512" t="str">
        <f t="shared" si="79"/>
        <v/>
      </c>
      <c r="JA37" s="1515"/>
      <c r="JB37" s="1422" t="str">
        <f t="shared" si="80"/>
        <v/>
      </c>
      <c r="JC37" s="1517"/>
      <c r="JE37" s="1571">
        <f t="shared" si="131"/>
        <v>0</v>
      </c>
      <c r="JF37" s="1555">
        <f t="shared" si="132"/>
        <v>0</v>
      </c>
      <c r="JG37" s="1555">
        <f t="shared" si="133"/>
        <v>0</v>
      </c>
      <c r="JH37" s="1555">
        <f t="shared" si="134"/>
        <v>0</v>
      </c>
      <c r="JI37" s="1579">
        <f t="shared" si="135"/>
        <v>0</v>
      </c>
      <c r="JJ37" s="1549"/>
      <c r="JK37" s="1549"/>
      <c r="JL37" s="1754"/>
      <c r="JM37" s="1553"/>
      <c r="JN37" s="4182"/>
      <c r="JO37" s="1604" t="str">
        <f t="shared" si="154"/>
        <v/>
      </c>
      <c r="JP37" s="1563"/>
      <c r="JQ37" s="1563" t="str">
        <f t="shared" si="81"/>
        <v/>
      </c>
      <c r="JR37" s="1563"/>
      <c r="JS37" s="1563" t="str">
        <f t="shared" si="136"/>
        <v/>
      </c>
      <c r="JT37" s="1563"/>
      <c r="JU37" s="1563" t="str">
        <f t="shared" si="82"/>
        <v/>
      </c>
      <c r="JV37" s="1563"/>
      <c r="JW37" s="1563" t="str">
        <f t="shared" si="83"/>
        <v/>
      </c>
      <c r="JX37" s="1563"/>
      <c r="JY37" s="1563" t="str">
        <f t="shared" si="84"/>
        <v/>
      </c>
      <c r="JZ37" s="1563"/>
      <c r="KA37" s="1563" t="str">
        <f t="shared" si="85"/>
        <v/>
      </c>
      <c r="KB37" s="1563"/>
      <c r="KC37" s="1563" t="str">
        <f t="shared" si="86"/>
        <v/>
      </c>
      <c r="KD37" s="1563"/>
      <c r="KE37" s="1563" t="str">
        <f t="shared" si="87"/>
        <v/>
      </c>
      <c r="KF37" s="1563"/>
      <c r="KG37" s="1563" t="str">
        <f t="shared" si="88"/>
        <v/>
      </c>
      <c r="KH37" s="1563"/>
      <c r="KI37" s="1563" t="str">
        <f t="shared" si="89"/>
        <v/>
      </c>
      <c r="KJ37" s="1563"/>
      <c r="KK37" s="1563" t="str">
        <f t="shared" si="90"/>
        <v/>
      </c>
      <c r="KL37" s="1563"/>
      <c r="KM37" s="1563" t="str">
        <f t="shared" si="91"/>
        <v/>
      </c>
      <c r="KN37" s="1563"/>
      <c r="KO37" s="1563" t="str">
        <f t="shared" si="92"/>
        <v/>
      </c>
      <c r="KP37" s="1563"/>
      <c r="KQ37" s="1563" t="str">
        <f t="shared" si="93"/>
        <v/>
      </c>
      <c r="KR37" s="1563"/>
      <c r="KS37" s="1563" t="str">
        <f t="shared" si="94"/>
        <v/>
      </c>
      <c r="KT37" s="1563"/>
      <c r="KU37" s="1563" t="str">
        <f t="shared" si="155"/>
        <v/>
      </c>
      <c r="KV37" s="1563"/>
      <c r="KW37" s="1563" t="str">
        <f t="shared" si="95"/>
        <v/>
      </c>
      <c r="KX37" s="1563"/>
      <c r="KY37" s="1563" t="str">
        <f t="shared" si="96"/>
        <v/>
      </c>
      <c r="KZ37" s="1563"/>
      <c r="LA37" s="1563" t="str">
        <f t="shared" si="97"/>
        <v/>
      </c>
      <c r="LB37" s="1563"/>
      <c r="LC37" s="1563" t="str">
        <f t="shared" si="98"/>
        <v/>
      </c>
      <c r="LD37" s="1563"/>
      <c r="LE37" s="1563" t="str">
        <f t="shared" si="99"/>
        <v/>
      </c>
      <c r="LF37" s="1563"/>
      <c r="LG37" s="1563" t="str">
        <f t="shared" si="100"/>
        <v/>
      </c>
      <c r="LH37" s="1563"/>
      <c r="LI37" s="1563" t="str">
        <f t="shared" si="101"/>
        <v/>
      </c>
      <c r="LJ37" s="1563"/>
      <c r="LK37" s="1563" t="str">
        <f t="shared" si="102"/>
        <v/>
      </c>
      <c r="LL37" s="1563"/>
      <c r="LM37" s="1563" t="str">
        <f t="shared" si="103"/>
        <v/>
      </c>
      <c r="LN37" s="1563"/>
      <c r="LO37" s="1563" t="str">
        <f t="shared" si="104"/>
        <v/>
      </c>
      <c r="LP37" s="1563"/>
      <c r="LQ37" s="1563" t="str">
        <f t="shared" si="105"/>
        <v/>
      </c>
      <c r="LR37" s="1563"/>
      <c r="LS37" s="1563" t="str">
        <f t="shared" si="106"/>
        <v/>
      </c>
      <c r="LT37" s="1563"/>
      <c r="LU37" s="1563" t="str">
        <f t="shared" si="107"/>
        <v/>
      </c>
      <c r="LV37" s="1563"/>
      <c r="LW37" s="1563" t="str">
        <f t="shared" si="108"/>
        <v/>
      </c>
      <c r="LX37" s="1563"/>
      <c r="LY37" s="1563" t="str">
        <f t="shared" si="109"/>
        <v/>
      </c>
      <c r="LZ37" s="1563"/>
      <c r="MA37" s="1563" t="str">
        <f t="shared" si="110"/>
        <v/>
      </c>
      <c r="MB37" s="1563"/>
      <c r="MC37" s="1563" t="str">
        <f t="shared" si="111"/>
        <v/>
      </c>
      <c r="MD37" s="1563"/>
      <c r="ME37" s="1563" t="str">
        <f t="shared" si="112"/>
        <v/>
      </c>
      <c r="MF37" s="1563"/>
      <c r="MG37" s="1572">
        <f t="shared" si="137"/>
        <v>0</v>
      </c>
      <c r="MH37" s="1553"/>
      <c r="MI37" s="1571">
        <f t="shared" si="138"/>
        <v>0</v>
      </c>
      <c r="MJ37" s="1555">
        <f t="shared" si="138"/>
        <v>0</v>
      </c>
      <c r="MK37" s="1555">
        <f t="shared" si="138"/>
        <v>0</v>
      </c>
      <c r="ML37" s="1555">
        <f t="shared" si="138"/>
        <v>0</v>
      </c>
      <c r="MM37" s="1555">
        <f t="shared" si="138"/>
        <v>0</v>
      </c>
      <c r="MN37" s="1555">
        <f t="shared" si="138"/>
        <v>0</v>
      </c>
      <c r="MO37" s="1579">
        <f t="shared" si="138"/>
        <v>0</v>
      </c>
      <c r="MP37" s="1754">
        <f t="shared" si="188"/>
        <v>0</v>
      </c>
      <c r="MQ37" s="1553"/>
      <c r="MR37" s="1557"/>
      <c r="MS37" s="1557"/>
      <c r="MT37" s="1557"/>
      <c r="MU37" s="1557"/>
      <c r="MV37" s="1557"/>
      <c r="MW37" s="1557"/>
      <c r="MX37" s="1557"/>
      <c r="MY37" s="1752"/>
      <c r="MZ37" s="1600"/>
      <c r="NA37" s="1553"/>
      <c r="NB37" s="1585">
        <f t="shared" si="140"/>
        <v>0</v>
      </c>
      <c r="NC37" s="1554">
        <f t="shared" si="141"/>
        <v>0</v>
      </c>
      <c r="ND37" s="1554">
        <f t="shared" si="142"/>
        <v>0</v>
      </c>
      <c r="NE37" s="1554">
        <f t="shared" si="143"/>
        <v>0</v>
      </c>
      <c r="NF37" s="1554">
        <f t="shared" si="144"/>
        <v>0</v>
      </c>
      <c r="NG37" s="1554">
        <f t="shared" si="145"/>
        <v>0</v>
      </c>
      <c r="NH37" s="1554">
        <f t="shared" si="146"/>
        <v>0</v>
      </c>
      <c r="NI37" s="1586">
        <f t="shared" si="147"/>
        <v>0</v>
      </c>
      <c r="NL37" s="1766">
        <f t="shared" si="148"/>
        <v>0</v>
      </c>
    </row>
    <row r="38" spans="3:376" s="1337" customFormat="1" ht="10.5" customHeight="1" thickBot="1">
      <c r="C38" s="2475" t="str">
        <f t="shared" si="114"/>
        <v>0T</v>
      </c>
      <c r="D38" s="2472">
        <f t="shared" si="115"/>
        <v>0</v>
      </c>
      <c r="E38" s="1450">
        <f t="shared" si="116"/>
        <v>0</v>
      </c>
      <c r="F38" s="1450">
        <f t="shared" si="117"/>
        <v>0</v>
      </c>
      <c r="G38" s="1450">
        <f t="shared" si="118"/>
        <v>0</v>
      </c>
      <c r="H38" s="1450">
        <f t="shared" si="119"/>
        <v>0</v>
      </c>
      <c r="I38" s="2468"/>
      <c r="J38" s="1340"/>
      <c r="L38" s="2486" t="str">
        <f t="shared" si="120"/>
        <v>0T</v>
      </c>
      <c r="M38" s="2489">
        <f t="shared" si="121"/>
        <v>0</v>
      </c>
      <c r="N38" s="1417">
        <f t="shared" si="121"/>
        <v>0</v>
      </c>
      <c r="O38" s="1417">
        <f t="shared" si="121"/>
        <v>0</v>
      </c>
      <c r="P38" s="1417">
        <f t="shared" si="121"/>
        <v>0</v>
      </c>
      <c r="Q38" s="1417">
        <f t="shared" si="121"/>
        <v>0</v>
      </c>
      <c r="R38" s="1418"/>
      <c r="S38" s="1418"/>
      <c r="T38" s="2481"/>
      <c r="V38" s="1553"/>
      <c r="W38" s="1752"/>
      <c r="X38" s="1752"/>
      <c r="Y38" s="1752"/>
      <c r="Z38" s="1752"/>
      <c r="AA38" s="1752"/>
      <c r="AB38" s="1752"/>
      <c r="AC38" s="1752"/>
      <c r="AD38" s="1752"/>
      <c r="AE38" s="1752"/>
      <c r="AF38" s="1752"/>
      <c r="AG38" s="1752"/>
      <c r="AH38" s="1752"/>
      <c r="AI38" s="1752"/>
      <c r="AJ38" s="1752"/>
      <c r="AK38" s="1752"/>
      <c r="AL38" s="1752"/>
      <c r="AM38" s="1752"/>
      <c r="AN38" s="1752"/>
      <c r="AO38" s="1752"/>
      <c r="AP38" s="1752"/>
      <c r="AQ38" s="1752"/>
      <c r="AR38" s="1752"/>
      <c r="AS38" s="1752"/>
      <c r="AT38" s="1752"/>
      <c r="AU38" s="1752"/>
      <c r="AV38" s="1752"/>
      <c r="AW38" s="1752"/>
      <c r="AX38" s="1752"/>
      <c r="AY38" s="1752"/>
      <c r="AZ38" s="1752"/>
      <c r="BA38" s="1752"/>
      <c r="BB38" s="1752"/>
      <c r="BC38" s="1752"/>
      <c r="BD38" s="1752"/>
      <c r="BE38" s="1752"/>
      <c r="BF38" s="1752"/>
      <c r="BG38" s="1752"/>
      <c r="BH38" s="1752"/>
      <c r="BI38" s="1752"/>
      <c r="BJ38" s="1752"/>
      <c r="BK38" s="1752"/>
      <c r="BL38" s="1752"/>
      <c r="BM38" s="1752"/>
      <c r="BN38" s="1752"/>
      <c r="BO38" s="1752"/>
      <c r="BP38" s="1752"/>
      <c r="BQ38" s="1752"/>
      <c r="BR38" s="1752"/>
      <c r="BS38" s="1752"/>
      <c r="BT38" s="1752"/>
      <c r="BU38" s="1752"/>
      <c r="BV38" s="1752"/>
      <c r="BW38" s="1752"/>
      <c r="BX38" s="1752"/>
      <c r="BY38" s="1752"/>
      <c r="BZ38" s="1752"/>
      <c r="CA38" s="1752"/>
      <c r="CB38" s="1752"/>
      <c r="CC38" s="1752"/>
      <c r="CD38" s="1752"/>
      <c r="CE38" s="1752"/>
      <c r="CF38" s="1752"/>
      <c r="CG38" s="1752"/>
      <c r="CH38" s="1752"/>
      <c r="CI38" s="1752"/>
      <c r="CJ38" s="1752"/>
      <c r="CK38" s="1752"/>
      <c r="CL38" s="1752"/>
      <c r="CM38" s="1752"/>
      <c r="CN38" s="2494" t="str">
        <f>IF(DO38="","",(DO38&amp;(COUNTIF($DO$16:DO39,DO38))))</f>
        <v>012</v>
      </c>
      <c r="CO38" s="1471">
        <f t="shared" ref="CO38" si="213">DO38</f>
        <v>0</v>
      </c>
      <c r="CP38" s="2500" t="str">
        <f t="shared" ref="CP38" si="214">DO38&amp;DP38</f>
        <v>0T</v>
      </c>
      <c r="CQ38" s="2489">
        <f t="shared" si="151"/>
        <v>0</v>
      </c>
      <c r="CR38" s="1417">
        <f t="shared" si="122"/>
        <v>0</v>
      </c>
      <c r="CS38" s="1417">
        <f t="shared" si="123"/>
        <v>0</v>
      </c>
      <c r="CT38" s="1417">
        <f t="shared" si="124"/>
        <v>0</v>
      </c>
      <c r="CU38" s="2495">
        <f t="shared" si="125"/>
        <v>0</v>
      </c>
      <c r="CW38" s="2429" t="str">
        <f>IFERROR((VLOOKUP(CN38,'BİLGİ GİR'!$V$170:$AA$182,6,0)),"")</f>
        <v/>
      </c>
      <c r="CX38" s="4180">
        <f>'BİLGİ GİR'!F181</f>
        <v>0</v>
      </c>
      <c r="CY38" s="1421"/>
      <c r="CZ38" s="1442">
        <f>'BİLGİ GİR'!CB181</f>
        <v>0</v>
      </c>
      <c r="DA38" s="1445"/>
      <c r="DB38" s="1442">
        <f>'BİLGİ GİR'!CD181</f>
        <v>0</v>
      </c>
      <c r="DC38" s="1445"/>
      <c r="DD38" s="1442">
        <f>'BİLGİ GİR'!CF181</f>
        <v>0</v>
      </c>
      <c r="DE38" s="1445"/>
      <c r="DF38" s="1442">
        <f>'BİLGİ GİR'!CH181</f>
        <v>0</v>
      </c>
      <c r="DG38" s="1445"/>
      <c r="DH38" s="1442">
        <f>'BİLGİ GİR'!CJ181</f>
        <v>0</v>
      </c>
      <c r="DI38" s="1445"/>
      <c r="DJ38" s="1442">
        <f>'BİLGİ GİR'!CL181</f>
        <v>0</v>
      </c>
      <c r="DK38" s="1445"/>
      <c r="DL38" s="1442">
        <f>'BİLGİ GİR'!CN181</f>
        <v>0</v>
      </c>
      <c r="DM38" s="1445"/>
      <c r="DN38" s="1749"/>
      <c r="DO38" s="4112">
        <f t="shared" ref="DO38" si="215">CX38</f>
        <v>0</v>
      </c>
      <c r="DP38" s="1344" t="s">
        <v>7</v>
      </c>
      <c r="DQ38" s="1732">
        <f>'GECE (Saat Ekle)'!D29</f>
        <v>0</v>
      </c>
      <c r="DR38" s="1729">
        <f>'GECE (Saat Ekle)'!E29</f>
        <v>0</v>
      </c>
      <c r="DS38" s="1735">
        <f>'GECE (Saat Ekle)'!F29</f>
        <v>0</v>
      </c>
      <c r="DT38" s="1729">
        <f>'GECE (Saat Ekle)'!G29</f>
        <v>0</v>
      </c>
      <c r="DU38" s="1735">
        <f>'GECE (Saat Ekle)'!H29</f>
        <v>0</v>
      </c>
      <c r="DV38" s="1729">
        <f>'GECE (Saat Ekle)'!I29</f>
        <v>0</v>
      </c>
      <c r="DW38" s="1735">
        <f>'GECE (Saat Ekle)'!J29</f>
        <v>0</v>
      </c>
      <c r="DX38" s="1729">
        <f>'GECE (Saat Ekle)'!K29</f>
        <v>0</v>
      </c>
      <c r="DY38" s="1735">
        <f>'GECE (Saat Ekle)'!L29</f>
        <v>0</v>
      </c>
      <c r="DZ38" s="1729">
        <f>'GECE (Saat Ekle)'!M29</f>
        <v>0</v>
      </c>
      <c r="EA38" s="1458">
        <f>'GECE (Saat Ekle)'!N29</f>
        <v>0</v>
      </c>
      <c r="EB38" s="1730">
        <f>'GECE (Saat Ekle)'!O29</f>
        <v>0</v>
      </c>
      <c r="EC38" s="1459">
        <f>'GECE (Saat Ekle)'!P29</f>
        <v>0</v>
      </c>
      <c r="ED38" s="1730">
        <f>'GECE (Saat Ekle)'!Q29</f>
        <v>0</v>
      </c>
      <c r="EE38" s="1732">
        <f>'GECE (Saat Ekle)'!R29</f>
        <v>0</v>
      </c>
      <c r="EF38" s="1729">
        <f>'GECE (Saat Ekle)'!S29</f>
        <v>0</v>
      </c>
      <c r="EG38" s="1735">
        <f>'GECE (Saat Ekle)'!T29</f>
        <v>0</v>
      </c>
      <c r="EH38" s="1729">
        <f>'GECE (Saat Ekle)'!U29</f>
        <v>0</v>
      </c>
      <c r="EI38" s="1735">
        <f>'GECE (Saat Ekle)'!V29</f>
        <v>0</v>
      </c>
      <c r="EJ38" s="1729">
        <f>'GECE (Saat Ekle)'!W29</f>
        <v>0</v>
      </c>
      <c r="EK38" s="1735">
        <f>'GECE (Saat Ekle)'!X29</f>
        <v>0</v>
      </c>
      <c r="EL38" s="1729">
        <f>'GECE (Saat Ekle)'!Y29</f>
        <v>0</v>
      </c>
      <c r="EM38" s="1735">
        <f>'GECE (Saat Ekle)'!Z29</f>
        <v>0</v>
      </c>
      <c r="EN38" s="1729">
        <f>'GECE (Saat Ekle)'!AA29</f>
        <v>0</v>
      </c>
      <c r="EO38" s="1458">
        <f>'GECE (Saat Ekle)'!AB29</f>
        <v>0</v>
      </c>
      <c r="EP38" s="1730">
        <f>'GECE (Saat Ekle)'!AC29</f>
        <v>0</v>
      </c>
      <c r="EQ38" s="1459">
        <f>'GECE (Saat Ekle)'!AD29</f>
        <v>0</v>
      </c>
      <c r="ER38" s="1730">
        <f>'GECE (Saat Ekle)'!AE29</f>
        <v>0</v>
      </c>
      <c r="ES38" s="1732">
        <f>'GECE (Saat Ekle)'!AF29</f>
        <v>0</v>
      </c>
      <c r="ET38" s="1729">
        <f>'GECE (Saat Ekle)'!AG29</f>
        <v>0</v>
      </c>
      <c r="EU38" s="1735">
        <f>'GECE (Saat Ekle)'!AH29</f>
        <v>0</v>
      </c>
      <c r="EV38" s="1729">
        <f>'GECE (Saat Ekle)'!AI29</f>
        <v>0</v>
      </c>
      <c r="EW38" s="1735">
        <f>'GECE (Saat Ekle)'!AJ29</f>
        <v>0</v>
      </c>
      <c r="EX38" s="1729">
        <f>'GECE (Saat Ekle)'!AK29</f>
        <v>0</v>
      </c>
      <c r="EY38" s="1735">
        <f>'GECE (Saat Ekle)'!AL29</f>
        <v>0</v>
      </c>
      <c r="EZ38" s="1729">
        <f>'GECE (Saat Ekle)'!AM29</f>
        <v>0</v>
      </c>
      <c r="FA38" s="1735">
        <f>'GECE (Saat Ekle)'!AN29</f>
        <v>0</v>
      </c>
      <c r="FB38" s="1729">
        <f>'GECE (Saat Ekle)'!AO29</f>
        <v>0</v>
      </c>
      <c r="FC38" s="1458">
        <f>'GECE (Saat Ekle)'!AP29</f>
        <v>0</v>
      </c>
      <c r="FD38" s="1730">
        <f>'GECE (Saat Ekle)'!AQ29</f>
        <v>0</v>
      </c>
      <c r="FE38" s="1459">
        <f>'GECE (Saat Ekle)'!AR29</f>
        <v>0</v>
      </c>
      <c r="FF38" s="1730">
        <f>'GECE (Saat Ekle)'!AS29</f>
        <v>0</v>
      </c>
      <c r="FG38" s="1732">
        <f>'GECE (Saat Ekle)'!AT29</f>
        <v>0</v>
      </c>
      <c r="FH38" s="1729">
        <f>'GECE (Saat Ekle)'!AU29</f>
        <v>0</v>
      </c>
      <c r="FI38" s="1735">
        <f>'GECE (Saat Ekle)'!AV29</f>
        <v>0</v>
      </c>
      <c r="FJ38" s="1729">
        <f>'GECE (Saat Ekle)'!AW29</f>
        <v>0</v>
      </c>
      <c r="FK38" s="1735">
        <f>'GECE (Saat Ekle)'!AX29</f>
        <v>0</v>
      </c>
      <c r="FL38" s="1729">
        <f>'GECE (Saat Ekle)'!AY29</f>
        <v>0</v>
      </c>
      <c r="FM38" s="1735">
        <f>'GECE (Saat Ekle)'!AZ29</f>
        <v>0</v>
      </c>
      <c r="FN38" s="1729">
        <f>'GECE (Saat Ekle)'!BA29</f>
        <v>0</v>
      </c>
      <c r="FO38" s="1735">
        <f>'GECE (Saat Ekle)'!BB29</f>
        <v>0</v>
      </c>
      <c r="FP38" s="1729">
        <f>'GECE (Saat Ekle)'!BC29</f>
        <v>0</v>
      </c>
      <c r="FQ38" s="1458">
        <f>'GECE (Saat Ekle)'!BD29</f>
        <v>0</v>
      </c>
      <c r="FR38" s="1730">
        <f>'GECE (Saat Ekle)'!BE29</f>
        <v>0</v>
      </c>
      <c r="FS38" s="1459">
        <f>'GECE (Saat Ekle)'!BF29</f>
        <v>0</v>
      </c>
      <c r="FT38" s="1730">
        <f>'GECE (Saat Ekle)'!BG29</f>
        <v>0</v>
      </c>
      <c r="FU38" s="1732">
        <f>'GECE (Saat Ekle)'!BH29</f>
        <v>0</v>
      </c>
      <c r="FV38" s="1729">
        <f>'GECE (Saat Ekle)'!BI29</f>
        <v>0</v>
      </c>
      <c r="FW38" s="1735">
        <f>'GECE (Saat Ekle)'!BJ29</f>
        <v>0</v>
      </c>
      <c r="FX38" s="1729">
        <f>'GECE (Saat Ekle)'!BK29</f>
        <v>0</v>
      </c>
      <c r="FY38" s="1735">
        <f>'GECE (Saat Ekle)'!BL29</f>
        <v>0</v>
      </c>
      <c r="FZ38" s="1729">
        <f>'GECE (Saat Ekle)'!BM29</f>
        <v>0</v>
      </c>
      <c r="GA38" s="1735">
        <f>'GECE (Saat Ekle)'!BN29</f>
        <v>0</v>
      </c>
      <c r="GB38" s="1729">
        <f>'GECE (Saat Ekle)'!BO29</f>
        <v>0</v>
      </c>
      <c r="GC38" s="1735">
        <f>'GECE (Saat Ekle)'!BP29</f>
        <v>0</v>
      </c>
      <c r="GD38" s="1729">
        <f>'GECE (Saat Ekle)'!BQ29</f>
        <v>0</v>
      </c>
      <c r="GE38" s="1458">
        <f>'GECE (Saat Ekle)'!BR29</f>
        <v>0</v>
      </c>
      <c r="GF38" s="1730">
        <f>'GECE (Saat Ekle)'!BS29</f>
        <v>0</v>
      </c>
      <c r="GG38" s="1459">
        <f>'GECE (Saat Ekle)'!BT29</f>
        <v>0</v>
      </c>
      <c r="GH38" s="1769">
        <f>'GECE (Saat Ekle)'!BU29</f>
        <v>0</v>
      </c>
      <c r="GK38" s="4108">
        <f t="shared" ref="GK38" si="216">DO38</f>
        <v>0</v>
      </c>
      <c r="GL38" s="1487" t="str">
        <f t="shared" si="126"/>
        <v/>
      </c>
      <c r="GM38" s="1515"/>
      <c r="GN38" s="1487" t="str">
        <f t="shared" si="51"/>
        <v/>
      </c>
      <c r="GO38" s="1515"/>
      <c r="GP38" s="1487" t="str">
        <f t="shared" si="52"/>
        <v/>
      </c>
      <c r="GQ38" s="1515"/>
      <c r="GR38" s="1487" t="str">
        <f t="shared" si="53"/>
        <v/>
      </c>
      <c r="GS38" s="1515"/>
      <c r="GT38" s="1487" t="str">
        <f t="shared" si="54"/>
        <v/>
      </c>
      <c r="GU38" s="1500"/>
      <c r="GV38" s="1497" t="str">
        <f t="shared" si="127"/>
        <v/>
      </c>
      <c r="GW38" s="1515"/>
      <c r="GX38" s="1487" t="str">
        <f t="shared" si="128"/>
        <v/>
      </c>
      <c r="GY38" s="1517"/>
      <c r="GZ38" s="1494" t="str">
        <f t="shared" si="129"/>
        <v/>
      </c>
      <c r="HA38" s="1515"/>
      <c r="HB38" s="1490" t="str">
        <f t="shared" si="55"/>
        <v/>
      </c>
      <c r="HC38" s="1515"/>
      <c r="HD38" s="1490" t="str">
        <f t="shared" si="56"/>
        <v/>
      </c>
      <c r="HE38" s="1515"/>
      <c r="HF38" s="1490" t="str">
        <f t="shared" si="57"/>
        <v/>
      </c>
      <c r="HG38" s="1515"/>
      <c r="HH38" s="1490" t="str">
        <f t="shared" si="58"/>
        <v/>
      </c>
      <c r="HI38" s="1500"/>
      <c r="HJ38" s="1506" t="str">
        <f t="shared" si="59"/>
        <v/>
      </c>
      <c r="HK38" s="1515"/>
      <c r="HL38" s="1490" t="str">
        <f t="shared" si="130"/>
        <v/>
      </c>
      <c r="HM38" s="1517"/>
      <c r="HN38" s="1503" t="str">
        <f t="shared" si="60"/>
        <v/>
      </c>
      <c r="HO38" s="1515"/>
      <c r="HP38" s="1487" t="str">
        <f t="shared" si="61"/>
        <v/>
      </c>
      <c r="HQ38" s="1515"/>
      <c r="HR38" s="1487" t="str">
        <f t="shared" si="62"/>
        <v/>
      </c>
      <c r="HS38" s="1515"/>
      <c r="HT38" s="1487" t="str">
        <f t="shared" si="63"/>
        <v/>
      </c>
      <c r="HU38" s="1515"/>
      <c r="HV38" s="1487" t="str">
        <f t="shared" si="64"/>
        <v/>
      </c>
      <c r="HW38" s="1500"/>
      <c r="HX38" s="1497" t="str">
        <f t="shared" si="65"/>
        <v/>
      </c>
      <c r="HY38" s="1515"/>
      <c r="HZ38" s="1487" t="str">
        <f t="shared" si="66"/>
        <v/>
      </c>
      <c r="IA38" s="1517"/>
      <c r="IB38" s="1494" t="str">
        <f t="shared" si="67"/>
        <v/>
      </c>
      <c r="IC38" s="1515"/>
      <c r="ID38" s="1490" t="str">
        <f t="shared" si="68"/>
        <v/>
      </c>
      <c r="IE38" s="1515"/>
      <c r="IF38" s="1490" t="str">
        <f t="shared" si="69"/>
        <v/>
      </c>
      <c r="IG38" s="1515"/>
      <c r="IH38" s="1490" t="str">
        <f t="shared" si="70"/>
        <v/>
      </c>
      <c r="II38" s="1515"/>
      <c r="IJ38" s="1490" t="str">
        <f t="shared" si="71"/>
        <v/>
      </c>
      <c r="IK38" s="1500"/>
      <c r="IL38" s="1506" t="str">
        <f t="shared" si="72"/>
        <v/>
      </c>
      <c r="IM38" s="1515"/>
      <c r="IN38" s="1490" t="str">
        <f t="shared" si="73"/>
        <v/>
      </c>
      <c r="IO38" s="1517"/>
      <c r="IP38" s="1509" t="str">
        <f t="shared" si="74"/>
        <v/>
      </c>
      <c r="IQ38" s="1515"/>
      <c r="IR38" s="1422" t="str">
        <f t="shared" si="75"/>
        <v/>
      </c>
      <c r="IS38" s="1515"/>
      <c r="IT38" s="1422" t="str">
        <f t="shared" si="76"/>
        <v/>
      </c>
      <c r="IU38" s="1515"/>
      <c r="IV38" s="1422" t="str">
        <f t="shared" si="77"/>
        <v/>
      </c>
      <c r="IW38" s="1515"/>
      <c r="IX38" s="1422" t="str">
        <f t="shared" si="78"/>
        <v/>
      </c>
      <c r="IY38" s="1500"/>
      <c r="IZ38" s="1512" t="str">
        <f t="shared" si="79"/>
        <v/>
      </c>
      <c r="JA38" s="1515"/>
      <c r="JB38" s="1422" t="str">
        <f t="shared" si="80"/>
        <v/>
      </c>
      <c r="JC38" s="1517"/>
      <c r="JE38" s="1571">
        <f t="shared" si="131"/>
        <v>0</v>
      </c>
      <c r="JF38" s="1555">
        <f t="shared" si="132"/>
        <v>0</v>
      </c>
      <c r="JG38" s="1555">
        <f t="shared" si="133"/>
        <v>0</v>
      </c>
      <c r="JH38" s="1555">
        <f t="shared" si="134"/>
        <v>0</v>
      </c>
      <c r="JI38" s="1579">
        <f t="shared" si="135"/>
        <v>0</v>
      </c>
      <c r="JJ38" s="1549"/>
      <c r="JK38" s="1549"/>
      <c r="JL38" s="1754"/>
      <c r="JM38" s="1553"/>
      <c r="JN38" s="4182"/>
      <c r="JO38" s="1604" t="str">
        <f t="shared" si="154"/>
        <v/>
      </c>
      <c r="JP38" s="1563"/>
      <c r="JQ38" s="1563" t="str">
        <f t="shared" si="81"/>
        <v/>
      </c>
      <c r="JR38" s="1563"/>
      <c r="JS38" s="1563" t="str">
        <f t="shared" si="136"/>
        <v/>
      </c>
      <c r="JT38" s="1563"/>
      <c r="JU38" s="1563" t="str">
        <f t="shared" si="82"/>
        <v/>
      </c>
      <c r="JV38" s="1563"/>
      <c r="JW38" s="1563" t="str">
        <f t="shared" si="83"/>
        <v/>
      </c>
      <c r="JX38" s="1563"/>
      <c r="JY38" s="1563" t="str">
        <f t="shared" si="84"/>
        <v/>
      </c>
      <c r="JZ38" s="1563"/>
      <c r="KA38" s="1563" t="str">
        <f t="shared" si="85"/>
        <v/>
      </c>
      <c r="KB38" s="1563"/>
      <c r="KC38" s="1563" t="str">
        <f t="shared" si="86"/>
        <v/>
      </c>
      <c r="KD38" s="1563"/>
      <c r="KE38" s="1563" t="str">
        <f t="shared" si="87"/>
        <v/>
      </c>
      <c r="KF38" s="1563"/>
      <c r="KG38" s="1563" t="str">
        <f t="shared" si="88"/>
        <v/>
      </c>
      <c r="KH38" s="1563"/>
      <c r="KI38" s="1563" t="str">
        <f t="shared" si="89"/>
        <v/>
      </c>
      <c r="KJ38" s="1563"/>
      <c r="KK38" s="1563" t="str">
        <f t="shared" si="90"/>
        <v/>
      </c>
      <c r="KL38" s="1563"/>
      <c r="KM38" s="1563" t="str">
        <f t="shared" si="91"/>
        <v/>
      </c>
      <c r="KN38" s="1563"/>
      <c r="KO38" s="1563" t="str">
        <f t="shared" si="92"/>
        <v/>
      </c>
      <c r="KP38" s="1563"/>
      <c r="KQ38" s="1563" t="str">
        <f t="shared" si="93"/>
        <v/>
      </c>
      <c r="KR38" s="1563"/>
      <c r="KS38" s="1563" t="str">
        <f t="shared" si="94"/>
        <v/>
      </c>
      <c r="KT38" s="1563"/>
      <c r="KU38" s="1563" t="str">
        <f t="shared" si="155"/>
        <v/>
      </c>
      <c r="KV38" s="1563"/>
      <c r="KW38" s="1563" t="str">
        <f t="shared" si="95"/>
        <v/>
      </c>
      <c r="KX38" s="1563"/>
      <c r="KY38" s="1563" t="str">
        <f t="shared" si="96"/>
        <v/>
      </c>
      <c r="KZ38" s="1563"/>
      <c r="LA38" s="1563" t="str">
        <f t="shared" si="97"/>
        <v/>
      </c>
      <c r="LB38" s="1563"/>
      <c r="LC38" s="1563" t="str">
        <f t="shared" si="98"/>
        <v/>
      </c>
      <c r="LD38" s="1563"/>
      <c r="LE38" s="1563" t="str">
        <f t="shared" si="99"/>
        <v/>
      </c>
      <c r="LF38" s="1563"/>
      <c r="LG38" s="1563" t="str">
        <f t="shared" si="100"/>
        <v/>
      </c>
      <c r="LH38" s="1563"/>
      <c r="LI38" s="1563" t="str">
        <f t="shared" si="101"/>
        <v/>
      </c>
      <c r="LJ38" s="1563"/>
      <c r="LK38" s="1563" t="str">
        <f t="shared" si="102"/>
        <v/>
      </c>
      <c r="LL38" s="1563"/>
      <c r="LM38" s="1563" t="str">
        <f t="shared" si="103"/>
        <v/>
      </c>
      <c r="LN38" s="1563"/>
      <c r="LO38" s="1563" t="str">
        <f t="shared" si="104"/>
        <v/>
      </c>
      <c r="LP38" s="1563"/>
      <c r="LQ38" s="1563" t="str">
        <f t="shared" si="105"/>
        <v/>
      </c>
      <c r="LR38" s="1563"/>
      <c r="LS38" s="1563" t="str">
        <f t="shared" si="106"/>
        <v/>
      </c>
      <c r="LT38" s="1563"/>
      <c r="LU38" s="1563" t="str">
        <f t="shared" si="107"/>
        <v/>
      </c>
      <c r="LV38" s="1563"/>
      <c r="LW38" s="1563" t="str">
        <f t="shared" si="108"/>
        <v/>
      </c>
      <c r="LX38" s="1563"/>
      <c r="LY38" s="1563" t="str">
        <f t="shared" si="109"/>
        <v/>
      </c>
      <c r="LZ38" s="1563"/>
      <c r="MA38" s="1563" t="str">
        <f t="shared" si="110"/>
        <v/>
      </c>
      <c r="MB38" s="1563"/>
      <c r="MC38" s="1563" t="str">
        <f t="shared" si="111"/>
        <v/>
      </c>
      <c r="MD38" s="1563"/>
      <c r="ME38" s="1563" t="str">
        <f t="shared" si="112"/>
        <v/>
      </c>
      <c r="MF38" s="1563"/>
      <c r="MG38" s="1572">
        <f t="shared" si="137"/>
        <v>0</v>
      </c>
      <c r="MH38" s="1553"/>
      <c r="MI38" s="1571">
        <f t="shared" si="138"/>
        <v>0</v>
      </c>
      <c r="MJ38" s="1555">
        <f t="shared" si="138"/>
        <v>0</v>
      </c>
      <c r="MK38" s="1555">
        <f t="shared" si="138"/>
        <v>0</v>
      </c>
      <c r="ML38" s="1555">
        <f t="shared" si="138"/>
        <v>0</v>
      </c>
      <c r="MM38" s="1555">
        <f t="shared" si="138"/>
        <v>0</v>
      </c>
      <c r="MN38" s="1555">
        <f t="shared" si="138"/>
        <v>0</v>
      </c>
      <c r="MO38" s="1579">
        <f t="shared" si="138"/>
        <v>0</v>
      </c>
      <c r="MP38" s="1754">
        <f t="shared" si="188"/>
        <v>0</v>
      </c>
      <c r="MQ38" s="1553"/>
      <c r="MR38" s="1557"/>
      <c r="MS38" s="1557"/>
      <c r="MT38" s="1557"/>
      <c r="MU38" s="1557"/>
      <c r="MV38" s="1557"/>
      <c r="MW38" s="1557"/>
      <c r="MX38" s="1557"/>
      <c r="MY38" s="1752"/>
      <c r="MZ38" s="1600"/>
      <c r="NA38" s="1553"/>
      <c r="NB38" s="1585">
        <f t="shared" si="140"/>
        <v>0</v>
      </c>
      <c r="NC38" s="1554">
        <f t="shared" si="141"/>
        <v>0</v>
      </c>
      <c r="ND38" s="1554">
        <f t="shared" si="142"/>
        <v>0</v>
      </c>
      <c r="NE38" s="1554">
        <f t="shared" si="143"/>
        <v>0</v>
      </c>
      <c r="NF38" s="1554">
        <f t="shared" si="144"/>
        <v>0</v>
      </c>
      <c r="NG38" s="1554">
        <f t="shared" si="145"/>
        <v>0</v>
      </c>
      <c r="NH38" s="1554">
        <f t="shared" si="146"/>
        <v>0</v>
      </c>
      <c r="NI38" s="1590">
        <f t="shared" si="147"/>
        <v>0</v>
      </c>
      <c r="NL38" s="1766">
        <f t="shared" si="148"/>
        <v>0</v>
      </c>
    </row>
    <row r="39" spans="3:376" s="1337" customFormat="1" ht="10.5" customHeight="1" thickBot="1">
      <c r="C39" s="2475" t="str">
        <f t="shared" si="114"/>
        <v>0D</v>
      </c>
      <c r="D39" s="2472">
        <f t="shared" si="115"/>
        <v>0</v>
      </c>
      <c r="E39" s="1450">
        <f t="shared" si="116"/>
        <v>0</v>
      </c>
      <c r="F39" s="1450">
        <f t="shared" si="117"/>
        <v>0</v>
      </c>
      <c r="G39" s="1450">
        <f t="shared" si="118"/>
        <v>0</v>
      </c>
      <c r="H39" s="1450">
        <f t="shared" si="119"/>
        <v>0</v>
      </c>
      <c r="I39" s="2468"/>
      <c r="J39" s="1340"/>
      <c r="L39" s="2486" t="str">
        <f t="shared" si="120"/>
        <v>0D</v>
      </c>
      <c r="M39" s="2489">
        <f t="shared" si="121"/>
        <v>0</v>
      </c>
      <c r="N39" s="1417">
        <f t="shared" si="121"/>
        <v>0</v>
      </c>
      <c r="O39" s="1417">
        <f t="shared" si="121"/>
        <v>0</v>
      </c>
      <c r="P39" s="1417">
        <f t="shared" si="121"/>
        <v>0</v>
      </c>
      <c r="Q39" s="1417">
        <f t="shared" si="121"/>
        <v>0</v>
      </c>
      <c r="R39" s="1418"/>
      <c r="S39" s="1418"/>
      <c r="T39" s="2481"/>
      <c r="V39" s="1553"/>
      <c r="W39" s="1752"/>
      <c r="X39" s="1752"/>
      <c r="Y39" s="1752"/>
      <c r="Z39" s="1752"/>
      <c r="AA39" s="1752"/>
      <c r="AB39" s="1752"/>
      <c r="AC39" s="1752"/>
      <c r="AD39" s="1752"/>
      <c r="AE39" s="1752"/>
      <c r="AF39" s="1752"/>
      <c r="AG39" s="1752"/>
      <c r="AH39" s="1752"/>
      <c r="AI39" s="1752"/>
      <c r="AJ39" s="1752"/>
      <c r="AK39" s="1752"/>
      <c r="AL39" s="1752"/>
      <c r="AM39" s="1752"/>
      <c r="AN39" s="1752"/>
      <c r="AO39" s="1752"/>
      <c r="AP39" s="1752"/>
      <c r="AQ39" s="1752"/>
      <c r="AR39" s="1752"/>
      <c r="AS39" s="1752"/>
      <c r="AT39" s="1752"/>
      <c r="AU39" s="1752"/>
      <c r="AV39" s="1752"/>
      <c r="AW39" s="1752"/>
      <c r="AX39" s="1752"/>
      <c r="AY39" s="1752"/>
      <c r="AZ39" s="1752"/>
      <c r="BA39" s="1752"/>
      <c r="BB39" s="1752"/>
      <c r="BC39" s="1752"/>
      <c r="BD39" s="1752"/>
      <c r="BE39" s="1752"/>
      <c r="BF39" s="1752"/>
      <c r="BG39" s="1752"/>
      <c r="BH39" s="1752"/>
      <c r="BI39" s="1752"/>
      <c r="BJ39" s="1752"/>
      <c r="BK39" s="1752"/>
      <c r="BL39" s="1752"/>
      <c r="BM39" s="1752"/>
      <c r="BN39" s="1752"/>
      <c r="BO39" s="1752"/>
      <c r="BP39" s="1752"/>
      <c r="BQ39" s="1752"/>
      <c r="BR39" s="1752"/>
      <c r="BS39" s="1752"/>
      <c r="BT39" s="1752"/>
      <c r="BU39" s="1752"/>
      <c r="BV39" s="1752"/>
      <c r="BW39" s="1752"/>
      <c r="BX39" s="1752"/>
      <c r="BY39" s="1752"/>
      <c r="BZ39" s="1752"/>
      <c r="CA39" s="1752"/>
      <c r="CB39" s="1752"/>
      <c r="CC39" s="1752"/>
      <c r="CD39" s="1752"/>
      <c r="CE39" s="1752"/>
      <c r="CF39" s="1752"/>
      <c r="CG39" s="1752"/>
      <c r="CH39" s="1752"/>
      <c r="CI39" s="1752"/>
      <c r="CJ39" s="1752"/>
      <c r="CK39" s="1752"/>
      <c r="CL39" s="1752"/>
      <c r="CM39" s="1752"/>
      <c r="CN39" s="2494" t="str">
        <f>IF(DO38="","",(DO38&amp;(COUNTIF($DO$16:DO39,DO38))))</f>
        <v>012</v>
      </c>
      <c r="CO39" s="1471">
        <f t="shared" ref="CO39" si="217">CO38</f>
        <v>0</v>
      </c>
      <c r="CP39" s="2500" t="str">
        <f t="shared" ref="CP39" si="218">DO38&amp;DP39</f>
        <v>0D</v>
      </c>
      <c r="CQ39" s="2489">
        <f t="shared" si="151"/>
        <v>0</v>
      </c>
      <c r="CR39" s="1417">
        <f t="shared" si="122"/>
        <v>0</v>
      </c>
      <c r="CS39" s="1417">
        <f t="shared" si="123"/>
        <v>0</v>
      </c>
      <c r="CT39" s="1417">
        <f t="shared" si="124"/>
        <v>0</v>
      </c>
      <c r="CU39" s="2495">
        <f t="shared" si="125"/>
        <v>0</v>
      </c>
      <c r="CW39" s="2429" t="str">
        <f>IFERROR((VLOOKUP(CN39,'BİLGİ GİR'!$V$170:$AA$182,6,0)),"")</f>
        <v/>
      </c>
      <c r="CX39" s="4181"/>
      <c r="CY39" s="1427"/>
      <c r="CZ39" s="1444">
        <f>'BİLGİ GİR'!CC181</f>
        <v>0</v>
      </c>
      <c r="DA39" s="1446"/>
      <c r="DB39" s="1444">
        <f>'BİLGİ GİR'!CE181</f>
        <v>0</v>
      </c>
      <c r="DC39" s="1446"/>
      <c r="DD39" s="1444">
        <f>'BİLGİ GİR'!CG181</f>
        <v>0</v>
      </c>
      <c r="DE39" s="1446"/>
      <c r="DF39" s="1444">
        <f>'BİLGİ GİR'!CI181</f>
        <v>0</v>
      </c>
      <c r="DG39" s="1446"/>
      <c r="DH39" s="1444">
        <f>'BİLGİ GİR'!CK181</f>
        <v>0</v>
      </c>
      <c r="DI39" s="1446"/>
      <c r="DJ39" s="1444">
        <f>'BİLGİ GİR'!CM181</f>
        <v>0</v>
      </c>
      <c r="DK39" s="1446"/>
      <c r="DL39" s="1444">
        <f>'BİLGİ GİR'!CO181</f>
        <v>0</v>
      </c>
      <c r="DM39" s="1446"/>
      <c r="DN39" s="1749"/>
      <c r="DO39" s="4113"/>
      <c r="DP39" s="1345" t="s">
        <v>8</v>
      </c>
      <c r="DQ39" s="1740">
        <f>'GECE (Saat Ekle)'!D30</f>
        <v>0</v>
      </c>
      <c r="DR39" s="1727">
        <f>'GECE (Saat Ekle)'!E30</f>
        <v>0</v>
      </c>
      <c r="DS39" s="1741">
        <f>'GECE (Saat Ekle)'!F30</f>
        <v>0</v>
      </c>
      <c r="DT39" s="1727">
        <f>'GECE (Saat Ekle)'!G30</f>
        <v>0</v>
      </c>
      <c r="DU39" s="1741">
        <f>'GECE (Saat Ekle)'!H30</f>
        <v>0</v>
      </c>
      <c r="DV39" s="1727">
        <f>'GECE (Saat Ekle)'!I30</f>
        <v>0</v>
      </c>
      <c r="DW39" s="1741">
        <f>'GECE (Saat Ekle)'!J30</f>
        <v>0</v>
      </c>
      <c r="DX39" s="1727">
        <f>'GECE (Saat Ekle)'!K30</f>
        <v>0</v>
      </c>
      <c r="DY39" s="1741">
        <f>'GECE (Saat Ekle)'!L30</f>
        <v>0</v>
      </c>
      <c r="DZ39" s="1727">
        <f>'GECE (Saat Ekle)'!M30</f>
        <v>0</v>
      </c>
      <c r="EA39" s="1462">
        <f>'GECE (Saat Ekle)'!N30</f>
        <v>0</v>
      </c>
      <c r="EB39" s="1728">
        <f>'GECE (Saat Ekle)'!O30</f>
        <v>0</v>
      </c>
      <c r="EC39" s="1463">
        <f>'GECE (Saat Ekle)'!P30</f>
        <v>0</v>
      </c>
      <c r="ED39" s="1728">
        <f>'GECE (Saat Ekle)'!Q30</f>
        <v>0</v>
      </c>
      <c r="EE39" s="1740">
        <f>'GECE (Saat Ekle)'!R30</f>
        <v>0</v>
      </c>
      <c r="EF39" s="1770">
        <f>'GECE (Saat Ekle)'!S30</f>
        <v>0</v>
      </c>
      <c r="EG39" s="1741">
        <f>'GECE (Saat Ekle)'!T30</f>
        <v>0</v>
      </c>
      <c r="EH39" s="1770">
        <f>'GECE (Saat Ekle)'!U30</f>
        <v>0</v>
      </c>
      <c r="EI39" s="1741">
        <f>'GECE (Saat Ekle)'!V30</f>
        <v>0</v>
      </c>
      <c r="EJ39" s="1770">
        <f>'GECE (Saat Ekle)'!W30</f>
        <v>0</v>
      </c>
      <c r="EK39" s="1741">
        <f>'GECE (Saat Ekle)'!X30</f>
        <v>0</v>
      </c>
      <c r="EL39" s="1770">
        <f>'GECE (Saat Ekle)'!Y30</f>
        <v>0</v>
      </c>
      <c r="EM39" s="1741">
        <f>'GECE (Saat Ekle)'!Z30</f>
        <v>0</v>
      </c>
      <c r="EN39" s="1770">
        <f>'GECE (Saat Ekle)'!AA30</f>
        <v>0</v>
      </c>
      <c r="EO39" s="1462">
        <f>'GECE (Saat Ekle)'!AB30</f>
        <v>0</v>
      </c>
      <c r="EP39" s="1771">
        <f>'GECE (Saat Ekle)'!AC30</f>
        <v>0</v>
      </c>
      <c r="EQ39" s="1463">
        <f>'GECE (Saat Ekle)'!AD30</f>
        <v>0</v>
      </c>
      <c r="ER39" s="1771">
        <f>'GECE (Saat Ekle)'!AE30</f>
        <v>0</v>
      </c>
      <c r="ES39" s="1740">
        <f>'GECE (Saat Ekle)'!AF30</f>
        <v>0</v>
      </c>
      <c r="ET39" s="1770">
        <f>'GECE (Saat Ekle)'!AG30</f>
        <v>0</v>
      </c>
      <c r="EU39" s="1741">
        <f>'GECE (Saat Ekle)'!AH30</f>
        <v>0</v>
      </c>
      <c r="EV39" s="1770">
        <f>'GECE (Saat Ekle)'!AI30</f>
        <v>0</v>
      </c>
      <c r="EW39" s="1741">
        <f>'GECE (Saat Ekle)'!AJ30</f>
        <v>0</v>
      </c>
      <c r="EX39" s="1770">
        <f>'GECE (Saat Ekle)'!AK30</f>
        <v>0</v>
      </c>
      <c r="EY39" s="1741">
        <f>'GECE (Saat Ekle)'!AL30</f>
        <v>0</v>
      </c>
      <c r="EZ39" s="1770">
        <f>'GECE (Saat Ekle)'!AM30</f>
        <v>0</v>
      </c>
      <c r="FA39" s="1741">
        <f>'GECE (Saat Ekle)'!AN30</f>
        <v>0</v>
      </c>
      <c r="FB39" s="1770">
        <f>'GECE (Saat Ekle)'!AO30</f>
        <v>0</v>
      </c>
      <c r="FC39" s="1462">
        <f>'GECE (Saat Ekle)'!AP30</f>
        <v>0</v>
      </c>
      <c r="FD39" s="1771">
        <f>'GECE (Saat Ekle)'!AQ30</f>
        <v>0</v>
      </c>
      <c r="FE39" s="1463">
        <f>'GECE (Saat Ekle)'!AR30</f>
        <v>0</v>
      </c>
      <c r="FF39" s="1771">
        <f>'GECE (Saat Ekle)'!AS30</f>
        <v>0</v>
      </c>
      <c r="FG39" s="1740">
        <f>'GECE (Saat Ekle)'!AT30</f>
        <v>0</v>
      </c>
      <c r="FH39" s="1770">
        <f>'GECE (Saat Ekle)'!AU30</f>
        <v>0</v>
      </c>
      <c r="FI39" s="1741">
        <f>'GECE (Saat Ekle)'!AV30</f>
        <v>0</v>
      </c>
      <c r="FJ39" s="1770">
        <f>'GECE (Saat Ekle)'!AW30</f>
        <v>0</v>
      </c>
      <c r="FK39" s="1741">
        <f>'GECE (Saat Ekle)'!AX30</f>
        <v>0</v>
      </c>
      <c r="FL39" s="1770">
        <f>'GECE (Saat Ekle)'!AY30</f>
        <v>0</v>
      </c>
      <c r="FM39" s="1741">
        <f>'GECE (Saat Ekle)'!AZ30</f>
        <v>0</v>
      </c>
      <c r="FN39" s="1770">
        <f>'GECE (Saat Ekle)'!BA30</f>
        <v>0</v>
      </c>
      <c r="FO39" s="1741">
        <f>'GECE (Saat Ekle)'!BB30</f>
        <v>0</v>
      </c>
      <c r="FP39" s="1770">
        <f>'GECE (Saat Ekle)'!BC30</f>
        <v>0</v>
      </c>
      <c r="FQ39" s="1462">
        <f>'GECE (Saat Ekle)'!BD30</f>
        <v>0</v>
      </c>
      <c r="FR39" s="1771">
        <f>'GECE (Saat Ekle)'!BE30</f>
        <v>0</v>
      </c>
      <c r="FS39" s="1463">
        <f>'GECE (Saat Ekle)'!BF30</f>
        <v>0</v>
      </c>
      <c r="FT39" s="1771">
        <f>'GECE (Saat Ekle)'!BG30</f>
        <v>0</v>
      </c>
      <c r="FU39" s="1740">
        <f>'GECE (Saat Ekle)'!BH30</f>
        <v>0</v>
      </c>
      <c r="FV39" s="1770">
        <f>'GECE (Saat Ekle)'!BI30</f>
        <v>0</v>
      </c>
      <c r="FW39" s="1741">
        <f>'GECE (Saat Ekle)'!BJ30</f>
        <v>0</v>
      </c>
      <c r="FX39" s="1770">
        <f>'GECE (Saat Ekle)'!BK30</f>
        <v>0</v>
      </c>
      <c r="FY39" s="1741">
        <f>'GECE (Saat Ekle)'!BL30</f>
        <v>0</v>
      </c>
      <c r="FZ39" s="1770">
        <f>'GECE (Saat Ekle)'!BM30</f>
        <v>0</v>
      </c>
      <c r="GA39" s="1741">
        <f>'GECE (Saat Ekle)'!BN30</f>
        <v>0</v>
      </c>
      <c r="GB39" s="1770">
        <f>'GECE (Saat Ekle)'!BO30</f>
        <v>0</v>
      </c>
      <c r="GC39" s="1741">
        <f>'GECE (Saat Ekle)'!BP30</f>
        <v>0</v>
      </c>
      <c r="GD39" s="1770">
        <f>'GECE (Saat Ekle)'!BQ30</f>
        <v>0</v>
      </c>
      <c r="GE39" s="1462">
        <f>'GECE (Saat Ekle)'!BR30</f>
        <v>0</v>
      </c>
      <c r="GF39" s="1771">
        <f>'GECE (Saat Ekle)'!BS30</f>
        <v>0</v>
      </c>
      <c r="GG39" s="1463">
        <f>'GECE (Saat Ekle)'!BT30</f>
        <v>0</v>
      </c>
      <c r="GH39" s="1772">
        <f>'GECE (Saat Ekle)'!BU30</f>
        <v>0</v>
      </c>
      <c r="GK39" s="4109"/>
      <c r="GL39" s="1487" t="str">
        <f t="shared" si="126"/>
        <v/>
      </c>
      <c r="GM39" s="1515"/>
      <c r="GN39" s="1487" t="str">
        <f t="shared" si="51"/>
        <v/>
      </c>
      <c r="GO39" s="1515"/>
      <c r="GP39" s="1487" t="str">
        <f t="shared" si="52"/>
        <v/>
      </c>
      <c r="GQ39" s="1515"/>
      <c r="GR39" s="1487" t="str">
        <f t="shared" si="53"/>
        <v/>
      </c>
      <c r="GS39" s="1515"/>
      <c r="GT39" s="1487" t="str">
        <f t="shared" si="54"/>
        <v/>
      </c>
      <c r="GU39" s="1500"/>
      <c r="GV39" s="1497" t="str">
        <f t="shared" si="127"/>
        <v/>
      </c>
      <c r="GW39" s="1515"/>
      <c r="GX39" s="1487" t="str">
        <f t="shared" si="128"/>
        <v/>
      </c>
      <c r="GY39" s="1517"/>
      <c r="GZ39" s="1494" t="str">
        <f t="shared" si="129"/>
        <v/>
      </c>
      <c r="HA39" s="1515"/>
      <c r="HB39" s="1490" t="str">
        <f t="shared" si="55"/>
        <v/>
      </c>
      <c r="HC39" s="1515"/>
      <c r="HD39" s="1490" t="str">
        <f t="shared" si="56"/>
        <v/>
      </c>
      <c r="HE39" s="1515"/>
      <c r="HF39" s="1490" t="str">
        <f t="shared" si="57"/>
        <v/>
      </c>
      <c r="HG39" s="1515"/>
      <c r="HH39" s="1490" t="str">
        <f t="shared" si="58"/>
        <v/>
      </c>
      <c r="HI39" s="1500"/>
      <c r="HJ39" s="1506" t="str">
        <f t="shared" si="59"/>
        <v/>
      </c>
      <c r="HK39" s="1515"/>
      <c r="HL39" s="1490" t="str">
        <f t="shared" si="130"/>
        <v/>
      </c>
      <c r="HM39" s="1517"/>
      <c r="HN39" s="1503" t="str">
        <f t="shared" si="60"/>
        <v/>
      </c>
      <c r="HO39" s="1515"/>
      <c r="HP39" s="1487" t="str">
        <f t="shared" si="61"/>
        <v/>
      </c>
      <c r="HQ39" s="1515"/>
      <c r="HR39" s="1487" t="str">
        <f t="shared" si="62"/>
        <v/>
      </c>
      <c r="HS39" s="1515"/>
      <c r="HT39" s="1487" t="str">
        <f t="shared" si="63"/>
        <v/>
      </c>
      <c r="HU39" s="1515"/>
      <c r="HV39" s="1487" t="str">
        <f t="shared" si="64"/>
        <v/>
      </c>
      <c r="HW39" s="1500"/>
      <c r="HX39" s="1497" t="str">
        <f t="shared" si="65"/>
        <v/>
      </c>
      <c r="HY39" s="1515"/>
      <c r="HZ39" s="1487" t="str">
        <f t="shared" si="66"/>
        <v/>
      </c>
      <c r="IA39" s="1517"/>
      <c r="IB39" s="1494" t="str">
        <f t="shared" si="67"/>
        <v/>
      </c>
      <c r="IC39" s="1515"/>
      <c r="ID39" s="1490" t="str">
        <f t="shared" si="68"/>
        <v/>
      </c>
      <c r="IE39" s="1515"/>
      <c r="IF39" s="1490" t="str">
        <f t="shared" si="69"/>
        <v/>
      </c>
      <c r="IG39" s="1515"/>
      <c r="IH39" s="1490" t="str">
        <f t="shared" si="70"/>
        <v/>
      </c>
      <c r="II39" s="1515"/>
      <c r="IJ39" s="1490" t="str">
        <f t="shared" si="71"/>
        <v/>
      </c>
      <c r="IK39" s="1500"/>
      <c r="IL39" s="1506" t="str">
        <f t="shared" si="72"/>
        <v/>
      </c>
      <c r="IM39" s="1515"/>
      <c r="IN39" s="1490" t="str">
        <f t="shared" si="73"/>
        <v/>
      </c>
      <c r="IO39" s="1517"/>
      <c r="IP39" s="1509" t="str">
        <f t="shared" si="74"/>
        <v/>
      </c>
      <c r="IQ39" s="1515"/>
      <c r="IR39" s="1422" t="str">
        <f t="shared" si="75"/>
        <v/>
      </c>
      <c r="IS39" s="1515"/>
      <c r="IT39" s="1422" t="str">
        <f t="shared" si="76"/>
        <v/>
      </c>
      <c r="IU39" s="1515"/>
      <c r="IV39" s="1422" t="str">
        <f t="shared" si="77"/>
        <v/>
      </c>
      <c r="IW39" s="1515"/>
      <c r="IX39" s="1422" t="str">
        <f t="shared" si="78"/>
        <v/>
      </c>
      <c r="IY39" s="1500"/>
      <c r="IZ39" s="1512" t="str">
        <f t="shared" si="79"/>
        <v/>
      </c>
      <c r="JA39" s="1515"/>
      <c r="JB39" s="1422" t="str">
        <f t="shared" si="80"/>
        <v/>
      </c>
      <c r="JC39" s="1517"/>
      <c r="JE39" s="1571">
        <f t="shared" si="131"/>
        <v>0</v>
      </c>
      <c r="JF39" s="1555">
        <f t="shared" si="132"/>
        <v>0</v>
      </c>
      <c r="JG39" s="1555">
        <f t="shared" si="133"/>
        <v>0</v>
      </c>
      <c r="JH39" s="1555">
        <f t="shared" si="134"/>
        <v>0</v>
      </c>
      <c r="JI39" s="1579">
        <f t="shared" si="135"/>
        <v>0</v>
      </c>
      <c r="JJ39" s="1549"/>
      <c r="JK39" s="1549"/>
      <c r="JL39" s="1754"/>
      <c r="JM39" s="1553"/>
      <c r="JN39" s="4182"/>
      <c r="JO39" s="1604" t="str">
        <f t="shared" si="154"/>
        <v/>
      </c>
      <c r="JP39" s="1563"/>
      <c r="JQ39" s="1563" t="str">
        <f t="shared" si="81"/>
        <v/>
      </c>
      <c r="JR39" s="1563"/>
      <c r="JS39" s="1563" t="str">
        <f t="shared" si="136"/>
        <v/>
      </c>
      <c r="JT39" s="1563"/>
      <c r="JU39" s="1563" t="str">
        <f t="shared" si="82"/>
        <v/>
      </c>
      <c r="JV39" s="1563"/>
      <c r="JW39" s="1563" t="str">
        <f t="shared" si="83"/>
        <v/>
      </c>
      <c r="JX39" s="1563"/>
      <c r="JY39" s="1563" t="str">
        <f t="shared" si="84"/>
        <v/>
      </c>
      <c r="JZ39" s="1563"/>
      <c r="KA39" s="1563" t="str">
        <f t="shared" si="85"/>
        <v/>
      </c>
      <c r="KB39" s="1563"/>
      <c r="KC39" s="1563" t="str">
        <f t="shared" si="86"/>
        <v/>
      </c>
      <c r="KD39" s="1563"/>
      <c r="KE39" s="1563" t="str">
        <f t="shared" si="87"/>
        <v/>
      </c>
      <c r="KF39" s="1563"/>
      <c r="KG39" s="1563" t="str">
        <f t="shared" si="88"/>
        <v/>
      </c>
      <c r="KH39" s="1563"/>
      <c r="KI39" s="1563" t="str">
        <f t="shared" si="89"/>
        <v/>
      </c>
      <c r="KJ39" s="1563"/>
      <c r="KK39" s="1563" t="str">
        <f t="shared" si="90"/>
        <v/>
      </c>
      <c r="KL39" s="1563"/>
      <c r="KM39" s="1563" t="str">
        <f t="shared" si="91"/>
        <v/>
      </c>
      <c r="KN39" s="1563"/>
      <c r="KO39" s="1563" t="str">
        <f t="shared" si="92"/>
        <v/>
      </c>
      <c r="KP39" s="1563"/>
      <c r="KQ39" s="1563" t="str">
        <f t="shared" si="93"/>
        <v/>
      </c>
      <c r="KR39" s="1563"/>
      <c r="KS39" s="1563" t="str">
        <f t="shared" si="94"/>
        <v/>
      </c>
      <c r="KT39" s="1563"/>
      <c r="KU39" s="1563" t="str">
        <f t="shared" si="155"/>
        <v/>
      </c>
      <c r="KV39" s="1563"/>
      <c r="KW39" s="1563" t="str">
        <f t="shared" si="95"/>
        <v/>
      </c>
      <c r="KX39" s="1563"/>
      <c r="KY39" s="1563" t="str">
        <f t="shared" si="96"/>
        <v/>
      </c>
      <c r="KZ39" s="1563"/>
      <c r="LA39" s="1563" t="str">
        <f t="shared" si="97"/>
        <v/>
      </c>
      <c r="LB39" s="1563"/>
      <c r="LC39" s="1563" t="str">
        <f t="shared" si="98"/>
        <v/>
      </c>
      <c r="LD39" s="1563"/>
      <c r="LE39" s="1563" t="str">
        <f t="shared" si="99"/>
        <v/>
      </c>
      <c r="LF39" s="1563"/>
      <c r="LG39" s="1563" t="str">
        <f t="shared" si="100"/>
        <v/>
      </c>
      <c r="LH39" s="1563"/>
      <c r="LI39" s="1563" t="str">
        <f t="shared" si="101"/>
        <v/>
      </c>
      <c r="LJ39" s="1563"/>
      <c r="LK39" s="1563" t="str">
        <f t="shared" si="102"/>
        <v/>
      </c>
      <c r="LL39" s="1563"/>
      <c r="LM39" s="1563" t="str">
        <f t="shared" si="103"/>
        <v/>
      </c>
      <c r="LN39" s="1563"/>
      <c r="LO39" s="1563" t="str">
        <f t="shared" si="104"/>
        <v/>
      </c>
      <c r="LP39" s="1563"/>
      <c r="LQ39" s="1563" t="str">
        <f t="shared" si="105"/>
        <v/>
      </c>
      <c r="LR39" s="1563"/>
      <c r="LS39" s="1563" t="str">
        <f t="shared" si="106"/>
        <v/>
      </c>
      <c r="LT39" s="1563"/>
      <c r="LU39" s="1563" t="str">
        <f t="shared" si="107"/>
        <v/>
      </c>
      <c r="LV39" s="1563"/>
      <c r="LW39" s="1563" t="str">
        <f t="shared" si="108"/>
        <v/>
      </c>
      <c r="LX39" s="1563"/>
      <c r="LY39" s="1563" t="str">
        <f t="shared" si="109"/>
        <v/>
      </c>
      <c r="LZ39" s="1563"/>
      <c r="MA39" s="1563" t="str">
        <f t="shared" si="110"/>
        <v/>
      </c>
      <c r="MB39" s="1563"/>
      <c r="MC39" s="1563" t="str">
        <f t="shared" si="111"/>
        <v/>
      </c>
      <c r="MD39" s="1563"/>
      <c r="ME39" s="1563" t="str">
        <f t="shared" si="112"/>
        <v/>
      </c>
      <c r="MF39" s="1563"/>
      <c r="MG39" s="1572">
        <f t="shared" si="137"/>
        <v>0</v>
      </c>
      <c r="MH39" s="1553"/>
      <c r="MI39" s="1571">
        <f t="shared" si="138"/>
        <v>0</v>
      </c>
      <c r="MJ39" s="1555">
        <f t="shared" si="138"/>
        <v>0</v>
      </c>
      <c r="MK39" s="1555">
        <f t="shared" si="138"/>
        <v>0</v>
      </c>
      <c r="ML39" s="1555">
        <f t="shared" si="138"/>
        <v>0</v>
      </c>
      <c r="MM39" s="1555">
        <f t="shared" si="138"/>
        <v>0</v>
      </c>
      <c r="MN39" s="1555">
        <f t="shared" si="138"/>
        <v>0</v>
      </c>
      <c r="MO39" s="1579">
        <f t="shared" si="138"/>
        <v>0</v>
      </c>
      <c r="MP39" s="1754">
        <f t="shared" si="188"/>
        <v>0</v>
      </c>
      <c r="MQ39" s="1553"/>
      <c r="MR39" s="1557"/>
      <c r="MS39" s="1557"/>
      <c r="MT39" s="1557"/>
      <c r="MU39" s="1557"/>
      <c r="MV39" s="1557"/>
      <c r="MW39" s="1557"/>
      <c r="MX39" s="1557"/>
      <c r="MY39" s="1752"/>
      <c r="MZ39" s="1600"/>
      <c r="NA39" s="1553"/>
      <c r="NB39" s="1585">
        <f t="shared" si="140"/>
        <v>0</v>
      </c>
      <c r="NC39" s="1554">
        <f t="shared" si="141"/>
        <v>0</v>
      </c>
      <c r="ND39" s="1554">
        <f t="shared" si="142"/>
        <v>0</v>
      </c>
      <c r="NE39" s="1554">
        <f t="shared" si="143"/>
        <v>0</v>
      </c>
      <c r="NF39" s="1554">
        <f t="shared" si="144"/>
        <v>0</v>
      </c>
      <c r="NG39" s="1554">
        <f t="shared" si="145"/>
        <v>0</v>
      </c>
      <c r="NH39" s="1554">
        <f t="shared" si="146"/>
        <v>0</v>
      </c>
      <c r="NI39" s="1590">
        <f t="shared" si="147"/>
        <v>0</v>
      </c>
      <c r="NL39" s="1766">
        <f t="shared" si="148"/>
        <v>0</v>
      </c>
    </row>
    <row r="40" spans="3:376" s="1337" customFormat="1" ht="10.5" customHeight="1" thickBot="1">
      <c r="C40" s="2475" t="str">
        <f t="shared" si="114"/>
        <v>0T</v>
      </c>
      <c r="D40" s="2472">
        <f t="shared" si="115"/>
        <v>0</v>
      </c>
      <c r="E40" s="1450">
        <f t="shared" si="116"/>
        <v>0</v>
      </c>
      <c r="F40" s="1450">
        <f t="shared" si="117"/>
        <v>0</v>
      </c>
      <c r="G40" s="1450">
        <f t="shared" si="118"/>
        <v>0</v>
      </c>
      <c r="H40" s="1450">
        <f t="shared" si="119"/>
        <v>0</v>
      </c>
      <c r="I40" s="2468"/>
      <c r="J40" s="1340"/>
      <c r="L40" s="2486" t="str">
        <f t="shared" si="120"/>
        <v>0T</v>
      </c>
      <c r="M40" s="2489">
        <f t="shared" si="121"/>
        <v>0</v>
      </c>
      <c r="N40" s="1417">
        <f t="shared" si="121"/>
        <v>0</v>
      </c>
      <c r="O40" s="1417">
        <f t="shared" si="121"/>
        <v>0</v>
      </c>
      <c r="P40" s="1417">
        <f t="shared" si="121"/>
        <v>0</v>
      </c>
      <c r="Q40" s="1417">
        <f t="shared" si="121"/>
        <v>0</v>
      </c>
      <c r="R40" s="1418"/>
      <c r="S40" s="1418"/>
      <c r="T40" s="2481"/>
      <c r="V40" s="1553"/>
      <c r="W40" s="1752"/>
      <c r="X40" s="1752"/>
      <c r="Y40" s="1752"/>
      <c r="Z40" s="1752"/>
      <c r="AA40" s="1752"/>
      <c r="AB40" s="1752"/>
      <c r="AC40" s="1752"/>
      <c r="AD40" s="1752"/>
      <c r="AE40" s="1752"/>
      <c r="AF40" s="1752"/>
      <c r="AG40" s="1752"/>
      <c r="AH40" s="1752"/>
      <c r="AI40" s="1752"/>
      <c r="AJ40" s="1752"/>
      <c r="AK40" s="1752"/>
      <c r="AL40" s="1752"/>
      <c r="AM40" s="1752"/>
      <c r="AN40" s="1752"/>
      <c r="AO40" s="1752"/>
      <c r="AP40" s="1752"/>
      <c r="AQ40" s="1752"/>
      <c r="AR40" s="1752"/>
      <c r="AS40" s="1752"/>
      <c r="AT40" s="1752"/>
      <c r="AU40" s="1752"/>
      <c r="AV40" s="1752"/>
      <c r="AW40" s="1752"/>
      <c r="AX40" s="1752"/>
      <c r="AY40" s="1752"/>
      <c r="AZ40" s="1752"/>
      <c r="BA40" s="1752"/>
      <c r="BB40" s="1752"/>
      <c r="BC40" s="1752"/>
      <c r="BD40" s="1752"/>
      <c r="BE40" s="1752"/>
      <c r="BF40" s="1752"/>
      <c r="BG40" s="1752"/>
      <c r="BH40" s="1752"/>
      <c r="BI40" s="1752"/>
      <c r="BJ40" s="1752"/>
      <c r="BK40" s="1752"/>
      <c r="BL40" s="1752"/>
      <c r="BM40" s="1752"/>
      <c r="BN40" s="1752"/>
      <c r="BO40" s="1752"/>
      <c r="BP40" s="1752"/>
      <c r="BQ40" s="1752"/>
      <c r="BR40" s="1752"/>
      <c r="BS40" s="1752"/>
      <c r="BT40" s="1752"/>
      <c r="BU40" s="1752"/>
      <c r="BV40" s="1752"/>
      <c r="BW40" s="1752"/>
      <c r="BX40" s="1752"/>
      <c r="BY40" s="1752"/>
      <c r="BZ40" s="1752"/>
      <c r="CA40" s="1752"/>
      <c r="CB40" s="1752"/>
      <c r="CC40" s="1752"/>
      <c r="CD40" s="1752"/>
      <c r="CE40" s="1752"/>
      <c r="CF40" s="1752"/>
      <c r="CG40" s="1752"/>
      <c r="CH40" s="1752"/>
      <c r="CI40" s="1752"/>
      <c r="CJ40" s="1752"/>
      <c r="CK40" s="1752"/>
      <c r="CL40" s="1752"/>
      <c r="CM40" s="1752"/>
      <c r="CN40" s="2494" t="str">
        <f>IF(DO40="","",(DO40&amp;(COUNTIF($DO$16:DO41,DO40))))</f>
        <v>013</v>
      </c>
      <c r="CO40" s="1471">
        <f t="shared" ref="CO40" si="219">DO40</f>
        <v>0</v>
      </c>
      <c r="CP40" s="2500" t="str">
        <f t="shared" ref="CP40" si="220">DO40&amp;DP40</f>
        <v>0T</v>
      </c>
      <c r="CQ40" s="2489">
        <f t="shared" si="151"/>
        <v>0</v>
      </c>
      <c r="CR40" s="1417">
        <f t="shared" si="122"/>
        <v>0</v>
      </c>
      <c r="CS40" s="1417">
        <f t="shared" si="123"/>
        <v>0</v>
      </c>
      <c r="CT40" s="1417">
        <f t="shared" si="124"/>
        <v>0</v>
      </c>
      <c r="CU40" s="2495">
        <f t="shared" si="125"/>
        <v>0</v>
      </c>
      <c r="CW40" s="2429" t="str">
        <f>IFERROR((VLOOKUP(CN40,'BİLGİ GİR'!$V$170:$AA$182,6,0)),"")</f>
        <v/>
      </c>
      <c r="CX40" s="4180">
        <f>'BİLGİ GİR'!F182</f>
        <v>0</v>
      </c>
      <c r="CY40" s="1421"/>
      <c r="CZ40" s="1442">
        <f>'BİLGİ GİR'!CB182</f>
        <v>0</v>
      </c>
      <c r="DA40" s="1445"/>
      <c r="DB40" s="1442">
        <f>'BİLGİ GİR'!CD182</f>
        <v>0</v>
      </c>
      <c r="DC40" s="1445"/>
      <c r="DD40" s="1442">
        <f>'BİLGİ GİR'!CF182</f>
        <v>0</v>
      </c>
      <c r="DE40" s="1445"/>
      <c r="DF40" s="1442">
        <f>'BİLGİ GİR'!CH182</f>
        <v>0</v>
      </c>
      <c r="DG40" s="1445"/>
      <c r="DH40" s="1442">
        <f>'BİLGİ GİR'!CJ182</f>
        <v>0</v>
      </c>
      <c r="DI40" s="1445"/>
      <c r="DJ40" s="1442">
        <f>'BİLGİ GİR'!CL182</f>
        <v>0</v>
      </c>
      <c r="DK40" s="1445"/>
      <c r="DL40" s="1442">
        <f>'BİLGİ GİR'!CN182</f>
        <v>0</v>
      </c>
      <c r="DM40" s="1445"/>
      <c r="DN40" s="1749"/>
      <c r="DO40" s="4112">
        <f t="shared" ref="DO40" si="221">CX40</f>
        <v>0</v>
      </c>
      <c r="DP40" s="1342" t="s">
        <v>7</v>
      </c>
      <c r="DQ40" s="1738">
        <f>'GECE (Saat Ekle)'!D31</f>
        <v>0</v>
      </c>
      <c r="DR40" s="1729">
        <f>'GECE (Saat Ekle)'!E31</f>
        <v>0</v>
      </c>
      <c r="DS40" s="1739">
        <f>'GECE (Saat Ekle)'!F31</f>
        <v>0</v>
      </c>
      <c r="DT40" s="1729">
        <f>'GECE (Saat Ekle)'!G31</f>
        <v>0</v>
      </c>
      <c r="DU40" s="1739">
        <f>'GECE (Saat Ekle)'!H31</f>
        <v>0</v>
      </c>
      <c r="DV40" s="1729">
        <f>'GECE (Saat Ekle)'!I31</f>
        <v>0</v>
      </c>
      <c r="DW40" s="1739">
        <f>'GECE (Saat Ekle)'!J31</f>
        <v>0</v>
      </c>
      <c r="DX40" s="1729">
        <f>'GECE (Saat Ekle)'!K31</f>
        <v>0</v>
      </c>
      <c r="DY40" s="1739">
        <f>'GECE (Saat Ekle)'!L31</f>
        <v>0</v>
      </c>
      <c r="DZ40" s="1729">
        <f>'GECE (Saat Ekle)'!M31</f>
        <v>0</v>
      </c>
      <c r="EA40" s="1464">
        <f>'GECE (Saat Ekle)'!N31</f>
        <v>0</v>
      </c>
      <c r="EB40" s="1730">
        <f>'GECE (Saat Ekle)'!O31</f>
        <v>0</v>
      </c>
      <c r="EC40" s="1465">
        <f>'GECE (Saat Ekle)'!P31</f>
        <v>0</v>
      </c>
      <c r="ED40" s="1730">
        <f>'GECE (Saat Ekle)'!Q31</f>
        <v>0</v>
      </c>
      <c r="EE40" s="1738">
        <f>'GECE (Saat Ekle)'!R31</f>
        <v>0</v>
      </c>
      <c r="EF40" s="1773">
        <f>'GECE (Saat Ekle)'!S31</f>
        <v>0</v>
      </c>
      <c r="EG40" s="1739">
        <f>'GECE (Saat Ekle)'!T31</f>
        <v>0</v>
      </c>
      <c r="EH40" s="1773">
        <f>'GECE (Saat Ekle)'!U31</f>
        <v>0</v>
      </c>
      <c r="EI40" s="1739">
        <f>'GECE (Saat Ekle)'!V31</f>
        <v>0</v>
      </c>
      <c r="EJ40" s="1773">
        <f>'GECE (Saat Ekle)'!W31</f>
        <v>0</v>
      </c>
      <c r="EK40" s="1739">
        <f>'GECE (Saat Ekle)'!X31</f>
        <v>0</v>
      </c>
      <c r="EL40" s="1773">
        <f>'GECE (Saat Ekle)'!Y31</f>
        <v>0</v>
      </c>
      <c r="EM40" s="1739">
        <f>'GECE (Saat Ekle)'!Z31</f>
        <v>0</v>
      </c>
      <c r="EN40" s="1773">
        <f>'GECE (Saat Ekle)'!AA31</f>
        <v>0</v>
      </c>
      <c r="EO40" s="1464">
        <f>'GECE (Saat Ekle)'!AB31</f>
        <v>0</v>
      </c>
      <c r="EP40" s="1774">
        <f>'GECE (Saat Ekle)'!AC31</f>
        <v>0</v>
      </c>
      <c r="EQ40" s="1465">
        <f>'GECE (Saat Ekle)'!AD31</f>
        <v>0</v>
      </c>
      <c r="ER40" s="1774">
        <f>'GECE (Saat Ekle)'!AE31</f>
        <v>0</v>
      </c>
      <c r="ES40" s="1738">
        <f>'GECE (Saat Ekle)'!AF31</f>
        <v>0</v>
      </c>
      <c r="ET40" s="1773">
        <f>'GECE (Saat Ekle)'!AG31</f>
        <v>0</v>
      </c>
      <c r="EU40" s="1739">
        <f>'GECE (Saat Ekle)'!AH31</f>
        <v>0</v>
      </c>
      <c r="EV40" s="1773">
        <f>'GECE (Saat Ekle)'!AI31</f>
        <v>0</v>
      </c>
      <c r="EW40" s="1739">
        <f>'GECE (Saat Ekle)'!AJ31</f>
        <v>0</v>
      </c>
      <c r="EX40" s="1773">
        <f>'GECE (Saat Ekle)'!AK31</f>
        <v>0</v>
      </c>
      <c r="EY40" s="1739">
        <f>'GECE (Saat Ekle)'!AL31</f>
        <v>0</v>
      </c>
      <c r="EZ40" s="1773">
        <f>'GECE (Saat Ekle)'!AM31</f>
        <v>0</v>
      </c>
      <c r="FA40" s="1739">
        <f>'GECE (Saat Ekle)'!AN31</f>
        <v>0</v>
      </c>
      <c r="FB40" s="1773">
        <f>'GECE (Saat Ekle)'!AO31</f>
        <v>0</v>
      </c>
      <c r="FC40" s="1464">
        <f>'GECE (Saat Ekle)'!AP31</f>
        <v>0</v>
      </c>
      <c r="FD40" s="1774">
        <f>'GECE (Saat Ekle)'!AQ31</f>
        <v>0</v>
      </c>
      <c r="FE40" s="1465">
        <f>'GECE (Saat Ekle)'!AR31</f>
        <v>0</v>
      </c>
      <c r="FF40" s="1774">
        <f>'GECE (Saat Ekle)'!AS31</f>
        <v>0</v>
      </c>
      <c r="FG40" s="1738">
        <f>'GECE (Saat Ekle)'!AT31</f>
        <v>0</v>
      </c>
      <c r="FH40" s="1773">
        <f>'GECE (Saat Ekle)'!AU31</f>
        <v>0</v>
      </c>
      <c r="FI40" s="1739">
        <f>'GECE (Saat Ekle)'!AV31</f>
        <v>0</v>
      </c>
      <c r="FJ40" s="1773">
        <f>'GECE (Saat Ekle)'!AW31</f>
        <v>0</v>
      </c>
      <c r="FK40" s="1739">
        <f>'GECE (Saat Ekle)'!AX31</f>
        <v>0</v>
      </c>
      <c r="FL40" s="1773">
        <f>'GECE (Saat Ekle)'!AY31</f>
        <v>0</v>
      </c>
      <c r="FM40" s="1739">
        <f>'GECE (Saat Ekle)'!AZ31</f>
        <v>0</v>
      </c>
      <c r="FN40" s="1773">
        <f>'GECE (Saat Ekle)'!BA31</f>
        <v>0</v>
      </c>
      <c r="FO40" s="1739">
        <f>'GECE (Saat Ekle)'!BB31</f>
        <v>0</v>
      </c>
      <c r="FP40" s="1773">
        <f>'GECE (Saat Ekle)'!BC31</f>
        <v>0</v>
      </c>
      <c r="FQ40" s="1464">
        <f>'GECE (Saat Ekle)'!BD31</f>
        <v>0</v>
      </c>
      <c r="FR40" s="1774">
        <f>'GECE (Saat Ekle)'!BE31</f>
        <v>0</v>
      </c>
      <c r="FS40" s="1465">
        <f>'GECE (Saat Ekle)'!BF31</f>
        <v>0</v>
      </c>
      <c r="FT40" s="1774">
        <f>'GECE (Saat Ekle)'!BG31</f>
        <v>0</v>
      </c>
      <c r="FU40" s="1738">
        <f>'GECE (Saat Ekle)'!BH31</f>
        <v>0</v>
      </c>
      <c r="FV40" s="1773">
        <f>'GECE (Saat Ekle)'!BI31</f>
        <v>0</v>
      </c>
      <c r="FW40" s="1739">
        <f>'GECE (Saat Ekle)'!BJ31</f>
        <v>0</v>
      </c>
      <c r="FX40" s="1773">
        <f>'GECE (Saat Ekle)'!BK31</f>
        <v>0</v>
      </c>
      <c r="FY40" s="1739">
        <f>'GECE (Saat Ekle)'!BL31</f>
        <v>0</v>
      </c>
      <c r="FZ40" s="1773">
        <f>'GECE (Saat Ekle)'!BM31</f>
        <v>0</v>
      </c>
      <c r="GA40" s="1739">
        <f>'GECE (Saat Ekle)'!BN31</f>
        <v>0</v>
      </c>
      <c r="GB40" s="1773">
        <f>'GECE (Saat Ekle)'!BO31</f>
        <v>0</v>
      </c>
      <c r="GC40" s="1739">
        <f>'GECE (Saat Ekle)'!BP31</f>
        <v>0</v>
      </c>
      <c r="GD40" s="1773">
        <f>'GECE (Saat Ekle)'!BQ31</f>
        <v>0</v>
      </c>
      <c r="GE40" s="1464">
        <f>'GECE (Saat Ekle)'!BR31</f>
        <v>0</v>
      </c>
      <c r="GF40" s="1774">
        <f>'GECE (Saat Ekle)'!BS31</f>
        <v>0</v>
      </c>
      <c r="GG40" s="1465">
        <f>'GECE (Saat Ekle)'!BT31</f>
        <v>0</v>
      </c>
      <c r="GH40" s="1775">
        <f>'GECE (Saat Ekle)'!BU31</f>
        <v>0</v>
      </c>
      <c r="GK40" s="4108">
        <f t="shared" ref="GK40" si="222">DO40</f>
        <v>0</v>
      </c>
      <c r="GL40" s="1487" t="str">
        <f t="shared" si="126"/>
        <v/>
      </c>
      <c r="GM40" s="1515"/>
      <c r="GN40" s="1487" t="str">
        <f t="shared" si="51"/>
        <v/>
      </c>
      <c r="GO40" s="1515"/>
      <c r="GP40" s="1487" t="str">
        <f t="shared" si="52"/>
        <v/>
      </c>
      <c r="GQ40" s="1515"/>
      <c r="GR40" s="1487" t="str">
        <f t="shared" si="53"/>
        <v/>
      </c>
      <c r="GS40" s="1515"/>
      <c r="GT40" s="1487" t="str">
        <f t="shared" si="54"/>
        <v/>
      </c>
      <c r="GU40" s="1500"/>
      <c r="GV40" s="1497" t="str">
        <f t="shared" si="127"/>
        <v/>
      </c>
      <c r="GW40" s="1515"/>
      <c r="GX40" s="1487" t="str">
        <f t="shared" si="128"/>
        <v/>
      </c>
      <c r="GY40" s="1517"/>
      <c r="GZ40" s="1494" t="str">
        <f t="shared" si="129"/>
        <v/>
      </c>
      <c r="HA40" s="1515"/>
      <c r="HB40" s="1490" t="str">
        <f t="shared" si="55"/>
        <v/>
      </c>
      <c r="HC40" s="1515"/>
      <c r="HD40" s="1490" t="str">
        <f t="shared" si="56"/>
        <v/>
      </c>
      <c r="HE40" s="1515"/>
      <c r="HF40" s="1490" t="str">
        <f t="shared" si="57"/>
        <v/>
      </c>
      <c r="HG40" s="1515"/>
      <c r="HH40" s="1490" t="str">
        <f t="shared" si="58"/>
        <v/>
      </c>
      <c r="HI40" s="1500"/>
      <c r="HJ40" s="1506" t="str">
        <f t="shared" si="59"/>
        <v/>
      </c>
      <c r="HK40" s="1515"/>
      <c r="HL40" s="1490" t="str">
        <f t="shared" si="130"/>
        <v/>
      </c>
      <c r="HM40" s="1517"/>
      <c r="HN40" s="1503" t="str">
        <f t="shared" si="60"/>
        <v/>
      </c>
      <c r="HO40" s="1515"/>
      <c r="HP40" s="1487" t="str">
        <f t="shared" si="61"/>
        <v/>
      </c>
      <c r="HQ40" s="1515"/>
      <c r="HR40" s="1487" t="str">
        <f t="shared" si="62"/>
        <v/>
      </c>
      <c r="HS40" s="1515"/>
      <c r="HT40" s="1487" t="str">
        <f t="shared" si="63"/>
        <v/>
      </c>
      <c r="HU40" s="1515"/>
      <c r="HV40" s="1487" t="str">
        <f t="shared" si="64"/>
        <v/>
      </c>
      <c r="HW40" s="1500"/>
      <c r="HX40" s="1497" t="str">
        <f t="shared" si="65"/>
        <v/>
      </c>
      <c r="HY40" s="1515"/>
      <c r="HZ40" s="1487" t="str">
        <f t="shared" si="66"/>
        <v/>
      </c>
      <c r="IA40" s="1517"/>
      <c r="IB40" s="1494" t="str">
        <f t="shared" si="67"/>
        <v/>
      </c>
      <c r="IC40" s="1515"/>
      <c r="ID40" s="1490" t="str">
        <f t="shared" si="68"/>
        <v/>
      </c>
      <c r="IE40" s="1515"/>
      <c r="IF40" s="1490" t="str">
        <f t="shared" si="69"/>
        <v/>
      </c>
      <c r="IG40" s="1515"/>
      <c r="IH40" s="1490" t="str">
        <f t="shared" si="70"/>
        <v/>
      </c>
      <c r="II40" s="1515"/>
      <c r="IJ40" s="1490" t="str">
        <f t="shared" si="71"/>
        <v/>
      </c>
      <c r="IK40" s="1500"/>
      <c r="IL40" s="1506" t="str">
        <f t="shared" si="72"/>
        <v/>
      </c>
      <c r="IM40" s="1515"/>
      <c r="IN40" s="1490" t="str">
        <f t="shared" si="73"/>
        <v/>
      </c>
      <c r="IO40" s="1517"/>
      <c r="IP40" s="1509" t="str">
        <f t="shared" si="74"/>
        <v/>
      </c>
      <c r="IQ40" s="1515"/>
      <c r="IR40" s="1422" t="str">
        <f t="shared" si="75"/>
        <v/>
      </c>
      <c r="IS40" s="1515"/>
      <c r="IT40" s="1422" t="str">
        <f t="shared" si="76"/>
        <v/>
      </c>
      <c r="IU40" s="1515"/>
      <c r="IV40" s="1422" t="str">
        <f t="shared" si="77"/>
        <v/>
      </c>
      <c r="IW40" s="1515"/>
      <c r="IX40" s="1422" t="str">
        <f t="shared" si="78"/>
        <v/>
      </c>
      <c r="IY40" s="1500"/>
      <c r="IZ40" s="1512" t="str">
        <f t="shared" si="79"/>
        <v/>
      </c>
      <c r="JA40" s="1515"/>
      <c r="JB40" s="1422" t="str">
        <f t="shared" si="80"/>
        <v/>
      </c>
      <c r="JC40" s="1517"/>
      <c r="JE40" s="1571">
        <f t="shared" si="131"/>
        <v>0</v>
      </c>
      <c r="JF40" s="1555">
        <f t="shared" si="132"/>
        <v>0</v>
      </c>
      <c r="JG40" s="1555">
        <f t="shared" si="133"/>
        <v>0</v>
      </c>
      <c r="JH40" s="1555">
        <f t="shared" si="134"/>
        <v>0</v>
      </c>
      <c r="JI40" s="1579">
        <f t="shared" si="135"/>
        <v>0</v>
      </c>
      <c r="JJ40" s="1549"/>
      <c r="JK40" s="1549"/>
      <c r="JL40" s="1754"/>
      <c r="JM40" s="1553"/>
      <c r="JN40" s="4182"/>
      <c r="JO40" s="1604" t="str">
        <f t="shared" si="154"/>
        <v/>
      </c>
      <c r="JP40" s="1563"/>
      <c r="JQ40" s="1563" t="str">
        <f t="shared" si="81"/>
        <v/>
      </c>
      <c r="JR40" s="1563"/>
      <c r="JS40" s="1563" t="str">
        <f t="shared" si="136"/>
        <v/>
      </c>
      <c r="JT40" s="1563"/>
      <c r="JU40" s="1563" t="str">
        <f t="shared" si="82"/>
        <v/>
      </c>
      <c r="JV40" s="1563"/>
      <c r="JW40" s="1563" t="str">
        <f t="shared" si="83"/>
        <v/>
      </c>
      <c r="JX40" s="1563"/>
      <c r="JY40" s="1563" t="str">
        <f t="shared" si="84"/>
        <v/>
      </c>
      <c r="JZ40" s="1563"/>
      <c r="KA40" s="1563" t="str">
        <f t="shared" si="85"/>
        <v/>
      </c>
      <c r="KB40" s="1563"/>
      <c r="KC40" s="1563" t="str">
        <f t="shared" si="86"/>
        <v/>
      </c>
      <c r="KD40" s="1563"/>
      <c r="KE40" s="1563" t="str">
        <f t="shared" si="87"/>
        <v/>
      </c>
      <c r="KF40" s="1563"/>
      <c r="KG40" s="1563" t="str">
        <f t="shared" si="88"/>
        <v/>
      </c>
      <c r="KH40" s="1563"/>
      <c r="KI40" s="1563" t="str">
        <f t="shared" si="89"/>
        <v/>
      </c>
      <c r="KJ40" s="1563"/>
      <c r="KK40" s="1563" t="str">
        <f t="shared" si="90"/>
        <v/>
      </c>
      <c r="KL40" s="1563"/>
      <c r="KM40" s="1563" t="str">
        <f t="shared" si="91"/>
        <v/>
      </c>
      <c r="KN40" s="1563"/>
      <c r="KO40" s="1563" t="str">
        <f t="shared" si="92"/>
        <v/>
      </c>
      <c r="KP40" s="1563"/>
      <c r="KQ40" s="1563" t="str">
        <f t="shared" si="93"/>
        <v/>
      </c>
      <c r="KR40" s="1563"/>
      <c r="KS40" s="1563" t="str">
        <f t="shared" si="94"/>
        <v/>
      </c>
      <c r="KT40" s="1563"/>
      <c r="KU40" s="1563" t="str">
        <f t="shared" si="155"/>
        <v/>
      </c>
      <c r="KV40" s="1563"/>
      <c r="KW40" s="1563" t="str">
        <f t="shared" si="95"/>
        <v/>
      </c>
      <c r="KX40" s="1563"/>
      <c r="KY40" s="1563" t="str">
        <f t="shared" si="96"/>
        <v/>
      </c>
      <c r="KZ40" s="1563"/>
      <c r="LA40" s="1563" t="str">
        <f t="shared" si="97"/>
        <v/>
      </c>
      <c r="LB40" s="1563"/>
      <c r="LC40" s="1563" t="str">
        <f t="shared" si="98"/>
        <v/>
      </c>
      <c r="LD40" s="1563"/>
      <c r="LE40" s="1563" t="str">
        <f t="shared" si="99"/>
        <v/>
      </c>
      <c r="LF40" s="1563"/>
      <c r="LG40" s="1563" t="str">
        <f t="shared" si="100"/>
        <v/>
      </c>
      <c r="LH40" s="1563"/>
      <c r="LI40" s="1563" t="str">
        <f t="shared" si="101"/>
        <v/>
      </c>
      <c r="LJ40" s="1563"/>
      <c r="LK40" s="1563" t="str">
        <f t="shared" si="102"/>
        <v/>
      </c>
      <c r="LL40" s="1563"/>
      <c r="LM40" s="1563" t="str">
        <f t="shared" si="103"/>
        <v/>
      </c>
      <c r="LN40" s="1563"/>
      <c r="LO40" s="1563" t="str">
        <f t="shared" si="104"/>
        <v/>
      </c>
      <c r="LP40" s="1563"/>
      <c r="LQ40" s="1563" t="str">
        <f t="shared" si="105"/>
        <v/>
      </c>
      <c r="LR40" s="1563"/>
      <c r="LS40" s="1563" t="str">
        <f t="shared" si="106"/>
        <v/>
      </c>
      <c r="LT40" s="1563"/>
      <c r="LU40" s="1563" t="str">
        <f t="shared" si="107"/>
        <v/>
      </c>
      <c r="LV40" s="1563"/>
      <c r="LW40" s="1563" t="str">
        <f t="shared" si="108"/>
        <v/>
      </c>
      <c r="LX40" s="1563"/>
      <c r="LY40" s="1563" t="str">
        <f t="shared" si="109"/>
        <v/>
      </c>
      <c r="LZ40" s="1563"/>
      <c r="MA40" s="1563" t="str">
        <f t="shared" si="110"/>
        <v/>
      </c>
      <c r="MB40" s="1563"/>
      <c r="MC40" s="1563" t="str">
        <f t="shared" si="111"/>
        <v/>
      </c>
      <c r="MD40" s="1563"/>
      <c r="ME40" s="1563" t="str">
        <f t="shared" si="112"/>
        <v/>
      </c>
      <c r="MF40" s="1563"/>
      <c r="MG40" s="1572">
        <f t="shared" si="137"/>
        <v>0</v>
      </c>
      <c r="MH40" s="1553"/>
      <c r="MI40" s="1571">
        <f t="shared" si="138"/>
        <v>0</v>
      </c>
      <c r="MJ40" s="1555">
        <f t="shared" si="138"/>
        <v>0</v>
      </c>
      <c r="MK40" s="1555">
        <f t="shared" si="138"/>
        <v>0</v>
      </c>
      <c r="ML40" s="1555">
        <f t="shared" si="138"/>
        <v>0</v>
      </c>
      <c r="MM40" s="1555">
        <f t="shared" si="138"/>
        <v>0</v>
      </c>
      <c r="MN40" s="1555">
        <f t="shared" si="138"/>
        <v>0</v>
      </c>
      <c r="MO40" s="1579">
        <f t="shared" si="138"/>
        <v>0</v>
      </c>
      <c r="MP40" s="1754">
        <f>SUM(MI40:MO40)</f>
        <v>0</v>
      </c>
      <c r="MQ40" s="1553"/>
      <c r="MR40" s="1557"/>
      <c r="MS40" s="1557"/>
      <c r="MT40" s="1557"/>
      <c r="MU40" s="1557"/>
      <c r="MV40" s="1557"/>
      <c r="MW40" s="1557"/>
      <c r="MX40" s="1557"/>
      <c r="MY40" s="1752"/>
      <c r="MZ40" s="1600"/>
      <c r="NA40" s="1553"/>
      <c r="NB40" s="1585">
        <f t="shared" si="140"/>
        <v>0</v>
      </c>
      <c r="NC40" s="1554">
        <f t="shared" si="141"/>
        <v>0</v>
      </c>
      <c r="ND40" s="1554">
        <f t="shared" si="142"/>
        <v>0</v>
      </c>
      <c r="NE40" s="1554">
        <f t="shared" si="143"/>
        <v>0</v>
      </c>
      <c r="NF40" s="1554">
        <f t="shared" si="144"/>
        <v>0</v>
      </c>
      <c r="NG40" s="1554">
        <f t="shared" si="145"/>
        <v>0</v>
      </c>
      <c r="NH40" s="1554">
        <f t="shared" si="146"/>
        <v>0</v>
      </c>
      <c r="NI40" s="1586">
        <f t="shared" si="147"/>
        <v>0</v>
      </c>
      <c r="NL40" s="1766">
        <f t="shared" si="148"/>
        <v>0</v>
      </c>
    </row>
    <row r="41" spans="3:376" s="1337" customFormat="1" ht="10.5" customHeight="1" thickBot="1">
      <c r="C41" s="2476" t="str">
        <f t="shared" si="114"/>
        <v>0D</v>
      </c>
      <c r="D41" s="2473">
        <f t="shared" si="115"/>
        <v>0</v>
      </c>
      <c r="E41" s="2469">
        <f t="shared" si="116"/>
        <v>0</v>
      </c>
      <c r="F41" s="2469">
        <f t="shared" si="117"/>
        <v>0</v>
      </c>
      <c r="G41" s="2469">
        <f t="shared" si="118"/>
        <v>0</v>
      </c>
      <c r="H41" s="2469">
        <f t="shared" si="119"/>
        <v>0</v>
      </c>
      <c r="I41" s="2470"/>
      <c r="J41" s="1340"/>
      <c r="L41" s="2487" t="str">
        <f t="shared" si="120"/>
        <v>0D</v>
      </c>
      <c r="M41" s="2490">
        <f t="shared" si="121"/>
        <v>0</v>
      </c>
      <c r="N41" s="2482">
        <f t="shared" si="121"/>
        <v>0</v>
      </c>
      <c r="O41" s="2482">
        <f t="shared" si="121"/>
        <v>0</v>
      </c>
      <c r="P41" s="2482">
        <f t="shared" si="121"/>
        <v>0</v>
      </c>
      <c r="Q41" s="2482">
        <f t="shared" si="121"/>
        <v>0</v>
      </c>
      <c r="R41" s="2483"/>
      <c r="S41" s="2483"/>
      <c r="T41" s="2484"/>
      <c r="V41" s="1553"/>
      <c r="W41" s="1752"/>
      <c r="X41" s="1752"/>
      <c r="Y41" s="1752"/>
      <c r="Z41" s="1752"/>
      <c r="AA41" s="1752"/>
      <c r="AB41" s="1752"/>
      <c r="AC41" s="1752"/>
      <c r="AD41" s="1752"/>
      <c r="AE41" s="1752"/>
      <c r="AF41" s="1752"/>
      <c r="AG41" s="1752"/>
      <c r="AH41" s="1752"/>
      <c r="AI41" s="1752"/>
      <c r="AJ41" s="1752"/>
      <c r="AK41" s="1752"/>
      <c r="AL41" s="1752"/>
      <c r="AM41" s="1752"/>
      <c r="AN41" s="1752"/>
      <c r="AO41" s="1752"/>
      <c r="AP41" s="1752"/>
      <c r="AQ41" s="1752"/>
      <c r="AR41" s="1752"/>
      <c r="AS41" s="1752"/>
      <c r="AT41" s="1752"/>
      <c r="AU41" s="1752"/>
      <c r="AV41" s="1752"/>
      <c r="AW41" s="1752"/>
      <c r="AX41" s="1752"/>
      <c r="AY41" s="1752"/>
      <c r="AZ41" s="1752"/>
      <c r="BA41" s="1752"/>
      <c r="BB41" s="1752"/>
      <c r="BC41" s="1752"/>
      <c r="BD41" s="1752"/>
      <c r="BE41" s="1752"/>
      <c r="BF41" s="1752"/>
      <c r="BG41" s="1752"/>
      <c r="BH41" s="1752"/>
      <c r="BI41" s="1752"/>
      <c r="BJ41" s="1752"/>
      <c r="BK41" s="1752"/>
      <c r="BL41" s="1752"/>
      <c r="BM41" s="1752"/>
      <c r="BN41" s="1752"/>
      <c r="BO41" s="1752"/>
      <c r="BP41" s="1752"/>
      <c r="BQ41" s="1752"/>
      <c r="BR41" s="1752"/>
      <c r="BS41" s="1752"/>
      <c r="BT41" s="1752"/>
      <c r="BU41" s="1752"/>
      <c r="BV41" s="1752"/>
      <c r="BW41" s="1752"/>
      <c r="BX41" s="1752"/>
      <c r="BY41" s="1752"/>
      <c r="BZ41" s="1752"/>
      <c r="CA41" s="1752"/>
      <c r="CB41" s="1752"/>
      <c r="CC41" s="1752"/>
      <c r="CD41" s="1752"/>
      <c r="CE41" s="1752"/>
      <c r="CF41" s="1752"/>
      <c r="CG41" s="1752"/>
      <c r="CH41" s="1752"/>
      <c r="CI41" s="1752"/>
      <c r="CJ41" s="1752"/>
      <c r="CK41" s="1752"/>
      <c r="CL41" s="1752"/>
      <c r="CM41" s="1752"/>
      <c r="CN41" s="2496" t="str">
        <f>IF(DO40="","",(DO40&amp;(COUNTIF($DO$16:DO41,DO40))))</f>
        <v>013</v>
      </c>
      <c r="CO41" s="2497">
        <f t="shared" ref="CO41" si="223">CO40</f>
        <v>0</v>
      </c>
      <c r="CP41" s="2501" t="str">
        <f t="shared" ref="CP41" si="224">DO40&amp;DP41</f>
        <v>0D</v>
      </c>
      <c r="CQ41" s="2490">
        <f t="shared" si="151"/>
        <v>0</v>
      </c>
      <c r="CR41" s="2482">
        <f t="shared" si="122"/>
        <v>0</v>
      </c>
      <c r="CS41" s="2482">
        <f t="shared" si="123"/>
        <v>0</v>
      </c>
      <c r="CT41" s="2482">
        <f t="shared" si="124"/>
        <v>0</v>
      </c>
      <c r="CU41" s="2498">
        <f t="shared" si="125"/>
        <v>0</v>
      </c>
      <c r="CW41" s="2430" t="str">
        <f>IFERROR((VLOOKUP(CN41,'BİLGİ GİR'!$V$170:$AA$182,6,0)),"")</f>
        <v/>
      </c>
      <c r="CX41" s="4181"/>
      <c r="CY41" s="1427"/>
      <c r="CZ41" s="1444">
        <f>'BİLGİ GİR'!CC182</f>
        <v>0</v>
      </c>
      <c r="DA41" s="1446"/>
      <c r="DB41" s="1444">
        <f>'BİLGİ GİR'!CE182</f>
        <v>0</v>
      </c>
      <c r="DC41" s="1446"/>
      <c r="DD41" s="1444">
        <f>'BİLGİ GİR'!CG182</f>
        <v>0</v>
      </c>
      <c r="DE41" s="1446"/>
      <c r="DF41" s="1444">
        <f>'BİLGİ GİR'!CI182</f>
        <v>0</v>
      </c>
      <c r="DG41" s="1446"/>
      <c r="DH41" s="1444">
        <f>'BİLGİ GİR'!CK182</f>
        <v>0</v>
      </c>
      <c r="DI41" s="1446"/>
      <c r="DJ41" s="1444">
        <f>'BİLGİ GİR'!CM182</f>
        <v>0</v>
      </c>
      <c r="DK41" s="1446"/>
      <c r="DL41" s="1444">
        <f>'BİLGİ GİR'!CO182</f>
        <v>0</v>
      </c>
      <c r="DM41" s="1446"/>
      <c r="DN41" s="1749"/>
      <c r="DO41" s="4113"/>
      <c r="DP41" s="1274" t="s">
        <v>8</v>
      </c>
      <c r="DQ41" s="1734">
        <f>'GECE (Saat Ekle)'!D32</f>
        <v>0</v>
      </c>
      <c r="DR41" s="1727">
        <f>'GECE (Saat Ekle)'!E32</f>
        <v>0</v>
      </c>
      <c r="DS41" s="1737">
        <f>'GECE (Saat Ekle)'!F32</f>
        <v>0</v>
      </c>
      <c r="DT41" s="1727">
        <f>'GECE (Saat Ekle)'!G32</f>
        <v>0</v>
      </c>
      <c r="DU41" s="1737">
        <f>'GECE (Saat Ekle)'!H32</f>
        <v>0</v>
      </c>
      <c r="DV41" s="1727">
        <f>'GECE (Saat Ekle)'!I32</f>
        <v>0</v>
      </c>
      <c r="DW41" s="1737">
        <f>'GECE (Saat Ekle)'!J32</f>
        <v>0</v>
      </c>
      <c r="DX41" s="1727">
        <f>'GECE (Saat Ekle)'!K32</f>
        <v>0</v>
      </c>
      <c r="DY41" s="1737">
        <f>'GECE (Saat Ekle)'!L32</f>
        <v>0</v>
      </c>
      <c r="DZ41" s="1727">
        <f>'GECE (Saat Ekle)'!M32</f>
        <v>0</v>
      </c>
      <c r="EA41" s="1466">
        <f>'GECE (Saat Ekle)'!N32</f>
        <v>0</v>
      </c>
      <c r="EB41" s="1728">
        <f>'GECE (Saat Ekle)'!O32</f>
        <v>0</v>
      </c>
      <c r="EC41" s="1467">
        <f>'GECE (Saat Ekle)'!P32</f>
        <v>0</v>
      </c>
      <c r="ED41" s="1728">
        <f>'GECE (Saat Ekle)'!Q32</f>
        <v>0</v>
      </c>
      <c r="EE41" s="1734">
        <f>'GECE (Saat Ekle)'!R32</f>
        <v>0</v>
      </c>
      <c r="EF41" s="1776">
        <f>'GECE (Saat Ekle)'!S32</f>
        <v>0</v>
      </c>
      <c r="EG41" s="1737">
        <f>'GECE (Saat Ekle)'!T32</f>
        <v>0</v>
      </c>
      <c r="EH41" s="1776">
        <f>'GECE (Saat Ekle)'!U32</f>
        <v>0</v>
      </c>
      <c r="EI41" s="1737">
        <f>'GECE (Saat Ekle)'!V32</f>
        <v>0</v>
      </c>
      <c r="EJ41" s="1776">
        <f>'GECE (Saat Ekle)'!W32</f>
        <v>0</v>
      </c>
      <c r="EK41" s="1737">
        <f>'GECE (Saat Ekle)'!X32</f>
        <v>0</v>
      </c>
      <c r="EL41" s="1776">
        <f>'GECE (Saat Ekle)'!Y32</f>
        <v>0</v>
      </c>
      <c r="EM41" s="1737">
        <f>'GECE (Saat Ekle)'!Z32</f>
        <v>0</v>
      </c>
      <c r="EN41" s="1776">
        <f>'GECE (Saat Ekle)'!AA32</f>
        <v>0</v>
      </c>
      <c r="EO41" s="1466">
        <f>'GECE (Saat Ekle)'!AB32</f>
        <v>0</v>
      </c>
      <c r="EP41" s="1777">
        <f>'GECE (Saat Ekle)'!AC32</f>
        <v>0</v>
      </c>
      <c r="EQ41" s="1467">
        <f>'GECE (Saat Ekle)'!AD32</f>
        <v>0</v>
      </c>
      <c r="ER41" s="1777">
        <f>'GECE (Saat Ekle)'!AE32</f>
        <v>0</v>
      </c>
      <c r="ES41" s="1734">
        <f>'GECE (Saat Ekle)'!AF32</f>
        <v>0</v>
      </c>
      <c r="ET41" s="1776">
        <f>'GECE (Saat Ekle)'!AG32</f>
        <v>0</v>
      </c>
      <c r="EU41" s="1737">
        <f>'GECE (Saat Ekle)'!AH32</f>
        <v>0</v>
      </c>
      <c r="EV41" s="1776">
        <f>'GECE (Saat Ekle)'!AI32</f>
        <v>0</v>
      </c>
      <c r="EW41" s="1737">
        <f>'GECE (Saat Ekle)'!AJ32</f>
        <v>0</v>
      </c>
      <c r="EX41" s="1776">
        <f>'GECE (Saat Ekle)'!AK32</f>
        <v>0</v>
      </c>
      <c r="EY41" s="1737">
        <f>'GECE (Saat Ekle)'!AL32</f>
        <v>0</v>
      </c>
      <c r="EZ41" s="1776">
        <f>'GECE (Saat Ekle)'!AM32</f>
        <v>0</v>
      </c>
      <c r="FA41" s="1737">
        <f>'GECE (Saat Ekle)'!AN32</f>
        <v>0</v>
      </c>
      <c r="FB41" s="1776">
        <f>'GECE (Saat Ekle)'!AO32</f>
        <v>0</v>
      </c>
      <c r="FC41" s="1466">
        <f>'GECE (Saat Ekle)'!AP32</f>
        <v>0</v>
      </c>
      <c r="FD41" s="1777">
        <f>'GECE (Saat Ekle)'!AQ32</f>
        <v>0</v>
      </c>
      <c r="FE41" s="1467">
        <f>'GECE (Saat Ekle)'!AR32</f>
        <v>0</v>
      </c>
      <c r="FF41" s="1777">
        <f>'GECE (Saat Ekle)'!AS32</f>
        <v>0</v>
      </c>
      <c r="FG41" s="1734">
        <f>'GECE (Saat Ekle)'!AT32</f>
        <v>0</v>
      </c>
      <c r="FH41" s="1776">
        <f>'GECE (Saat Ekle)'!AU32</f>
        <v>0</v>
      </c>
      <c r="FI41" s="1737">
        <f>'GECE (Saat Ekle)'!AV32</f>
        <v>0</v>
      </c>
      <c r="FJ41" s="1776">
        <f>'GECE (Saat Ekle)'!AW32</f>
        <v>0</v>
      </c>
      <c r="FK41" s="1737">
        <f>'GECE (Saat Ekle)'!AX32</f>
        <v>0</v>
      </c>
      <c r="FL41" s="1776">
        <f>'GECE (Saat Ekle)'!AY32</f>
        <v>0</v>
      </c>
      <c r="FM41" s="1737">
        <f>'GECE (Saat Ekle)'!AZ32</f>
        <v>0</v>
      </c>
      <c r="FN41" s="1776">
        <f>'GECE (Saat Ekle)'!BA32</f>
        <v>0</v>
      </c>
      <c r="FO41" s="1737">
        <f>'GECE (Saat Ekle)'!BB32</f>
        <v>0</v>
      </c>
      <c r="FP41" s="1776">
        <f>'GECE (Saat Ekle)'!BC32</f>
        <v>0</v>
      </c>
      <c r="FQ41" s="1466">
        <f>'GECE (Saat Ekle)'!BD32</f>
        <v>0</v>
      </c>
      <c r="FR41" s="1777">
        <f>'GECE (Saat Ekle)'!BE32</f>
        <v>0</v>
      </c>
      <c r="FS41" s="1467">
        <f>'GECE (Saat Ekle)'!BF32</f>
        <v>0</v>
      </c>
      <c r="FT41" s="1777">
        <f>'GECE (Saat Ekle)'!BG32</f>
        <v>0</v>
      </c>
      <c r="FU41" s="1734">
        <f>'GECE (Saat Ekle)'!BH32</f>
        <v>0</v>
      </c>
      <c r="FV41" s="1776">
        <f>'GECE (Saat Ekle)'!BI32</f>
        <v>0</v>
      </c>
      <c r="FW41" s="1737">
        <f>'GECE (Saat Ekle)'!BJ32</f>
        <v>0</v>
      </c>
      <c r="FX41" s="1776">
        <f>'GECE (Saat Ekle)'!BK32</f>
        <v>0</v>
      </c>
      <c r="FY41" s="1737">
        <f>'GECE (Saat Ekle)'!BL32</f>
        <v>0</v>
      </c>
      <c r="FZ41" s="1776">
        <f>'GECE (Saat Ekle)'!BM32</f>
        <v>0</v>
      </c>
      <c r="GA41" s="1737">
        <f>'GECE (Saat Ekle)'!BN32</f>
        <v>0</v>
      </c>
      <c r="GB41" s="1776">
        <f>'GECE (Saat Ekle)'!BO32</f>
        <v>0</v>
      </c>
      <c r="GC41" s="1737">
        <f>'GECE (Saat Ekle)'!BP32</f>
        <v>0</v>
      </c>
      <c r="GD41" s="1776">
        <f>'GECE (Saat Ekle)'!BQ32</f>
        <v>0</v>
      </c>
      <c r="GE41" s="1466">
        <f>'GECE (Saat Ekle)'!BR32</f>
        <v>0</v>
      </c>
      <c r="GF41" s="1777">
        <f>'GECE (Saat Ekle)'!BS32</f>
        <v>0</v>
      </c>
      <c r="GG41" s="1467">
        <f>'GECE (Saat Ekle)'!BT32</f>
        <v>0</v>
      </c>
      <c r="GH41" s="1778">
        <f>'GECE (Saat Ekle)'!BU32</f>
        <v>0</v>
      </c>
      <c r="GK41" s="4109"/>
      <c r="GL41" s="1487" t="str">
        <f t="shared" si="126"/>
        <v/>
      </c>
      <c r="GM41" s="1515"/>
      <c r="GN41" s="1487" t="str">
        <f t="shared" si="51"/>
        <v/>
      </c>
      <c r="GO41" s="1515"/>
      <c r="GP41" s="1487" t="str">
        <f t="shared" si="52"/>
        <v/>
      </c>
      <c r="GQ41" s="1515"/>
      <c r="GR41" s="1487" t="str">
        <f t="shared" si="53"/>
        <v/>
      </c>
      <c r="GS41" s="1515"/>
      <c r="GT41" s="1487" t="str">
        <f t="shared" si="54"/>
        <v/>
      </c>
      <c r="GU41" s="1500"/>
      <c r="GV41" s="1497" t="str">
        <f t="shared" si="127"/>
        <v/>
      </c>
      <c r="GW41" s="1515"/>
      <c r="GX41" s="1487" t="str">
        <f t="shared" si="128"/>
        <v/>
      </c>
      <c r="GY41" s="1517"/>
      <c r="GZ41" s="1494" t="str">
        <f t="shared" si="129"/>
        <v/>
      </c>
      <c r="HA41" s="1515"/>
      <c r="HB41" s="1490" t="str">
        <f t="shared" si="55"/>
        <v/>
      </c>
      <c r="HC41" s="1515"/>
      <c r="HD41" s="1490" t="str">
        <f t="shared" si="56"/>
        <v/>
      </c>
      <c r="HE41" s="1515"/>
      <c r="HF41" s="1490" t="str">
        <f t="shared" si="57"/>
        <v/>
      </c>
      <c r="HG41" s="1515"/>
      <c r="HH41" s="1490" t="str">
        <f t="shared" si="58"/>
        <v/>
      </c>
      <c r="HI41" s="1500"/>
      <c r="HJ41" s="1506" t="str">
        <f t="shared" si="59"/>
        <v/>
      </c>
      <c r="HK41" s="1515"/>
      <c r="HL41" s="1490" t="str">
        <f t="shared" si="130"/>
        <v/>
      </c>
      <c r="HM41" s="1517"/>
      <c r="HN41" s="1503" t="str">
        <f t="shared" si="60"/>
        <v/>
      </c>
      <c r="HO41" s="1515"/>
      <c r="HP41" s="1487" t="str">
        <f t="shared" si="61"/>
        <v/>
      </c>
      <c r="HQ41" s="1515"/>
      <c r="HR41" s="1487" t="str">
        <f t="shared" si="62"/>
        <v/>
      </c>
      <c r="HS41" s="1515"/>
      <c r="HT41" s="1487" t="str">
        <f t="shared" si="63"/>
        <v/>
      </c>
      <c r="HU41" s="1515"/>
      <c r="HV41" s="1487" t="str">
        <f t="shared" si="64"/>
        <v/>
      </c>
      <c r="HW41" s="1500"/>
      <c r="HX41" s="1497" t="str">
        <f t="shared" si="65"/>
        <v/>
      </c>
      <c r="HY41" s="1515"/>
      <c r="HZ41" s="1487" t="str">
        <f t="shared" si="66"/>
        <v/>
      </c>
      <c r="IA41" s="1517"/>
      <c r="IB41" s="1494" t="str">
        <f t="shared" si="67"/>
        <v/>
      </c>
      <c r="IC41" s="1515"/>
      <c r="ID41" s="1490" t="str">
        <f t="shared" si="68"/>
        <v/>
      </c>
      <c r="IE41" s="1515"/>
      <c r="IF41" s="1490" t="str">
        <f t="shared" si="69"/>
        <v/>
      </c>
      <c r="IG41" s="1515"/>
      <c r="IH41" s="1490" t="str">
        <f t="shared" si="70"/>
        <v/>
      </c>
      <c r="II41" s="1515"/>
      <c r="IJ41" s="1490" t="str">
        <f t="shared" si="71"/>
        <v/>
      </c>
      <c r="IK41" s="1500"/>
      <c r="IL41" s="1506" t="str">
        <f t="shared" si="72"/>
        <v/>
      </c>
      <c r="IM41" s="1515"/>
      <c r="IN41" s="1490" t="str">
        <f t="shared" si="73"/>
        <v/>
      </c>
      <c r="IO41" s="1517"/>
      <c r="IP41" s="1509" t="str">
        <f t="shared" si="74"/>
        <v/>
      </c>
      <c r="IQ41" s="1515"/>
      <c r="IR41" s="1422" t="str">
        <f t="shared" si="75"/>
        <v/>
      </c>
      <c r="IS41" s="1515"/>
      <c r="IT41" s="1422" t="str">
        <f t="shared" si="76"/>
        <v/>
      </c>
      <c r="IU41" s="1515"/>
      <c r="IV41" s="1422" t="str">
        <f t="shared" si="77"/>
        <v/>
      </c>
      <c r="IW41" s="1515"/>
      <c r="IX41" s="1422" t="str">
        <f t="shared" si="78"/>
        <v/>
      </c>
      <c r="IY41" s="1500"/>
      <c r="IZ41" s="1512" t="str">
        <f t="shared" si="79"/>
        <v/>
      </c>
      <c r="JA41" s="1515"/>
      <c r="JB41" s="1422" t="str">
        <f t="shared" si="80"/>
        <v/>
      </c>
      <c r="JC41" s="1517"/>
      <c r="JE41" s="1571">
        <f t="shared" si="131"/>
        <v>0</v>
      </c>
      <c r="JF41" s="1555">
        <f t="shared" si="132"/>
        <v>0</v>
      </c>
      <c r="JG41" s="1555">
        <f t="shared" si="133"/>
        <v>0</v>
      </c>
      <c r="JH41" s="1555">
        <f t="shared" si="134"/>
        <v>0</v>
      </c>
      <c r="JI41" s="1579">
        <f t="shared" si="135"/>
        <v>0</v>
      </c>
      <c r="JJ41" s="1549"/>
      <c r="JK41" s="1549"/>
      <c r="JL41" s="1754"/>
      <c r="JM41" s="1553"/>
      <c r="JN41" s="4182"/>
      <c r="JO41" s="1604" t="str">
        <f t="shared" si="154"/>
        <v/>
      </c>
      <c r="JP41" s="1563"/>
      <c r="JQ41" s="1563" t="str">
        <f t="shared" si="81"/>
        <v/>
      </c>
      <c r="JR41" s="1563"/>
      <c r="JS41" s="1563" t="str">
        <f t="shared" si="136"/>
        <v/>
      </c>
      <c r="JT41" s="1563"/>
      <c r="JU41" s="1563" t="str">
        <f t="shared" si="82"/>
        <v/>
      </c>
      <c r="JV41" s="1563"/>
      <c r="JW41" s="1563" t="str">
        <f t="shared" si="83"/>
        <v/>
      </c>
      <c r="JX41" s="1563"/>
      <c r="JY41" s="1563" t="str">
        <f t="shared" si="84"/>
        <v/>
      </c>
      <c r="JZ41" s="1563"/>
      <c r="KA41" s="1563" t="str">
        <f t="shared" si="85"/>
        <v/>
      </c>
      <c r="KB41" s="1563"/>
      <c r="KC41" s="1563" t="str">
        <f t="shared" si="86"/>
        <v/>
      </c>
      <c r="KD41" s="1563"/>
      <c r="KE41" s="1563" t="str">
        <f t="shared" si="87"/>
        <v/>
      </c>
      <c r="KF41" s="1563"/>
      <c r="KG41" s="1563" t="str">
        <f t="shared" si="88"/>
        <v/>
      </c>
      <c r="KH41" s="1563"/>
      <c r="KI41" s="1563" t="str">
        <f t="shared" si="89"/>
        <v/>
      </c>
      <c r="KJ41" s="1563"/>
      <c r="KK41" s="1563" t="str">
        <f t="shared" si="90"/>
        <v/>
      </c>
      <c r="KL41" s="1563"/>
      <c r="KM41" s="1563" t="str">
        <f t="shared" si="91"/>
        <v/>
      </c>
      <c r="KN41" s="1563"/>
      <c r="KO41" s="1563" t="str">
        <f t="shared" si="92"/>
        <v/>
      </c>
      <c r="KP41" s="1563"/>
      <c r="KQ41" s="1563" t="str">
        <f t="shared" si="93"/>
        <v/>
      </c>
      <c r="KR41" s="1563"/>
      <c r="KS41" s="1563" t="str">
        <f t="shared" si="94"/>
        <v/>
      </c>
      <c r="KT41" s="1563"/>
      <c r="KU41" s="1563" t="str">
        <f t="shared" si="155"/>
        <v/>
      </c>
      <c r="KV41" s="1563"/>
      <c r="KW41" s="1563" t="str">
        <f t="shared" si="95"/>
        <v/>
      </c>
      <c r="KX41" s="1563"/>
      <c r="KY41" s="1563" t="str">
        <f t="shared" si="96"/>
        <v/>
      </c>
      <c r="KZ41" s="1563"/>
      <c r="LA41" s="1563" t="str">
        <f t="shared" si="97"/>
        <v/>
      </c>
      <c r="LB41" s="1563"/>
      <c r="LC41" s="1563" t="str">
        <f t="shared" si="98"/>
        <v/>
      </c>
      <c r="LD41" s="1563"/>
      <c r="LE41" s="1563" t="str">
        <f t="shared" si="99"/>
        <v/>
      </c>
      <c r="LF41" s="1563"/>
      <c r="LG41" s="1563" t="str">
        <f t="shared" si="100"/>
        <v/>
      </c>
      <c r="LH41" s="1563"/>
      <c r="LI41" s="1563" t="str">
        <f t="shared" si="101"/>
        <v/>
      </c>
      <c r="LJ41" s="1563"/>
      <c r="LK41" s="1563" t="str">
        <f t="shared" si="102"/>
        <v/>
      </c>
      <c r="LL41" s="1563"/>
      <c r="LM41" s="1563" t="str">
        <f t="shared" si="103"/>
        <v/>
      </c>
      <c r="LN41" s="1563"/>
      <c r="LO41" s="1563" t="str">
        <f t="shared" si="104"/>
        <v/>
      </c>
      <c r="LP41" s="1563"/>
      <c r="LQ41" s="1563" t="str">
        <f t="shared" si="105"/>
        <v/>
      </c>
      <c r="LR41" s="1563"/>
      <c r="LS41" s="1563" t="str">
        <f t="shared" si="106"/>
        <v/>
      </c>
      <c r="LT41" s="1563"/>
      <c r="LU41" s="1563" t="str">
        <f t="shared" si="107"/>
        <v/>
      </c>
      <c r="LV41" s="1563"/>
      <c r="LW41" s="1563" t="str">
        <f t="shared" si="108"/>
        <v/>
      </c>
      <c r="LX41" s="1563"/>
      <c r="LY41" s="1563" t="str">
        <f t="shared" si="109"/>
        <v/>
      </c>
      <c r="LZ41" s="1563"/>
      <c r="MA41" s="1563" t="str">
        <f t="shared" si="110"/>
        <v/>
      </c>
      <c r="MB41" s="1563"/>
      <c r="MC41" s="1563" t="str">
        <f t="shared" si="111"/>
        <v/>
      </c>
      <c r="MD41" s="1563"/>
      <c r="ME41" s="1563" t="str">
        <f>IF(AND(GG41&gt;0,GH41&lt;&gt;"x"),1,"")</f>
        <v/>
      </c>
      <c r="MF41" s="1563"/>
      <c r="MG41" s="1572">
        <f t="shared" si="137"/>
        <v>0</v>
      </c>
      <c r="MH41" s="1553"/>
      <c r="MI41" s="1571">
        <f t="shared" si="138"/>
        <v>0</v>
      </c>
      <c r="MJ41" s="1555">
        <f t="shared" si="138"/>
        <v>0</v>
      </c>
      <c r="MK41" s="1555">
        <f t="shared" si="138"/>
        <v>0</v>
      </c>
      <c r="ML41" s="1555">
        <f t="shared" si="138"/>
        <v>0</v>
      </c>
      <c r="MM41" s="1555">
        <f t="shared" si="138"/>
        <v>0</v>
      </c>
      <c r="MN41" s="1555">
        <f t="shared" si="138"/>
        <v>0</v>
      </c>
      <c r="MO41" s="1579">
        <f t="shared" si="138"/>
        <v>0</v>
      </c>
      <c r="MP41" s="1754">
        <f t="shared" ref="MP41" si="225">SUM(MI41:MO41)</f>
        <v>0</v>
      </c>
      <c r="MQ41" s="1553"/>
      <c r="MR41" s="1557"/>
      <c r="MS41" s="1557"/>
      <c r="MT41" s="1557"/>
      <c r="MU41" s="1557"/>
      <c r="MV41" s="1557"/>
      <c r="MW41" s="1557"/>
      <c r="MX41" s="1557"/>
      <c r="MY41" s="1752"/>
      <c r="MZ41" s="1600"/>
      <c r="NA41" s="1553"/>
      <c r="NB41" s="1585">
        <f t="shared" si="140"/>
        <v>0</v>
      </c>
      <c r="NC41" s="1554">
        <f t="shared" si="141"/>
        <v>0</v>
      </c>
      <c r="ND41" s="1554">
        <f t="shared" si="142"/>
        <v>0</v>
      </c>
      <c r="NE41" s="1554">
        <f t="shared" si="143"/>
        <v>0</v>
      </c>
      <c r="NF41" s="1554">
        <f t="shared" si="144"/>
        <v>0</v>
      </c>
      <c r="NG41" s="1554">
        <f t="shared" si="145"/>
        <v>0</v>
      </c>
      <c r="NH41" s="1554">
        <f t="shared" si="146"/>
        <v>0</v>
      </c>
      <c r="NI41" s="1586">
        <f t="shared" si="147"/>
        <v>0</v>
      </c>
      <c r="NL41" s="1766">
        <f t="shared" si="148"/>
        <v>0</v>
      </c>
    </row>
    <row r="42" spans="3:376" ht="12" customHeight="1" thickTop="1">
      <c r="DN42" s="1749"/>
      <c r="DO42" s="4106" t="s">
        <v>5</v>
      </c>
      <c r="DP42" s="1355" t="s">
        <v>7</v>
      </c>
      <c r="DQ42" s="1612">
        <f>(DQ16+DQ18+DQ20+DQ22+DQ24+DQ26+DQ28+DQ30+DQ32+DQ34+DQ36+DQ38+DQ40)-DQ10</f>
        <v>0</v>
      </c>
      <c r="DR42" s="1613"/>
      <c r="DS42" s="1614">
        <f t="shared" ref="DS42:DS43" si="226">(DS16+DS18+DS20+DS22+DS24+DS26+DS28+DS30+DS32+DS34+DS36+DS38+DS40)-DS10</f>
        <v>0</v>
      </c>
      <c r="DT42" s="1613"/>
      <c r="DU42" s="1614">
        <f t="shared" ref="DU42:DU43" si="227">(DU16+DU18+DU20+DU22+DU24+DU26+DU28+DU30+DU32+DU34+DU36+DU38+DU40)-DU10</f>
        <v>0</v>
      </c>
      <c r="DV42" s="1613"/>
      <c r="DW42" s="1614">
        <f t="shared" ref="DW42:DW43" si="228">(DW16+DW18+DW20+DW22+DW24+DW26+DW28+DW30+DW32+DW34+DW36+DW38+DW40)-DW10</f>
        <v>0</v>
      </c>
      <c r="DX42" s="1613"/>
      <c r="DY42" s="1614">
        <f>(DY16+DY18+DY20+DY22+DY24+DY26+DY28+DY30+DY32+DY34+DY36+DY38+DY40)-DY10</f>
        <v>0</v>
      </c>
      <c r="DZ42" s="1613"/>
      <c r="EA42" s="1614">
        <f t="shared" ref="EA42:EA43" si="229">(EA16+EA18+EA20+EA22+EA24+EA26+EA28+EA30+EA32+EA34+EA36+EA38+EA40)-EA10</f>
        <v>0</v>
      </c>
      <c r="EB42" s="1613"/>
      <c r="EC42" s="1628">
        <f t="shared" ref="EC42:EC43" si="230">(EC16+EC18+EC20+EC22+EC24+EC26+EC28+EC30+EC32+EC34+EC36+EC38+EC40)-EC10</f>
        <v>0</v>
      </c>
      <c r="ED42" s="1629"/>
      <c r="EE42" s="1612">
        <f t="shared" ref="EE42:EE43" si="231">(EE16+EE18+EE20+EE22+EE24+EE26+EE28+EE30+EE32+EE34+EE36+EE38+EE40)-EE10</f>
        <v>0</v>
      </c>
      <c r="EF42" s="1613"/>
      <c r="EG42" s="1614">
        <f t="shared" ref="EG42:EG43" si="232">(EG16+EG18+EG20+EG22+EG24+EG26+EG28+EG30+EG32+EG34+EG36+EG38+EG40)-EG10</f>
        <v>0</v>
      </c>
      <c r="EH42" s="1613"/>
      <c r="EI42" s="1614">
        <f t="shared" ref="EI42:EI43" si="233">(EI16+EI18+EI20+EI22+EI24+EI26+EI28+EI30+EI32+EI34+EI36+EI38+EI40)-EI10</f>
        <v>0</v>
      </c>
      <c r="EJ42" s="1613"/>
      <c r="EK42" s="1614">
        <f t="shared" ref="EK42:EK43" si="234">(EK16+EK18+EK20+EK22+EK24+EK26+EK28+EK30+EK32+EK34+EK36+EK38+EK40)-EK10</f>
        <v>0</v>
      </c>
      <c r="EL42" s="1613"/>
      <c r="EM42" s="1614">
        <f t="shared" ref="EM42:EM43" si="235">(EM16+EM18+EM20+EM22+EM24+EM26+EM28+EM30+EM32+EM34+EM36+EM38+EM40)-EM10</f>
        <v>0</v>
      </c>
      <c r="EN42" s="1613"/>
      <c r="EO42" s="1614">
        <f t="shared" ref="EO42:EO43" si="236">(EO16+EO18+EO20+EO22+EO24+EO26+EO28+EO30+EO32+EO34+EO36+EO38+EO40)-EO10</f>
        <v>0</v>
      </c>
      <c r="EP42" s="1613"/>
      <c r="EQ42" s="1628">
        <f t="shared" ref="EQ42:EQ43" si="237">(EQ16+EQ18+EQ20+EQ22+EQ24+EQ26+EQ28+EQ30+EQ32+EQ34+EQ36+EQ38+EQ40)-EQ10</f>
        <v>0</v>
      </c>
      <c r="ER42" s="1629"/>
      <c r="ES42" s="1612">
        <f t="shared" ref="ES42:ES43" si="238">(ES16+ES18+ES20+ES22+ES24+ES26+ES28+ES30+ES32+ES34+ES36+ES38+ES40)-ES10</f>
        <v>0</v>
      </c>
      <c r="ET42" s="1613"/>
      <c r="EU42" s="1614">
        <f t="shared" ref="EU42:EU43" si="239">(EU16+EU18+EU20+EU22+EU24+EU26+EU28+EU30+EU32+EU34+EU36+EU38+EU40)-EU10</f>
        <v>0</v>
      </c>
      <c r="EV42" s="1613"/>
      <c r="EW42" s="1614">
        <f t="shared" ref="EW42:EW43" si="240">(EW16+EW18+EW20+EW22+EW24+EW26+EW28+EW30+EW32+EW34+EW36+EW38+EW40)-EW10</f>
        <v>0</v>
      </c>
      <c r="EX42" s="1613"/>
      <c r="EY42" s="1614">
        <f t="shared" ref="EY42:EY43" si="241">(EY16+EY18+EY20+EY22+EY24+EY26+EY28+EY30+EY32+EY34+EY36+EY38+EY40)-EY10</f>
        <v>0</v>
      </c>
      <c r="EZ42" s="1613"/>
      <c r="FA42" s="1614">
        <f t="shared" ref="FA42:FA43" si="242">(FA16+FA18+FA20+FA22+FA24+FA26+FA28+FA30+FA32+FA34+FA36+FA38+FA40)-FA10</f>
        <v>0</v>
      </c>
      <c r="FB42" s="1613"/>
      <c r="FC42" s="1614">
        <f t="shared" ref="FC42:FC43" si="243">(FC16+FC18+FC20+FC22+FC24+FC26+FC28+FC30+FC32+FC34+FC36+FC38+FC40)-FC10</f>
        <v>0</v>
      </c>
      <c r="FD42" s="1613"/>
      <c r="FE42" s="1628">
        <f t="shared" ref="FE42:FE43" si="244">(FE16+FE18+FE20+FE22+FE24+FE26+FE28+FE30+FE32+FE34+FE36+FE38+FE40)-FE10</f>
        <v>0</v>
      </c>
      <c r="FF42" s="1629"/>
      <c r="FG42" s="1612">
        <f t="shared" ref="FG42:FG43" si="245">(FG16+FG18+FG20+FG22+FG24+FG26+FG28+FG30+FG32+FG34+FG36+FG38+FG40)-FG10</f>
        <v>0</v>
      </c>
      <c r="FH42" s="1613"/>
      <c r="FI42" s="1614">
        <f t="shared" ref="FI42:FI43" si="246">(FI16+FI18+FI20+FI22+FI24+FI26+FI28+FI30+FI32+FI34+FI36+FI38+FI40)-FI10</f>
        <v>0</v>
      </c>
      <c r="FJ42" s="1613"/>
      <c r="FK42" s="1614">
        <f t="shared" ref="FK42:FK43" si="247">(FK16+FK18+FK20+FK22+FK24+FK26+FK28+FK30+FK32+FK34+FK36+FK38+FK40)-FK10</f>
        <v>0</v>
      </c>
      <c r="FL42" s="1613"/>
      <c r="FM42" s="1614">
        <f t="shared" ref="FM42:FM43" si="248">(FM16+FM18+FM20+FM22+FM24+FM26+FM28+FM30+FM32+FM34+FM36+FM38+FM40)-FM10</f>
        <v>0</v>
      </c>
      <c r="FN42" s="1613"/>
      <c r="FO42" s="1614">
        <f t="shared" ref="FO42:FO43" si="249">(FO16+FO18+FO20+FO22+FO24+FO26+FO28+FO30+FO32+FO34+FO36+FO38+FO40)-FO10</f>
        <v>0</v>
      </c>
      <c r="FP42" s="1613"/>
      <c r="FQ42" s="1614">
        <f t="shared" ref="FQ42:FQ43" si="250">(FQ16+FQ18+FQ20+FQ22+FQ24+FQ26+FQ28+FQ30+FQ32+FQ34+FQ36+FQ38+FQ40)-FQ10</f>
        <v>0</v>
      </c>
      <c r="FR42" s="1613"/>
      <c r="FS42" s="1628">
        <f t="shared" ref="FS42:FS43" si="251">(FS16+FS18+FS20+FS22+FS24+FS26+FS28+FS30+FS32+FS34+FS36+FS38+FS40)-FS10</f>
        <v>0</v>
      </c>
      <c r="FT42" s="1629"/>
      <c r="FU42" s="1612">
        <f t="shared" ref="FU42:FU43" si="252">(FU16+FU18+FU20+FU22+FU24+FU26+FU28+FU30+FU32+FU34+FU36+FU38+FU40)-FU10</f>
        <v>0</v>
      </c>
      <c r="FV42" s="1613"/>
      <c r="FW42" s="1614">
        <f t="shared" ref="FW42:FW43" si="253">(FW16+FW18+FW20+FW22+FW24+FW26+FW28+FW30+FW32+FW34+FW36+FW38+FW40)-FW10</f>
        <v>0</v>
      </c>
      <c r="FX42" s="1613"/>
      <c r="FY42" s="1614">
        <f t="shared" ref="FY42:FY43" si="254">(FY16+FY18+FY20+FY22+FY24+FY26+FY28+FY30+FY32+FY34+FY36+FY38+FY40)-FY10</f>
        <v>0</v>
      </c>
      <c r="FZ42" s="1613"/>
      <c r="GA42" s="1614">
        <f t="shared" ref="GA42:GA43" si="255">(GA16+GA18+GA20+GA22+GA24+GA26+GA28+GA30+GA32+GA34+GA36+GA38+GA40)-GA10</f>
        <v>0</v>
      </c>
      <c r="GB42" s="1613"/>
      <c r="GC42" s="1614">
        <f t="shared" ref="GC42:GC43" si="256">(GC16+GC18+GC20+GC22+GC24+GC26+GC28+GC30+GC32+GC34+GC36+GC38+GC40)-GC10</f>
        <v>0</v>
      </c>
      <c r="GD42" s="1613"/>
      <c r="GE42" s="1614">
        <f t="shared" ref="GE42:GE43" si="257">(GE16+GE18+GE20+GE22+GE24+GE26+GE28+GE30+GE32+GE34+GE36+GE38+GE40)-GE10</f>
        <v>0</v>
      </c>
      <c r="GF42" s="1613"/>
      <c r="GG42" s="1628">
        <f t="shared" ref="GG42:GG43" si="258">(GG16+GG18+GG20+GG22+GG24+GG26+GG28+GG30+GG32+GG34+GG36+GG38+GG40)-GG10</f>
        <v>0</v>
      </c>
      <c r="GH42" s="1629"/>
      <c r="GI42" s="1619">
        <f>SUM(DQ42:GH42)</f>
        <v>0</v>
      </c>
      <c r="GK42" s="4108" t="str">
        <f t="shared" ref="GK42" si="259">DO42</f>
        <v>TOPLAM</v>
      </c>
      <c r="GL42" s="1488" t="str">
        <f t="shared" si="126"/>
        <v/>
      </c>
      <c r="GM42" s="1516"/>
      <c r="GN42" s="1488" t="str">
        <f t="shared" si="51"/>
        <v/>
      </c>
      <c r="GO42" s="1516"/>
      <c r="GP42" s="1488" t="str">
        <f t="shared" si="52"/>
        <v/>
      </c>
      <c r="GQ42" s="1516"/>
      <c r="GR42" s="1488" t="str">
        <f t="shared" si="53"/>
        <v/>
      </c>
      <c r="GS42" s="1516"/>
      <c r="GT42" s="1488" t="str">
        <f t="shared" si="54"/>
        <v/>
      </c>
      <c r="GU42" s="1501"/>
      <c r="GV42" s="1498" t="str">
        <f t="shared" si="127"/>
        <v/>
      </c>
      <c r="GW42" s="1516"/>
      <c r="GX42" s="1488" t="str">
        <f t="shared" si="128"/>
        <v/>
      </c>
      <c r="GY42" s="1518"/>
      <c r="GZ42" s="1495" t="str">
        <f t="shared" si="129"/>
        <v/>
      </c>
      <c r="HA42" s="1516"/>
      <c r="HB42" s="1491" t="str">
        <f t="shared" si="55"/>
        <v/>
      </c>
      <c r="HC42" s="1516"/>
      <c r="HD42" s="1491" t="str">
        <f t="shared" si="56"/>
        <v/>
      </c>
      <c r="HE42" s="1516"/>
      <c r="HF42" s="1491" t="str">
        <f t="shared" si="57"/>
        <v/>
      </c>
      <c r="HG42" s="1516"/>
      <c r="HH42" s="1491" t="str">
        <f t="shared" si="58"/>
        <v/>
      </c>
      <c r="HI42" s="1501"/>
      <c r="HJ42" s="1507" t="str">
        <f t="shared" si="59"/>
        <v/>
      </c>
      <c r="HK42" s="1516"/>
      <c r="HL42" s="1491" t="str">
        <f t="shared" si="130"/>
        <v/>
      </c>
      <c r="HM42" s="1518"/>
      <c r="HN42" s="1504" t="str">
        <f t="shared" si="60"/>
        <v/>
      </c>
      <c r="HO42" s="1516"/>
      <c r="HP42" s="1488" t="str">
        <f t="shared" si="61"/>
        <v/>
      </c>
      <c r="HQ42" s="1516"/>
      <c r="HR42" s="1488" t="str">
        <f t="shared" si="62"/>
        <v/>
      </c>
      <c r="HS42" s="1516"/>
      <c r="HT42" s="1488" t="str">
        <f t="shared" si="63"/>
        <v/>
      </c>
      <c r="HU42" s="1516"/>
      <c r="HV42" s="1488" t="str">
        <f t="shared" si="64"/>
        <v/>
      </c>
      <c r="HW42" s="1501"/>
      <c r="HX42" s="1498" t="str">
        <f t="shared" si="65"/>
        <v/>
      </c>
      <c r="HY42" s="1516"/>
      <c r="HZ42" s="1488" t="str">
        <f t="shared" si="66"/>
        <v/>
      </c>
      <c r="IA42" s="1518"/>
      <c r="IB42" s="1495" t="str">
        <f t="shared" si="67"/>
        <v/>
      </c>
      <c r="IC42" s="1516"/>
      <c r="ID42" s="1491" t="str">
        <f t="shared" si="68"/>
        <v/>
      </c>
      <c r="IE42" s="1516"/>
      <c r="IF42" s="1491" t="str">
        <f t="shared" si="69"/>
        <v/>
      </c>
      <c r="IG42" s="1516"/>
      <c r="IH42" s="1491" t="str">
        <f t="shared" si="70"/>
        <v/>
      </c>
      <c r="II42" s="1516"/>
      <c r="IJ42" s="1491" t="str">
        <f t="shared" si="71"/>
        <v/>
      </c>
      <c r="IK42" s="1501"/>
      <c r="IL42" s="1507" t="str">
        <f t="shared" si="72"/>
        <v/>
      </c>
      <c r="IM42" s="1516"/>
      <c r="IN42" s="1491" t="str">
        <f t="shared" si="73"/>
        <v/>
      </c>
      <c r="IO42" s="1518"/>
      <c r="IP42" s="1510" t="str">
        <f t="shared" si="74"/>
        <v/>
      </c>
      <c r="IQ42" s="1516"/>
      <c r="IR42" s="1358" t="str">
        <f t="shared" si="75"/>
        <v/>
      </c>
      <c r="IS42" s="1516"/>
      <c r="IT42" s="1358" t="str">
        <f t="shared" si="76"/>
        <v/>
      </c>
      <c r="IU42" s="1516"/>
      <c r="IV42" s="1358" t="str">
        <f t="shared" si="77"/>
        <v/>
      </c>
      <c r="IW42" s="1516"/>
      <c r="IX42" s="1358" t="str">
        <f t="shared" si="78"/>
        <v/>
      </c>
      <c r="IY42" s="1501"/>
      <c r="IZ42" s="1513" t="str">
        <f t="shared" si="79"/>
        <v/>
      </c>
      <c r="JA42" s="1516"/>
      <c r="JB42" s="1358" t="str">
        <f t="shared" si="80"/>
        <v/>
      </c>
      <c r="JC42" s="1518"/>
      <c r="JE42" s="1573"/>
      <c r="JF42" s="1294"/>
      <c r="JG42" s="1294"/>
      <c r="JH42" s="1294"/>
      <c r="JI42" s="1580"/>
      <c r="JJ42" s="1550"/>
      <c r="JK42" s="1550"/>
      <c r="JL42" s="63"/>
      <c r="JN42" s="4182"/>
      <c r="JO42" s="1605"/>
      <c r="JP42" s="1564"/>
      <c r="JQ42" s="1564"/>
      <c r="JR42" s="1564"/>
      <c r="JS42" s="1564"/>
      <c r="JT42" s="1564"/>
      <c r="JU42" s="1564"/>
      <c r="JV42" s="1564"/>
      <c r="JW42" s="1564"/>
      <c r="JX42" s="1564"/>
      <c r="JY42" s="1564"/>
      <c r="JZ42" s="1564"/>
      <c r="KA42" s="1564"/>
      <c r="KB42" s="1564"/>
      <c r="KC42" s="1564"/>
      <c r="KD42" s="1564"/>
      <c r="KE42" s="1564"/>
      <c r="KF42" s="1564"/>
      <c r="KG42" s="1564"/>
      <c r="KH42" s="1564"/>
      <c r="KI42" s="1564"/>
      <c r="KJ42" s="1564"/>
      <c r="KK42" s="1564"/>
      <c r="KL42" s="1564"/>
      <c r="KM42" s="1564"/>
      <c r="KN42" s="1564"/>
      <c r="KO42" s="1564"/>
      <c r="KP42" s="1564"/>
      <c r="KQ42" s="1564"/>
      <c r="KR42" s="1564"/>
      <c r="KS42" s="1564"/>
      <c r="KT42" s="1564"/>
      <c r="KU42" s="1564"/>
      <c r="KV42" s="1564"/>
      <c r="KW42" s="1564"/>
      <c r="KX42" s="1564"/>
      <c r="KY42" s="1564"/>
      <c r="KZ42" s="1564"/>
      <c r="LA42" s="1564"/>
      <c r="LB42" s="1564"/>
      <c r="LC42" s="1564"/>
      <c r="LD42" s="1564"/>
      <c r="LE42" s="1564"/>
      <c r="LF42" s="1564"/>
      <c r="LG42" s="1564"/>
      <c r="LH42" s="1564"/>
      <c r="LI42" s="1564"/>
      <c r="LJ42" s="1564"/>
      <c r="LK42" s="1564"/>
      <c r="LL42" s="1564"/>
      <c r="LM42" s="1564"/>
      <c r="LN42" s="1564"/>
      <c r="LO42" s="1564"/>
      <c r="LP42" s="1564"/>
      <c r="LQ42" s="1564"/>
      <c r="LR42" s="1564"/>
      <c r="LS42" s="1564"/>
      <c r="LT42" s="1564"/>
      <c r="LU42" s="1564"/>
      <c r="LV42" s="1564"/>
      <c r="LW42" s="1564"/>
      <c r="LX42" s="1564"/>
      <c r="LY42" s="1564"/>
      <c r="LZ42" s="1564"/>
      <c r="MA42" s="1564"/>
      <c r="MB42" s="1564"/>
      <c r="MC42" s="1564"/>
      <c r="MD42" s="1564"/>
      <c r="ME42" s="1564"/>
      <c r="MF42" s="1564"/>
      <c r="MG42" s="1572">
        <f t="shared" si="137"/>
        <v>0</v>
      </c>
      <c r="MI42" s="1573"/>
      <c r="MJ42" s="1294"/>
      <c r="MK42" s="1294"/>
      <c r="ML42" s="1294"/>
      <c r="MM42" s="1294"/>
      <c r="MN42" s="1294"/>
      <c r="MO42" s="1580"/>
      <c r="MP42" s="63"/>
      <c r="MR42" s="1558"/>
      <c r="MS42" s="1558"/>
      <c r="MT42" s="1558"/>
      <c r="MU42" s="1558"/>
      <c r="MV42" s="1558"/>
      <c r="MW42" s="1558"/>
      <c r="MX42" s="1558"/>
      <c r="MY42" s="1748"/>
      <c r="MZ42" s="1601"/>
      <c r="NB42" s="1591"/>
      <c r="NC42" s="1521"/>
      <c r="ND42" s="1521"/>
      <c r="NE42" s="1521"/>
      <c r="NF42" s="1521"/>
      <c r="NG42" s="1521"/>
      <c r="NH42" s="1521"/>
      <c r="NI42" s="1592"/>
      <c r="NL42" s="1766">
        <f t="shared" si="148"/>
        <v>0</v>
      </c>
    </row>
    <row r="43" spans="3:376" ht="16.5" customHeight="1" thickBot="1">
      <c r="DN43" s="1749"/>
      <c r="DO43" s="4107"/>
      <c r="DP43" s="1356" t="s">
        <v>8</v>
      </c>
      <c r="DQ43" s="1620">
        <f>(DQ17+DQ19+DQ21+DQ23+DQ25+DQ27+DQ29+DQ31+DQ33+DQ35+DQ37+DQ39+DQ41)-DQ11</f>
        <v>0</v>
      </c>
      <c r="DR43" s="1621"/>
      <c r="DS43" s="1622">
        <f t="shared" si="226"/>
        <v>0</v>
      </c>
      <c r="DT43" s="1621"/>
      <c r="DU43" s="1622">
        <f t="shared" si="227"/>
        <v>0</v>
      </c>
      <c r="DV43" s="1621"/>
      <c r="DW43" s="1622">
        <f t="shared" si="228"/>
        <v>0</v>
      </c>
      <c r="DX43" s="1621"/>
      <c r="DY43" s="1622">
        <f t="shared" ref="DY43" si="260">(DY17+DY19+DY21+DY23+DY25+DY27+DY29+DY31+DY33+DY35+DY37+DY39+DY41)-DY11</f>
        <v>0</v>
      </c>
      <c r="DZ43" s="1621"/>
      <c r="EA43" s="1622">
        <f t="shared" si="229"/>
        <v>0</v>
      </c>
      <c r="EB43" s="1621"/>
      <c r="EC43" s="1630">
        <f t="shared" si="230"/>
        <v>0</v>
      </c>
      <c r="ED43" s="1631"/>
      <c r="EE43" s="1620">
        <f t="shared" si="231"/>
        <v>0</v>
      </c>
      <c r="EF43" s="1621"/>
      <c r="EG43" s="1622">
        <f t="shared" si="232"/>
        <v>0</v>
      </c>
      <c r="EH43" s="1621"/>
      <c r="EI43" s="1622">
        <f t="shared" si="233"/>
        <v>0</v>
      </c>
      <c r="EJ43" s="1621"/>
      <c r="EK43" s="1622">
        <f t="shared" si="234"/>
        <v>0</v>
      </c>
      <c r="EL43" s="1621"/>
      <c r="EM43" s="1622">
        <f t="shared" si="235"/>
        <v>0</v>
      </c>
      <c r="EN43" s="1621"/>
      <c r="EO43" s="1622">
        <f t="shared" si="236"/>
        <v>0</v>
      </c>
      <c r="EP43" s="1621"/>
      <c r="EQ43" s="1630">
        <f t="shared" si="237"/>
        <v>0</v>
      </c>
      <c r="ER43" s="1631"/>
      <c r="ES43" s="1620">
        <f t="shared" si="238"/>
        <v>0</v>
      </c>
      <c r="ET43" s="1621"/>
      <c r="EU43" s="1622">
        <f t="shared" si="239"/>
        <v>0</v>
      </c>
      <c r="EV43" s="1621"/>
      <c r="EW43" s="1622">
        <f t="shared" si="240"/>
        <v>0</v>
      </c>
      <c r="EX43" s="1621"/>
      <c r="EY43" s="1622">
        <f t="shared" si="241"/>
        <v>0</v>
      </c>
      <c r="EZ43" s="1621"/>
      <c r="FA43" s="1622">
        <f t="shared" si="242"/>
        <v>0</v>
      </c>
      <c r="FB43" s="1621"/>
      <c r="FC43" s="1622">
        <f t="shared" si="243"/>
        <v>0</v>
      </c>
      <c r="FD43" s="1621"/>
      <c r="FE43" s="1630">
        <f t="shared" si="244"/>
        <v>0</v>
      </c>
      <c r="FF43" s="1631"/>
      <c r="FG43" s="1620">
        <f t="shared" si="245"/>
        <v>0</v>
      </c>
      <c r="FH43" s="1621"/>
      <c r="FI43" s="1622">
        <f t="shared" si="246"/>
        <v>0</v>
      </c>
      <c r="FJ43" s="1621"/>
      <c r="FK43" s="1622">
        <f t="shared" si="247"/>
        <v>0</v>
      </c>
      <c r="FL43" s="1621"/>
      <c r="FM43" s="1622">
        <f t="shared" si="248"/>
        <v>0</v>
      </c>
      <c r="FN43" s="1621"/>
      <c r="FO43" s="1622">
        <f t="shared" si="249"/>
        <v>0</v>
      </c>
      <c r="FP43" s="1621"/>
      <c r="FQ43" s="1622">
        <f t="shared" si="250"/>
        <v>0</v>
      </c>
      <c r="FR43" s="1621"/>
      <c r="FS43" s="1630">
        <f t="shared" si="251"/>
        <v>0</v>
      </c>
      <c r="FT43" s="1631"/>
      <c r="FU43" s="1620">
        <f t="shared" si="252"/>
        <v>0</v>
      </c>
      <c r="FV43" s="1621"/>
      <c r="FW43" s="1622">
        <f t="shared" si="253"/>
        <v>0</v>
      </c>
      <c r="FX43" s="1621"/>
      <c r="FY43" s="1622">
        <f t="shared" si="254"/>
        <v>0</v>
      </c>
      <c r="FZ43" s="1621"/>
      <c r="GA43" s="1622">
        <f t="shared" si="255"/>
        <v>0</v>
      </c>
      <c r="GB43" s="1621"/>
      <c r="GC43" s="1622">
        <f t="shared" si="256"/>
        <v>0</v>
      </c>
      <c r="GD43" s="1621"/>
      <c r="GE43" s="1622">
        <f t="shared" si="257"/>
        <v>0</v>
      </c>
      <c r="GF43" s="1621"/>
      <c r="GG43" s="1630">
        <f t="shared" si="258"/>
        <v>0</v>
      </c>
      <c r="GH43" s="1631"/>
      <c r="GI43" s="1627">
        <f>SUM(DQ43:GH43)</f>
        <v>0</v>
      </c>
      <c r="GK43" s="4109"/>
      <c r="GL43" s="1489" t="str">
        <f t="shared" si="126"/>
        <v/>
      </c>
      <c r="GM43" s="1520"/>
      <c r="GN43" s="1489" t="str">
        <f t="shared" si="51"/>
        <v/>
      </c>
      <c r="GO43" s="1520"/>
      <c r="GP43" s="1489" t="str">
        <f t="shared" si="52"/>
        <v/>
      </c>
      <c r="GQ43" s="1520"/>
      <c r="GR43" s="1489" t="str">
        <f t="shared" si="53"/>
        <v/>
      </c>
      <c r="GS43" s="1520"/>
      <c r="GT43" s="1489" t="str">
        <f t="shared" si="54"/>
        <v/>
      </c>
      <c r="GU43" s="1502"/>
      <c r="GV43" s="1499" t="str">
        <f t="shared" si="127"/>
        <v/>
      </c>
      <c r="GW43" s="1520"/>
      <c r="GX43" s="1489" t="str">
        <f t="shared" si="128"/>
        <v/>
      </c>
      <c r="GY43" s="1519"/>
      <c r="GZ43" s="1496" t="str">
        <f t="shared" si="129"/>
        <v/>
      </c>
      <c r="HA43" s="1520"/>
      <c r="HB43" s="1492" t="str">
        <f t="shared" si="55"/>
        <v/>
      </c>
      <c r="HC43" s="1520"/>
      <c r="HD43" s="1492" t="str">
        <f t="shared" si="56"/>
        <v/>
      </c>
      <c r="HE43" s="1520"/>
      <c r="HF43" s="1492" t="str">
        <f t="shared" si="57"/>
        <v/>
      </c>
      <c r="HG43" s="1520"/>
      <c r="HH43" s="1492" t="str">
        <f t="shared" si="58"/>
        <v/>
      </c>
      <c r="HI43" s="1502"/>
      <c r="HJ43" s="1508" t="str">
        <f t="shared" si="59"/>
        <v/>
      </c>
      <c r="HK43" s="1520"/>
      <c r="HL43" s="1492" t="str">
        <f t="shared" si="130"/>
        <v/>
      </c>
      <c r="HM43" s="1519"/>
      <c r="HN43" s="1505" t="str">
        <f t="shared" si="60"/>
        <v/>
      </c>
      <c r="HO43" s="1520"/>
      <c r="HP43" s="1489" t="str">
        <f t="shared" si="61"/>
        <v/>
      </c>
      <c r="HQ43" s="1520"/>
      <c r="HR43" s="1489" t="str">
        <f t="shared" si="62"/>
        <v/>
      </c>
      <c r="HS43" s="1520"/>
      <c r="HT43" s="1489" t="str">
        <f t="shared" si="63"/>
        <v/>
      </c>
      <c r="HU43" s="1520"/>
      <c r="HV43" s="1489" t="str">
        <f t="shared" si="64"/>
        <v/>
      </c>
      <c r="HW43" s="1502"/>
      <c r="HX43" s="1499" t="str">
        <f t="shared" si="65"/>
        <v/>
      </c>
      <c r="HY43" s="1520"/>
      <c r="HZ43" s="1489" t="str">
        <f t="shared" si="66"/>
        <v/>
      </c>
      <c r="IA43" s="1519"/>
      <c r="IB43" s="1496" t="str">
        <f t="shared" si="67"/>
        <v/>
      </c>
      <c r="IC43" s="1520"/>
      <c r="ID43" s="1492" t="str">
        <f t="shared" si="68"/>
        <v/>
      </c>
      <c r="IE43" s="1520"/>
      <c r="IF43" s="1492" t="str">
        <f t="shared" si="69"/>
        <v/>
      </c>
      <c r="IG43" s="1520"/>
      <c r="IH43" s="1492" t="str">
        <f t="shared" si="70"/>
        <v/>
      </c>
      <c r="II43" s="1520"/>
      <c r="IJ43" s="1492" t="str">
        <f t="shared" si="71"/>
        <v/>
      </c>
      <c r="IK43" s="1502"/>
      <c r="IL43" s="1508" t="str">
        <f t="shared" si="72"/>
        <v/>
      </c>
      <c r="IM43" s="1520"/>
      <c r="IN43" s="1492" t="str">
        <f t="shared" si="73"/>
        <v/>
      </c>
      <c r="IO43" s="1519"/>
      <c r="IP43" s="1511" t="str">
        <f t="shared" si="74"/>
        <v/>
      </c>
      <c r="IQ43" s="1520"/>
      <c r="IR43" s="1359" t="str">
        <f t="shared" si="75"/>
        <v/>
      </c>
      <c r="IS43" s="1520"/>
      <c r="IT43" s="1359" t="str">
        <f t="shared" si="76"/>
        <v/>
      </c>
      <c r="IU43" s="1520"/>
      <c r="IV43" s="1359" t="str">
        <f t="shared" si="77"/>
        <v/>
      </c>
      <c r="IW43" s="1520"/>
      <c r="IX43" s="1359" t="str">
        <f t="shared" si="78"/>
        <v/>
      </c>
      <c r="IY43" s="1502"/>
      <c r="IZ43" s="1514" t="str">
        <f t="shared" si="79"/>
        <v/>
      </c>
      <c r="JA43" s="1520"/>
      <c r="JB43" s="1359" t="str">
        <f t="shared" si="80"/>
        <v/>
      </c>
      <c r="JC43" s="1519"/>
      <c r="JE43" s="1574"/>
      <c r="JF43" s="1348"/>
      <c r="JG43" s="1348"/>
      <c r="JH43" s="1348"/>
      <c r="JI43" s="1581"/>
      <c r="JJ43" s="1550"/>
      <c r="JK43" s="1550"/>
      <c r="JL43" s="63"/>
      <c r="JN43" s="4182"/>
      <c r="JO43" s="1606"/>
      <c r="JP43" s="1360"/>
      <c r="JQ43" s="1360"/>
      <c r="JR43" s="1360"/>
      <c r="JS43" s="1360"/>
      <c r="JT43" s="1360"/>
      <c r="JU43" s="1360"/>
      <c r="JV43" s="1360"/>
      <c r="JW43" s="1360"/>
      <c r="JX43" s="1360"/>
      <c r="JY43" s="1360"/>
      <c r="JZ43" s="1360"/>
      <c r="KA43" s="1360"/>
      <c r="KB43" s="1360"/>
      <c r="KC43" s="1360"/>
      <c r="KD43" s="1360"/>
      <c r="KE43" s="1360"/>
      <c r="KF43" s="1360"/>
      <c r="KG43" s="1360"/>
      <c r="KH43" s="1360"/>
      <c r="KI43" s="1360"/>
      <c r="KJ43" s="1360"/>
      <c r="KK43" s="1360"/>
      <c r="KL43" s="1360"/>
      <c r="KM43" s="1360"/>
      <c r="KN43" s="1360"/>
      <c r="KO43" s="1360"/>
      <c r="KP43" s="1360"/>
      <c r="KQ43" s="1360"/>
      <c r="KR43" s="1360"/>
      <c r="KS43" s="1360"/>
      <c r="KT43" s="1360"/>
      <c r="KU43" s="1360"/>
      <c r="KV43" s="1360"/>
      <c r="KW43" s="1360"/>
      <c r="KX43" s="1360"/>
      <c r="KY43" s="1360"/>
      <c r="KZ43" s="1360"/>
      <c r="LA43" s="1360"/>
      <c r="LB43" s="1360"/>
      <c r="LC43" s="1360"/>
      <c r="LD43" s="1360"/>
      <c r="LE43" s="1360"/>
      <c r="LF43" s="1360"/>
      <c r="LG43" s="1360"/>
      <c r="LH43" s="1360"/>
      <c r="LI43" s="1360"/>
      <c r="LJ43" s="1360"/>
      <c r="LK43" s="1360"/>
      <c r="LL43" s="1360"/>
      <c r="LM43" s="1360"/>
      <c r="LN43" s="1360"/>
      <c r="LO43" s="1360"/>
      <c r="LP43" s="1360"/>
      <c r="LQ43" s="1360"/>
      <c r="LR43" s="1360"/>
      <c r="LS43" s="1360"/>
      <c r="LT43" s="1360"/>
      <c r="LU43" s="1360"/>
      <c r="LV43" s="1360"/>
      <c r="LW43" s="1360"/>
      <c r="LX43" s="1360"/>
      <c r="LY43" s="1360"/>
      <c r="LZ43" s="1360"/>
      <c r="MA43" s="1360"/>
      <c r="MB43" s="1360"/>
      <c r="MC43" s="1360"/>
      <c r="MD43" s="1360"/>
      <c r="ME43" s="1360"/>
      <c r="MF43" s="1360"/>
      <c r="MG43" s="1575">
        <f t="shared" si="137"/>
        <v>0</v>
      </c>
      <c r="MI43" s="1574"/>
      <c r="MJ43" s="1348"/>
      <c r="MK43" s="1348"/>
      <c r="ML43" s="1348"/>
      <c r="MM43" s="1348"/>
      <c r="MN43" s="1348"/>
      <c r="MO43" s="1581"/>
      <c r="MP43" s="63"/>
      <c r="MR43" s="1558"/>
      <c r="MS43" s="1558"/>
      <c r="MT43" s="1558"/>
      <c r="MU43" s="1558"/>
      <c r="MV43" s="1558"/>
      <c r="MW43" s="1558"/>
      <c r="MX43" s="1558"/>
      <c r="MY43" s="1748"/>
      <c r="MZ43" s="1748"/>
      <c r="NB43" s="1593"/>
      <c r="NC43" s="1594"/>
      <c r="ND43" s="1594"/>
      <c r="NE43" s="1594"/>
      <c r="NF43" s="1594"/>
      <c r="NG43" s="1594"/>
      <c r="NH43" s="1594"/>
      <c r="NI43" s="1595"/>
      <c r="NL43" s="1766">
        <f t="shared" si="148"/>
        <v>0</v>
      </c>
    </row>
    <row r="44" spans="3:376" s="16" customFormat="1" ht="18.75" customHeight="1" thickTop="1">
      <c r="C44" s="1607"/>
      <c r="J44" s="1608"/>
      <c r="W44" s="434"/>
      <c r="X44" s="434"/>
      <c r="Y44" s="434"/>
      <c r="Z44" s="434"/>
      <c r="AA44" s="434"/>
      <c r="AB44" s="434"/>
      <c r="AC44" s="434"/>
      <c r="AD44" s="434"/>
      <c r="AE44" s="434"/>
      <c r="AF44" s="434"/>
      <c r="AG44" s="434"/>
      <c r="AH44" s="434"/>
      <c r="AI44" s="434"/>
      <c r="AJ44" s="434"/>
      <c r="AK44" s="434"/>
      <c r="AL44" s="434"/>
      <c r="AM44" s="434"/>
      <c r="AN44" s="434"/>
      <c r="AO44" s="434"/>
      <c r="AP44" s="434"/>
      <c r="AQ44" s="434"/>
      <c r="AR44" s="434"/>
      <c r="AS44" s="434"/>
      <c r="AT44" s="434"/>
      <c r="AU44" s="434"/>
      <c r="AV44" s="434"/>
      <c r="AW44" s="434"/>
      <c r="AX44" s="434"/>
      <c r="AY44" s="434"/>
      <c r="AZ44" s="434"/>
      <c r="BA44" s="434"/>
      <c r="BB44" s="434"/>
      <c r="BC44" s="434"/>
      <c r="BD44" s="434"/>
      <c r="BE44" s="434"/>
      <c r="BF44" s="434"/>
      <c r="BG44" s="434"/>
      <c r="BH44" s="434"/>
      <c r="BI44" s="434"/>
      <c r="BJ44" s="434"/>
      <c r="BK44" s="434"/>
      <c r="BL44" s="434"/>
      <c r="BM44" s="434"/>
      <c r="BN44" s="434"/>
      <c r="BO44" s="434"/>
      <c r="BP44" s="434"/>
      <c r="BQ44" s="434"/>
      <c r="BR44" s="434"/>
      <c r="BS44" s="434"/>
      <c r="BT44" s="434"/>
      <c r="BU44" s="434"/>
      <c r="BV44" s="434"/>
      <c r="BW44" s="434"/>
      <c r="BX44" s="434"/>
      <c r="BY44" s="434"/>
      <c r="BZ44" s="434"/>
      <c r="CA44" s="434"/>
      <c r="CB44" s="434"/>
      <c r="CC44" s="434"/>
      <c r="CD44" s="434"/>
      <c r="CE44" s="434"/>
      <c r="CF44" s="434"/>
      <c r="CG44" s="434"/>
      <c r="CH44" s="434"/>
      <c r="CI44" s="434"/>
      <c r="CJ44" s="434"/>
      <c r="CK44" s="434"/>
      <c r="CL44" s="434"/>
      <c r="CM44" s="434"/>
      <c r="CN44" s="434"/>
      <c r="CP44" s="1607"/>
      <c r="DN44" s="42"/>
      <c r="DO44" s="1483"/>
      <c r="DP44" s="1609"/>
      <c r="DQ44" s="4176">
        <f>DQ12</f>
        <v>4</v>
      </c>
      <c r="DR44" s="4176"/>
      <c r="DS44" s="4176">
        <f t="shared" ref="DS44" si="261">DS12</f>
        <v>5</v>
      </c>
      <c r="DT44" s="4176"/>
      <c r="DU44" s="4176">
        <f t="shared" ref="DU44" si="262">DU12</f>
        <v>6</v>
      </c>
      <c r="DV44" s="4176"/>
      <c r="DW44" s="4176">
        <f t="shared" ref="DW44" si="263">DW12</f>
        <v>7</v>
      </c>
      <c r="DX44" s="4176"/>
      <c r="DY44" s="4176">
        <f t="shared" ref="DY44" si="264">DY12</f>
        <v>8</v>
      </c>
      <c r="DZ44" s="4176"/>
      <c r="EA44" s="4176">
        <f t="shared" ref="EA44" si="265">EA12</f>
        <v>9</v>
      </c>
      <c r="EB44" s="4176"/>
      <c r="EC44" s="4176">
        <f t="shared" ref="EC44" si="266">EC12</f>
        <v>10</v>
      </c>
      <c r="ED44" s="4176"/>
      <c r="EE44" s="4176">
        <f t="shared" ref="EE44" si="267">EE12</f>
        <v>11</v>
      </c>
      <c r="EF44" s="4176"/>
      <c r="EG44" s="4176">
        <f t="shared" ref="EG44" si="268">EG12</f>
        <v>12</v>
      </c>
      <c r="EH44" s="4176"/>
      <c r="EI44" s="4176">
        <f t="shared" ref="EI44" si="269">EI12</f>
        <v>13</v>
      </c>
      <c r="EJ44" s="4176"/>
      <c r="EK44" s="4176">
        <f t="shared" ref="EK44" si="270">EK12</f>
        <v>14</v>
      </c>
      <c r="EL44" s="4176"/>
      <c r="EM44" s="4176">
        <f t="shared" ref="EM44" si="271">EM12</f>
        <v>15</v>
      </c>
      <c r="EN44" s="4176"/>
      <c r="EO44" s="4176">
        <f t="shared" ref="EO44" si="272">EO12</f>
        <v>16</v>
      </c>
      <c r="EP44" s="4176"/>
      <c r="EQ44" s="4176">
        <f t="shared" ref="EQ44" si="273">EQ12</f>
        <v>17</v>
      </c>
      <c r="ER44" s="4176"/>
      <c r="ES44" s="4176">
        <f t="shared" ref="ES44" si="274">ES12</f>
        <v>18</v>
      </c>
      <c r="ET44" s="4176"/>
      <c r="EU44" s="4176">
        <f t="shared" ref="EU44" si="275">EU12</f>
        <v>19</v>
      </c>
      <c r="EV44" s="4176"/>
      <c r="EW44" s="4176">
        <f t="shared" ref="EW44" si="276">EW12</f>
        <v>20</v>
      </c>
      <c r="EX44" s="4176"/>
      <c r="EY44" s="4176">
        <f t="shared" ref="EY44" si="277">EY12</f>
        <v>21</v>
      </c>
      <c r="EZ44" s="4176"/>
      <c r="FA44" s="4176">
        <f t="shared" ref="FA44" si="278">FA12</f>
        <v>22</v>
      </c>
      <c r="FB44" s="4176"/>
      <c r="FC44" s="4176">
        <f t="shared" ref="FC44" si="279">FC12</f>
        <v>23</v>
      </c>
      <c r="FD44" s="4176"/>
      <c r="FE44" s="4176">
        <f t="shared" ref="FE44" si="280">FE12</f>
        <v>24</v>
      </c>
      <c r="FF44" s="4176"/>
      <c r="FG44" s="4176">
        <f t="shared" ref="FG44" si="281">FG12</f>
        <v>25</v>
      </c>
      <c r="FH44" s="4176"/>
      <c r="FI44" s="4176">
        <f t="shared" ref="FI44" si="282">FI12</f>
        <v>26</v>
      </c>
      <c r="FJ44" s="4176"/>
      <c r="FK44" s="4176">
        <f t="shared" ref="FK44" si="283">FK12</f>
        <v>27</v>
      </c>
      <c r="FL44" s="4176"/>
      <c r="FM44" s="4176">
        <f t="shared" ref="FM44" si="284">FM12</f>
        <v>28</v>
      </c>
      <c r="FN44" s="4176"/>
      <c r="FO44" s="4176">
        <f t="shared" ref="FO44" si="285">FO12</f>
        <v>29</v>
      </c>
      <c r="FP44" s="4176"/>
      <c r="FQ44" s="4176">
        <f t="shared" ref="FQ44" si="286">FQ12</f>
        <v>30</v>
      </c>
      <c r="FR44" s="4176"/>
      <c r="FS44" s="4176">
        <f t="shared" ref="FS44" si="287">FS12</f>
        <v>31</v>
      </c>
      <c r="FT44" s="4176"/>
      <c r="FU44" s="4176">
        <f t="shared" ref="FU44" si="288">FU12</f>
        <v>1</v>
      </c>
      <c r="FV44" s="4176"/>
      <c r="FW44" s="4176">
        <f t="shared" ref="FW44" si="289">FW12</f>
        <v>2</v>
      </c>
      <c r="FX44" s="4176"/>
      <c r="FY44" s="4176">
        <f t="shared" ref="FY44" si="290">FY12</f>
        <v>3</v>
      </c>
      <c r="FZ44" s="4176"/>
      <c r="GA44" s="4176">
        <f t="shared" ref="GA44" si="291">GA12</f>
        <v>4</v>
      </c>
      <c r="GB44" s="4176"/>
      <c r="GC44" s="4176">
        <f t="shared" ref="GC44" si="292">GC12</f>
        <v>5</v>
      </c>
      <c r="GD44" s="4176"/>
      <c r="GE44" s="4176">
        <f t="shared" ref="GE44" si="293">GE12</f>
        <v>6</v>
      </c>
      <c r="GF44" s="4176"/>
      <c r="GG44" s="4176">
        <f t="shared" ref="GG44" si="294">GG12</f>
        <v>7</v>
      </c>
      <c r="GH44" s="4176"/>
      <c r="GI44" s="16">
        <f>SUM(GI42:GI43)</f>
        <v>0</v>
      </c>
      <c r="GL44" s="1610"/>
      <c r="GM44" s="1610"/>
      <c r="GN44" s="1610"/>
      <c r="GO44" s="1610"/>
      <c r="GP44" s="1610"/>
      <c r="GQ44" s="1610"/>
      <c r="GR44" s="1610"/>
      <c r="GS44" s="1610"/>
      <c r="GT44" s="1610"/>
      <c r="GU44" s="1610"/>
      <c r="GV44" s="1610"/>
      <c r="GW44" s="1610"/>
      <c r="GX44" s="1610"/>
      <c r="GY44" s="1610"/>
      <c r="GZ44" s="1610"/>
      <c r="HA44" s="1610"/>
      <c r="HB44" s="1610"/>
      <c r="HC44" s="1610"/>
      <c r="HD44" s="1610"/>
      <c r="HE44" s="1610"/>
      <c r="HF44" s="1610"/>
      <c r="HG44" s="1610"/>
      <c r="HH44" s="1610"/>
      <c r="HI44" s="1610"/>
      <c r="HJ44" s="1610"/>
      <c r="HK44" s="1610"/>
      <c r="HL44" s="1610"/>
      <c r="HM44" s="1610"/>
      <c r="HN44" s="1610"/>
      <c r="HO44" s="1610"/>
      <c r="HP44" s="1610"/>
      <c r="HQ44" s="1610"/>
      <c r="HR44" s="1610"/>
      <c r="HS44" s="1610"/>
      <c r="HT44" s="1610"/>
      <c r="HU44" s="1610"/>
      <c r="HV44" s="1610"/>
      <c r="HW44" s="1610"/>
      <c r="HX44" s="1610"/>
      <c r="HY44" s="1610"/>
      <c r="HZ44" s="1610"/>
      <c r="IA44" s="1610"/>
      <c r="IB44" s="1610"/>
      <c r="IC44" s="1610"/>
      <c r="ID44" s="1610"/>
      <c r="IE44" s="1610"/>
      <c r="IF44" s="1610"/>
      <c r="IG44" s="1610"/>
      <c r="IH44" s="1610"/>
      <c r="II44" s="1610"/>
      <c r="IJ44" s="1610"/>
      <c r="IK44" s="1610"/>
      <c r="IL44" s="1610"/>
      <c r="IM44" s="1610"/>
      <c r="IN44" s="1610"/>
      <c r="IO44" s="1610"/>
      <c r="IP44" s="1610"/>
      <c r="IQ44" s="1610"/>
      <c r="IR44" s="1610"/>
      <c r="IS44" s="1610"/>
      <c r="IT44" s="1610"/>
      <c r="IU44" s="1610"/>
      <c r="IV44" s="1610"/>
      <c r="IW44" s="1610"/>
      <c r="IX44" s="1610"/>
      <c r="IY44" s="1610"/>
      <c r="IZ44" s="1610"/>
      <c r="JA44" s="1610"/>
      <c r="JB44" s="1610"/>
      <c r="JJ44" s="434"/>
      <c r="JK44" s="434"/>
      <c r="JL44" s="29"/>
      <c r="JM44" s="29"/>
      <c r="JN44" s="29"/>
      <c r="JO44" s="1610"/>
      <c r="JP44" s="1610"/>
      <c r="JQ44" s="1610"/>
      <c r="JR44" s="1610"/>
      <c r="JS44" s="1610"/>
      <c r="JT44" s="1610"/>
      <c r="JU44" s="1610"/>
      <c r="JV44" s="1610"/>
      <c r="JW44" s="1610"/>
      <c r="JX44" s="1610"/>
      <c r="JY44" s="1610"/>
      <c r="JZ44" s="1610"/>
      <c r="KA44" s="1610"/>
      <c r="KB44" s="1610"/>
      <c r="KC44" s="1610"/>
      <c r="KD44" s="1610"/>
      <c r="KE44" s="1610"/>
      <c r="KF44" s="1610"/>
      <c r="KG44" s="1610"/>
      <c r="KH44" s="1610"/>
      <c r="KI44" s="1610"/>
      <c r="KJ44" s="1610"/>
      <c r="KK44" s="1610"/>
      <c r="KL44" s="1610"/>
      <c r="KM44" s="1610"/>
      <c r="KN44" s="1610"/>
      <c r="KO44" s="1610"/>
      <c r="KP44" s="1610"/>
      <c r="KQ44" s="1610"/>
      <c r="KR44" s="1610"/>
      <c r="KS44" s="1610"/>
      <c r="KT44" s="1610"/>
      <c r="KU44" s="1610"/>
      <c r="KV44" s="1610"/>
      <c r="KW44" s="1610"/>
      <c r="KX44" s="1610"/>
      <c r="KY44" s="1610"/>
      <c r="KZ44" s="1610"/>
      <c r="LA44" s="1610"/>
      <c r="LB44" s="1610"/>
      <c r="LC44" s="1610"/>
      <c r="LD44" s="1610"/>
      <c r="LE44" s="1610"/>
      <c r="LF44" s="1610"/>
      <c r="LG44" s="1610"/>
      <c r="LH44" s="1610"/>
      <c r="LI44" s="1610"/>
      <c r="LJ44" s="1610"/>
      <c r="LK44" s="1610"/>
      <c r="LL44" s="1610"/>
      <c r="LM44" s="1610"/>
      <c r="LN44" s="1610"/>
      <c r="LO44" s="1610"/>
      <c r="LP44" s="1610"/>
      <c r="LQ44" s="1610"/>
      <c r="LR44" s="1610"/>
      <c r="LS44" s="1610"/>
      <c r="LT44" s="1610"/>
      <c r="LU44" s="1610"/>
      <c r="LV44" s="1610"/>
      <c r="LW44" s="1610"/>
      <c r="LX44" s="1610"/>
      <c r="LY44" s="1610"/>
      <c r="LZ44" s="1610"/>
      <c r="MA44" s="1610"/>
      <c r="MB44" s="1610"/>
      <c r="MC44" s="1610"/>
      <c r="MD44" s="1610"/>
      <c r="ME44" s="1610"/>
      <c r="MH44" s="29"/>
      <c r="MP44" s="29"/>
      <c r="MQ44" s="29"/>
      <c r="MR44" s="434"/>
      <c r="MS44" s="434"/>
      <c r="MT44" s="434"/>
      <c r="MU44" s="434"/>
      <c r="MV44" s="434"/>
      <c r="MW44" s="434"/>
      <c r="MX44" s="434"/>
      <c r="MY44" s="434"/>
      <c r="MZ44" s="434"/>
      <c r="NA44" s="29"/>
      <c r="NI44" s="1609"/>
    </row>
    <row r="45" spans="3:376" ht="12.75">
      <c r="DZ45" s="1751">
        <f>EB42</f>
        <v>0</v>
      </c>
      <c r="EA45" s="1751">
        <f>ED42</f>
        <v>0</v>
      </c>
      <c r="EB45" s="1751">
        <f>EF42</f>
        <v>0</v>
      </c>
      <c r="EC45" s="1751">
        <f>EH42</f>
        <v>0</v>
      </c>
      <c r="ED45" s="1751">
        <f>EJ42</f>
        <v>0</v>
      </c>
      <c r="EQ45" s="1751"/>
      <c r="ER45" s="1751"/>
      <c r="FE45" s="1751"/>
      <c r="FF45" s="1751"/>
      <c r="FS45" s="1751"/>
      <c r="FT45" s="1751"/>
    </row>
    <row r="46" spans="3:376" ht="12.75">
      <c r="EH46" s="1751" t="s">
        <v>168</v>
      </c>
    </row>
    <row r="47" spans="3:376" ht="12.75">
      <c r="EH47" s="1751">
        <f>'BİLGİ GİR'!Z214</f>
        <v>1</v>
      </c>
    </row>
    <row r="48" spans="3:376" ht="12.75"/>
    <row r="49" spans="3:373" s="1751" customFormat="1" ht="13.5" thickBot="1">
      <c r="C49" s="1363"/>
      <c r="D49" s="1"/>
      <c r="E49" s="1"/>
      <c r="F49" s="1"/>
      <c r="G49" s="1"/>
      <c r="H49" s="1"/>
      <c r="I49" s="1"/>
      <c r="J49" s="379"/>
      <c r="K49" s="1"/>
      <c r="L49" s="1"/>
      <c r="M49" s="1"/>
      <c r="N49" s="1"/>
      <c r="O49" s="1"/>
      <c r="P49" s="1"/>
      <c r="Q49" s="1"/>
      <c r="R49" s="1"/>
      <c r="S49" s="1"/>
      <c r="T49" s="1"/>
      <c r="U49" s="1"/>
      <c r="V49" s="1"/>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73"/>
      <c r="CL49" s="273"/>
      <c r="CM49" s="273"/>
      <c r="CN49" s="273"/>
      <c r="CO49" s="1"/>
      <c r="CP49" s="1363"/>
      <c r="CQ49" s="17"/>
      <c r="CR49" s="1406"/>
      <c r="CS49" s="1406"/>
      <c r="CT49" s="1406"/>
      <c r="CU49" s="1406"/>
      <c r="CV49" s="1406"/>
      <c r="CW49" s="1407"/>
      <c r="CX49" s="4178" t="s">
        <v>242</v>
      </c>
      <c r="CY49" s="4178"/>
      <c r="CZ49" s="4178"/>
      <c r="DA49" s="4178"/>
      <c r="DB49" s="4178"/>
      <c r="DC49" s="4178"/>
      <c r="DD49" s="4178"/>
      <c r="DE49" s="4178"/>
      <c r="DF49" s="1959"/>
      <c r="DG49" s="1"/>
      <c r="DH49" s="1"/>
      <c r="DI49" s="2591"/>
      <c r="DJ49" s="2591"/>
      <c r="DK49" s="2591"/>
      <c r="DL49" s="2591"/>
      <c r="DM49" s="2591"/>
      <c r="DN49" s="2592"/>
      <c r="DO49" s="4177" t="s">
        <v>172</v>
      </c>
      <c r="DP49" s="4177"/>
      <c r="DQ49" s="4177"/>
      <c r="DR49" s="4177"/>
      <c r="DS49" s="4177"/>
      <c r="DT49" s="4177"/>
      <c r="DU49" s="4177"/>
      <c r="DV49" s="4177"/>
      <c r="DW49" s="2593"/>
      <c r="EC49" s="12"/>
      <c r="ED49" s="12"/>
      <c r="EE49" s="1406"/>
      <c r="EF49" s="1406"/>
      <c r="EG49" s="1406"/>
      <c r="EH49" s="1406"/>
      <c r="EI49" s="1406"/>
      <c r="EJ49" s="1407"/>
      <c r="EK49" s="4178" t="s">
        <v>174</v>
      </c>
      <c r="EL49" s="4178"/>
      <c r="EM49" s="4178"/>
      <c r="EN49" s="4178"/>
      <c r="EO49" s="4178"/>
      <c r="EP49" s="4178"/>
      <c r="EQ49" s="4178"/>
      <c r="ER49" s="4178"/>
      <c r="EY49" s="1406"/>
      <c r="EZ49" s="1406"/>
      <c r="FA49" s="1406"/>
      <c r="FB49" s="1406"/>
      <c r="FC49" s="1406"/>
      <c r="FD49" s="1407"/>
      <c r="FE49" s="4179" t="s">
        <v>175</v>
      </c>
      <c r="FF49" s="4179"/>
      <c r="FG49" s="4179"/>
      <c r="FH49" s="4179"/>
      <c r="FI49" s="4179"/>
      <c r="FJ49" s="4179"/>
      <c r="FK49" s="4179"/>
      <c r="FL49" s="4179"/>
      <c r="FR49" s="1406"/>
      <c r="FS49" s="1406"/>
      <c r="FT49" s="1406"/>
      <c r="FU49" s="1406"/>
      <c r="FV49" s="1406"/>
      <c r="FW49" s="1407"/>
      <c r="FX49" s="4178" t="s">
        <v>240</v>
      </c>
      <c r="FY49" s="4178"/>
      <c r="FZ49" s="4178"/>
      <c r="GA49" s="4178"/>
      <c r="GB49" s="4178"/>
      <c r="GC49" s="4178"/>
      <c r="GD49" s="4178"/>
      <c r="GE49" s="4178"/>
      <c r="GF49" s="1959"/>
      <c r="GG49" s="12"/>
      <c r="GH49" s="12"/>
      <c r="GI49" s="1"/>
      <c r="GJ49" s="1"/>
      <c r="GK49" s="1"/>
      <c r="GL49" s="1295"/>
      <c r="GM49" s="1295"/>
      <c r="GN49" s="1295"/>
      <c r="GO49" s="1295"/>
      <c r="GP49" s="1295"/>
      <c r="GQ49" s="1295"/>
      <c r="GR49" s="1295"/>
      <c r="GS49" s="1295"/>
      <c r="GT49" s="1295"/>
      <c r="GU49" s="1295"/>
      <c r="GV49" s="1295"/>
      <c r="GW49" s="1295"/>
      <c r="GX49" s="1295"/>
      <c r="GY49" s="1295"/>
      <c r="GZ49" s="1295"/>
      <c r="HA49" s="1295"/>
      <c r="HB49" s="1295"/>
      <c r="HC49" s="1295"/>
      <c r="HD49" s="1295"/>
      <c r="HE49" s="1295"/>
      <c r="HF49" s="1295"/>
      <c r="HG49" s="1295"/>
      <c r="HH49" s="1295"/>
      <c r="HI49" s="1295"/>
      <c r="HJ49" s="1295"/>
      <c r="HK49" s="1295"/>
      <c r="HL49" s="1295"/>
      <c r="HM49" s="1295"/>
      <c r="HN49" s="1295"/>
      <c r="HO49" s="1295"/>
      <c r="HP49" s="1295"/>
      <c r="HQ49" s="1295"/>
      <c r="HR49" s="1295"/>
      <c r="HS49" s="1295"/>
      <c r="HT49" s="1295"/>
      <c r="HU49" s="1295"/>
      <c r="HV49" s="1295"/>
      <c r="HW49" s="1295"/>
      <c r="HX49" s="1295"/>
      <c r="HY49" s="1295"/>
      <c r="HZ49" s="1295"/>
      <c r="IA49" s="1295"/>
      <c r="IB49" s="1295"/>
      <c r="IC49" s="1295"/>
      <c r="ID49" s="1295"/>
      <c r="IE49" s="1295"/>
      <c r="IF49" s="1295"/>
      <c r="IG49" s="1295"/>
      <c r="IH49" s="1295"/>
      <c r="II49" s="1295"/>
      <c r="IJ49" s="1295"/>
      <c r="IK49" s="1295"/>
      <c r="IL49" s="1295"/>
      <c r="IM49" s="1295"/>
      <c r="IN49" s="1295"/>
      <c r="IO49" s="1295"/>
      <c r="IP49" s="1295"/>
      <c r="IQ49" s="1295"/>
      <c r="IR49" s="1295"/>
      <c r="IS49" s="1295"/>
      <c r="IT49" s="1295"/>
      <c r="IU49" s="1295"/>
      <c r="IV49" s="1295"/>
      <c r="IW49" s="1295"/>
      <c r="IX49" s="1295"/>
      <c r="IY49" s="1295"/>
      <c r="IZ49" s="1295"/>
      <c r="JA49" s="1295"/>
      <c r="JB49" s="1295"/>
      <c r="JC49" s="1"/>
      <c r="JD49" s="1"/>
      <c r="JE49" s="1"/>
      <c r="JF49" s="1"/>
      <c r="JG49" s="1"/>
      <c r="JH49" s="1"/>
      <c r="JI49" s="1"/>
      <c r="JJ49" s="1"/>
      <c r="JK49" s="56"/>
      <c r="JL49" s="56"/>
      <c r="JM49" s="56"/>
      <c r="JN49" s="56"/>
      <c r="JO49" s="1295"/>
      <c r="JP49" s="1295"/>
      <c r="JQ49" s="1295"/>
      <c r="JR49" s="1295"/>
      <c r="JS49" s="1295"/>
      <c r="JT49" s="1295"/>
      <c r="JU49" s="1295"/>
      <c r="JV49" s="1295"/>
      <c r="JW49" s="1295"/>
      <c r="JX49" s="1295"/>
      <c r="JY49" s="1295"/>
      <c r="JZ49" s="1295"/>
      <c r="KA49" s="1295"/>
      <c r="KB49" s="1295"/>
      <c r="KC49" s="1295"/>
      <c r="KD49" s="1295"/>
      <c r="KE49" s="1295"/>
      <c r="KF49" s="1295"/>
      <c r="KG49" s="1295"/>
      <c r="KH49" s="1295"/>
      <c r="KI49" s="1295"/>
      <c r="KJ49" s="1295"/>
      <c r="KK49" s="1295"/>
      <c r="KL49" s="1295"/>
      <c r="KM49" s="1295"/>
      <c r="KN49" s="1295"/>
      <c r="KO49" s="1295"/>
      <c r="KP49" s="1295"/>
      <c r="KQ49" s="1295"/>
      <c r="KR49" s="1295"/>
      <c r="KS49" s="1295"/>
      <c r="KT49" s="1295"/>
      <c r="KU49" s="1295"/>
      <c r="KV49" s="1295"/>
      <c r="KW49" s="1295"/>
      <c r="KX49" s="1295"/>
      <c r="KY49" s="1295"/>
      <c r="KZ49" s="1295"/>
      <c r="LA49" s="1295"/>
      <c r="LB49" s="1295"/>
      <c r="LC49" s="1295"/>
      <c r="LD49" s="1295"/>
      <c r="LE49" s="1295"/>
      <c r="LF49" s="1295"/>
      <c r="LG49" s="1295"/>
      <c r="LH49" s="1295"/>
      <c r="LI49" s="1295"/>
      <c r="LJ49" s="1295"/>
      <c r="LK49" s="1295"/>
      <c r="LL49" s="1295"/>
      <c r="LM49" s="1295"/>
      <c r="LN49" s="1295"/>
      <c r="LO49" s="1295"/>
      <c r="LP49" s="1295"/>
      <c r="LQ49" s="1295"/>
      <c r="LR49" s="1295"/>
      <c r="LS49" s="1295"/>
      <c r="LT49" s="1295"/>
      <c r="LU49" s="1295"/>
      <c r="LV49" s="1295"/>
      <c r="LW49" s="1295"/>
      <c r="LX49" s="1295"/>
      <c r="LY49" s="1295"/>
      <c r="LZ49" s="1295"/>
      <c r="MA49" s="1295"/>
      <c r="MB49" s="1295"/>
      <c r="MC49" s="1295"/>
      <c r="MD49" s="1295"/>
      <c r="ME49" s="1295"/>
      <c r="MF49" s="1"/>
      <c r="MG49" s="1337"/>
      <c r="MH49" s="56"/>
      <c r="MI49" s="1"/>
      <c r="MJ49" s="1"/>
      <c r="MK49" s="1"/>
      <c r="ML49" s="1"/>
      <c r="MM49" s="1"/>
      <c r="MN49" s="1"/>
      <c r="MO49" s="1"/>
      <c r="MP49" s="56"/>
      <c r="MQ49" s="56"/>
      <c r="MR49" s="273"/>
      <c r="MS49" s="273"/>
      <c r="MT49" s="273"/>
      <c r="MU49" s="273"/>
      <c r="MV49" s="273"/>
      <c r="MW49" s="273"/>
      <c r="MX49" s="273"/>
      <c r="MY49" s="273"/>
      <c r="MZ49" s="273"/>
      <c r="NA49" s="56"/>
      <c r="NB49" s="1"/>
      <c r="NC49" s="1"/>
      <c r="ND49" s="1"/>
      <c r="NE49" s="1"/>
      <c r="NF49" s="1"/>
      <c r="NG49" s="1"/>
      <c r="NH49" s="1"/>
      <c r="NI49" s="1350"/>
    </row>
    <row r="50" spans="3:373" s="1751" customFormat="1" ht="75.75" thickBot="1">
      <c r="C50" s="1363"/>
      <c r="D50" s="1"/>
      <c r="E50" s="1"/>
      <c r="F50" s="1"/>
      <c r="G50" s="1"/>
      <c r="H50" s="1"/>
      <c r="I50" s="1"/>
      <c r="J50" s="379"/>
      <c r="K50" s="1"/>
      <c r="L50" s="1"/>
      <c r="M50" s="1"/>
      <c r="N50" s="1"/>
      <c r="O50" s="1"/>
      <c r="P50" s="1"/>
      <c r="Q50" s="1"/>
      <c r="R50" s="1"/>
      <c r="S50" s="1"/>
      <c r="T50" s="1"/>
      <c r="U50" s="1"/>
      <c r="V50" s="1"/>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c r="CK50" s="273"/>
      <c r="CL50" s="273"/>
      <c r="CM50" s="273"/>
      <c r="CN50" s="273"/>
      <c r="CO50" s="1"/>
      <c r="CP50" s="1363"/>
      <c r="CQ50" s="17"/>
      <c r="CR50" s="2559" t="str">
        <f>DI50</f>
        <v>EĞİTİM FAK.</v>
      </c>
      <c r="CS50" s="2560" t="str">
        <f t="shared" ref="CS50:CW50" si="295">DJ50</f>
        <v>FEN EDEBİYAT FAK.</v>
      </c>
      <c r="CT50" s="2560" t="str">
        <f t="shared" si="295"/>
        <v>İLAHİYAT FAK.</v>
      </c>
      <c r="CU50" s="2560" t="str">
        <f t="shared" si="295"/>
        <v>SAĞLIK BİL. FAK.</v>
      </c>
      <c r="CV50" s="2560" t="str">
        <f t="shared" si="295"/>
        <v>MİMARLIK FAK.</v>
      </c>
      <c r="CW50" s="2565" t="str">
        <f t="shared" si="295"/>
        <v>ZİRAAT FAK.</v>
      </c>
      <c r="CX50" s="4220" t="s">
        <v>37</v>
      </c>
      <c r="CY50" s="4220"/>
      <c r="CZ50" s="2464"/>
      <c r="DA50" s="2562">
        <v>1</v>
      </c>
      <c r="DB50" s="2563">
        <v>2</v>
      </c>
      <c r="DC50" s="2563">
        <v>3</v>
      </c>
      <c r="DD50" s="2563">
        <v>4</v>
      </c>
      <c r="DE50" s="2563">
        <v>5</v>
      </c>
      <c r="DF50" s="2566">
        <v>6</v>
      </c>
      <c r="DG50" s="1"/>
      <c r="DH50" s="1"/>
      <c r="DI50" s="1408" t="str">
        <f>'BİLGİ GİR'!$H$215</f>
        <v>EĞİTİM FAK.</v>
      </c>
      <c r="DJ50" s="1409" t="str">
        <f>'BİLGİ GİR'!$I$215</f>
        <v>FEN EDEBİYAT FAK.</v>
      </c>
      <c r="DK50" s="1409" t="str">
        <f>'BİLGİ GİR'!$J$215</f>
        <v>İLAHİYAT FAK.</v>
      </c>
      <c r="DL50" s="1409" t="str">
        <f>'BİLGİ GİR'!$K$215</f>
        <v>SAĞLIK BİL. FAK.</v>
      </c>
      <c r="DM50" s="1409" t="str">
        <f>'BİLGİ GİR'!$L$215</f>
        <v>MİMARLIK FAK.</v>
      </c>
      <c r="DN50" s="1410" t="str">
        <f>'BİLGİ GİR'!$M$215</f>
        <v>ZİRAAT FAK.</v>
      </c>
      <c r="DO50" s="4102" t="s">
        <v>37</v>
      </c>
      <c r="DP50" s="4102"/>
      <c r="DQ50" s="1367"/>
      <c r="DR50" s="1368">
        <v>1</v>
      </c>
      <c r="DS50" s="1369">
        <v>2</v>
      </c>
      <c r="DT50" s="1369">
        <v>3</v>
      </c>
      <c r="DU50" s="1369">
        <v>4</v>
      </c>
      <c r="DV50" s="1369">
        <v>5</v>
      </c>
      <c r="DW50" s="2564">
        <v>6</v>
      </c>
      <c r="EC50" s="12"/>
      <c r="ED50" s="12"/>
      <c r="EE50" s="1408" t="str">
        <f>'BİLGİ GİR'!$H$215</f>
        <v>EĞİTİM FAK.</v>
      </c>
      <c r="EF50" s="1409" t="str">
        <f>'BİLGİ GİR'!$I$215</f>
        <v>FEN EDEBİYAT FAK.</v>
      </c>
      <c r="EG50" s="1409" t="str">
        <f>'BİLGİ GİR'!$J$215</f>
        <v>İLAHİYAT FAK.</v>
      </c>
      <c r="EH50" s="1409" t="str">
        <f>'BİLGİ GİR'!$K$215</f>
        <v>SAĞLIK BİL. FAK.</v>
      </c>
      <c r="EI50" s="1409" t="str">
        <f>'BİLGİ GİR'!$L$215</f>
        <v>MİMARLIK FAK.</v>
      </c>
      <c r="EJ50" s="1410" t="str">
        <f>'BİLGİ GİR'!$M$215</f>
        <v>ZİRAAT FAK.</v>
      </c>
      <c r="EK50" s="4102" t="s">
        <v>37</v>
      </c>
      <c r="EL50" s="4102"/>
      <c r="EM50" s="1367"/>
      <c r="EN50" s="1368">
        <v>1</v>
      </c>
      <c r="EO50" s="1369">
        <v>2</v>
      </c>
      <c r="EP50" s="1369">
        <v>3</v>
      </c>
      <c r="EQ50" s="1369">
        <v>4</v>
      </c>
      <c r="ER50" s="1369">
        <v>5</v>
      </c>
      <c r="ES50" s="2564">
        <v>6</v>
      </c>
      <c r="EY50" s="2559" t="str">
        <f>'BİLGİ GİR'!$H$215</f>
        <v>EĞİTİM FAK.</v>
      </c>
      <c r="EZ50" s="2560" t="str">
        <f>'BİLGİ GİR'!$I$215</f>
        <v>FEN EDEBİYAT FAK.</v>
      </c>
      <c r="FA50" s="2560" t="str">
        <f>'BİLGİ GİR'!$J$215</f>
        <v>İLAHİYAT FAK.</v>
      </c>
      <c r="FB50" s="2560" t="str">
        <f>'BİLGİ GİR'!$K$215</f>
        <v>SAĞLIK BİL. FAK.</v>
      </c>
      <c r="FC50" s="2560" t="str">
        <f>'BİLGİ GİR'!$L$215</f>
        <v>MİMARLIK FAK.</v>
      </c>
      <c r="FD50" s="2565" t="str">
        <f>'BİLGİ GİR'!$M$215</f>
        <v>ZİRAAT FAK.</v>
      </c>
      <c r="FE50" s="4220" t="s">
        <v>37</v>
      </c>
      <c r="FF50" s="4220"/>
      <c r="FG50" s="2561"/>
      <c r="FH50" s="2562">
        <v>1</v>
      </c>
      <c r="FI50" s="2563">
        <v>2</v>
      </c>
      <c r="FJ50" s="2563">
        <v>3</v>
      </c>
      <c r="FK50" s="2563">
        <v>4</v>
      </c>
      <c r="FL50" s="2563">
        <v>5</v>
      </c>
      <c r="FM50" s="2566">
        <v>6</v>
      </c>
      <c r="FR50" s="1408" t="str">
        <f>EY50</f>
        <v>EĞİTİM FAK.</v>
      </c>
      <c r="FS50" s="1409" t="str">
        <f t="shared" ref="FS50:FW50" si="296">EZ50</f>
        <v>FEN EDEBİYAT FAK.</v>
      </c>
      <c r="FT50" s="1409" t="str">
        <f t="shared" si="296"/>
        <v>İLAHİYAT FAK.</v>
      </c>
      <c r="FU50" s="1409" t="str">
        <f t="shared" si="296"/>
        <v>SAĞLIK BİL. FAK.</v>
      </c>
      <c r="FV50" s="1409" t="str">
        <f t="shared" si="296"/>
        <v>MİMARLIK FAK.</v>
      </c>
      <c r="FW50" s="2567" t="str">
        <f t="shared" si="296"/>
        <v>ZİRAAT FAK.</v>
      </c>
      <c r="FX50" s="4221" t="s">
        <v>37</v>
      </c>
      <c r="FY50" s="4102"/>
      <c r="FZ50" s="2573"/>
      <c r="GA50" s="1368">
        <v>1</v>
      </c>
      <c r="GB50" s="1369">
        <v>2</v>
      </c>
      <c r="GC50" s="1369">
        <v>3</v>
      </c>
      <c r="GD50" s="1369">
        <v>4</v>
      </c>
      <c r="GE50" s="1369">
        <v>5</v>
      </c>
      <c r="GF50" s="2564">
        <v>6</v>
      </c>
      <c r="GG50" s="12"/>
      <c r="GH50" s="12"/>
      <c r="GI50" s="1"/>
      <c r="GJ50" s="1"/>
      <c r="GK50" s="1"/>
      <c r="GL50" s="1295"/>
      <c r="GM50" s="1295"/>
      <c r="GN50" s="1295"/>
      <c r="GO50" s="1295"/>
      <c r="GP50" s="1295"/>
      <c r="GQ50" s="1295"/>
      <c r="GR50" s="1295"/>
      <c r="GS50" s="1295"/>
      <c r="GT50" s="1295"/>
      <c r="GU50" s="1295"/>
      <c r="GV50" s="1295"/>
      <c r="GW50" s="1295"/>
      <c r="GX50" s="1295"/>
      <c r="GY50" s="1295"/>
      <c r="GZ50" s="1295"/>
      <c r="HA50" s="1295"/>
      <c r="HB50" s="1295"/>
      <c r="HC50" s="1295"/>
      <c r="HD50" s="1295"/>
      <c r="HE50" s="1295"/>
      <c r="HF50" s="1295"/>
      <c r="HG50" s="1295"/>
      <c r="HH50" s="1295"/>
      <c r="HI50" s="1295"/>
      <c r="HJ50" s="1295"/>
      <c r="HK50" s="1295"/>
      <c r="HL50" s="1295"/>
      <c r="HM50" s="1295"/>
      <c r="HN50" s="1295"/>
      <c r="HO50" s="1295"/>
      <c r="HP50" s="1295"/>
      <c r="HQ50" s="1295"/>
      <c r="HR50" s="1295"/>
      <c r="HS50" s="1295"/>
      <c r="HT50" s="1295"/>
      <c r="HU50" s="1295"/>
      <c r="HV50" s="1295"/>
      <c r="HW50" s="1295"/>
      <c r="HX50" s="1295"/>
      <c r="HY50" s="1295"/>
      <c r="HZ50" s="1295"/>
      <c r="IA50" s="1295"/>
      <c r="IB50" s="1295"/>
      <c r="IC50" s="1295"/>
      <c r="ID50" s="1295"/>
      <c r="IE50" s="1295"/>
      <c r="IF50" s="1295"/>
      <c r="IG50" s="1295"/>
      <c r="IH50" s="1295"/>
      <c r="II50" s="1295"/>
      <c r="IJ50" s="1295"/>
      <c r="IK50" s="1295"/>
      <c r="IL50" s="1295"/>
      <c r="IM50" s="1295"/>
      <c r="IN50" s="1295"/>
      <c r="IO50" s="1295"/>
      <c r="IP50" s="1295"/>
      <c r="IQ50" s="1295"/>
      <c r="IR50" s="1295"/>
      <c r="IS50" s="1295"/>
      <c r="IT50" s="1295"/>
      <c r="IU50" s="1295"/>
      <c r="IV50" s="1295"/>
      <c r="IW50" s="1295"/>
      <c r="IX50" s="1295"/>
      <c r="IY50" s="1295"/>
      <c r="IZ50" s="1295"/>
      <c r="JA50" s="1295"/>
      <c r="JB50" s="1295"/>
      <c r="JC50" s="1"/>
      <c r="JD50" s="1"/>
      <c r="JE50" s="1"/>
      <c r="JF50" s="1"/>
      <c r="JG50" s="1"/>
      <c r="JH50" s="1"/>
      <c r="JI50" s="1"/>
      <c r="JJ50" s="1"/>
      <c r="JK50" s="56"/>
      <c r="JL50" s="56"/>
      <c r="JM50" s="56"/>
      <c r="JN50" s="56"/>
      <c r="JO50" s="1295"/>
      <c r="JP50" s="1295"/>
      <c r="JQ50" s="1295"/>
      <c r="JR50" s="1295"/>
      <c r="JS50" s="1295"/>
      <c r="JT50" s="1295"/>
      <c r="JU50" s="1295"/>
      <c r="JV50" s="1295"/>
      <c r="JW50" s="1295"/>
      <c r="JX50" s="1295"/>
      <c r="JY50" s="1295"/>
      <c r="JZ50" s="1295"/>
      <c r="KA50" s="1295"/>
      <c r="KB50" s="1295"/>
      <c r="KC50" s="1295"/>
      <c r="KD50" s="1295"/>
      <c r="KE50" s="1295"/>
      <c r="KF50" s="1295"/>
      <c r="KG50" s="1295"/>
      <c r="KH50" s="1295"/>
      <c r="KI50" s="1295"/>
      <c r="KJ50" s="1295"/>
      <c r="KK50" s="1295"/>
      <c r="KL50" s="1295"/>
      <c r="KM50" s="1295"/>
      <c r="KN50" s="1295"/>
      <c r="KO50" s="1295"/>
      <c r="KP50" s="1295"/>
      <c r="KQ50" s="1295"/>
      <c r="KR50" s="1295"/>
      <c r="KS50" s="1295"/>
      <c r="KT50" s="1295"/>
      <c r="KU50" s="1295"/>
      <c r="KV50" s="1295"/>
      <c r="KW50" s="1295"/>
      <c r="KX50" s="1295"/>
      <c r="KY50" s="1295"/>
      <c r="KZ50" s="1295"/>
      <c r="LA50" s="1295"/>
      <c r="LB50" s="1295"/>
      <c r="LC50" s="1295"/>
      <c r="LD50" s="1295"/>
      <c r="LE50" s="1295"/>
      <c r="LF50" s="1295"/>
      <c r="LG50" s="1295"/>
      <c r="LH50" s="1295"/>
      <c r="LI50" s="1295"/>
      <c r="LJ50" s="1295"/>
      <c r="LK50" s="1295"/>
      <c r="LL50" s="1295"/>
      <c r="LM50" s="1295"/>
      <c r="LN50" s="1295"/>
      <c r="LO50" s="1295"/>
      <c r="LP50" s="1295"/>
      <c r="LQ50" s="1295"/>
      <c r="LR50" s="1295"/>
      <c r="LS50" s="1295"/>
      <c r="LT50" s="1295"/>
      <c r="LU50" s="1295"/>
      <c r="LV50" s="1295"/>
      <c r="LW50" s="1295"/>
      <c r="LX50" s="1295"/>
      <c r="LY50" s="1295"/>
      <c r="LZ50" s="1295"/>
      <c r="MA50" s="1295"/>
      <c r="MB50" s="1295"/>
      <c r="MC50" s="1295"/>
      <c r="MD50" s="1295"/>
      <c r="ME50" s="1295"/>
      <c r="MF50" s="1"/>
      <c r="MG50" s="1337"/>
      <c r="MH50" s="56"/>
      <c r="MI50" s="1"/>
      <c r="MJ50" s="1"/>
      <c r="MK50" s="1"/>
      <c r="ML50" s="1"/>
      <c r="MM50" s="1"/>
      <c r="MN50" s="1"/>
      <c r="MO50" s="1"/>
      <c r="MP50" s="56"/>
      <c r="MQ50" s="56"/>
      <c r="MR50" s="273"/>
      <c r="MS50" s="273"/>
      <c r="MT50" s="273"/>
      <c r="MU50" s="273"/>
      <c r="MV50" s="273"/>
      <c r="MW50" s="273"/>
      <c r="MX50" s="273"/>
      <c r="MY50" s="273"/>
      <c r="MZ50" s="273"/>
      <c r="NA50" s="56"/>
      <c r="NB50" s="1"/>
      <c r="NC50" s="1"/>
      <c r="ND50" s="1"/>
      <c r="NE50" s="1"/>
      <c r="NF50" s="1"/>
      <c r="NG50" s="1"/>
      <c r="NH50" s="1"/>
      <c r="NI50" s="1350"/>
    </row>
    <row r="51" spans="3:373" s="1751" customFormat="1" ht="12.75">
      <c r="C51" s="1363"/>
      <c r="D51" s="1"/>
      <c r="E51" s="1"/>
      <c r="F51" s="1"/>
      <c r="G51" s="1"/>
      <c r="H51" s="1"/>
      <c r="I51" s="1"/>
      <c r="J51" s="379"/>
      <c r="K51" s="1"/>
      <c r="L51" s="1"/>
      <c r="M51" s="1"/>
      <c r="N51" s="1"/>
      <c r="O51" s="1"/>
      <c r="P51" s="1"/>
      <c r="Q51" s="1"/>
      <c r="R51" s="1"/>
      <c r="S51" s="1"/>
      <c r="T51" s="1"/>
      <c r="U51" s="1"/>
      <c r="V51" s="1"/>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c r="CF51" s="273"/>
      <c r="CG51" s="273"/>
      <c r="CH51" s="273"/>
      <c r="CI51" s="273"/>
      <c r="CJ51" s="273"/>
      <c r="CK51" s="273"/>
      <c r="CL51" s="273"/>
      <c r="CM51" s="273"/>
      <c r="CN51" s="273"/>
      <c r="CO51" s="1"/>
      <c r="CP51" s="1363"/>
      <c r="CQ51" s="17"/>
      <c r="CR51" s="2554">
        <f>DA51</f>
        <v>0</v>
      </c>
      <c r="CS51" s="2555">
        <f>DA53</f>
        <v>0</v>
      </c>
      <c r="CT51" s="2555">
        <f>DA55</f>
        <v>0</v>
      </c>
      <c r="CU51" s="2555">
        <f>DA57</f>
        <v>0</v>
      </c>
      <c r="CV51" s="2555">
        <f>DA59</f>
        <v>0</v>
      </c>
      <c r="CW51" s="2556">
        <f>DA61</f>
        <v>0</v>
      </c>
      <c r="CX51" s="4222"/>
      <c r="CY51" s="2578"/>
      <c r="CZ51" s="2586"/>
      <c r="DA51" s="565">
        <f>GA51+'Gündüz Düş'!GA51</f>
        <v>0</v>
      </c>
      <c r="DB51" s="114">
        <f>GB51+'Gündüz Düş'!GB51</f>
        <v>0</v>
      </c>
      <c r="DC51" s="114">
        <f>GC51+'Gündüz Düş'!GC51</f>
        <v>0</v>
      </c>
      <c r="DD51" s="114">
        <f>GD51+'Gündüz Düş'!GD51</f>
        <v>0</v>
      </c>
      <c r="DE51" s="114">
        <f>GE51+'Gündüz Düş'!GE51</f>
        <v>0</v>
      </c>
      <c r="DF51" s="2558"/>
      <c r="DG51" s="1"/>
      <c r="DH51" s="1"/>
      <c r="DI51" s="1383">
        <f>DR51</f>
        <v>0</v>
      </c>
      <c r="DJ51" s="1384">
        <f>DR53</f>
        <v>0</v>
      </c>
      <c r="DK51" s="1384">
        <f>DR55</f>
        <v>0</v>
      </c>
      <c r="DL51" s="1384">
        <f>DR57</f>
        <v>0</v>
      </c>
      <c r="DM51" s="1384">
        <f>DR59</f>
        <v>0</v>
      </c>
      <c r="DN51" s="1371">
        <f>DR61</f>
        <v>0</v>
      </c>
      <c r="DO51" s="4098">
        <v>1</v>
      </c>
      <c r="DP51" s="1372" t="s">
        <v>7</v>
      </c>
      <c r="DQ51" s="1373" t="str">
        <f>DI50&amp;DP51</f>
        <v>EĞİTİM FAK.T</v>
      </c>
      <c r="DR51" s="1374">
        <f>SUMIF($CP$16:$CP$41,$DQ51,CQ$16:CQ$41)</f>
        <v>0</v>
      </c>
      <c r="DS51" s="1375">
        <f t="shared" ref="DR51:DV62" si="297">SUMIF($CP$16:$CP$41,$DQ51,CR$16:CR$41)</f>
        <v>0</v>
      </c>
      <c r="DT51" s="1375">
        <f t="shared" si="297"/>
        <v>0</v>
      </c>
      <c r="DU51" s="1375">
        <f t="shared" si="297"/>
        <v>0</v>
      </c>
      <c r="DV51" s="1375">
        <f t="shared" si="297"/>
        <v>0</v>
      </c>
      <c r="DW51" s="1387"/>
      <c r="EC51" s="12"/>
      <c r="ED51" s="12"/>
      <c r="EE51" s="1449">
        <f>EN51</f>
        <v>0</v>
      </c>
      <c r="EF51" s="1384">
        <f>EN53</f>
        <v>0</v>
      </c>
      <c r="EG51" s="1384">
        <f>EN55</f>
        <v>0</v>
      </c>
      <c r="EH51" s="1384">
        <f>EN57</f>
        <v>0</v>
      </c>
      <c r="EI51" s="1384">
        <f>EN59</f>
        <v>0</v>
      </c>
      <c r="EJ51" s="1371">
        <f>EN61</f>
        <v>0</v>
      </c>
      <c r="EK51" s="4098">
        <v>1</v>
      </c>
      <c r="EL51" s="1372" t="s">
        <v>7</v>
      </c>
      <c r="EM51" s="1373" t="str">
        <f>EE50&amp;EL51</f>
        <v>EĞİTİM FAK.T</v>
      </c>
      <c r="EN51" s="1374">
        <f>SUMIF($L$16:$L$41,$DQ51,M$16:M$41)</f>
        <v>0</v>
      </c>
      <c r="EO51" s="1375">
        <f t="shared" ref="EN51:ER62" si="298">SUMIF($L$16:$L$41,$DQ51,N$16:N$41)</f>
        <v>0</v>
      </c>
      <c r="EP51" s="1375">
        <f t="shared" si="298"/>
        <v>0</v>
      </c>
      <c r="EQ51" s="1375">
        <f t="shared" si="298"/>
        <v>0</v>
      </c>
      <c r="ER51" s="1375">
        <f t="shared" si="298"/>
        <v>0</v>
      </c>
      <c r="ES51" s="1387"/>
      <c r="EY51" s="1383">
        <f>FH51</f>
        <v>0</v>
      </c>
      <c r="EZ51" s="1384">
        <f>FH53</f>
        <v>0</v>
      </c>
      <c r="FA51" s="1384">
        <f>FH55</f>
        <v>0</v>
      </c>
      <c r="FB51" s="1384">
        <f>FH57</f>
        <v>0</v>
      </c>
      <c r="FC51" s="1384">
        <f>FH59</f>
        <v>0</v>
      </c>
      <c r="FD51" s="1371">
        <f>FH61</f>
        <v>0</v>
      </c>
      <c r="FE51" s="4222">
        <v>1</v>
      </c>
      <c r="FF51" s="2557" t="s">
        <v>7</v>
      </c>
      <c r="FG51" s="2536" t="str">
        <f>EY50&amp;FF51</f>
        <v>EĞİTİM FAK.T</v>
      </c>
      <c r="FH51" s="565">
        <f>DR51-EN51</f>
        <v>0</v>
      </c>
      <c r="FI51" s="114">
        <f t="shared" ref="FI51:FL62" si="299">DS51-EO51</f>
        <v>0</v>
      </c>
      <c r="FJ51" s="114">
        <f t="shared" si="299"/>
        <v>0</v>
      </c>
      <c r="FK51" s="114">
        <f t="shared" si="299"/>
        <v>0</v>
      </c>
      <c r="FL51" s="114">
        <f t="shared" si="299"/>
        <v>0</v>
      </c>
      <c r="FM51" s="2558"/>
      <c r="FR51" s="2553">
        <f>GA51</f>
        <v>0</v>
      </c>
      <c r="FS51" s="1384">
        <f>GA53</f>
        <v>0</v>
      </c>
      <c r="FT51" s="1384">
        <f>GA55</f>
        <v>0</v>
      </c>
      <c r="FU51" s="1384">
        <f>GA57</f>
        <v>0</v>
      </c>
      <c r="FV51" s="1384">
        <f>GA59</f>
        <v>0</v>
      </c>
      <c r="FW51" s="2568">
        <f>GA61</f>
        <v>0</v>
      </c>
      <c r="FX51" s="4215"/>
      <c r="FY51" s="1372"/>
      <c r="FZ51" s="2574"/>
      <c r="GA51" s="1374">
        <f>SUMIF($C$16:$C$41,$DQ51,D$16:D$41)</f>
        <v>0</v>
      </c>
      <c r="GB51" s="1375">
        <f t="shared" ref="GB51:GE62" si="300">SUMIF($C$16:$C$41,$DQ51,E$16:E$41)</f>
        <v>0</v>
      </c>
      <c r="GC51" s="1375">
        <f t="shared" si="300"/>
        <v>0</v>
      </c>
      <c r="GD51" s="1375">
        <f>SUMIF($C$16:$C$41,$DQ51,G$16:G$41)</f>
        <v>0</v>
      </c>
      <c r="GE51" s="1375">
        <f>SUMIF($C$16:$C$41,$DQ51,H$16:H$41)</f>
        <v>0</v>
      </c>
      <c r="GF51" s="1387"/>
      <c r="GG51" s="12"/>
      <c r="GH51" s="12"/>
      <c r="GI51" s="1"/>
      <c r="GJ51" s="1"/>
      <c r="GK51" s="1"/>
      <c r="GL51" s="1295"/>
      <c r="GM51" s="1295"/>
      <c r="GN51" s="1295"/>
      <c r="GO51" s="1295"/>
      <c r="GP51" s="1295"/>
      <c r="GQ51" s="1295"/>
      <c r="GR51" s="1295"/>
      <c r="GS51" s="1295"/>
      <c r="GT51" s="1295"/>
      <c r="GU51" s="1295"/>
      <c r="GV51" s="1295"/>
      <c r="GW51" s="1295"/>
      <c r="GX51" s="1295"/>
      <c r="GY51" s="1295"/>
      <c r="GZ51" s="1295"/>
      <c r="HA51" s="1295"/>
      <c r="HB51" s="1295"/>
      <c r="HC51" s="1295"/>
      <c r="HD51" s="1295"/>
      <c r="HE51" s="1295"/>
      <c r="HF51" s="1295"/>
      <c r="HG51" s="1295"/>
      <c r="HH51" s="1295"/>
      <c r="HI51" s="1295"/>
      <c r="HJ51" s="1295"/>
      <c r="HK51" s="1295"/>
      <c r="HL51" s="1295"/>
      <c r="HM51" s="1295"/>
      <c r="HN51" s="1295"/>
      <c r="HO51" s="1295"/>
      <c r="HP51" s="1295"/>
      <c r="HQ51" s="1295"/>
      <c r="HR51" s="1295"/>
      <c r="HS51" s="1295"/>
      <c r="HT51" s="1295"/>
      <c r="HU51" s="1295"/>
      <c r="HV51" s="1295"/>
      <c r="HW51" s="1295"/>
      <c r="HX51" s="1295"/>
      <c r="HY51" s="1295"/>
      <c r="HZ51" s="1295"/>
      <c r="IA51" s="1295"/>
      <c r="IB51" s="1295"/>
      <c r="IC51" s="1295"/>
      <c r="ID51" s="1295"/>
      <c r="IE51" s="1295"/>
      <c r="IF51" s="1295"/>
      <c r="IG51" s="1295"/>
      <c r="IH51" s="1295"/>
      <c r="II51" s="1295"/>
      <c r="IJ51" s="1295"/>
      <c r="IK51" s="1295"/>
      <c r="IL51" s="1295"/>
      <c r="IM51" s="1295"/>
      <c r="IN51" s="1295"/>
      <c r="IO51" s="1295"/>
      <c r="IP51" s="1295"/>
      <c r="IQ51" s="1295"/>
      <c r="IR51" s="1295"/>
      <c r="IS51" s="1295"/>
      <c r="IT51" s="1295"/>
      <c r="IU51" s="1295"/>
      <c r="IV51" s="1295"/>
      <c r="IW51" s="1295"/>
      <c r="IX51" s="1295"/>
      <c r="IY51" s="1295"/>
      <c r="IZ51" s="1295"/>
      <c r="JA51" s="1295"/>
      <c r="JB51" s="1295"/>
      <c r="JC51" s="1"/>
      <c r="JD51" s="1"/>
      <c r="JE51" s="1"/>
      <c r="JF51" s="1"/>
      <c r="JG51" s="1"/>
      <c r="JH51" s="1"/>
      <c r="JI51" s="1"/>
      <c r="JJ51" s="1"/>
      <c r="JK51" s="56"/>
      <c r="JL51" s="56"/>
      <c r="JM51" s="56"/>
      <c r="JN51" s="56"/>
      <c r="JO51" s="1295"/>
      <c r="JP51" s="1295"/>
      <c r="JQ51" s="1295"/>
      <c r="JR51" s="1295"/>
      <c r="JS51" s="1295"/>
      <c r="JT51" s="1295"/>
      <c r="JU51" s="1295"/>
      <c r="JV51" s="1295"/>
      <c r="JW51" s="1295"/>
      <c r="JX51" s="1295"/>
      <c r="JY51" s="1295"/>
      <c r="JZ51" s="1295"/>
      <c r="KA51" s="1295"/>
      <c r="KB51" s="1295"/>
      <c r="KC51" s="1295"/>
      <c r="KD51" s="1295"/>
      <c r="KE51" s="1295"/>
      <c r="KF51" s="1295"/>
      <c r="KG51" s="1295"/>
      <c r="KH51" s="1295"/>
      <c r="KI51" s="1295"/>
      <c r="KJ51" s="1295"/>
      <c r="KK51" s="1295"/>
      <c r="KL51" s="1295"/>
      <c r="KM51" s="1295"/>
      <c r="KN51" s="1295"/>
      <c r="KO51" s="1295"/>
      <c r="KP51" s="1295"/>
      <c r="KQ51" s="1295"/>
      <c r="KR51" s="1295"/>
      <c r="KS51" s="1295"/>
      <c r="KT51" s="1295"/>
      <c r="KU51" s="1295"/>
      <c r="KV51" s="1295"/>
      <c r="KW51" s="1295"/>
      <c r="KX51" s="1295"/>
      <c r="KY51" s="1295"/>
      <c r="KZ51" s="1295"/>
      <c r="LA51" s="1295"/>
      <c r="LB51" s="1295"/>
      <c r="LC51" s="1295"/>
      <c r="LD51" s="1295"/>
      <c r="LE51" s="1295"/>
      <c r="LF51" s="1295"/>
      <c r="LG51" s="1295"/>
      <c r="LH51" s="1295"/>
      <c r="LI51" s="1295"/>
      <c r="LJ51" s="1295"/>
      <c r="LK51" s="1295"/>
      <c r="LL51" s="1295"/>
      <c r="LM51" s="1295"/>
      <c r="LN51" s="1295"/>
      <c r="LO51" s="1295"/>
      <c r="LP51" s="1295"/>
      <c r="LQ51" s="1295"/>
      <c r="LR51" s="1295"/>
      <c r="LS51" s="1295"/>
      <c r="LT51" s="1295"/>
      <c r="LU51" s="1295"/>
      <c r="LV51" s="1295"/>
      <c r="LW51" s="1295"/>
      <c r="LX51" s="1295"/>
      <c r="LY51" s="1295"/>
      <c r="LZ51" s="1295"/>
      <c r="MA51" s="1295"/>
      <c r="MB51" s="1295"/>
      <c r="MC51" s="1295"/>
      <c r="MD51" s="1295"/>
      <c r="ME51" s="1295"/>
      <c r="MF51" s="1"/>
      <c r="MG51" s="1337"/>
      <c r="MH51" s="56"/>
      <c r="MI51" s="1"/>
      <c r="MJ51" s="1"/>
      <c r="MK51" s="1"/>
      <c r="ML51" s="1"/>
      <c r="MM51" s="1"/>
      <c r="MN51" s="1"/>
      <c r="MO51" s="1"/>
      <c r="MP51" s="56"/>
      <c r="MQ51" s="56"/>
      <c r="MR51" s="273"/>
      <c r="MS51" s="273"/>
      <c r="MT51" s="273"/>
      <c r="MU51" s="273"/>
      <c r="MV51" s="273"/>
      <c r="MW51" s="273"/>
      <c r="MX51" s="273"/>
      <c r="MY51" s="273"/>
      <c r="MZ51" s="273"/>
      <c r="NA51" s="56"/>
      <c r="NB51" s="1"/>
      <c r="NC51" s="1"/>
      <c r="ND51" s="1"/>
      <c r="NE51" s="1"/>
      <c r="NF51" s="1"/>
      <c r="NG51" s="1"/>
      <c r="NH51" s="1"/>
      <c r="NI51" s="1350"/>
    </row>
    <row r="52" spans="3:373" s="1751" customFormat="1" ht="13.5" thickBot="1">
      <c r="C52" s="1363"/>
      <c r="D52" s="1"/>
      <c r="E52" s="1"/>
      <c r="F52" s="1"/>
      <c r="G52" s="1"/>
      <c r="H52" s="1"/>
      <c r="I52" s="1"/>
      <c r="J52" s="379"/>
      <c r="K52" s="1"/>
      <c r="L52" s="1"/>
      <c r="M52" s="1"/>
      <c r="N52" s="1"/>
      <c r="O52" s="1"/>
      <c r="P52" s="1"/>
      <c r="Q52" s="1"/>
      <c r="R52" s="1"/>
      <c r="S52" s="1"/>
      <c r="T52" s="1"/>
      <c r="U52" s="1"/>
      <c r="V52" s="1"/>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c r="CG52" s="273"/>
      <c r="CH52" s="273"/>
      <c r="CI52" s="273"/>
      <c r="CJ52" s="273"/>
      <c r="CK52" s="273"/>
      <c r="CL52" s="273"/>
      <c r="CM52" s="273"/>
      <c r="CN52" s="273"/>
      <c r="CO52" s="1"/>
      <c r="CP52" s="1363"/>
      <c r="CQ52" s="17"/>
      <c r="CR52" s="1385">
        <f>DA52</f>
        <v>0</v>
      </c>
      <c r="CS52" s="1386">
        <f>DA54</f>
        <v>0</v>
      </c>
      <c r="CT52" s="1386">
        <f>DA56</f>
        <v>0</v>
      </c>
      <c r="CU52" s="1386">
        <f>DA58</f>
        <v>0</v>
      </c>
      <c r="CV52" s="1386">
        <f>DA60</f>
        <v>0</v>
      </c>
      <c r="CW52" s="1366">
        <f>DA62</f>
        <v>0</v>
      </c>
      <c r="CX52" s="4099"/>
      <c r="CY52" s="2579"/>
      <c r="CZ52" s="2587"/>
      <c r="DA52" s="1378">
        <f>GA52+'Gündüz Düş'!GA52</f>
        <v>0</v>
      </c>
      <c r="DB52" s="1379">
        <f>GB52+'Gündüz Düş'!GB52</f>
        <v>0</v>
      </c>
      <c r="DC52" s="1379">
        <f>GC52+'Gündüz Düş'!GC52</f>
        <v>0</v>
      </c>
      <c r="DD52" s="1379">
        <f>GD52+'Gündüz Düş'!GD52</f>
        <v>0</v>
      </c>
      <c r="DE52" s="1379">
        <f>GE52+'Gündüz Düş'!GE52</f>
        <v>0</v>
      </c>
      <c r="DF52" s="1388"/>
      <c r="DG52" s="1"/>
      <c r="DH52" s="1"/>
      <c r="DI52" s="1385">
        <f>DR52</f>
        <v>0</v>
      </c>
      <c r="DJ52" s="1386">
        <f>DR54</f>
        <v>0</v>
      </c>
      <c r="DK52" s="1386">
        <f>DR56</f>
        <v>0</v>
      </c>
      <c r="DL52" s="1386">
        <f>DR58</f>
        <v>0</v>
      </c>
      <c r="DM52" s="1386">
        <f>DR60</f>
        <v>0</v>
      </c>
      <c r="DN52" s="1366">
        <f>DR62</f>
        <v>0</v>
      </c>
      <c r="DO52" s="4099"/>
      <c r="DP52" s="1376" t="s">
        <v>8</v>
      </c>
      <c r="DQ52" s="1377" t="str">
        <f>DI50&amp;DP52</f>
        <v>EĞİTİM FAK.D</v>
      </c>
      <c r="DR52" s="1378">
        <f t="shared" si="297"/>
        <v>0</v>
      </c>
      <c r="DS52" s="1379">
        <f t="shared" si="297"/>
        <v>0</v>
      </c>
      <c r="DT52" s="1379">
        <f t="shared" si="297"/>
        <v>0</v>
      </c>
      <c r="DU52" s="1379">
        <f t="shared" si="297"/>
        <v>0</v>
      </c>
      <c r="DV52" s="1379">
        <f t="shared" si="297"/>
        <v>0</v>
      </c>
      <c r="DW52" s="1388"/>
      <c r="EC52" s="12"/>
      <c r="ED52" s="12"/>
      <c r="EE52" s="1385">
        <f>EN52</f>
        <v>0</v>
      </c>
      <c r="EF52" s="1386">
        <f>EN54</f>
        <v>0</v>
      </c>
      <c r="EG52" s="1386">
        <f>EN56</f>
        <v>0</v>
      </c>
      <c r="EH52" s="1386">
        <f>EN58</f>
        <v>0</v>
      </c>
      <c r="EI52" s="1386">
        <f>EN60</f>
        <v>0</v>
      </c>
      <c r="EJ52" s="1366">
        <f>EN62</f>
        <v>0</v>
      </c>
      <c r="EK52" s="4099"/>
      <c r="EL52" s="1376" t="s">
        <v>8</v>
      </c>
      <c r="EM52" s="1377" t="str">
        <f>EE50&amp;EL52</f>
        <v>EĞİTİM FAK.D</v>
      </c>
      <c r="EN52" s="1378">
        <f t="shared" si="298"/>
        <v>0</v>
      </c>
      <c r="EO52" s="1379">
        <f t="shared" si="298"/>
        <v>0</v>
      </c>
      <c r="EP52" s="1379">
        <f t="shared" si="298"/>
        <v>0</v>
      </c>
      <c r="EQ52" s="1379">
        <f t="shared" si="298"/>
        <v>0</v>
      </c>
      <c r="ER52" s="1379">
        <f t="shared" si="298"/>
        <v>0</v>
      </c>
      <c r="ES52" s="1388"/>
      <c r="EY52" s="1385">
        <f>FH52</f>
        <v>0</v>
      </c>
      <c r="EZ52" s="1386">
        <f>FH54</f>
        <v>0</v>
      </c>
      <c r="FA52" s="1386">
        <f>FH56</f>
        <v>0</v>
      </c>
      <c r="FB52" s="1386">
        <f>FH58</f>
        <v>0</v>
      </c>
      <c r="FC52" s="1386">
        <f>FH60</f>
        <v>0</v>
      </c>
      <c r="FD52" s="1366">
        <f>FH62</f>
        <v>0</v>
      </c>
      <c r="FE52" s="4099"/>
      <c r="FF52" s="1376" t="s">
        <v>8</v>
      </c>
      <c r="FG52" s="1377" t="str">
        <f>EY50&amp;FF52</f>
        <v>EĞİTİM FAK.D</v>
      </c>
      <c r="FH52" s="1378">
        <f t="shared" ref="FH52:FH62" si="301">DR52-EN52</f>
        <v>0</v>
      </c>
      <c r="FI52" s="1379">
        <f t="shared" si="299"/>
        <v>0</v>
      </c>
      <c r="FJ52" s="1379">
        <f t="shared" si="299"/>
        <v>0</v>
      </c>
      <c r="FK52" s="1379">
        <f t="shared" si="299"/>
        <v>0</v>
      </c>
      <c r="FL52" s="1379">
        <f t="shared" si="299"/>
        <v>0</v>
      </c>
      <c r="FM52" s="1388"/>
      <c r="FR52" s="1385">
        <f>GA52</f>
        <v>0</v>
      </c>
      <c r="FS52" s="1386">
        <f>GA54</f>
        <v>0</v>
      </c>
      <c r="FT52" s="1386">
        <f>GA56</f>
        <v>0</v>
      </c>
      <c r="FU52" s="1386">
        <f>GA58</f>
        <v>0</v>
      </c>
      <c r="FV52" s="1386">
        <f>GA60</f>
        <v>0</v>
      </c>
      <c r="FW52" s="2569">
        <f>GA62</f>
        <v>0</v>
      </c>
      <c r="FX52" s="4216"/>
      <c r="FY52" s="1376"/>
      <c r="FZ52" s="2575"/>
      <c r="GA52" s="1378">
        <f t="shared" ref="GA52:GA62" si="302">SUMIF($C$16:$C$41,$DQ52,D$16:D$41)</f>
        <v>0</v>
      </c>
      <c r="GB52" s="1379">
        <f t="shared" si="300"/>
        <v>0</v>
      </c>
      <c r="GC52" s="1379">
        <f t="shared" si="300"/>
        <v>0</v>
      </c>
      <c r="GD52" s="1379">
        <f t="shared" si="300"/>
        <v>0</v>
      </c>
      <c r="GE52" s="1379">
        <f t="shared" si="300"/>
        <v>0</v>
      </c>
      <c r="GF52" s="1388"/>
      <c r="GG52" s="12"/>
      <c r="GH52" s="12"/>
      <c r="GI52" s="1"/>
      <c r="GJ52" s="1"/>
      <c r="GK52" s="1"/>
      <c r="GL52" s="1295"/>
      <c r="GM52" s="1295"/>
      <c r="GN52" s="1295"/>
      <c r="GO52" s="1295"/>
      <c r="GP52" s="1295"/>
      <c r="GQ52" s="1295"/>
      <c r="GR52" s="1295"/>
      <c r="GS52" s="1295"/>
      <c r="GT52" s="1295"/>
      <c r="GU52" s="1295"/>
      <c r="GV52" s="1295"/>
      <c r="GW52" s="1295"/>
      <c r="GX52" s="1295"/>
      <c r="GY52" s="1295"/>
      <c r="GZ52" s="1295"/>
      <c r="HA52" s="1295"/>
      <c r="HB52" s="1295"/>
      <c r="HC52" s="1295"/>
      <c r="HD52" s="1295"/>
      <c r="HE52" s="1295"/>
      <c r="HF52" s="1295"/>
      <c r="HG52" s="1295"/>
      <c r="HH52" s="1295"/>
      <c r="HI52" s="1295"/>
      <c r="HJ52" s="1295"/>
      <c r="HK52" s="1295"/>
      <c r="HL52" s="1295"/>
      <c r="HM52" s="1295"/>
      <c r="HN52" s="1295"/>
      <c r="HO52" s="1295"/>
      <c r="HP52" s="1295"/>
      <c r="HQ52" s="1295"/>
      <c r="HR52" s="1295"/>
      <c r="HS52" s="1295"/>
      <c r="HT52" s="1295"/>
      <c r="HU52" s="1295"/>
      <c r="HV52" s="1295"/>
      <c r="HW52" s="1295"/>
      <c r="HX52" s="1295"/>
      <c r="HY52" s="1295"/>
      <c r="HZ52" s="1295"/>
      <c r="IA52" s="1295"/>
      <c r="IB52" s="1295"/>
      <c r="IC52" s="1295"/>
      <c r="ID52" s="1295"/>
      <c r="IE52" s="1295"/>
      <c r="IF52" s="1295"/>
      <c r="IG52" s="1295"/>
      <c r="IH52" s="1295"/>
      <c r="II52" s="1295"/>
      <c r="IJ52" s="1295"/>
      <c r="IK52" s="1295"/>
      <c r="IL52" s="1295"/>
      <c r="IM52" s="1295"/>
      <c r="IN52" s="1295"/>
      <c r="IO52" s="1295"/>
      <c r="IP52" s="1295"/>
      <c r="IQ52" s="1295"/>
      <c r="IR52" s="1295"/>
      <c r="IS52" s="1295"/>
      <c r="IT52" s="1295"/>
      <c r="IU52" s="1295"/>
      <c r="IV52" s="1295"/>
      <c r="IW52" s="1295"/>
      <c r="IX52" s="1295"/>
      <c r="IY52" s="1295"/>
      <c r="IZ52" s="1295"/>
      <c r="JA52" s="1295"/>
      <c r="JB52" s="1295"/>
      <c r="JC52" s="1"/>
      <c r="JD52" s="1"/>
      <c r="JE52" s="1"/>
      <c r="JF52" s="1"/>
      <c r="JG52" s="1"/>
      <c r="JH52" s="1"/>
      <c r="JI52" s="1"/>
      <c r="JJ52" s="1"/>
      <c r="JK52" s="56"/>
      <c r="JL52" s="56"/>
      <c r="JM52" s="56"/>
      <c r="JN52" s="56"/>
      <c r="JO52" s="1295"/>
      <c r="JP52" s="1295"/>
      <c r="JQ52" s="1295"/>
      <c r="JR52" s="1295"/>
      <c r="JS52" s="1295"/>
      <c r="JT52" s="1295"/>
      <c r="JU52" s="1295"/>
      <c r="JV52" s="1295"/>
      <c r="JW52" s="1295"/>
      <c r="JX52" s="1295"/>
      <c r="JY52" s="1295"/>
      <c r="JZ52" s="1295"/>
      <c r="KA52" s="1295"/>
      <c r="KB52" s="1295"/>
      <c r="KC52" s="1295"/>
      <c r="KD52" s="1295"/>
      <c r="KE52" s="1295"/>
      <c r="KF52" s="1295"/>
      <c r="KG52" s="1295"/>
      <c r="KH52" s="1295"/>
      <c r="KI52" s="1295"/>
      <c r="KJ52" s="1295"/>
      <c r="KK52" s="1295"/>
      <c r="KL52" s="1295"/>
      <c r="KM52" s="1295"/>
      <c r="KN52" s="1295"/>
      <c r="KO52" s="1295"/>
      <c r="KP52" s="1295"/>
      <c r="KQ52" s="1295"/>
      <c r="KR52" s="1295"/>
      <c r="KS52" s="1295"/>
      <c r="KT52" s="1295"/>
      <c r="KU52" s="1295"/>
      <c r="KV52" s="1295"/>
      <c r="KW52" s="1295"/>
      <c r="KX52" s="1295"/>
      <c r="KY52" s="1295"/>
      <c r="KZ52" s="1295"/>
      <c r="LA52" s="1295"/>
      <c r="LB52" s="1295"/>
      <c r="LC52" s="1295"/>
      <c r="LD52" s="1295"/>
      <c r="LE52" s="1295"/>
      <c r="LF52" s="1295"/>
      <c r="LG52" s="1295"/>
      <c r="LH52" s="1295"/>
      <c r="LI52" s="1295"/>
      <c r="LJ52" s="1295"/>
      <c r="LK52" s="1295"/>
      <c r="LL52" s="1295"/>
      <c r="LM52" s="1295"/>
      <c r="LN52" s="1295"/>
      <c r="LO52" s="1295"/>
      <c r="LP52" s="1295"/>
      <c r="LQ52" s="1295"/>
      <c r="LR52" s="1295"/>
      <c r="LS52" s="1295"/>
      <c r="LT52" s="1295"/>
      <c r="LU52" s="1295"/>
      <c r="LV52" s="1295"/>
      <c r="LW52" s="1295"/>
      <c r="LX52" s="1295"/>
      <c r="LY52" s="1295"/>
      <c r="LZ52" s="1295"/>
      <c r="MA52" s="1295"/>
      <c r="MB52" s="1295"/>
      <c r="MC52" s="1295"/>
      <c r="MD52" s="1295"/>
      <c r="ME52" s="1295"/>
      <c r="MF52" s="1"/>
      <c r="MG52" s="1337"/>
      <c r="MH52" s="56"/>
      <c r="MI52" s="1"/>
      <c r="MJ52" s="1"/>
      <c r="MK52" s="1"/>
      <c r="ML52" s="1"/>
      <c r="MM52" s="1"/>
      <c r="MN52" s="1"/>
      <c r="MO52" s="1"/>
      <c r="MP52" s="56"/>
      <c r="MQ52" s="56"/>
      <c r="MR52" s="273"/>
      <c r="MS52" s="273"/>
      <c r="MT52" s="273"/>
      <c r="MU52" s="273"/>
      <c r="MV52" s="273"/>
      <c r="MW52" s="273"/>
      <c r="MX52" s="273"/>
      <c r="MY52" s="273"/>
      <c r="MZ52" s="273"/>
      <c r="NA52" s="56"/>
      <c r="NB52" s="1"/>
      <c r="NC52" s="1"/>
      <c r="ND52" s="1"/>
      <c r="NE52" s="1"/>
      <c r="NF52" s="1"/>
      <c r="NG52" s="1"/>
      <c r="NH52" s="1"/>
      <c r="NI52" s="1350"/>
    </row>
    <row r="53" spans="3:373" s="1751" customFormat="1" ht="12.75">
      <c r="C53" s="1363"/>
      <c r="D53" s="1"/>
      <c r="E53" s="1"/>
      <c r="F53" s="1"/>
      <c r="G53" s="1"/>
      <c r="H53" s="1"/>
      <c r="I53" s="1"/>
      <c r="J53" s="379"/>
      <c r="K53" s="1"/>
      <c r="L53" s="1"/>
      <c r="M53" s="1"/>
      <c r="N53" s="1"/>
      <c r="O53" s="1"/>
      <c r="P53" s="1"/>
      <c r="Q53" s="1"/>
      <c r="R53" s="1"/>
      <c r="S53" s="1"/>
      <c r="T53" s="1"/>
      <c r="U53" s="1"/>
      <c r="V53" s="1"/>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c r="CF53" s="273"/>
      <c r="CG53" s="273"/>
      <c r="CH53" s="273"/>
      <c r="CI53" s="273"/>
      <c r="CJ53" s="273"/>
      <c r="CK53" s="273"/>
      <c r="CL53" s="273"/>
      <c r="CM53" s="273"/>
      <c r="CN53" s="273"/>
      <c r="CO53" s="1"/>
      <c r="CP53" s="1363"/>
      <c r="CQ53" s="17"/>
      <c r="CR53" s="1383">
        <f>DB51</f>
        <v>0</v>
      </c>
      <c r="CS53" s="1384">
        <f>DB53</f>
        <v>0</v>
      </c>
      <c r="CT53" s="1384">
        <f>DB55</f>
        <v>0</v>
      </c>
      <c r="CU53" s="1384">
        <f>DB57</f>
        <v>0</v>
      </c>
      <c r="CV53" s="1384">
        <f>DB59</f>
        <v>0</v>
      </c>
      <c r="CW53" s="1371">
        <f>DB61</f>
        <v>0</v>
      </c>
      <c r="CX53" s="4092"/>
      <c r="CY53" s="2580"/>
      <c r="CZ53" s="2588"/>
      <c r="DA53" s="1374">
        <f>GA53+'Gündüz Düş'!GA53</f>
        <v>0</v>
      </c>
      <c r="DB53" s="1375">
        <f>GB53+'Gündüz Düş'!GB53</f>
        <v>0</v>
      </c>
      <c r="DC53" s="1375">
        <f>GC53+'Gündüz Düş'!GC53</f>
        <v>0</v>
      </c>
      <c r="DD53" s="1375">
        <f>GD53+'Gündüz Düş'!GD53</f>
        <v>0</v>
      </c>
      <c r="DE53" s="1375">
        <f>GE53+'Gündüz Düş'!GE53</f>
        <v>0</v>
      </c>
      <c r="DF53" s="1387"/>
      <c r="DG53" s="1"/>
      <c r="DH53" s="1"/>
      <c r="DI53" s="1383">
        <f>DS51</f>
        <v>0</v>
      </c>
      <c r="DJ53" s="1384">
        <f>DS53</f>
        <v>0</v>
      </c>
      <c r="DK53" s="1384">
        <f>DS55</f>
        <v>0</v>
      </c>
      <c r="DL53" s="1384">
        <f>DS57</f>
        <v>0</v>
      </c>
      <c r="DM53" s="1384">
        <f>DS59</f>
        <v>0</v>
      </c>
      <c r="DN53" s="1371">
        <f>DS61</f>
        <v>0</v>
      </c>
      <c r="DO53" s="4092">
        <v>2</v>
      </c>
      <c r="DP53" s="1380" t="s">
        <v>7</v>
      </c>
      <c r="DQ53" s="1373" t="str">
        <f>DJ50&amp;DP53</f>
        <v>FEN EDEBİYAT FAK.T</v>
      </c>
      <c r="DR53" s="1374">
        <f t="shared" ref="DR53:DR58" si="303">SUMIF($CP$16:$CP$41,$DQ53,CQ$16:CQ$41)</f>
        <v>0</v>
      </c>
      <c r="DS53" s="1375">
        <f t="shared" si="297"/>
        <v>0</v>
      </c>
      <c r="DT53" s="1375">
        <f t="shared" si="297"/>
        <v>0</v>
      </c>
      <c r="DU53" s="1375">
        <f t="shared" si="297"/>
        <v>0</v>
      </c>
      <c r="DV53" s="1375">
        <f t="shared" si="297"/>
        <v>0</v>
      </c>
      <c r="DW53" s="1387"/>
      <c r="EC53" s="12"/>
      <c r="ED53" s="12"/>
      <c r="EE53" s="1383">
        <f>EO51</f>
        <v>0</v>
      </c>
      <c r="EF53" s="1384">
        <f>EO53</f>
        <v>0</v>
      </c>
      <c r="EG53" s="1384">
        <f>EO55</f>
        <v>0</v>
      </c>
      <c r="EH53" s="1384">
        <f>EO57</f>
        <v>0</v>
      </c>
      <c r="EI53" s="1384">
        <f>EO59</f>
        <v>0</v>
      </c>
      <c r="EJ53" s="1371">
        <f>EO61</f>
        <v>0</v>
      </c>
      <c r="EK53" s="4092">
        <v>2</v>
      </c>
      <c r="EL53" s="1380" t="s">
        <v>7</v>
      </c>
      <c r="EM53" s="1373" t="str">
        <f>EF50&amp;EL53</f>
        <v>FEN EDEBİYAT FAK.T</v>
      </c>
      <c r="EN53" s="1374">
        <f t="shared" si="298"/>
        <v>0</v>
      </c>
      <c r="EO53" s="1375">
        <f t="shared" si="298"/>
        <v>0</v>
      </c>
      <c r="EP53" s="1375">
        <f t="shared" si="298"/>
        <v>0</v>
      </c>
      <c r="EQ53" s="1375">
        <f t="shared" si="298"/>
        <v>0</v>
      </c>
      <c r="ER53" s="1375">
        <f t="shared" si="298"/>
        <v>0</v>
      </c>
      <c r="ES53" s="1387"/>
      <c r="EY53" s="1383">
        <f>FI51</f>
        <v>0</v>
      </c>
      <c r="EZ53" s="1384">
        <f>FI53</f>
        <v>0</v>
      </c>
      <c r="FA53" s="1384">
        <f>FI55</f>
        <v>0</v>
      </c>
      <c r="FB53" s="1384">
        <f>FI57</f>
        <v>0</v>
      </c>
      <c r="FC53" s="1384">
        <f>FI59</f>
        <v>0</v>
      </c>
      <c r="FD53" s="1371">
        <f>FI61</f>
        <v>0</v>
      </c>
      <c r="FE53" s="4092">
        <v>2</v>
      </c>
      <c r="FF53" s="1380" t="s">
        <v>7</v>
      </c>
      <c r="FG53" s="1373" t="str">
        <f>EZ50&amp;FF53</f>
        <v>FEN EDEBİYAT FAK.T</v>
      </c>
      <c r="FH53" s="1374">
        <f t="shared" si="301"/>
        <v>0</v>
      </c>
      <c r="FI53" s="1375">
        <f t="shared" si="299"/>
        <v>0</v>
      </c>
      <c r="FJ53" s="1375">
        <f t="shared" si="299"/>
        <v>0</v>
      </c>
      <c r="FK53" s="1375">
        <f t="shared" si="299"/>
        <v>0</v>
      </c>
      <c r="FL53" s="1375">
        <f t="shared" si="299"/>
        <v>0</v>
      </c>
      <c r="FM53" s="1387"/>
      <c r="FR53" s="1383">
        <f>GB51</f>
        <v>0</v>
      </c>
      <c r="FS53" s="1384">
        <f>GB53</f>
        <v>0</v>
      </c>
      <c r="FT53" s="1384">
        <f>GB55</f>
        <v>0</v>
      </c>
      <c r="FU53" s="1384">
        <f>GB57</f>
        <v>0</v>
      </c>
      <c r="FV53" s="1384">
        <f>GB59</f>
        <v>0</v>
      </c>
      <c r="FW53" s="2568">
        <f>GB61</f>
        <v>0</v>
      </c>
      <c r="FX53" s="4207"/>
      <c r="FY53" s="1380"/>
      <c r="FZ53" s="2574"/>
      <c r="GA53" s="1374">
        <f t="shared" si="302"/>
        <v>0</v>
      </c>
      <c r="GB53" s="1375">
        <f t="shared" si="300"/>
        <v>0</v>
      </c>
      <c r="GC53" s="1375">
        <f t="shared" si="300"/>
        <v>0</v>
      </c>
      <c r="GD53" s="1375">
        <f t="shared" si="300"/>
        <v>0</v>
      </c>
      <c r="GE53" s="1375">
        <f t="shared" si="300"/>
        <v>0</v>
      </c>
      <c r="GF53" s="1387"/>
      <c r="GG53" s="12"/>
      <c r="GH53" s="12"/>
      <c r="GI53" s="1"/>
      <c r="GJ53" s="1"/>
      <c r="GK53" s="1"/>
      <c r="GL53" s="1295"/>
      <c r="GM53" s="1295"/>
      <c r="GN53" s="1295"/>
      <c r="GO53" s="1295"/>
      <c r="GP53" s="1295"/>
      <c r="GQ53" s="1295"/>
      <c r="GR53" s="1295"/>
      <c r="GS53" s="1295"/>
      <c r="GT53" s="1295"/>
      <c r="GU53" s="1295"/>
      <c r="GV53" s="1295"/>
      <c r="GW53" s="1295"/>
      <c r="GX53" s="1295"/>
      <c r="GY53" s="1295"/>
      <c r="GZ53" s="1295"/>
      <c r="HA53" s="1295"/>
      <c r="HB53" s="1295"/>
      <c r="HC53" s="1295"/>
      <c r="HD53" s="1295"/>
      <c r="HE53" s="1295"/>
      <c r="HF53" s="1295"/>
      <c r="HG53" s="1295"/>
      <c r="HH53" s="1295"/>
      <c r="HI53" s="1295"/>
      <c r="HJ53" s="1295"/>
      <c r="HK53" s="1295"/>
      <c r="HL53" s="1295"/>
      <c r="HM53" s="1295"/>
      <c r="HN53" s="1295"/>
      <c r="HO53" s="1295"/>
      <c r="HP53" s="1295"/>
      <c r="HQ53" s="1295"/>
      <c r="HR53" s="1295"/>
      <c r="HS53" s="1295"/>
      <c r="HT53" s="1295"/>
      <c r="HU53" s="1295"/>
      <c r="HV53" s="1295"/>
      <c r="HW53" s="1295"/>
      <c r="HX53" s="1295"/>
      <c r="HY53" s="1295"/>
      <c r="HZ53" s="1295"/>
      <c r="IA53" s="1295"/>
      <c r="IB53" s="1295"/>
      <c r="IC53" s="1295"/>
      <c r="ID53" s="1295"/>
      <c r="IE53" s="1295"/>
      <c r="IF53" s="1295"/>
      <c r="IG53" s="1295"/>
      <c r="IH53" s="1295"/>
      <c r="II53" s="1295"/>
      <c r="IJ53" s="1295"/>
      <c r="IK53" s="1295"/>
      <c r="IL53" s="1295"/>
      <c r="IM53" s="1295"/>
      <c r="IN53" s="1295"/>
      <c r="IO53" s="1295"/>
      <c r="IP53" s="1295"/>
      <c r="IQ53" s="1295"/>
      <c r="IR53" s="1295"/>
      <c r="IS53" s="1295"/>
      <c r="IT53" s="1295"/>
      <c r="IU53" s="1295"/>
      <c r="IV53" s="1295"/>
      <c r="IW53" s="1295"/>
      <c r="IX53" s="1295"/>
      <c r="IY53" s="1295"/>
      <c r="IZ53" s="1295"/>
      <c r="JA53" s="1295"/>
      <c r="JB53" s="1295"/>
      <c r="JC53" s="1"/>
      <c r="JD53" s="1"/>
      <c r="JE53" s="1"/>
      <c r="JF53" s="1"/>
      <c r="JG53" s="1"/>
      <c r="JH53" s="1"/>
      <c r="JI53" s="1"/>
      <c r="JJ53" s="1"/>
      <c r="JK53" s="56"/>
      <c r="JL53" s="56"/>
      <c r="JM53" s="56"/>
      <c r="JN53" s="56"/>
      <c r="JO53" s="1295"/>
      <c r="JP53" s="1295"/>
      <c r="JQ53" s="1295"/>
      <c r="JR53" s="1295"/>
      <c r="JS53" s="1295"/>
      <c r="JT53" s="1295"/>
      <c r="JU53" s="1295"/>
      <c r="JV53" s="1295"/>
      <c r="JW53" s="1295"/>
      <c r="JX53" s="1295"/>
      <c r="JY53" s="1295"/>
      <c r="JZ53" s="1295"/>
      <c r="KA53" s="1295"/>
      <c r="KB53" s="1295"/>
      <c r="KC53" s="1295"/>
      <c r="KD53" s="1295"/>
      <c r="KE53" s="1295"/>
      <c r="KF53" s="1295"/>
      <c r="KG53" s="1295"/>
      <c r="KH53" s="1295"/>
      <c r="KI53" s="1295"/>
      <c r="KJ53" s="1295"/>
      <c r="KK53" s="1295"/>
      <c r="KL53" s="1295"/>
      <c r="KM53" s="1295"/>
      <c r="KN53" s="1295"/>
      <c r="KO53" s="1295"/>
      <c r="KP53" s="1295"/>
      <c r="KQ53" s="1295"/>
      <c r="KR53" s="1295"/>
      <c r="KS53" s="1295"/>
      <c r="KT53" s="1295"/>
      <c r="KU53" s="1295"/>
      <c r="KV53" s="1295"/>
      <c r="KW53" s="1295"/>
      <c r="KX53" s="1295"/>
      <c r="KY53" s="1295"/>
      <c r="KZ53" s="1295"/>
      <c r="LA53" s="1295"/>
      <c r="LB53" s="1295"/>
      <c r="LC53" s="1295"/>
      <c r="LD53" s="1295"/>
      <c r="LE53" s="1295"/>
      <c r="LF53" s="1295"/>
      <c r="LG53" s="1295"/>
      <c r="LH53" s="1295"/>
      <c r="LI53" s="1295"/>
      <c r="LJ53" s="1295"/>
      <c r="LK53" s="1295"/>
      <c r="LL53" s="1295"/>
      <c r="LM53" s="1295"/>
      <c r="LN53" s="1295"/>
      <c r="LO53" s="1295"/>
      <c r="LP53" s="1295"/>
      <c r="LQ53" s="1295"/>
      <c r="LR53" s="1295"/>
      <c r="LS53" s="1295"/>
      <c r="LT53" s="1295"/>
      <c r="LU53" s="1295"/>
      <c r="LV53" s="1295"/>
      <c r="LW53" s="1295"/>
      <c r="LX53" s="1295"/>
      <c r="LY53" s="1295"/>
      <c r="LZ53" s="1295"/>
      <c r="MA53" s="1295"/>
      <c r="MB53" s="1295"/>
      <c r="MC53" s="1295"/>
      <c r="MD53" s="1295"/>
      <c r="ME53" s="1295"/>
      <c r="MF53" s="1"/>
      <c r="MG53" s="1337"/>
      <c r="MH53" s="56"/>
      <c r="MI53" s="1"/>
      <c r="MJ53" s="1"/>
      <c r="MK53" s="1"/>
      <c r="ML53" s="1"/>
      <c r="MM53" s="1"/>
      <c r="MN53" s="1"/>
      <c r="MO53" s="1"/>
      <c r="MP53" s="56"/>
      <c r="MQ53" s="56"/>
      <c r="MR53" s="273"/>
      <c r="MS53" s="273"/>
      <c r="MT53" s="273"/>
      <c r="MU53" s="273"/>
      <c r="MV53" s="273"/>
      <c r="MW53" s="273"/>
      <c r="MX53" s="273"/>
      <c r="MY53" s="273"/>
      <c r="MZ53" s="273"/>
      <c r="NA53" s="56"/>
      <c r="NB53" s="1"/>
      <c r="NC53" s="1"/>
      <c r="ND53" s="1"/>
      <c r="NE53" s="1"/>
      <c r="NF53" s="1"/>
      <c r="NG53" s="1"/>
      <c r="NH53" s="1"/>
      <c r="NI53" s="1350"/>
    </row>
    <row r="54" spans="3:373" s="1751" customFormat="1" ht="13.5" thickBot="1">
      <c r="C54" s="1363"/>
      <c r="D54" s="1"/>
      <c r="E54" s="1"/>
      <c r="F54" s="1"/>
      <c r="G54" s="1"/>
      <c r="H54" s="1"/>
      <c r="I54" s="1"/>
      <c r="J54" s="379"/>
      <c r="K54" s="1"/>
      <c r="L54" s="1"/>
      <c r="M54" s="1"/>
      <c r="N54" s="1"/>
      <c r="O54" s="1"/>
      <c r="P54" s="1"/>
      <c r="Q54" s="1"/>
      <c r="R54" s="1"/>
      <c r="S54" s="1"/>
      <c r="T54" s="1"/>
      <c r="U54" s="1"/>
      <c r="V54" s="1"/>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c r="CL54" s="273"/>
      <c r="CM54" s="273"/>
      <c r="CN54" s="273"/>
      <c r="CO54" s="1"/>
      <c r="CP54" s="1363"/>
      <c r="CQ54" s="17"/>
      <c r="CR54" s="1385">
        <f>DB52</f>
        <v>0</v>
      </c>
      <c r="CS54" s="1386">
        <f>DB54</f>
        <v>0</v>
      </c>
      <c r="CT54" s="1386">
        <f>DB56</f>
        <v>0</v>
      </c>
      <c r="CU54" s="1386">
        <f>DB58</f>
        <v>0</v>
      </c>
      <c r="CV54" s="1386">
        <f>DB60</f>
        <v>0</v>
      </c>
      <c r="CW54" s="1366">
        <f>DB62</f>
        <v>0</v>
      </c>
      <c r="CX54" s="4093"/>
      <c r="CY54" s="2581"/>
      <c r="CZ54" s="2587"/>
      <c r="DA54" s="1378">
        <f>GA54+'Gündüz Düş'!GA54</f>
        <v>0</v>
      </c>
      <c r="DB54" s="1379">
        <f>GB54+'Gündüz Düş'!GB54</f>
        <v>0</v>
      </c>
      <c r="DC54" s="1379">
        <f>GC54+'Gündüz Düş'!GC54</f>
        <v>0</v>
      </c>
      <c r="DD54" s="1379">
        <f>GD54+'Gündüz Düş'!GD54</f>
        <v>0</v>
      </c>
      <c r="DE54" s="1379">
        <f>GE54+'Gündüz Düş'!GE54</f>
        <v>0</v>
      </c>
      <c r="DF54" s="1388"/>
      <c r="DG54" s="1"/>
      <c r="DH54" s="1"/>
      <c r="DI54" s="1385">
        <f>DS52</f>
        <v>0</v>
      </c>
      <c r="DJ54" s="1386">
        <f>DS54</f>
        <v>0</v>
      </c>
      <c r="DK54" s="1386">
        <f>DS56</f>
        <v>0</v>
      </c>
      <c r="DL54" s="1386">
        <f>DS58</f>
        <v>0</v>
      </c>
      <c r="DM54" s="1386">
        <f>DS60</f>
        <v>0</v>
      </c>
      <c r="DN54" s="1366">
        <f>DS62</f>
        <v>0</v>
      </c>
      <c r="DO54" s="4093"/>
      <c r="DP54" s="1381" t="s">
        <v>8</v>
      </c>
      <c r="DQ54" s="1377" t="str">
        <f>DJ50&amp;DP54</f>
        <v>FEN EDEBİYAT FAK.D</v>
      </c>
      <c r="DR54" s="1378">
        <f t="shared" si="303"/>
        <v>0</v>
      </c>
      <c r="DS54" s="1379">
        <f t="shared" si="297"/>
        <v>0</v>
      </c>
      <c r="DT54" s="1379">
        <f t="shared" si="297"/>
        <v>0</v>
      </c>
      <c r="DU54" s="1379">
        <f t="shared" si="297"/>
        <v>0</v>
      </c>
      <c r="DV54" s="1379">
        <f t="shared" si="297"/>
        <v>0</v>
      </c>
      <c r="DW54" s="1388"/>
      <c r="EC54" s="12"/>
      <c r="ED54" s="12"/>
      <c r="EE54" s="1385">
        <f>EO52</f>
        <v>0</v>
      </c>
      <c r="EF54" s="1386">
        <f>EO54</f>
        <v>0</v>
      </c>
      <c r="EG54" s="1386">
        <f>EO56</f>
        <v>0</v>
      </c>
      <c r="EH54" s="1386">
        <f>EO58</f>
        <v>0</v>
      </c>
      <c r="EI54" s="1386">
        <f>EO60</f>
        <v>0</v>
      </c>
      <c r="EJ54" s="1366">
        <f>EO62</f>
        <v>0</v>
      </c>
      <c r="EK54" s="4093"/>
      <c r="EL54" s="1381" t="s">
        <v>8</v>
      </c>
      <c r="EM54" s="1377" t="str">
        <f>EF50&amp;EL54</f>
        <v>FEN EDEBİYAT FAK.D</v>
      </c>
      <c r="EN54" s="1378">
        <f t="shared" si="298"/>
        <v>0</v>
      </c>
      <c r="EO54" s="1379">
        <f t="shared" si="298"/>
        <v>0</v>
      </c>
      <c r="EP54" s="1379">
        <f t="shared" si="298"/>
        <v>0</v>
      </c>
      <c r="EQ54" s="1379">
        <f t="shared" si="298"/>
        <v>0</v>
      </c>
      <c r="ER54" s="1379">
        <f t="shared" si="298"/>
        <v>0</v>
      </c>
      <c r="ES54" s="1388"/>
      <c r="EY54" s="1385">
        <f>FI52</f>
        <v>0</v>
      </c>
      <c r="EZ54" s="1386">
        <f>FI54</f>
        <v>0</v>
      </c>
      <c r="FA54" s="1386">
        <f>FI56</f>
        <v>0</v>
      </c>
      <c r="FB54" s="1386">
        <f>FI58</f>
        <v>0</v>
      </c>
      <c r="FC54" s="1386">
        <f>FI60</f>
        <v>0</v>
      </c>
      <c r="FD54" s="1366">
        <f>FI62</f>
        <v>0</v>
      </c>
      <c r="FE54" s="4093"/>
      <c r="FF54" s="1381" t="s">
        <v>8</v>
      </c>
      <c r="FG54" s="1377" t="str">
        <f>EZ50&amp;FF54</f>
        <v>FEN EDEBİYAT FAK.D</v>
      </c>
      <c r="FH54" s="1378">
        <f t="shared" si="301"/>
        <v>0</v>
      </c>
      <c r="FI54" s="1379">
        <f t="shared" si="299"/>
        <v>0</v>
      </c>
      <c r="FJ54" s="1379">
        <f t="shared" si="299"/>
        <v>0</v>
      </c>
      <c r="FK54" s="1379">
        <f t="shared" si="299"/>
        <v>0</v>
      </c>
      <c r="FL54" s="1379">
        <f t="shared" si="299"/>
        <v>0</v>
      </c>
      <c r="FM54" s="1388"/>
      <c r="FR54" s="1385">
        <f>GB52</f>
        <v>0</v>
      </c>
      <c r="FS54" s="1386">
        <f>GB54</f>
        <v>0</v>
      </c>
      <c r="FT54" s="1386">
        <f>GB56</f>
        <v>0</v>
      </c>
      <c r="FU54" s="1386">
        <f>GB58</f>
        <v>0</v>
      </c>
      <c r="FV54" s="1386">
        <f>GB60</f>
        <v>0</v>
      </c>
      <c r="FW54" s="2569">
        <f>GB62</f>
        <v>0</v>
      </c>
      <c r="FX54" s="4208"/>
      <c r="FY54" s="1381"/>
      <c r="FZ54" s="2575"/>
      <c r="GA54" s="1378">
        <f t="shared" si="302"/>
        <v>0</v>
      </c>
      <c r="GB54" s="1379">
        <f t="shared" si="300"/>
        <v>0</v>
      </c>
      <c r="GC54" s="1379">
        <f t="shared" si="300"/>
        <v>0</v>
      </c>
      <c r="GD54" s="1379">
        <f t="shared" si="300"/>
        <v>0</v>
      </c>
      <c r="GE54" s="1379">
        <f t="shared" si="300"/>
        <v>0</v>
      </c>
      <c r="GF54" s="1388"/>
      <c r="GG54" s="12"/>
      <c r="GH54" s="12"/>
      <c r="GI54" s="1"/>
      <c r="GJ54" s="1"/>
      <c r="GK54" s="1"/>
      <c r="GL54" s="1295"/>
      <c r="GM54" s="1295"/>
      <c r="GN54" s="1295"/>
      <c r="GO54" s="1295"/>
      <c r="GP54" s="1295"/>
      <c r="GQ54" s="1295"/>
      <c r="GR54" s="1295"/>
      <c r="GS54" s="1295"/>
      <c r="GT54" s="1295"/>
      <c r="GU54" s="1295"/>
      <c r="GV54" s="1295"/>
      <c r="GW54" s="1295"/>
      <c r="GX54" s="1295"/>
      <c r="GY54" s="1295"/>
      <c r="GZ54" s="1295"/>
      <c r="HA54" s="1295"/>
      <c r="HB54" s="1295"/>
      <c r="HC54" s="1295"/>
      <c r="HD54" s="1295"/>
      <c r="HE54" s="1295"/>
      <c r="HF54" s="1295"/>
      <c r="HG54" s="1295"/>
      <c r="HH54" s="1295"/>
      <c r="HI54" s="1295"/>
      <c r="HJ54" s="1295"/>
      <c r="HK54" s="1295"/>
      <c r="HL54" s="1295"/>
      <c r="HM54" s="1295"/>
      <c r="HN54" s="1295"/>
      <c r="HO54" s="1295"/>
      <c r="HP54" s="1295"/>
      <c r="HQ54" s="1295"/>
      <c r="HR54" s="1295"/>
      <c r="HS54" s="1295"/>
      <c r="HT54" s="1295"/>
      <c r="HU54" s="1295"/>
      <c r="HV54" s="1295"/>
      <c r="HW54" s="1295"/>
      <c r="HX54" s="1295"/>
      <c r="HY54" s="1295"/>
      <c r="HZ54" s="1295"/>
      <c r="IA54" s="1295"/>
      <c r="IB54" s="1295"/>
      <c r="IC54" s="1295"/>
      <c r="ID54" s="1295"/>
      <c r="IE54" s="1295"/>
      <c r="IF54" s="1295"/>
      <c r="IG54" s="1295"/>
      <c r="IH54" s="1295"/>
      <c r="II54" s="1295"/>
      <c r="IJ54" s="1295"/>
      <c r="IK54" s="1295"/>
      <c r="IL54" s="1295"/>
      <c r="IM54" s="1295"/>
      <c r="IN54" s="1295"/>
      <c r="IO54" s="1295"/>
      <c r="IP54" s="1295"/>
      <c r="IQ54" s="1295"/>
      <c r="IR54" s="1295"/>
      <c r="IS54" s="1295"/>
      <c r="IT54" s="1295"/>
      <c r="IU54" s="1295"/>
      <c r="IV54" s="1295"/>
      <c r="IW54" s="1295"/>
      <c r="IX54" s="1295"/>
      <c r="IY54" s="1295"/>
      <c r="IZ54" s="1295"/>
      <c r="JA54" s="1295"/>
      <c r="JB54" s="1295"/>
      <c r="JC54" s="1"/>
      <c r="JD54" s="1"/>
      <c r="JE54" s="1"/>
      <c r="JF54" s="1"/>
      <c r="JG54" s="1"/>
      <c r="JH54" s="1"/>
      <c r="JI54" s="1"/>
      <c r="JJ54" s="1"/>
      <c r="JK54" s="56"/>
      <c r="JL54" s="56"/>
      <c r="JM54" s="56"/>
      <c r="JN54" s="56"/>
      <c r="JO54" s="1295"/>
      <c r="JP54" s="1295"/>
      <c r="JQ54" s="1295"/>
      <c r="JR54" s="1295"/>
      <c r="JS54" s="1295"/>
      <c r="JT54" s="1295"/>
      <c r="JU54" s="1295"/>
      <c r="JV54" s="1295"/>
      <c r="JW54" s="1295"/>
      <c r="JX54" s="1295"/>
      <c r="JY54" s="1295"/>
      <c r="JZ54" s="1295"/>
      <c r="KA54" s="1295"/>
      <c r="KB54" s="1295"/>
      <c r="KC54" s="1295"/>
      <c r="KD54" s="1295"/>
      <c r="KE54" s="1295"/>
      <c r="KF54" s="1295"/>
      <c r="KG54" s="1295"/>
      <c r="KH54" s="1295"/>
      <c r="KI54" s="1295"/>
      <c r="KJ54" s="1295"/>
      <c r="KK54" s="1295"/>
      <c r="KL54" s="1295"/>
      <c r="KM54" s="1295"/>
      <c r="KN54" s="1295"/>
      <c r="KO54" s="1295"/>
      <c r="KP54" s="1295"/>
      <c r="KQ54" s="1295"/>
      <c r="KR54" s="1295"/>
      <c r="KS54" s="1295"/>
      <c r="KT54" s="1295"/>
      <c r="KU54" s="1295"/>
      <c r="KV54" s="1295"/>
      <c r="KW54" s="1295"/>
      <c r="KX54" s="1295"/>
      <c r="KY54" s="1295"/>
      <c r="KZ54" s="1295"/>
      <c r="LA54" s="1295"/>
      <c r="LB54" s="1295"/>
      <c r="LC54" s="1295"/>
      <c r="LD54" s="1295"/>
      <c r="LE54" s="1295"/>
      <c r="LF54" s="1295"/>
      <c r="LG54" s="1295"/>
      <c r="LH54" s="1295"/>
      <c r="LI54" s="1295"/>
      <c r="LJ54" s="1295"/>
      <c r="LK54" s="1295"/>
      <c r="LL54" s="1295"/>
      <c r="LM54" s="1295"/>
      <c r="LN54" s="1295"/>
      <c r="LO54" s="1295"/>
      <c r="LP54" s="1295"/>
      <c r="LQ54" s="1295"/>
      <c r="LR54" s="1295"/>
      <c r="LS54" s="1295"/>
      <c r="LT54" s="1295"/>
      <c r="LU54" s="1295"/>
      <c r="LV54" s="1295"/>
      <c r="LW54" s="1295"/>
      <c r="LX54" s="1295"/>
      <c r="LY54" s="1295"/>
      <c r="LZ54" s="1295"/>
      <c r="MA54" s="1295"/>
      <c r="MB54" s="1295"/>
      <c r="MC54" s="1295"/>
      <c r="MD54" s="1295"/>
      <c r="ME54" s="1295"/>
      <c r="MF54" s="1"/>
      <c r="MG54" s="1337"/>
      <c r="MH54" s="56"/>
      <c r="MI54" s="1"/>
      <c r="MJ54" s="1"/>
      <c r="MK54" s="1"/>
      <c r="ML54" s="1"/>
      <c r="MM54" s="1"/>
      <c r="MN54" s="1"/>
      <c r="MO54" s="1"/>
      <c r="MP54" s="56"/>
      <c r="MQ54" s="56"/>
      <c r="MR54" s="273"/>
      <c r="MS54" s="273"/>
      <c r="MT54" s="273"/>
      <c r="MU54" s="273"/>
      <c r="MV54" s="273"/>
      <c r="MW54" s="273"/>
      <c r="MX54" s="273"/>
      <c r="MY54" s="273"/>
      <c r="MZ54" s="273"/>
      <c r="NA54" s="56"/>
      <c r="NB54" s="1"/>
      <c r="NC54" s="1"/>
      <c r="ND54" s="1"/>
      <c r="NE54" s="1"/>
      <c r="NF54" s="1"/>
      <c r="NG54" s="1"/>
      <c r="NH54" s="1"/>
      <c r="NI54" s="1350"/>
    </row>
    <row r="55" spans="3:373" s="1751" customFormat="1" ht="12.75">
      <c r="C55" s="1363"/>
      <c r="D55" s="1"/>
      <c r="E55" s="1"/>
      <c r="F55" s="1"/>
      <c r="G55" s="1"/>
      <c r="H55" s="1"/>
      <c r="I55" s="1"/>
      <c r="J55" s="379"/>
      <c r="K55" s="1"/>
      <c r="L55" s="1"/>
      <c r="M55" s="1"/>
      <c r="N55" s="1"/>
      <c r="O55" s="1"/>
      <c r="P55" s="1"/>
      <c r="Q55" s="1"/>
      <c r="R55" s="1"/>
      <c r="S55" s="1"/>
      <c r="T55" s="1"/>
      <c r="U55" s="1"/>
      <c r="V55" s="1"/>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c r="CJ55" s="273"/>
      <c r="CK55" s="273"/>
      <c r="CL55" s="273"/>
      <c r="CM55" s="273"/>
      <c r="CN55" s="273"/>
      <c r="CO55" s="1"/>
      <c r="CP55" s="1363"/>
      <c r="CQ55" s="17"/>
      <c r="CR55" s="1383">
        <f>DC51</f>
        <v>0</v>
      </c>
      <c r="CS55" s="1384">
        <f>DC53</f>
        <v>0</v>
      </c>
      <c r="CT55" s="1384">
        <f>DC55</f>
        <v>0</v>
      </c>
      <c r="CU55" s="1384">
        <f>DC57</f>
        <v>0</v>
      </c>
      <c r="CV55" s="1384">
        <f>DC59</f>
        <v>0</v>
      </c>
      <c r="CW55" s="1371">
        <f>DC61</f>
        <v>0</v>
      </c>
      <c r="CX55" s="4098"/>
      <c r="CY55" s="2582"/>
      <c r="CZ55" s="2588"/>
      <c r="DA55" s="1374">
        <f>GA55+'Gündüz Düş'!GA55</f>
        <v>0</v>
      </c>
      <c r="DB55" s="1375">
        <f>GB55+'Gündüz Düş'!GB55</f>
        <v>0</v>
      </c>
      <c r="DC55" s="1375">
        <f>GC55+'Gündüz Düş'!GC55</f>
        <v>0</v>
      </c>
      <c r="DD55" s="1375">
        <f>GD55+'Gündüz Düş'!GD55</f>
        <v>0</v>
      </c>
      <c r="DE55" s="1375">
        <f>GE55+'Gündüz Düş'!GE55</f>
        <v>0</v>
      </c>
      <c r="DF55" s="1387"/>
      <c r="DG55" s="1"/>
      <c r="DH55" s="1"/>
      <c r="DI55" s="1383">
        <f>DT51</f>
        <v>0</v>
      </c>
      <c r="DJ55" s="1384">
        <f>DT53</f>
        <v>0</v>
      </c>
      <c r="DK55" s="1384">
        <f>DT55</f>
        <v>0</v>
      </c>
      <c r="DL55" s="1384">
        <f>DT57</f>
        <v>0</v>
      </c>
      <c r="DM55" s="1384">
        <f>DT59</f>
        <v>0</v>
      </c>
      <c r="DN55" s="1371">
        <f>DT61</f>
        <v>0</v>
      </c>
      <c r="DO55" s="4098">
        <v>3</v>
      </c>
      <c r="DP55" s="1372" t="s">
        <v>7</v>
      </c>
      <c r="DQ55" s="1373" t="str">
        <f>DK50&amp;DP55</f>
        <v>İLAHİYAT FAK.T</v>
      </c>
      <c r="DR55" s="1374">
        <f t="shared" si="303"/>
        <v>0</v>
      </c>
      <c r="DS55" s="1375">
        <f t="shared" si="297"/>
        <v>0</v>
      </c>
      <c r="DT55" s="1375">
        <f t="shared" si="297"/>
        <v>0</v>
      </c>
      <c r="DU55" s="1375">
        <f t="shared" si="297"/>
        <v>0</v>
      </c>
      <c r="DV55" s="1375">
        <f t="shared" si="297"/>
        <v>0</v>
      </c>
      <c r="DW55" s="1387"/>
      <c r="EC55" s="12"/>
      <c r="ED55" s="12"/>
      <c r="EE55" s="1383">
        <f>EP51</f>
        <v>0</v>
      </c>
      <c r="EF55" s="1384">
        <f>EP53</f>
        <v>0</v>
      </c>
      <c r="EG55" s="1384">
        <f>EP55</f>
        <v>0</v>
      </c>
      <c r="EH55" s="1384">
        <f>EP57</f>
        <v>0</v>
      </c>
      <c r="EI55" s="1384">
        <f>EP59</f>
        <v>0</v>
      </c>
      <c r="EJ55" s="1371">
        <f>EP61</f>
        <v>0</v>
      </c>
      <c r="EK55" s="4098">
        <v>3</v>
      </c>
      <c r="EL55" s="1372" t="s">
        <v>7</v>
      </c>
      <c r="EM55" s="1373" t="str">
        <f>EG50&amp;EL55</f>
        <v>İLAHİYAT FAK.T</v>
      </c>
      <c r="EN55" s="1374">
        <f t="shared" si="298"/>
        <v>0</v>
      </c>
      <c r="EO55" s="1375">
        <f t="shared" si="298"/>
        <v>0</v>
      </c>
      <c r="EP55" s="1375">
        <f t="shared" si="298"/>
        <v>0</v>
      </c>
      <c r="EQ55" s="1375">
        <f t="shared" si="298"/>
        <v>0</v>
      </c>
      <c r="ER55" s="1375">
        <f t="shared" si="298"/>
        <v>0</v>
      </c>
      <c r="ES55" s="1387"/>
      <c r="EY55" s="1383">
        <f>FJ51</f>
        <v>0</v>
      </c>
      <c r="EZ55" s="1384">
        <f>FJ53</f>
        <v>0</v>
      </c>
      <c r="FA55" s="1384">
        <f>FJ55</f>
        <v>0</v>
      </c>
      <c r="FB55" s="1384">
        <f>FJ57</f>
        <v>0</v>
      </c>
      <c r="FC55" s="1384">
        <f>FJ59</f>
        <v>0</v>
      </c>
      <c r="FD55" s="1371">
        <f>FJ61</f>
        <v>0</v>
      </c>
      <c r="FE55" s="4098">
        <v>3</v>
      </c>
      <c r="FF55" s="1372" t="s">
        <v>7</v>
      </c>
      <c r="FG55" s="1373" t="str">
        <f>FA50&amp;FF55</f>
        <v>İLAHİYAT FAK.T</v>
      </c>
      <c r="FH55" s="1374">
        <f t="shared" si="301"/>
        <v>0</v>
      </c>
      <c r="FI55" s="1375">
        <f t="shared" si="299"/>
        <v>0</v>
      </c>
      <c r="FJ55" s="1375">
        <f t="shared" si="299"/>
        <v>0</v>
      </c>
      <c r="FK55" s="1375">
        <f t="shared" si="299"/>
        <v>0</v>
      </c>
      <c r="FL55" s="1375">
        <f t="shared" si="299"/>
        <v>0</v>
      </c>
      <c r="FM55" s="1387"/>
      <c r="FR55" s="1383">
        <f>GC51</f>
        <v>0</v>
      </c>
      <c r="FS55" s="1384">
        <f>GC53</f>
        <v>0</v>
      </c>
      <c r="FT55" s="1384">
        <f>GC55</f>
        <v>0</v>
      </c>
      <c r="FU55" s="1384">
        <f>GC57</f>
        <v>0</v>
      </c>
      <c r="FV55" s="1384">
        <f>GC59</f>
        <v>0</v>
      </c>
      <c r="FW55" s="2568">
        <f>GC61</f>
        <v>0</v>
      </c>
      <c r="FX55" s="4215"/>
      <c r="FY55" s="1372"/>
      <c r="FZ55" s="2574"/>
      <c r="GA55" s="1374">
        <f t="shared" si="302"/>
        <v>0</v>
      </c>
      <c r="GB55" s="1375">
        <f t="shared" si="300"/>
        <v>0</v>
      </c>
      <c r="GC55" s="1375">
        <f t="shared" si="300"/>
        <v>0</v>
      </c>
      <c r="GD55" s="1375">
        <f t="shared" si="300"/>
        <v>0</v>
      </c>
      <c r="GE55" s="1375">
        <f t="shared" si="300"/>
        <v>0</v>
      </c>
      <c r="GF55" s="1387"/>
      <c r="GG55" s="12"/>
      <c r="GH55" s="12"/>
      <c r="GI55" s="1"/>
      <c r="GJ55" s="1"/>
      <c r="GK55" s="1"/>
      <c r="GL55" s="1295"/>
      <c r="GM55" s="1295"/>
      <c r="GN55" s="1295"/>
      <c r="GO55" s="1295"/>
      <c r="GP55" s="1295"/>
      <c r="GQ55" s="1295"/>
      <c r="GR55" s="1295"/>
      <c r="GS55" s="1295"/>
      <c r="GT55" s="1295"/>
      <c r="GU55" s="1295"/>
      <c r="GV55" s="1295"/>
      <c r="GW55" s="1295"/>
      <c r="GX55" s="1295"/>
      <c r="GY55" s="1295"/>
      <c r="GZ55" s="1295"/>
      <c r="HA55" s="1295"/>
      <c r="HB55" s="1295"/>
      <c r="HC55" s="1295"/>
      <c r="HD55" s="1295"/>
      <c r="HE55" s="1295"/>
      <c r="HF55" s="1295"/>
      <c r="HG55" s="1295"/>
      <c r="HH55" s="1295"/>
      <c r="HI55" s="1295"/>
      <c r="HJ55" s="1295"/>
      <c r="HK55" s="1295"/>
      <c r="HL55" s="1295"/>
      <c r="HM55" s="1295"/>
      <c r="HN55" s="1295"/>
      <c r="HO55" s="1295"/>
      <c r="HP55" s="1295"/>
      <c r="HQ55" s="1295"/>
      <c r="HR55" s="1295"/>
      <c r="HS55" s="1295"/>
      <c r="HT55" s="1295"/>
      <c r="HU55" s="1295"/>
      <c r="HV55" s="1295"/>
      <c r="HW55" s="1295"/>
      <c r="HX55" s="1295"/>
      <c r="HY55" s="1295"/>
      <c r="HZ55" s="1295"/>
      <c r="IA55" s="1295"/>
      <c r="IB55" s="1295"/>
      <c r="IC55" s="1295"/>
      <c r="ID55" s="1295"/>
      <c r="IE55" s="1295"/>
      <c r="IF55" s="1295"/>
      <c r="IG55" s="1295"/>
      <c r="IH55" s="1295"/>
      <c r="II55" s="1295"/>
      <c r="IJ55" s="1295"/>
      <c r="IK55" s="1295"/>
      <c r="IL55" s="1295"/>
      <c r="IM55" s="1295"/>
      <c r="IN55" s="1295"/>
      <c r="IO55" s="1295"/>
      <c r="IP55" s="1295"/>
      <c r="IQ55" s="1295"/>
      <c r="IR55" s="1295"/>
      <c r="IS55" s="1295"/>
      <c r="IT55" s="1295"/>
      <c r="IU55" s="1295"/>
      <c r="IV55" s="1295"/>
      <c r="IW55" s="1295"/>
      <c r="IX55" s="1295"/>
      <c r="IY55" s="1295"/>
      <c r="IZ55" s="1295"/>
      <c r="JA55" s="1295"/>
      <c r="JB55" s="1295"/>
      <c r="JC55" s="1"/>
      <c r="JD55" s="1"/>
      <c r="JE55" s="1"/>
      <c r="JF55" s="1"/>
      <c r="JG55" s="1"/>
      <c r="JH55" s="1"/>
      <c r="JI55" s="1"/>
      <c r="JJ55" s="1"/>
      <c r="JK55" s="56"/>
      <c r="JL55" s="56"/>
      <c r="JM55" s="56"/>
      <c r="JN55" s="56"/>
      <c r="JO55" s="1295"/>
      <c r="JP55" s="1295"/>
      <c r="JQ55" s="1295"/>
      <c r="JR55" s="1295"/>
      <c r="JS55" s="1295"/>
      <c r="JT55" s="1295"/>
      <c r="JU55" s="1295"/>
      <c r="JV55" s="1295"/>
      <c r="JW55" s="1295"/>
      <c r="JX55" s="1295"/>
      <c r="JY55" s="1295"/>
      <c r="JZ55" s="1295"/>
      <c r="KA55" s="1295"/>
      <c r="KB55" s="1295"/>
      <c r="KC55" s="1295"/>
      <c r="KD55" s="1295"/>
      <c r="KE55" s="1295"/>
      <c r="KF55" s="1295"/>
      <c r="KG55" s="1295"/>
      <c r="KH55" s="1295"/>
      <c r="KI55" s="1295"/>
      <c r="KJ55" s="1295"/>
      <c r="KK55" s="1295"/>
      <c r="KL55" s="1295"/>
      <c r="KM55" s="1295"/>
      <c r="KN55" s="1295"/>
      <c r="KO55" s="1295"/>
      <c r="KP55" s="1295"/>
      <c r="KQ55" s="1295"/>
      <c r="KR55" s="1295"/>
      <c r="KS55" s="1295"/>
      <c r="KT55" s="1295"/>
      <c r="KU55" s="1295"/>
      <c r="KV55" s="1295"/>
      <c r="KW55" s="1295"/>
      <c r="KX55" s="1295"/>
      <c r="KY55" s="1295"/>
      <c r="KZ55" s="1295"/>
      <c r="LA55" s="1295"/>
      <c r="LB55" s="1295"/>
      <c r="LC55" s="1295"/>
      <c r="LD55" s="1295"/>
      <c r="LE55" s="1295"/>
      <c r="LF55" s="1295"/>
      <c r="LG55" s="1295"/>
      <c r="LH55" s="1295"/>
      <c r="LI55" s="1295"/>
      <c r="LJ55" s="1295"/>
      <c r="LK55" s="1295"/>
      <c r="LL55" s="1295"/>
      <c r="LM55" s="1295"/>
      <c r="LN55" s="1295"/>
      <c r="LO55" s="1295"/>
      <c r="LP55" s="1295"/>
      <c r="LQ55" s="1295"/>
      <c r="LR55" s="1295"/>
      <c r="LS55" s="1295"/>
      <c r="LT55" s="1295"/>
      <c r="LU55" s="1295"/>
      <c r="LV55" s="1295"/>
      <c r="LW55" s="1295"/>
      <c r="LX55" s="1295"/>
      <c r="LY55" s="1295"/>
      <c r="LZ55" s="1295"/>
      <c r="MA55" s="1295"/>
      <c r="MB55" s="1295"/>
      <c r="MC55" s="1295"/>
      <c r="MD55" s="1295"/>
      <c r="ME55" s="1295"/>
      <c r="MF55" s="1"/>
      <c r="MG55" s="1337"/>
      <c r="MH55" s="56"/>
      <c r="MI55" s="1"/>
      <c r="MJ55" s="1"/>
      <c r="MK55" s="1"/>
      <c r="ML55" s="1"/>
      <c r="MM55" s="1"/>
      <c r="MN55" s="1"/>
      <c r="MO55" s="1"/>
      <c r="MP55" s="56"/>
      <c r="MQ55" s="56"/>
      <c r="MR55" s="273"/>
      <c r="MS55" s="273"/>
      <c r="MT55" s="273"/>
      <c r="MU55" s="273"/>
      <c r="MV55" s="273"/>
      <c r="MW55" s="273"/>
      <c r="MX55" s="273"/>
      <c r="MY55" s="273"/>
      <c r="MZ55" s="273"/>
      <c r="NA55" s="56"/>
      <c r="NB55" s="1"/>
      <c r="NC55" s="1"/>
      <c r="ND55" s="1"/>
      <c r="NE55" s="1"/>
      <c r="NF55" s="1"/>
      <c r="NG55" s="1"/>
      <c r="NH55" s="1"/>
      <c r="NI55" s="1350"/>
    </row>
    <row r="56" spans="3:373" s="1751" customFormat="1" ht="13.5" thickBot="1">
      <c r="C56" s="1363"/>
      <c r="D56" s="1"/>
      <c r="E56" s="1"/>
      <c r="F56" s="1"/>
      <c r="G56" s="1"/>
      <c r="H56" s="1"/>
      <c r="I56" s="1"/>
      <c r="J56" s="379"/>
      <c r="K56" s="1"/>
      <c r="L56" s="1"/>
      <c r="M56" s="1"/>
      <c r="N56" s="1"/>
      <c r="O56" s="1"/>
      <c r="P56" s="1"/>
      <c r="Q56" s="1"/>
      <c r="R56" s="1"/>
      <c r="S56" s="1"/>
      <c r="T56" s="1"/>
      <c r="U56" s="1"/>
      <c r="V56" s="1"/>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c r="CF56" s="273"/>
      <c r="CG56" s="273"/>
      <c r="CH56" s="273"/>
      <c r="CI56" s="273"/>
      <c r="CJ56" s="273"/>
      <c r="CK56" s="273"/>
      <c r="CL56" s="273"/>
      <c r="CM56" s="273"/>
      <c r="CN56" s="273"/>
      <c r="CO56" s="1"/>
      <c r="CP56" s="1363"/>
      <c r="CQ56" s="17"/>
      <c r="CR56" s="1385">
        <f>DC52</f>
        <v>0</v>
      </c>
      <c r="CS56" s="1386">
        <f>DC54</f>
        <v>0</v>
      </c>
      <c r="CT56" s="1386">
        <f>DC56</f>
        <v>0</v>
      </c>
      <c r="CU56" s="1386">
        <f>DC58</f>
        <v>0</v>
      </c>
      <c r="CV56" s="1386">
        <f>DC60</f>
        <v>0</v>
      </c>
      <c r="CW56" s="1366">
        <f>DC62</f>
        <v>0</v>
      </c>
      <c r="CX56" s="4099"/>
      <c r="CY56" s="2579"/>
      <c r="CZ56" s="2587"/>
      <c r="DA56" s="1378">
        <f>GA56+'Gündüz Düş'!GA56</f>
        <v>0</v>
      </c>
      <c r="DB56" s="1379">
        <f>GB56+'Gündüz Düş'!GB56</f>
        <v>0</v>
      </c>
      <c r="DC56" s="1379">
        <f>GC56+'Gündüz Düş'!GC56</f>
        <v>0</v>
      </c>
      <c r="DD56" s="1379">
        <f>GD56+'Gündüz Düş'!GD56</f>
        <v>0</v>
      </c>
      <c r="DE56" s="1379">
        <f>GE56+'Gündüz Düş'!GE56</f>
        <v>0</v>
      </c>
      <c r="DF56" s="1388"/>
      <c r="DG56" s="1"/>
      <c r="DH56" s="1"/>
      <c r="DI56" s="1385">
        <f>DT52</f>
        <v>0</v>
      </c>
      <c r="DJ56" s="1386">
        <f>DT54</f>
        <v>0</v>
      </c>
      <c r="DK56" s="1386">
        <f>DT56</f>
        <v>0</v>
      </c>
      <c r="DL56" s="1386">
        <f>DT58</f>
        <v>0</v>
      </c>
      <c r="DM56" s="1386">
        <f>DT60</f>
        <v>0</v>
      </c>
      <c r="DN56" s="1366">
        <f>DT62</f>
        <v>0</v>
      </c>
      <c r="DO56" s="4099"/>
      <c r="DP56" s="1376" t="s">
        <v>8</v>
      </c>
      <c r="DQ56" s="1377" t="str">
        <f>DK50&amp;DP56</f>
        <v>İLAHİYAT FAK.D</v>
      </c>
      <c r="DR56" s="1378">
        <f t="shared" si="303"/>
        <v>0</v>
      </c>
      <c r="DS56" s="1379">
        <f t="shared" si="297"/>
        <v>0</v>
      </c>
      <c r="DT56" s="1379">
        <f t="shared" si="297"/>
        <v>0</v>
      </c>
      <c r="DU56" s="1379">
        <f t="shared" si="297"/>
        <v>0</v>
      </c>
      <c r="DV56" s="1379">
        <f t="shared" si="297"/>
        <v>0</v>
      </c>
      <c r="DW56" s="1388"/>
      <c r="EC56" s="12"/>
      <c r="ED56" s="12"/>
      <c r="EE56" s="1385">
        <f>EP52</f>
        <v>0</v>
      </c>
      <c r="EF56" s="1386">
        <f>EP54</f>
        <v>0</v>
      </c>
      <c r="EG56" s="1386">
        <f>EP56</f>
        <v>0</v>
      </c>
      <c r="EH56" s="1386">
        <f>EP58</f>
        <v>0</v>
      </c>
      <c r="EI56" s="1386">
        <f>EP60</f>
        <v>0</v>
      </c>
      <c r="EJ56" s="1366">
        <f>EP62</f>
        <v>0</v>
      </c>
      <c r="EK56" s="4099"/>
      <c r="EL56" s="1376" t="s">
        <v>8</v>
      </c>
      <c r="EM56" s="1377" t="str">
        <f>EG50&amp;EL56</f>
        <v>İLAHİYAT FAK.D</v>
      </c>
      <c r="EN56" s="1378">
        <f t="shared" si="298"/>
        <v>0</v>
      </c>
      <c r="EO56" s="1379">
        <f t="shared" si="298"/>
        <v>0</v>
      </c>
      <c r="EP56" s="1379">
        <f t="shared" si="298"/>
        <v>0</v>
      </c>
      <c r="EQ56" s="1379">
        <f t="shared" si="298"/>
        <v>0</v>
      </c>
      <c r="ER56" s="1379">
        <f t="shared" si="298"/>
        <v>0</v>
      </c>
      <c r="ES56" s="1388"/>
      <c r="EY56" s="1385">
        <f>FJ52</f>
        <v>0</v>
      </c>
      <c r="EZ56" s="1386">
        <f>FJ54</f>
        <v>0</v>
      </c>
      <c r="FA56" s="1386">
        <f>FJ56</f>
        <v>0</v>
      </c>
      <c r="FB56" s="1386">
        <f>FJ58</f>
        <v>0</v>
      </c>
      <c r="FC56" s="1386">
        <f>FJ60</f>
        <v>0</v>
      </c>
      <c r="FD56" s="1366">
        <f>FJ62</f>
        <v>0</v>
      </c>
      <c r="FE56" s="4099"/>
      <c r="FF56" s="1376" t="s">
        <v>8</v>
      </c>
      <c r="FG56" s="1377" t="str">
        <f>FA50&amp;FF56</f>
        <v>İLAHİYAT FAK.D</v>
      </c>
      <c r="FH56" s="1378">
        <f t="shared" si="301"/>
        <v>0</v>
      </c>
      <c r="FI56" s="1379">
        <f t="shared" si="299"/>
        <v>0</v>
      </c>
      <c r="FJ56" s="1379">
        <f t="shared" si="299"/>
        <v>0</v>
      </c>
      <c r="FK56" s="1379">
        <f t="shared" si="299"/>
        <v>0</v>
      </c>
      <c r="FL56" s="1379">
        <f t="shared" si="299"/>
        <v>0</v>
      </c>
      <c r="FM56" s="1388"/>
      <c r="FR56" s="1385">
        <f>GC52</f>
        <v>0</v>
      </c>
      <c r="FS56" s="1386">
        <f>GC54</f>
        <v>0</v>
      </c>
      <c r="FT56" s="1386">
        <f>GC56</f>
        <v>0</v>
      </c>
      <c r="FU56" s="1386">
        <f>GC58</f>
        <v>0</v>
      </c>
      <c r="FV56" s="1386">
        <f>GC60</f>
        <v>0</v>
      </c>
      <c r="FW56" s="2569">
        <f>GC62</f>
        <v>0</v>
      </c>
      <c r="FX56" s="4216"/>
      <c r="FY56" s="1376"/>
      <c r="FZ56" s="2575"/>
      <c r="GA56" s="1378">
        <f t="shared" si="302"/>
        <v>0</v>
      </c>
      <c r="GB56" s="1379">
        <f t="shared" si="300"/>
        <v>0</v>
      </c>
      <c r="GC56" s="1379">
        <f t="shared" si="300"/>
        <v>0</v>
      </c>
      <c r="GD56" s="1379">
        <f t="shared" si="300"/>
        <v>0</v>
      </c>
      <c r="GE56" s="1379">
        <f t="shared" si="300"/>
        <v>0</v>
      </c>
      <c r="GF56" s="1388"/>
      <c r="GG56" s="12"/>
      <c r="GH56" s="12"/>
      <c r="GI56" s="1"/>
      <c r="GJ56" s="1"/>
      <c r="GK56" s="1"/>
      <c r="GL56" s="1295"/>
      <c r="GM56" s="1295"/>
      <c r="GN56" s="1295"/>
      <c r="GO56" s="1295"/>
      <c r="GP56" s="1295"/>
      <c r="GQ56" s="1295"/>
      <c r="GR56" s="1295"/>
      <c r="GS56" s="1295"/>
      <c r="GT56" s="1295"/>
      <c r="GU56" s="1295"/>
      <c r="GV56" s="1295"/>
      <c r="GW56" s="1295"/>
      <c r="GX56" s="1295"/>
      <c r="GY56" s="1295"/>
      <c r="GZ56" s="1295"/>
      <c r="HA56" s="1295"/>
      <c r="HB56" s="1295"/>
      <c r="HC56" s="1295"/>
      <c r="HD56" s="1295"/>
      <c r="HE56" s="1295"/>
      <c r="HF56" s="1295"/>
      <c r="HG56" s="1295"/>
      <c r="HH56" s="1295"/>
      <c r="HI56" s="1295"/>
      <c r="HJ56" s="1295"/>
      <c r="HK56" s="1295"/>
      <c r="HL56" s="1295"/>
      <c r="HM56" s="1295"/>
      <c r="HN56" s="1295"/>
      <c r="HO56" s="1295"/>
      <c r="HP56" s="1295"/>
      <c r="HQ56" s="1295"/>
      <c r="HR56" s="1295"/>
      <c r="HS56" s="1295"/>
      <c r="HT56" s="1295"/>
      <c r="HU56" s="1295"/>
      <c r="HV56" s="1295"/>
      <c r="HW56" s="1295"/>
      <c r="HX56" s="1295"/>
      <c r="HY56" s="1295"/>
      <c r="HZ56" s="1295"/>
      <c r="IA56" s="1295"/>
      <c r="IB56" s="1295"/>
      <c r="IC56" s="1295"/>
      <c r="ID56" s="1295"/>
      <c r="IE56" s="1295"/>
      <c r="IF56" s="1295"/>
      <c r="IG56" s="1295"/>
      <c r="IH56" s="1295"/>
      <c r="II56" s="1295"/>
      <c r="IJ56" s="1295"/>
      <c r="IK56" s="1295"/>
      <c r="IL56" s="1295"/>
      <c r="IM56" s="1295"/>
      <c r="IN56" s="1295"/>
      <c r="IO56" s="1295"/>
      <c r="IP56" s="1295"/>
      <c r="IQ56" s="1295"/>
      <c r="IR56" s="1295"/>
      <c r="IS56" s="1295"/>
      <c r="IT56" s="1295"/>
      <c r="IU56" s="1295"/>
      <c r="IV56" s="1295"/>
      <c r="IW56" s="1295"/>
      <c r="IX56" s="1295"/>
      <c r="IY56" s="1295"/>
      <c r="IZ56" s="1295"/>
      <c r="JA56" s="1295"/>
      <c r="JB56" s="1295"/>
      <c r="JC56" s="1"/>
      <c r="JD56" s="1"/>
      <c r="JE56" s="1"/>
      <c r="JF56" s="1"/>
      <c r="JG56" s="1"/>
      <c r="JH56" s="1"/>
      <c r="JI56" s="1"/>
      <c r="JJ56" s="1"/>
      <c r="JK56" s="56"/>
      <c r="JL56" s="56"/>
      <c r="JM56" s="56"/>
      <c r="JN56" s="56"/>
      <c r="JO56" s="1295"/>
      <c r="JP56" s="1295"/>
      <c r="JQ56" s="1295"/>
      <c r="JR56" s="1295"/>
      <c r="JS56" s="1295"/>
      <c r="JT56" s="1295"/>
      <c r="JU56" s="1295"/>
      <c r="JV56" s="1295"/>
      <c r="JW56" s="1295"/>
      <c r="JX56" s="1295"/>
      <c r="JY56" s="1295"/>
      <c r="JZ56" s="1295"/>
      <c r="KA56" s="1295"/>
      <c r="KB56" s="1295"/>
      <c r="KC56" s="1295"/>
      <c r="KD56" s="1295"/>
      <c r="KE56" s="1295"/>
      <c r="KF56" s="1295"/>
      <c r="KG56" s="1295"/>
      <c r="KH56" s="1295"/>
      <c r="KI56" s="1295"/>
      <c r="KJ56" s="1295"/>
      <c r="KK56" s="1295"/>
      <c r="KL56" s="1295"/>
      <c r="KM56" s="1295"/>
      <c r="KN56" s="1295"/>
      <c r="KO56" s="1295"/>
      <c r="KP56" s="1295"/>
      <c r="KQ56" s="1295"/>
      <c r="KR56" s="1295"/>
      <c r="KS56" s="1295"/>
      <c r="KT56" s="1295"/>
      <c r="KU56" s="1295"/>
      <c r="KV56" s="1295"/>
      <c r="KW56" s="1295"/>
      <c r="KX56" s="1295"/>
      <c r="KY56" s="1295"/>
      <c r="KZ56" s="1295"/>
      <c r="LA56" s="1295"/>
      <c r="LB56" s="1295"/>
      <c r="LC56" s="1295"/>
      <c r="LD56" s="1295"/>
      <c r="LE56" s="1295"/>
      <c r="LF56" s="1295"/>
      <c r="LG56" s="1295"/>
      <c r="LH56" s="1295"/>
      <c r="LI56" s="1295"/>
      <c r="LJ56" s="1295"/>
      <c r="LK56" s="1295"/>
      <c r="LL56" s="1295"/>
      <c r="LM56" s="1295"/>
      <c r="LN56" s="1295"/>
      <c r="LO56" s="1295"/>
      <c r="LP56" s="1295"/>
      <c r="LQ56" s="1295"/>
      <c r="LR56" s="1295"/>
      <c r="LS56" s="1295"/>
      <c r="LT56" s="1295"/>
      <c r="LU56" s="1295"/>
      <c r="LV56" s="1295"/>
      <c r="LW56" s="1295"/>
      <c r="LX56" s="1295"/>
      <c r="LY56" s="1295"/>
      <c r="LZ56" s="1295"/>
      <c r="MA56" s="1295"/>
      <c r="MB56" s="1295"/>
      <c r="MC56" s="1295"/>
      <c r="MD56" s="1295"/>
      <c r="ME56" s="1295"/>
      <c r="MF56" s="1"/>
      <c r="MG56" s="1337"/>
      <c r="MH56" s="56"/>
      <c r="MI56" s="1"/>
      <c r="MJ56" s="1"/>
      <c r="MK56" s="1"/>
      <c r="ML56" s="1"/>
      <c r="MM56" s="1"/>
      <c r="MN56" s="1"/>
      <c r="MO56" s="1"/>
      <c r="MP56" s="56"/>
      <c r="MQ56" s="56"/>
      <c r="MR56" s="273"/>
      <c r="MS56" s="273"/>
      <c r="MT56" s="273"/>
      <c r="MU56" s="273"/>
      <c r="MV56" s="273"/>
      <c r="MW56" s="273"/>
      <c r="MX56" s="273"/>
      <c r="MY56" s="273"/>
      <c r="MZ56" s="273"/>
      <c r="NA56" s="56"/>
      <c r="NB56" s="1"/>
      <c r="NC56" s="1"/>
      <c r="ND56" s="1"/>
      <c r="NE56" s="1"/>
      <c r="NF56" s="1"/>
      <c r="NG56" s="1"/>
      <c r="NH56" s="1"/>
      <c r="NI56" s="1350"/>
    </row>
    <row r="57" spans="3:373" s="1751" customFormat="1" ht="12.75">
      <c r="C57" s="1363"/>
      <c r="D57" s="1"/>
      <c r="E57" s="1"/>
      <c r="F57" s="1"/>
      <c r="G57" s="1"/>
      <c r="H57" s="1"/>
      <c r="I57" s="1"/>
      <c r="J57" s="379"/>
      <c r="K57" s="1"/>
      <c r="L57" s="1"/>
      <c r="M57" s="1"/>
      <c r="N57" s="1"/>
      <c r="O57" s="1"/>
      <c r="P57" s="1"/>
      <c r="Q57" s="1"/>
      <c r="R57" s="1"/>
      <c r="S57" s="1"/>
      <c r="T57" s="1"/>
      <c r="U57" s="1"/>
      <c r="V57" s="1"/>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73"/>
      <c r="CE57" s="273"/>
      <c r="CF57" s="273"/>
      <c r="CG57" s="273"/>
      <c r="CH57" s="273"/>
      <c r="CI57" s="273"/>
      <c r="CJ57" s="273"/>
      <c r="CK57" s="273"/>
      <c r="CL57" s="273"/>
      <c r="CM57" s="273"/>
      <c r="CN57" s="273"/>
      <c r="CO57" s="1"/>
      <c r="CP57" s="1363"/>
      <c r="CQ57" s="17"/>
      <c r="CR57" s="1383">
        <f>DD51</f>
        <v>0</v>
      </c>
      <c r="CS57" s="1384">
        <f>DD53</f>
        <v>0</v>
      </c>
      <c r="CT57" s="1384">
        <f>DD55</f>
        <v>0</v>
      </c>
      <c r="CU57" s="1384">
        <f>DD57</f>
        <v>0</v>
      </c>
      <c r="CV57" s="1384">
        <f>DD59</f>
        <v>0</v>
      </c>
      <c r="CW57" s="1371">
        <f>DD61</f>
        <v>0</v>
      </c>
      <c r="CX57" s="4092"/>
      <c r="CY57" s="2580"/>
      <c r="CZ57" s="2588"/>
      <c r="DA57" s="1374">
        <f>GA57+'Gündüz Düş'!GA57</f>
        <v>0</v>
      </c>
      <c r="DB57" s="1375">
        <f>GB57+'Gündüz Düş'!GB57</f>
        <v>0</v>
      </c>
      <c r="DC57" s="1375">
        <f>GC57+'Gündüz Düş'!GC57</f>
        <v>0</v>
      </c>
      <c r="DD57" s="1375">
        <f>GD57+'Gündüz Düş'!GD57</f>
        <v>0</v>
      </c>
      <c r="DE57" s="1375">
        <f>GE57+'Gündüz Düş'!GE57</f>
        <v>0</v>
      </c>
      <c r="DF57" s="1387"/>
      <c r="DG57" s="1"/>
      <c r="DH57" s="1"/>
      <c r="DI57" s="1383">
        <f>DU51</f>
        <v>0</v>
      </c>
      <c r="DJ57" s="1384">
        <f>DU53</f>
        <v>0</v>
      </c>
      <c r="DK57" s="1384">
        <f>DU55</f>
        <v>0</v>
      </c>
      <c r="DL57" s="1384">
        <f>DU57</f>
        <v>0</v>
      </c>
      <c r="DM57" s="1384">
        <f>DU59</f>
        <v>0</v>
      </c>
      <c r="DN57" s="1371">
        <f>DU61</f>
        <v>0</v>
      </c>
      <c r="DO57" s="4092">
        <v>4</v>
      </c>
      <c r="DP57" s="1380" t="s">
        <v>7</v>
      </c>
      <c r="DQ57" s="1373" t="str">
        <f>DL50&amp;DP57</f>
        <v>SAĞLIK BİL. FAK.T</v>
      </c>
      <c r="DR57" s="1374">
        <f t="shared" si="303"/>
        <v>0</v>
      </c>
      <c r="DS57" s="1375">
        <f t="shared" si="297"/>
        <v>0</v>
      </c>
      <c r="DT57" s="1375">
        <f t="shared" si="297"/>
        <v>0</v>
      </c>
      <c r="DU57" s="1375">
        <f t="shared" si="297"/>
        <v>0</v>
      </c>
      <c r="DV57" s="1375">
        <f t="shared" si="297"/>
        <v>0</v>
      </c>
      <c r="DW57" s="1387"/>
      <c r="EC57" s="12"/>
      <c r="ED57" s="12"/>
      <c r="EE57" s="1383">
        <f>EQ51</f>
        <v>0</v>
      </c>
      <c r="EF57" s="1384">
        <f>EQ53</f>
        <v>0</v>
      </c>
      <c r="EG57" s="1384">
        <f>EQ55</f>
        <v>0</v>
      </c>
      <c r="EH57" s="1384">
        <f>EQ57</f>
        <v>0</v>
      </c>
      <c r="EI57" s="1384">
        <f>EQ59</f>
        <v>0</v>
      </c>
      <c r="EJ57" s="1371">
        <f>EQ61</f>
        <v>0</v>
      </c>
      <c r="EK57" s="4092">
        <v>4</v>
      </c>
      <c r="EL57" s="1380" t="s">
        <v>7</v>
      </c>
      <c r="EM57" s="1373" t="str">
        <f>EH50&amp;EL57</f>
        <v>SAĞLIK BİL. FAK.T</v>
      </c>
      <c r="EN57" s="1374">
        <f t="shared" si="298"/>
        <v>0</v>
      </c>
      <c r="EO57" s="1375">
        <f t="shared" si="298"/>
        <v>0</v>
      </c>
      <c r="EP57" s="1375">
        <f t="shared" si="298"/>
        <v>0</v>
      </c>
      <c r="EQ57" s="1375">
        <f t="shared" si="298"/>
        <v>0</v>
      </c>
      <c r="ER57" s="1375">
        <f t="shared" si="298"/>
        <v>0</v>
      </c>
      <c r="ES57" s="1387"/>
      <c r="EY57" s="1383">
        <f>FK51</f>
        <v>0</v>
      </c>
      <c r="EZ57" s="1384">
        <f>FK53</f>
        <v>0</v>
      </c>
      <c r="FA57" s="1384">
        <f>FK55</f>
        <v>0</v>
      </c>
      <c r="FB57" s="1384">
        <f>FK57</f>
        <v>0</v>
      </c>
      <c r="FC57" s="1384">
        <f>FK59</f>
        <v>0</v>
      </c>
      <c r="FD57" s="1371">
        <f>FK61</f>
        <v>0</v>
      </c>
      <c r="FE57" s="4092">
        <v>4</v>
      </c>
      <c r="FF57" s="1380" t="s">
        <v>7</v>
      </c>
      <c r="FG57" s="1373" t="str">
        <f>FB50&amp;FF57</f>
        <v>SAĞLIK BİL. FAK.T</v>
      </c>
      <c r="FH57" s="1374">
        <f t="shared" si="301"/>
        <v>0</v>
      </c>
      <c r="FI57" s="1375">
        <f t="shared" si="299"/>
        <v>0</v>
      </c>
      <c r="FJ57" s="1375">
        <f t="shared" si="299"/>
        <v>0</v>
      </c>
      <c r="FK57" s="1375">
        <f t="shared" si="299"/>
        <v>0</v>
      </c>
      <c r="FL57" s="1375">
        <f t="shared" si="299"/>
        <v>0</v>
      </c>
      <c r="FM57" s="1387"/>
      <c r="FR57" s="1383">
        <f>GD51</f>
        <v>0</v>
      </c>
      <c r="FS57" s="1384">
        <f>GD53</f>
        <v>0</v>
      </c>
      <c r="FT57" s="1384">
        <f>GD55</f>
        <v>0</v>
      </c>
      <c r="FU57" s="1384">
        <f>GD57</f>
        <v>0</v>
      </c>
      <c r="FV57" s="1384">
        <f>GD59</f>
        <v>0</v>
      </c>
      <c r="FW57" s="2568">
        <f>GD61</f>
        <v>0</v>
      </c>
      <c r="FX57" s="4207"/>
      <c r="FY57" s="1380"/>
      <c r="FZ57" s="2574"/>
      <c r="GA57" s="1374">
        <f t="shared" si="302"/>
        <v>0</v>
      </c>
      <c r="GB57" s="1375">
        <f t="shared" si="300"/>
        <v>0</v>
      </c>
      <c r="GC57" s="1375">
        <f t="shared" si="300"/>
        <v>0</v>
      </c>
      <c r="GD57" s="1375">
        <f t="shared" si="300"/>
        <v>0</v>
      </c>
      <c r="GE57" s="1375">
        <f t="shared" si="300"/>
        <v>0</v>
      </c>
      <c r="GF57" s="1387"/>
      <c r="GG57" s="12"/>
      <c r="GH57" s="12"/>
      <c r="GI57" s="1"/>
      <c r="GJ57" s="1"/>
      <c r="GK57" s="1"/>
      <c r="GL57" s="1295"/>
      <c r="GM57" s="1295"/>
      <c r="GN57" s="1295"/>
      <c r="GO57" s="1295"/>
      <c r="GP57" s="1295"/>
      <c r="GQ57" s="1295"/>
      <c r="GR57" s="1295"/>
      <c r="GS57" s="1295"/>
      <c r="GT57" s="1295"/>
      <c r="GU57" s="1295"/>
      <c r="GV57" s="1295"/>
      <c r="GW57" s="1295"/>
      <c r="GX57" s="1295"/>
      <c r="GY57" s="1295"/>
      <c r="GZ57" s="1295"/>
      <c r="HA57" s="1295"/>
      <c r="HB57" s="1295"/>
      <c r="HC57" s="1295"/>
      <c r="HD57" s="1295"/>
      <c r="HE57" s="1295"/>
      <c r="HF57" s="1295"/>
      <c r="HG57" s="1295"/>
      <c r="HH57" s="1295"/>
      <c r="HI57" s="1295"/>
      <c r="HJ57" s="1295"/>
      <c r="HK57" s="1295"/>
      <c r="HL57" s="1295"/>
      <c r="HM57" s="1295"/>
      <c r="HN57" s="1295"/>
      <c r="HO57" s="1295"/>
      <c r="HP57" s="1295"/>
      <c r="HQ57" s="1295"/>
      <c r="HR57" s="1295"/>
      <c r="HS57" s="1295"/>
      <c r="HT57" s="1295"/>
      <c r="HU57" s="1295"/>
      <c r="HV57" s="1295"/>
      <c r="HW57" s="1295"/>
      <c r="HX57" s="1295"/>
      <c r="HY57" s="1295"/>
      <c r="HZ57" s="1295"/>
      <c r="IA57" s="1295"/>
      <c r="IB57" s="1295"/>
      <c r="IC57" s="1295"/>
      <c r="ID57" s="1295"/>
      <c r="IE57" s="1295"/>
      <c r="IF57" s="1295"/>
      <c r="IG57" s="1295"/>
      <c r="IH57" s="1295"/>
      <c r="II57" s="1295"/>
      <c r="IJ57" s="1295"/>
      <c r="IK57" s="1295"/>
      <c r="IL57" s="1295"/>
      <c r="IM57" s="1295"/>
      <c r="IN57" s="1295"/>
      <c r="IO57" s="1295"/>
      <c r="IP57" s="1295"/>
      <c r="IQ57" s="1295"/>
      <c r="IR57" s="1295"/>
      <c r="IS57" s="1295"/>
      <c r="IT57" s="1295"/>
      <c r="IU57" s="1295"/>
      <c r="IV57" s="1295"/>
      <c r="IW57" s="1295"/>
      <c r="IX57" s="1295"/>
      <c r="IY57" s="1295"/>
      <c r="IZ57" s="1295"/>
      <c r="JA57" s="1295"/>
      <c r="JB57" s="1295"/>
      <c r="JC57" s="1"/>
      <c r="JD57" s="1"/>
      <c r="JE57" s="1"/>
      <c r="JF57" s="1"/>
      <c r="JG57" s="1"/>
      <c r="JH57" s="1"/>
      <c r="JI57" s="1"/>
      <c r="JJ57" s="1"/>
      <c r="JK57" s="56"/>
      <c r="JL57" s="56"/>
      <c r="JM57" s="56"/>
      <c r="JN57" s="56"/>
      <c r="JO57" s="1295"/>
      <c r="JP57" s="1295"/>
      <c r="JQ57" s="1295"/>
      <c r="JR57" s="1295"/>
      <c r="JS57" s="1295"/>
      <c r="JT57" s="1295"/>
      <c r="JU57" s="1295"/>
      <c r="JV57" s="1295"/>
      <c r="JW57" s="1295"/>
      <c r="JX57" s="1295"/>
      <c r="JY57" s="1295"/>
      <c r="JZ57" s="1295"/>
      <c r="KA57" s="1295"/>
      <c r="KB57" s="1295"/>
      <c r="KC57" s="1295"/>
      <c r="KD57" s="1295"/>
      <c r="KE57" s="1295"/>
      <c r="KF57" s="1295"/>
      <c r="KG57" s="1295"/>
      <c r="KH57" s="1295"/>
      <c r="KI57" s="1295"/>
      <c r="KJ57" s="1295"/>
      <c r="KK57" s="1295"/>
      <c r="KL57" s="1295"/>
      <c r="KM57" s="1295"/>
      <c r="KN57" s="1295"/>
      <c r="KO57" s="1295"/>
      <c r="KP57" s="1295"/>
      <c r="KQ57" s="1295"/>
      <c r="KR57" s="1295"/>
      <c r="KS57" s="1295"/>
      <c r="KT57" s="1295"/>
      <c r="KU57" s="1295"/>
      <c r="KV57" s="1295"/>
      <c r="KW57" s="1295"/>
      <c r="KX57" s="1295"/>
      <c r="KY57" s="1295"/>
      <c r="KZ57" s="1295"/>
      <c r="LA57" s="1295"/>
      <c r="LB57" s="1295"/>
      <c r="LC57" s="1295"/>
      <c r="LD57" s="1295"/>
      <c r="LE57" s="1295"/>
      <c r="LF57" s="1295"/>
      <c r="LG57" s="1295"/>
      <c r="LH57" s="1295"/>
      <c r="LI57" s="1295"/>
      <c r="LJ57" s="1295"/>
      <c r="LK57" s="1295"/>
      <c r="LL57" s="1295"/>
      <c r="LM57" s="1295"/>
      <c r="LN57" s="1295"/>
      <c r="LO57" s="1295"/>
      <c r="LP57" s="1295"/>
      <c r="LQ57" s="1295"/>
      <c r="LR57" s="1295"/>
      <c r="LS57" s="1295"/>
      <c r="LT57" s="1295"/>
      <c r="LU57" s="1295"/>
      <c r="LV57" s="1295"/>
      <c r="LW57" s="1295"/>
      <c r="LX57" s="1295"/>
      <c r="LY57" s="1295"/>
      <c r="LZ57" s="1295"/>
      <c r="MA57" s="1295"/>
      <c r="MB57" s="1295"/>
      <c r="MC57" s="1295"/>
      <c r="MD57" s="1295"/>
      <c r="ME57" s="1295"/>
      <c r="MF57" s="1"/>
      <c r="MG57" s="1337"/>
      <c r="MH57" s="56"/>
      <c r="MI57" s="1"/>
      <c r="MJ57" s="1"/>
      <c r="MK57" s="1"/>
      <c r="ML57" s="1"/>
      <c r="MM57" s="1"/>
      <c r="MN57" s="1"/>
      <c r="MO57" s="1"/>
      <c r="MP57" s="56"/>
      <c r="MQ57" s="56"/>
      <c r="MR57" s="273"/>
      <c r="MS57" s="273"/>
      <c r="MT57" s="273"/>
      <c r="MU57" s="273"/>
      <c r="MV57" s="273"/>
      <c r="MW57" s="273"/>
      <c r="MX57" s="273"/>
      <c r="MY57" s="273"/>
      <c r="MZ57" s="273"/>
      <c r="NA57" s="56"/>
      <c r="NB57" s="1"/>
      <c r="NC57" s="1"/>
      <c r="ND57" s="1"/>
      <c r="NE57" s="1"/>
      <c r="NF57" s="1"/>
      <c r="NG57" s="1"/>
      <c r="NH57" s="1"/>
      <c r="NI57" s="1350"/>
    </row>
    <row r="58" spans="3:373" s="1751" customFormat="1" ht="13.5" thickBot="1">
      <c r="C58" s="1363"/>
      <c r="D58" s="1"/>
      <c r="E58" s="1"/>
      <c r="F58" s="1"/>
      <c r="G58" s="1"/>
      <c r="H58" s="1"/>
      <c r="I58" s="1"/>
      <c r="J58" s="379"/>
      <c r="K58" s="1"/>
      <c r="L58" s="1"/>
      <c r="M58" s="1"/>
      <c r="N58" s="1"/>
      <c r="O58" s="1"/>
      <c r="P58" s="1"/>
      <c r="Q58" s="1"/>
      <c r="R58" s="1"/>
      <c r="S58" s="1"/>
      <c r="T58" s="1"/>
      <c r="U58" s="1"/>
      <c r="V58" s="1"/>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c r="CG58" s="273"/>
      <c r="CH58" s="273"/>
      <c r="CI58" s="273"/>
      <c r="CJ58" s="273"/>
      <c r="CK58" s="273"/>
      <c r="CL58" s="273"/>
      <c r="CM58" s="273"/>
      <c r="CN58" s="273"/>
      <c r="CO58" s="1"/>
      <c r="CP58" s="1363"/>
      <c r="CQ58" s="17"/>
      <c r="CR58" s="1385">
        <f>DD52</f>
        <v>0</v>
      </c>
      <c r="CS58" s="1386">
        <f>DD54</f>
        <v>0</v>
      </c>
      <c r="CT58" s="1386">
        <f>DD56</f>
        <v>0</v>
      </c>
      <c r="CU58" s="1386">
        <f>DD58</f>
        <v>0</v>
      </c>
      <c r="CV58" s="1386">
        <f>DD60</f>
        <v>0</v>
      </c>
      <c r="CW58" s="1366">
        <f>DD62</f>
        <v>0</v>
      </c>
      <c r="CX58" s="4093"/>
      <c r="CY58" s="2581"/>
      <c r="CZ58" s="2587"/>
      <c r="DA58" s="1378">
        <f>GA58+'Gündüz Düş'!GA58</f>
        <v>0</v>
      </c>
      <c r="DB58" s="1379">
        <f>GB58+'Gündüz Düş'!GB58</f>
        <v>0</v>
      </c>
      <c r="DC58" s="1379">
        <f>GC58+'Gündüz Düş'!GC58</f>
        <v>0</v>
      </c>
      <c r="DD58" s="1379">
        <f>GD58+'Gündüz Düş'!GD58</f>
        <v>0</v>
      </c>
      <c r="DE58" s="1379">
        <f>GE58+'Gündüz Düş'!GE58</f>
        <v>0</v>
      </c>
      <c r="DF58" s="1388"/>
      <c r="DG58" s="1"/>
      <c r="DH58" s="1"/>
      <c r="DI58" s="1385">
        <f>DU52</f>
        <v>0</v>
      </c>
      <c r="DJ58" s="1386">
        <f>DU54</f>
        <v>0</v>
      </c>
      <c r="DK58" s="1386">
        <f>DU56</f>
        <v>0</v>
      </c>
      <c r="DL58" s="1386">
        <f>DU58</f>
        <v>0</v>
      </c>
      <c r="DM58" s="1386">
        <f>DU60</f>
        <v>0</v>
      </c>
      <c r="DN58" s="1366">
        <f>DU62</f>
        <v>0</v>
      </c>
      <c r="DO58" s="4093"/>
      <c r="DP58" s="1381" t="s">
        <v>8</v>
      </c>
      <c r="DQ58" s="1377" t="str">
        <f>DL50&amp;DP58</f>
        <v>SAĞLIK BİL. FAK.D</v>
      </c>
      <c r="DR58" s="1378">
        <f t="shared" si="303"/>
        <v>0</v>
      </c>
      <c r="DS58" s="1379">
        <f t="shared" si="297"/>
        <v>0</v>
      </c>
      <c r="DT58" s="1379">
        <f t="shared" si="297"/>
        <v>0</v>
      </c>
      <c r="DU58" s="1379">
        <f t="shared" si="297"/>
        <v>0</v>
      </c>
      <c r="DV58" s="1379">
        <f t="shared" si="297"/>
        <v>0</v>
      </c>
      <c r="DW58" s="1388"/>
      <c r="EC58" s="12"/>
      <c r="ED58" s="12"/>
      <c r="EE58" s="1385">
        <f>EQ52</f>
        <v>0</v>
      </c>
      <c r="EF58" s="1386">
        <f>EQ54</f>
        <v>0</v>
      </c>
      <c r="EG58" s="1386">
        <f>EQ56</f>
        <v>0</v>
      </c>
      <c r="EH58" s="1386">
        <f>EQ58</f>
        <v>0</v>
      </c>
      <c r="EI58" s="1386">
        <f>EQ60</f>
        <v>0</v>
      </c>
      <c r="EJ58" s="1366">
        <f>EQ62</f>
        <v>0</v>
      </c>
      <c r="EK58" s="4093"/>
      <c r="EL58" s="1381" t="s">
        <v>8</v>
      </c>
      <c r="EM58" s="1377" t="str">
        <f>EH50&amp;EL58</f>
        <v>SAĞLIK BİL. FAK.D</v>
      </c>
      <c r="EN58" s="1378">
        <f t="shared" si="298"/>
        <v>0</v>
      </c>
      <c r="EO58" s="1379">
        <f t="shared" si="298"/>
        <v>0</v>
      </c>
      <c r="EP58" s="1379">
        <f t="shared" si="298"/>
        <v>0</v>
      </c>
      <c r="EQ58" s="1379">
        <f t="shared" si="298"/>
        <v>0</v>
      </c>
      <c r="ER58" s="1379">
        <f t="shared" si="298"/>
        <v>0</v>
      </c>
      <c r="ES58" s="1388"/>
      <c r="EY58" s="1385">
        <f>FK52</f>
        <v>0</v>
      </c>
      <c r="EZ58" s="1386">
        <f>FK54</f>
        <v>0</v>
      </c>
      <c r="FA58" s="1386">
        <f>FK56</f>
        <v>0</v>
      </c>
      <c r="FB58" s="1386">
        <f>FK58</f>
        <v>0</v>
      </c>
      <c r="FC58" s="1386">
        <f>FK60</f>
        <v>0</v>
      </c>
      <c r="FD58" s="1366">
        <f>FK62</f>
        <v>0</v>
      </c>
      <c r="FE58" s="4093"/>
      <c r="FF58" s="1381" t="s">
        <v>8</v>
      </c>
      <c r="FG58" s="1377" t="str">
        <f>FB50&amp;FF58</f>
        <v>SAĞLIK BİL. FAK.D</v>
      </c>
      <c r="FH58" s="1378">
        <f t="shared" si="301"/>
        <v>0</v>
      </c>
      <c r="FI58" s="1379">
        <f t="shared" si="299"/>
        <v>0</v>
      </c>
      <c r="FJ58" s="1379">
        <f t="shared" si="299"/>
        <v>0</v>
      </c>
      <c r="FK58" s="1379">
        <f t="shared" si="299"/>
        <v>0</v>
      </c>
      <c r="FL58" s="1379">
        <f t="shared" si="299"/>
        <v>0</v>
      </c>
      <c r="FM58" s="1388"/>
      <c r="FR58" s="1385">
        <f>GD52</f>
        <v>0</v>
      </c>
      <c r="FS58" s="1386">
        <f>GD54</f>
        <v>0</v>
      </c>
      <c r="FT58" s="1386">
        <f>GD56</f>
        <v>0</v>
      </c>
      <c r="FU58" s="1386">
        <f>GD58</f>
        <v>0</v>
      </c>
      <c r="FV58" s="1386">
        <f>GD60</f>
        <v>0</v>
      </c>
      <c r="FW58" s="2569">
        <f>GD62</f>
        <v>0</v>
      </c>
      <c r="FX58" s="4208"/>
      <c r="FY58" s="1381"/>
      <c r="FZ58" s="2575"/>
      <c r="GA58" s="1378">
        <f t="shared" si="302"/>
        <v>0</v>
      </c>
      <c r="GB58" s="1379">
        <f t="shared" si="300"/>
        <v>0</v>
      </c>
      <c r="GC58" s="1379">
        <f t="shared" si="300"/>
        <v>0</v>
      </c>
      <c r="GD58" s="1379">
        <f t="shared" si="300"/>
        <v>0</v>
      </c>
      <c r="GE58" s="1379">
        <f t="shared" si="300"/>
        <v>0</v>
      </c>
      <c r="GF58" s="1388"/>
      <c r="GG58" s="12"/>
      <c r="GH58" s="12"/>
      <c r="GI58" s="1"/>
      <c r="GJ58" s="1"/>
      <c r="GK58" s="1"/>
      <c r="GL58" s="1295"/>
      <c r="GM58" s="1295"/>
      <c r="GN58" s="1295"/>
      <c r="GO58" s="1295"/>
      <c r="GP58" s="1295"/>
      <c r="GQ58" s="1295"/>
      <c r="GR58" s="1295"/>
      <c r="GS58" s="1295"/>
      <c r="GT58" s="1295"/>
      <c r="GU58" s="1295"/>
      <c r="GV58" s="1295"/>
      <c r="GW58" s="1295"/>
      <c r="GX58" s="1295"/>
      <c r="GY58" s="1295"/>
      <c r="GZ58" s="1295"/>
      <c r="HA58" s="1295"/>
      <c r="HB58" s="1295"/>
      <c r="HC58" s="1295"/>
      <c r="HD58" s="1295"/>
      <c r="HE58" s="1295"/>
      <c r="HF58" s="1295"/>
      <c r="HG58" s="1295"/>
      <c r="HH58" s="1295"/>
      <c r="HI58" s="1295"/>
      <c r="HJ58" s="1295"/>
      <c r="HK58" s="1295"/>
      <c r="HL58" s="1295"/>
      <c r="HM58" s="1295"/>
      <c r="HN58" s="1295"/>
      <c r="HO58" s="1295"/>
      <c r="HP58" s="1295"/>
      <c r="HQ58" s="1295"/>
      <c r="HR58" s="1295"/>
      <c r="HS58" s="1295"/>
      <c r="HT58" s="1295"/>
      <c r="HU58" s="1295"/>
      <c r="HV58" s="1295"/>
      <c r="HW58" s="1295"/>
      <c r="HX58" s="1295"/>
      <c r="HY58" s="1295"/>
      <c r="HZ58" s="1295"/>
      <c r="IA58" s="1295"/>
      <c r="IB58" s="1295"/>
      <c r="IC58" s="1295"/>
      <c r="ID58" s="1295"/>
      <c r="IE58" s="1295"/>
      <c r="IF58" s="1295"/>
      <c r="IG58" s="1295"/>
      <c r="IH58" s="1295"/>
      <c r="II58" s="1295"/>
      <c r="IJ58" s="1295"/>
      <c r="IK58" s="1295"/>
      <c r="IL58" s="1295"/>
      <c r="IM58" s="1295"/>
      <c r="IN58" s="1295"/>
      <c r="IO58" s="1295"/>
      <c r="IP58" s="1295"/>
      <c r="IQ58" s="1295"/>
      <c r="IR58" s="1295"/>
      <c r="IS58" s="1295"/>
      <c r="IT58" s="1295"/>
      <c r="IU58" s="1295"/>
      <c r="IV58" s="1295"/>
      <c r="IW58" s="1295"/>
      <c r="IX58" s="1295"/>
      <c r="IY58" s="1295"/>
      <c r="IZ58" s="1295"/>
      <c r="JA58" s="1295"/>
      <c r="JB58" s="1295"/>
      <c r="JC58" s="1"/>
      <c r="JD58" s="1"/>
      <c r="JE58" s="1"/>
      <c r="JF58" s="1"/>
      <c r="JG58" s="1"/>
      <c r="JH58" s="1"/>
      <c r="JI58" s="1"/>
      <c r="JJ58" s="1"/>
      <c r="JK58" s="56"/>
      <c r="JL58" s="56"/>
      <c r="JM58" s="56"/>
      <c r="JN58" s="56"/>
      <c r="JO58" s="1295"/>
      <c r="JP58" s="1295"/>
      <c r="JQ58" s="1295"/>
      <c r="JR58" s="1295"/>
      <c r="JS58" s="1295"/>
      <c r="JT58" s="1295"/>
      <c r="JU58" s="1295"/>
      <c r="JV58" s="1295"/>
      <c r="JW58" s="1295"/>
      <c r="JX58" s="1295"/>
      <c r="JY58" s="1295"/>
      <c r="JZ58" s="1295"/>
      <c r="KA58" s="1295"/>
      <c r="KB58" s="1295"/>
      <c r="KC58" s="1295"/>
      <c r="KD58" s="1295"/>
      <c r="KE58" s="1295"/>
      <c r="KF58" s="1295"/>
      <c r="KG58" s="1295"/>
      <c r="KH58" s="1295"/>
      <c r="KI58" s="1295"/>
      <c r="KJ58" s="1295"/>
      <c r="KK58" s="1295"/>
      <c r="KL58" s="1295"/>
      <c r="KM58" s="1295"/>
      <c r="KN58" s="1295"/>
      <c r="KO58" s="1295"/>
      <c r="KP58" s="1295"/>
      <c r="KQ58" s="1295"/>
      <c r="KR58" s="1295"/>
      <c r="KS58" s="1295"/>
      <c r="KT58" s="1295"/>
      <c r="KU58" s="1295"/>
      <c r="KV58" s="1295"/>
      <c r="KW58" s="1295"/>
      <c r="KX58" s="1295"/>
      <c r="KY58" s="1295"/>
      <c r="KZ58" s="1295"/>
      <c r="LA58" s="1295"/>
      <c r="LB58" s="1295"/>
      <c r="LC58" s="1295"/>
      <c r="LD58" s="1295"/>
      <c r="LE58" s="1295"/>
      <c r="LF58" s="1295"/>
      <c r="LG58" s="1295"/>
      <c r="LH58" s="1295"/>
      <c r="LI58" s="1295"/>
      <c r="LJ58" s="1295"/>
      <c r="LK58" s="1295"/>
      <c r="LL58" s="1295"/>
      <c r="LM58" s="1295"/>
      <c r="LN58" s="1295"/>
      <c r="LO58" s="1295"/>
      <c r="LP58" s="1295"/>
      <c r="LQ58" s="1295"/>
      <c r="LR58" s="1295"/>
      <c r="LS58" s="1295"/>
      <c r="LT58" s="1295"/>
      <c r="LU58" s="1295"/>
      <c r="LV58" s="1295"/>
      <c r="LW58" s="1295"/>
      <c r="LX58" s="1295"/>
      <c r="LY58" s="1295"/>
      <c r="LZ58" s="1295"/>
      <c r="MA58" s="1295"/>
      <c r="MB58" s="1295"/>
      <c r="MC58" s="1295"/>
      <c r="MD58" s="1295"/>
      <c r="ME58" s="1295"/>
      <c r="MF58" s="1"/>
      <c r="MG58" s="1337"/>
      <c r="MH58" s="56"/>
      <c r="MI58" s="1"/>
      <c r="MJ58" s="1"/>
      <c r="MK58" s="1"/>
      <c r="ML58" s="1"/>
      <c r="MM58" s="1"/>
      <c r="MN58" s="1"/>
      <c r="MO58" s="1"/>
      <c r="MP58" s="56"/>
      <c r="MQ58" s="56"/>
      <c r="MR58" s="273"/>
      <c r="MS58" s="273"/>
      <c r="MT58" s="273"/>
      <c r="MU58" s="273"/>
      <c r="MV58" s="273"/>
      <c r="MW58" s="273"/>
      <c r="MX58" s="273"/>
      <c r="MY58" s="273"/>
      <c r="MZ58" s="273"/>
      <c r="NA58" s="56"/>
      <c r="NB58" s="1"/>
      <c r="NC58" s="1"/>
      <c r="ND58" s="1"/>
      <c r="NE58" s="1"/>
      <c r="NF58" s="1"/>
      <c r="NG58" s="1"/>
      <c r="NH58" s="1"/>
      <c r="NI58" s="1350"/>
    </row>
    <row r="59" spans="3:373" s="1751" customFormat="1" ht="12.75">
      <c r="C59" s="1363"/>
      <c r="D59" s="1"/>
      <c r="E59" s="1"/>
      <c r="F59" s="1"/>
      <c r="G59" s="1"/>
      <c r="H59" s="1"/>
      <c r="I59" s="1"/>
      <c r="J59" s="379"/>
      <c r="K59" s="1"/>
      <c r="L59" s="1"/>
      <c r="M59" s="1"/>
      <c r="N59" s="1"/>
      <c r="O59" s="1"/>
      <c r="P59" s="1"/>
      <c r="Q59" s="1"/>
      <c r="R59" s="1"/>
      <c r="S59" s="1"/>
      <c r="T59" s="1"/>
      <c r="U59" s="1"/>
      <c r="V59" s="1"/>
      <c r="W59" s="273"/>
      <c r="X59" s="273"/>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c r="AV59" s="273"/>
      <c r="AW59" s="273"/>
      <c r="AX59" s="273"/>
      <c r="AY59" s="273"/>
      <c r="AZ59" s="273"/>
      <c r="BA59" s="273"/>
      <c r="BB59" s="273"/>
      <c r="BC59" s="273"/>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c r="CC59" s="273"/>
      <c r="CD59" s="273"/>
      <c r="CE59" s="273"/>
      <c r="CF59" s="273"/>
      <c r="CG59" s="273"/>
      <c r="CH59" s="273"/>
      <c r="CI59" s="273"/>
      <c r="CJ59" s="273"/>
      <c r="CK59" s="273"/>
      <c r="CL59" s="273"/>
      <c r="CM59" s="273"/>
      <c r="CN59" s="273"/>
      <c r="CO59" s="1"/>
      <c r="CP59" s="1363"/>
      <c r="CQ59" s="17"/>
      <c r="CR59" s="1383">
        <f>DE51</f>
        <v>0</v>
      </c>
      <c r="CS59" s="1384">
        <f>DE53</f>
        <v>0</v>
      </c>
      <c r="CT59" s="1384">
        <f>DE55</f>
        <v>0</v>
      </c>
      <c r="CU59" s="1384">
        <f>DE57</f>
        <v>0</v>
      </c>
      <c r="CV59" s="1384">
        <f>DE59</f>
        <v>0</v>
      </c>
      <c r="CW59" s="1371">
        <f>DE61</f>
        <v>0</v>
      </c>
      <c r="CX59" s="4098"/>
      <c r="CY59" s="2582"/>
      <c r="CZ59" s="2588"/>
      <c r="DA59" s="1374">
        <f>GA59+'Gündüz Düş'!GA59</f>
        <v>0</v>
      </c>
      <c r="DB59" s="1375">
        <f>GB59+'Gündüz Düş'!GB59</f>
        <v>0</v>
      </c>
      <c r="DC59" s="1375">
        <f>GC59+'Gündüz Düş'!GC59</f>
        <v>0</v>
      </c>
      <c r="DD59" s="1375">
        <f>GD59+'Gündüz Düş'!GD59</f>
        <v>0</v>
      </c>
      <c r="DE59" s="1375">
        <f>GE59+'Gündüz Düş'!GE59</f>
        <v>0</v>
      </c>
      <c r="DF59" s="1387"/>
      <c r="DG59" s="1"/>
      <c r="DH59" s="1"/>
      <c r="DI59" s="1383">
        <f>DV51</f>
        <v>0</v>
      </c>
      <c r="DJ59" s="1384">
        <f>DV53</f>
        <v>0</v>
      </c>
      <c r="DK59" s="1384">
        <f>DV55</f>
        <v>0</v>
      </c>
      <c r="DL59" s="1384">
        <f>DV57</f>
        <v>0</v>
      </c>
      <c r="DM59" s="1384">
        <f>DV59</f>
        <v>0</v>
      </c>
      <c r="DN59" s="1371">
        <f>DV61</f>
        <v>0</v>
      </c>
      <c r="DO59" s="4098">
        <v>5</v>
      </c>
      <c r="DP59" s="1372" t="s">
        <v>7</v>
      </c>
      <c r="DQ59" s="1373" t="str">
        <f>DM50&amp;DP59</f>
        <v>MİMARLIK FAK.T</v>
      </c>
      <c r="DR59" s="1374">
        <f t="shared" si="297"/>
        <v>0</v>
      </c>
      <c r="DS59" s="1375">
        <f t="shared" si="297"/>
        <v>0</v>
      </c>
      <c r="DT59" s="1375">
        <f t="shared" si="297"/>
        <v>0</v>
      </c>
      <c r="DU59" s="1375">
        <f t="shared" si="297"/>
        <v>0</v>
      </c>
      <c r="DV59" s="1375">
        <f t="shared" si="297"/>
        <v>0</v>
      </c>
      <c r="DW59" s="1387"/>
      <c r="EC59" s="12"/>
      <c r="ED59" s="12"/>
      <c r="EE59" s="1383">
        <f>ER51</f>
        <v>0</v>
      </c>
      <c r="EF59" s="1384">
        <f>ER53</f>
        <v>0</v>
      </c>
      <c r="EG59" s="1384">
        <f>ER55</f>
        <v>0</v>
      </c>
      <c r="EH59" s="1384">
        <f>ER57</f>
        <v>0</v>
      </c>
      <c r="EI59" s="1384">
        <f>ER59</f>
        <v>0</v>
      </c>
      <c r="EJ59" s="1371">
        <f>ER61</f>
        <v>0</v>
      </c>
      <c r="EK59" s="4098">
        <v>5</v>
      </c>
      <c r="EL59" s="1372" t="s">
        <v>7</v>
      </c>
      <c r="EM59" s="1373" t="str">
        <f>EI50&amp;EL59</f>
        <v>MİMARLIK FAK.T</v>
      </c>
      <c r="EN59" s="1374">
        <f t="shared" si="298"/>
        <v>0</v>
      </c>
      <c r="EO59" s="1375">
        <f t="shared" si="298"/>
        <v>0</v>
      </c>
      <c r="EP59" s="1375">
        <f t="shared" si="298"/>
        <v>0</v>
      </c>
      <c r="EQ59" s="1375">
        <f t="shared" si="298"/>
        <v>0</v>
      </c>
      <c r="ER59" s="1375">
        <f t="shared" si="298"/>
        <v>0</v>
      </c>
      <c r="ES59" s="1387"/>
      <c r="EY59" s="1383">
        <f>FL51</f>
        <v>0</v>
      </c>
      <c r="EZ59" s="1384">
        <f>FL53</f>
        <v>0</v>
      </c>
      <c r="FA59" s="1384">
        <f>FL55</f>
        <v>0</v>
      </c>
      <c r="FB59" s="1384">
        <f>FL57</f>
        <v>0</v>
      </c>
      <c r="FC59" s="1384">
        <f>FL59</f>
        <v>0</v>
      </c>
      <c r="FD59" s="1371">
        <f>FL61</f>
        <v>0</v>
      </c>
      <c r="FE59" s="4098">
        <v>5</v>
      </c>
      <c r="FF59" s="1372" t="s">
        <v>7</v>
      </c>
      <c r="FG59" s="1373" t="str">
        <f>FC50&amp;FF59</f>
        <v>MİMARLIK FAK.T</v>
      </c>
      <c r="FH59" s="1374">
        <f t="shared" si="301"/>
        <v>0</v>
      </c>
      <c r="FI59" s="1375">
        <f t="shared" si="299"/>
        <v>0</v>
      </c>
      <c r="FJ59" s="1375">
        <f t="shared" si="299"/>
        <v>0</v>
      </c>
      <c r="FK59" s="1375">
        <f t="shared" si="299"/>
        <v>0</v>
      </c>
      <c r="FL59" s="1375">
        <f t="shared" si="299"/>
        <v>0</v>
      </c>
      <c r="FM59" s="1387"/>
      <c r="FR59" s="1383">
        <f>GE51</f>
        <v>0</v>
      </c>
      <c r="FS59" s="1384">
        <f>GE53</f>
        <v>0</v>
      </c>
      <c r="FT59" s="1384">
        <f>GE55</f>
        <v>0</v>
      </c>
      <c r="FU59" s="1384">
        <f>GE57</f>
        <v>0</v>
      </c>
      <c r="FV59" s="1384">
        <f>GE59</f>
        <v>0</v>
      </c>
      <c r="FW59" s="2568">
        <f>GE61</f>
        <v>0</v>
      </c>
      <c r="FX59" s="4215"/>
      <c r="FY59" s="1372"/>
      <c r="FZ59" s="2574"/>
      <c r="GA59" s="1374">
        <f t="shared" si="302"/>
        <v>0</v>
      </c>
      <c r="GB59" s="1375">
        <f t="shared" si="300"/>
        <v>0</v>
      </c>
      <c r="GC59" s="1375">
        <f t="shared" si="300"/>
        <v>0</v>
      </c>
      <c r="GD59" s="1375">
        <f t="shared" si="300"/>
        <v>0</v>
      </c>
      <c r="GE59" s="1375">
        <f t="shared" si="300"/>
        <v>0</v>
      </c>
      <c r="GF59" s="1387"/>
      <c r="GG59" s="12"/>
      <c r="GH59" s="12"/>
      <c r="GI59" s="1"/>
      <c r="GJ59" s="1"/>
      <c r="GK59" s="1"/>
      <c r="GL59" s="1295"/>
      <c r="GM59" s="1295"/>
      <c r="GN59" s="1295"/>
      <c r="GO59" s="1295"/>
      <c r="GP59" s="1295"/>
      <c r="GQ59" s="1295"/>
      <c r="GR59" s="1295"/>
      <c r="GS59" s="1295"/>
      <c r="GT59" s="1295"/>
      <c r="GU59" s="1295"/>
      <c r="GV59" s="1295"/>
      <c r="GW59" s="1295"/>
      <c r="GX59" s="1295"/>
      <c r="GY59" s="1295"/>
      <c r="GZ59" s="1295"/>
      <c r="HA59" s="1295"/>
      <c r="HB59" s="1295"/>
      <c r="HC59" s="1295"/>
      <c r="HD59" s="1295"/>
      <c r="HE59" s="1295"/>
      <c r="HF59" s="1295"/>
      <c r="HG59" s="1295"/>
      <c r="HH59" s="1295"/>
      <c r="HI59" s="1295"/>
      <c r="HJ59" s="1295"/>
      <c r="HK59" s="1295"/>
      <c r="HL59" s="1295"/>
      <c r="HM59" s="1295"/>
      <c r="HN59" s="1295"/>
      <c r="HO59" s="1295"/>
      <c r="HP59" s="1295"/>
      <c r="HQ59" s="1295"/>
      <c r="HR59" s="1295"/>
      <c r="HS59" s="1295"/>
      <c r="HT59" s="1295"/>
      <c r="HU59" s="1295"/>
      <c r="HV59" s="1295"/>
      <c r="HW59" s="1295"/>
      <c r="HX59" s="1295"/>
      <c r="HY59" s="1295"/>
      <c r="HZ59" s="1295"/>
      <c r="IA59" s="1295"/>
      <c r="IB59" s="1295"/>
      <c r="IC59" s="1295"/>
      <c r="ID59" s="1295"/>
      <c r="IE59" s="1295"/>
      <c r="IF59" s="1295"/>
      <c r="IG59" s="1295"/>
      <c r="IH59" s="1295"/>
      <c r="II59" s="1295"/>
      <c r="IJ59" s="1295"/>
      <c r="IK59" s="1295"/>
      <c r="IL59" s="1295"/>
      <c r="IM59" s="1295"/>
      <c r="IN59" s="1295"/>
      <c r="IO59" s="1295"/>
      <c r="IP59" s="1295"/>
      <c r="IQ59" s="1295"/>
      <c r="IR59" s="1295"/>
      <c r="IS59" s="1295"/>
      <c r="IT59" s="1295"/>
      <c r="IU59" s="1295"/>
      <c r="IV59" s="1295"/>
      <c r="IW59" s="1295"/>
      <c r="IX59" s="1295"/>
      <c r="IY59" s="1295"/>
      <c r="IZ59" s="1295"/>
      <c r="JA59" s="1295"/>
      <c r="JB59" s="1295"/>
      <c r="JC59" s="1"/>
      <c r="JD59" s="1"/>
      <c r="JE59" s="1"/>
      <c r="JF59" s="1"/>
      <c r="JG59" s="1"/>
      <c r="JH59" s="1"/>
      <c r="JI59" s="1"/>
      <c r="JJ59" s="1"/>
      <c r="JK59" s="56"/>
      <c r="JL59" s="56"/>
      <c r="JM59" s="56"/>
      <c r="JN59" s="56"/>
      <c r="JO59" s="1295"/>
      <c r="JP59" s="1295"/>
      <c r="JQ59" s="1295"/>
      <c r="JR59" s="1295"/>
      <c r="JS59" s="1295"/>
      <c r="JT59" s="1295"/>
      <c r="JU59" s="1295"/>
      <c r="JV59" s="1295"/>
      <c r="JW59" s="1295"/>
      <c r="JX59" s="1295"/>
      <c r="JY59" s="1295"/>
      <c r="JZ59" s="1295"/>
      <c r="KA59" s="1295"/>
      <c r="KB59" s="1295"/>
      <c r="KC59" s="1295"/>
      <c r="KD59" s="1295"/>
      <c r="KE59" s="1295"/>
      <c r="KF59" s="1295"/>
      <c r="KG59" s="1295"/>
      <c r="KH59" s="1295"/>
      <c r="KI59" s="1295"/>
      <c r="KJ59" s="1295"/>
      <c r="KK59" s="1295"/>
      <c r="KL59" s="1295"/>
      <c r="KM59" s="1295"/>
      <c r="KN59" s="1295"/>
      <c r="KO59" s="1295"/>
      <c r="KP59" s="1295"/>
      <c r="KQ59" s="1295"/>
      <c r="KR59" s="1295"/>
      <c r="KS59" s="1295"/>
      <c r="KT59" s="1295"/>
      <c r="KU59" s="1295"/>
      <c r="KV59" s="1295"/>
      <c r="KW59" s="1295"/>
      <c r="KX59" s="1295"/>
      <c r="KY59" s="1295"/>
      <c r="KZ59" s="1295"/>
      <c r="LA59" s="1295"/>
      <c r="LB59" s="1295"/>
      <c r="LC59" s="1295"/>
      <c r="LD59" s="1295"/>
      <c r="LE59" s="1295"/>
      <c r="LF59" s="1295"/>
      <c r="LG59" s="1295"/>
      <c r="LH59" s="1295"/>
      <c r="LI59" s="1295"/>
      <c r="LJ59" s="1295"/>
      <c r="LK59" s="1295"/>
      <c r="LL59" s="1295"/>
      <c r="LM59" s="1295"/>
      <c r="LN59" s="1295"/>
      <c r="LO59" s="1295"/>
      <c r="LP59" s="1295"/>
      <c r="LQ59" s="1295"/>
      <c r="LR59" s="1295"/>
      <c r="LS59" s="1295"/>
      <c r="LT59" s="1295"/>
      <c r="LU59" s="1295"/>
      <c r="LV59" s="1295"/>
      <c r="LW59" s="1295"/>
      <c r="LX59" s="1295"/>
      <c r="LY59" s="1295"/>
      <c r="LZ59" s="1295"/>
      <c r="MA59" s="1295"/>
      <c r="MB59" s="1295"/>
      <c r="MC59" s="1295"/>
      <c r="MD59" s="1295"/>
      <c r="ME59" s="1295"/>
      <c r="MF59" s="1"/>
      <c r="MG59" s="1337"/>
      <c r="MH59" s="56"/>
      <c r="MI59" s="1"/>
      <c r="MJ59" s="1"/>
      <c r="MK59" s="1"/>
      <c r="ML59" s="1"/>
      <c r="MM59" s="1"/>
      <c r="MN59" s="1"/>
      <c r="MO59" s="1"/>
      <c r="MP59" s="56"/>
      <c r="MQ59" s="56"/>
      <c r="MR59" s="273"/>
      <c r="MS59" s="273"/>
      <c r="MT59" s="273"/>
      <c r="MU59" s="273"/>
      <c r="MV59" s="273"/>
      <c r="MW59" s="273"/>
      <c r="MX59" s="273"/>
      <c r="MY59" s="273"/>
      <c r="MZ59" s="273"/>
      <c r="NA59" s="56"/>
      <c r="NB59" s="1"/>
      <c r="NC59" s="1"/>
      <c r="ND59" s="1"/>
      <c r="NE59" s="1"/>
      <c r="NF59" s="1"/>
      <c r="NG59" s="1"/>
      <c r="NH59" s="1"/>
      <c r="NI59" s="1350"/>
    </row>
    <row r="60" spans="3:373" s="1751" customFormat="1" ht="13.5" thickBot="1">
      <c r="C60" s="1363"/>
      <c r="D60" s="1"/>
      <c r="E60" s="1"/>
      <c r="F60" s="1"/>
      <c r="G60" s="1"/>
      <c r="H60" s="1"/>
      <c r="I60" s="1"/>
      <c r="J60" s="379"/>
      <c r="K60" s="1"/>
      <c r="L60" s="1"/>
      <c r="M60" s="1"/>
      <c r="N60" s="1"/>
      <c r="O60" s="1"/>
      <c r="P60" s="1"/>
      <c r="Q60" s="1"/>
      <c r="R60" s="1"/>
      <c r="S60" s="1"/>
      <c r="T60" s="1"/>
      <c r="U60" s="1"/>
      <c r="V60" s="1"/>
      <c r="W60" s="273"/>
      <c r="X60" s="273"/>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73"/>
      <c r="CE60" s="273"/>
      <c r="CF60" s="273"/>
      <c r="CG60" s="273"/>
      <c r="CH60" s="273"/>
      <c r="CI60" s="273"/>
      <c r="CJ60" s="273"/>
      <c r="CK60" s="273"/>
      <c r="CL60" s="273"/>
      <c r="CM60" s="273"/>
      <c r="CN60" s="273"/>
      <c r="CO60" s="1"/>
      <c r="CP60" s="1363"/>
      <c r="CQ60" s="17"/>
      <c r="CR60" s="1385">
        <f>DE52</f>
        <v>0</v>
      </c>
      <c r="CS60" s="1386">
        <f>DE54</f>
        <v>0</v>
      </c>
      <c r="CT60" s="1386">
        <f>DE56</f>
        <v>0</v>
      </c>
      <c r="CU60" s="1386">
        <f>DE58</f>
        <v>0</v>
      </c>
      <c r="CV60" s="1386">
        <f>DE60</f>
        <v>0</v>
      </c>
      <c r="CW60" s="1366">
        <f>DE62</f>
        <v>0</v>
      </c>
      <c r="CX60" s="4099"/>
      <c r="CY60" s="2579"/>
      <c r="CZ60" s="2587"/>
      <c r="DA60" s="1378">
        <f>GA60+'Gündüz Düş'!GA60</f>
        <v>0</v>
      </c>
      <c r="DB60" s="1379">
        <f>GB60+'Gündüz Düş'!GB60</f>
        <v>0</v>
      </c>
      <c r="DC60" s="1379">
        <f>GC60+'Gündüz Düş'!GC60</f>
        <v>0</v>
      </c>
      <c r="DD60" s="1379">
        <f>GD60+'Gündüz Düş'!GD60</f>
        <v>0</v>
      </c>
      <c r="DE60" s="1379">
        <f>GE60+'Gündüz Düş'!GE60</f>
        <v>0</v>
      </c>
      <c r="DF60" s="1388"/>
      <c r="DG60" s="1"/>
      <c r="DH60" s="1"/>
      <c r="DI60" s="1385">
        <f>DV52</f>
        <v>0</v>
      </c>
      <c r="DJ60" s="1386">
        <f>DV54</f>
        <v>0</v>
      </c>
      <c r="DK60" s="1386">
        <f>DV56</f>
        <v>0</v>
      </c>
      <c r="DL60" s="1386">
        <f>DV58</f>
        <v>0</v>
      </c>
      <c r="DM60" s="1386">
        <f>DV60</f>
        <v>0</v>
      </c>
      <c r="DN60" s="1366">
        <f>DV62</f>
        <v>0</v>
      </c>
      <c r="DO60" s="4099"/>
      <c r="DP60" s="1376" t="s">
        <v>8</v>
      </c>
      <c r="DQ60" s="1377" t="str">
        <f>DM50&amp;DP60</f>
        <v>MİMARLIK FAK.D</v>
      </c>
      <c r="DR60" s="1378">
        <f t="shared" si="297"/>
        <v>0</v>
      </c>
      <c r="DS60" s="1379">
        <f t="shared" si="297"/>
        <v>0</v>
      </c>
      <c r="DT60" s="1379">
        <f t="shared" si="297"/>
        <v>0</v>
      </c>
      <c r="DU60" s="1379">
        <f t="shared" si="297"/>
        <v>0</v>
      </c>
      <c r="DV60" s="1379">
        <f t="shared" si="297"/>
        <v>0</v>
      </c>
      <c r="DW60" s="1388"/>
      <c r="EC60" s="12"/>
      <c r="ED60" s="12"/>
      <c r="EE60" s="1385">
        <f>ER52</f>
        <v>0</v>
      </c>
      <c r="EF60" s="1386">
        <f>ER54</f>
        <v>0</v>
      </c>
      <c r="EG60" s="1386">
        <f>ER56</f>
        <v>0</v>
      </c>
      <c r="EH60" s="1386">
        <f>ER58</f>
        <v>0</v>
      </c>
      <c r="EI60" s="1386">
        <f>ER60</f>
        <v>0</v>
      </c>
      <c r="EJ60" s="1366">
        <f>ER62</f>
        <v>0</v>
      </c>
      <c r="EK60" s="4099"/>
      <c r="EL60" s="1376" t="s">
        <v>8</v>
      </c>
      <c r="EM60" s="1377" t="str">
        <f>EI50&amp;EL60</f>
        <v>MİMARLIK FAK.D</v>
      </c>
      <c r="EN60" s="1378">
        <f t="shared" si="298"/>
        <v>0</v>
      </c>
      <c r="EO60" s="1379">
        <f t="shared" si="298"/>
        <v>0</v>
      </c>
      <c r="EP60" s="1379">
        <f t="shared" si="298"/>
        <v>0</v>
      </c>
      <c r="EQ60" s="1379">
        <f t="shared" si="298"/>
        <v>0</v>
      </c>
      <c r="ER60" s="1379">
        <f t="shared" si="298"/>
        <v>0</v>
      </c>
      <c r="ES60" s="1388"/>
      <c r="EY60" s="1385">
        <f>FL52</f>
        <v>0</v>
      </c>
      <c r="EZ60" s="1386">
        <f>FL54</f>
        <v>0</v>
      </c>
      <c r="FA60" s="1386">
        <f>FL56</f>
        <v>0</v>
      </c>
      <c r="FB60" s="1386">
        <f>FL58</f>
        <v>0</v>
      </c>
      <c r="FC60" s="1386">
        <f>FL60</f>
        <v>0</v>
      </c>
      <c r="FD60" s="1366">
        <f>FL62</f>
        <v>0</v>
      </c>
      <c r="FE60" s="4099"/>
      <c r="FF60" s="1376" t="s">
        <v>8</v>
      </c>
      <c r="FG60" s="1377" t="str">
        <f>FC50&amp;FF60</f>
        <v>MİMARLIK FAK.D</v>
      </c>
      <c r="FH60" s="1378">
        <f t="shared" si="301"/>
        <v>0</v>
      </c>
      <c r="FI60" s="1379">
        <f t="shared" si="299"/>
        <v>0</v>
      </c>
      <c r="FJ60" s="1379">
        <f t="shared" si="299"/>
        <v>0</v>
      </c>
      <c r="FK60" s="1379">
        <f t="shared" si="299"/>
        <v>0</v>
      </c>
      <c r="FL60" s="1379">
        <f t="shared" si="299"/>
        <v>0</v>
      </c>
      <c r="FM60" s="1388"/>
      <c r="FR60" s="1385">
        <f>GE52</f>
        <v>0</v>
      </c>
      <c r="FS60" s="1386">
        <f>GE54</f>
        <v>0</v>
      </c>
      <c r="FT60" s="1386">
        <f>GE56</f>
        <v>0</v>
      </c>
      <c r="FU60" s="1386">
        <f>GE58</f>
        <v>0</v>
      </c>
      <c r="FV60" s="1386">
        <f>GE60</f>
        <v>0</v>
      </c>
      <c r="FW60" s="2569">
        <f>GE62</f>
        <v>0</v>
      </c>
      <c r="FX60" s="4216"/>
      <c r="FY60" s="1376"/>
      <c r="FZ60" s="2575"/>
      <c r="GA60" s="1378">
        <f t="shared" si="302"/>
        <v>0</v>
      </c>
      <c r="GB60" s="1379">
        <f t="shared" si="300"/>
        <v>0</v>
      </c>
      <c r="GC60" s="1379">
        <f t="shared" si="300"/>
        <v>0</v>
      </c>
      <c r="GD60" s="1379">
        <f t="shared" si="300"/>
        <v>0</v>
      </c>
      <c r="GE60" s="1379">
        <f t="shared" si="300"/>
        <v>0</v>
      </c>
      <c r="GF60" s="1388"/>
      <c r="GG60" s="12"/>
      <c r="GH60" s="12"/>
      <c r="GI60" s="1"/>
      <c r="GJ60" s="1"/>
      <c r="GK60" s="1"/>
      <c r="GL60" s="1295"/>
      <c r="GM60" s="1295"/>
      <c r="GN60" s="1295"/>
      <c r="GO60" s="1295"/>
      <c r="GP60" s="1295"/>
      <c r="GQ60" s="1295"/>
      <c r="GR60" s="1295"/>
      <c r="GS60" s="1295"/>
      <c r="GT60" s="1295"/>
      <c r="GU60" s="1295"/>
      <c r="GV60" s="1295"/>
      <c r="GW60" s="1295"/>
      <c r="GX60" s="1295"/>
      <c r="GY60" s="1295"/>
      <c r="GZ60" s="1295"/>
      <c r="HA60" s="1295"/>
      <c r="HB60" s="1295"/>
      <c r="HC60" s="1295"/>
      <c r="HD60" s="1295"/>
      <c r="HE60" s="1295"/>
      <c r="HF60" s="1295"/>
      <c r="HG60" s="1295"/>
      <c r="HH60" s="1295"/>
      <c r="HI60" s="1295"/>
      <c r="HJ60" s="1295"/>
      <c r="HK60" s="1295"/>
      <c r="HL60" s="1295"/>
      <c r="HM60" s="1295"/>
      <c r="HN60" s="1295"/>
      <c r="HO60" s="1295"/>
      <c r="HP60" s="1295"/>
      <c r="HQ60" s="1295"/>
      <c r="HR60" s="1295"/>
      <c r="HS60" s="1295"/>
      <c r="HT60" s="1295"/>
      <c r="HU60" s="1295"/>
      <c r="HV60" s="1295"/>
      <c r="HW60" s="1295"/>
      <c r="HX60" s="1295"/>
      <c r="HY60" s="1295"/>
      <c r="HZ60" s="1295"/>
      <c r="IA60" s="1295"/>
      <c r="IB60" s="1295"/>
      <c r="IC60" s="1295"/>
      <c r="ID60" s="1295"/>
      <c r="IE60" s="1295"/>
      <c r="IF60" s="1295"/>
      <c r="IG60" s="1295"/>
      <c r="IH60" s="1295"/>
      <c r="II60" s="1295"/>
      <c r="IJ60" s="1295"/>
      <c r="IK60" s="1295"/>
      <c r="IL60" s="1295"/>
      <c r="IM60" s="1295"/>
      <c r="IN60" s="1295"/>
      <c r="IO60" s="1295"/>
      <c r="IP60" s="1295"/>
      <c r="IQ60" s="1295"/>
      <c r="IR60" s="1295"/>
      <c r="IS60" s="1295"/>
      <c r="IT60" s="1295"/>
      <c r="IU60" s="1295"/>
      <c r="IV60" s="1295"/>
      <c r="IW60" s="1295"/>
      <c r="IX60" s="1295"/>
      <c r="IY60" s="1295"/>
      <c r="IZ60" s="1295"/>
      <c r="JA60" s="1295"/>
      <c r="JB60" s="1295"/>
      <c r="JC60" s="1"/>
      <c r="JD60" s="1"/>
      <c r="JE60" s="1"/>
      <c r="JF60" s="1"/>
      <c r="JG60" s="1"/>
      <c r="JH60" s="1"/>
      <c r="JI60" s="1"/>
      <c r="JJ60" s="1"/>
      <c r="JK60" s="56"/>
      <c r="JL60" s="56"/>
      <c r="JM60" s="56"/>
      <c r="JN60" s="56"/>
      <c r="JO60" s="1295"/>
      <c r="JP60" s="1295"/>
      <c r="JQ60" s="1295"/>
      <c r="JR60" s="1295"/>
      <c r="JS60" s="1295"/>
      <c r="JT60" s="1295"/>
      <c r="JU60" s="1295"/>
      <c r="JV60" s="1295"/>
      <c r="JW60" s="1295"/>
      <c r="JX60" s="1295"/>
      <c r="JY60" s="1295"/>
      <c r="JZ60" s="1295"/>
      <c r="KA60" s="1295"/>
      <c r="KB60" s="1295"/>
      <c r="KC60" s="1295"/>
      <c r="KD60" s="1295"/>
      <c r="KE60" s="1295"/>
      <c r="KF60" s="1295"/>
      <c r="KG60" s="1295"/>
      <c r="KH60" s="1295"/>
      <c r="KI60" s="1295"/>
      <c r="KJ60" s="1295"/>
      <c r="KK60" s="1295"/>
      <c r="KL60" s="1295"/>
      <c r="KM60" s="1295"/>
      <c r="KN60" s="1295"/>
      <c r="KO60" s="1295"/>
      <c r="KP60" s="1295"/>
      <c r="KQ60" s="1295"/>
      <c r="KR60" s="1295"/>
      <c r="KS60" s="1295"/>
      <c r="KT60" s="1295"/>
      <c r="KU60" s="1295"/>
      <c r="KV60" s="1295"/>
      <c r="KW60" s="1295"/>
      <c r="KX60" s="1295"/>
      <c r="KY60" s="1295"/>
      <c r="KZ60" s="1295"/>
      <c r="LA60" s="1295"/>
      <c r="LB60" s="1295"/>
      <c r="LC60" s="1295"/>
      <c r="LD60" s="1295"/>
      <c r="LE60" s="1295"/>
      <c r="LF60" s="1295"/>
      <c r="LG60" s="1295"/>
      <c r="LH60" s="1295"/>
      <c r="LI60" s="1295"/>
      <c r="LJ60" s="1295"/>
      <c r="LK60" s="1295"/>
      <c r="LL60" s="1295"/>
      <c r="LM60" s="1295"/>
      <c r="LN60" s="1295"/>
      <c r="LO60" s="1295"/>
      <c r="LP60" s="1295"/>
      <c r="LQ60" s="1295"/>
      <c r="LR60" s="1295"/>
      <c r="LS60" s="1295"/>
      <c r="LT60" s="1295"/>
      <c r="LU60" s="1295"/>
      <c r="LV60" s="1295"/>
      <c r="LW60" s="1295"/>
      <c r="LX60" s="1295"/>
      <c r="LY60" s="1295"/>
      <c r="LZ60" s="1295"/>
      <c r="MA60" s="1295"/>
      <c r="MB60" s="1295"/>
      <c r="MC60" s="1295"/>
      <c r="MD60" s="1295"/>
      <c r="ME60" s="1295"/>
      <c r="MF60" s="1"/>
      <c r="MG60" s="1337"/>
      <c r="MH60" s="56"/>
      <c r="MI60" s="1"/>
      <c r="MJ60" s="1"/>
      <c r="MK60" s="1"/>
      <c r="ML60" s="1"/>
      <c r="MM60" s="1"/>
      <c r="MN60" s="1"/>
      <c r="MO60" s="1"/>
      <c r="MP60" s="56"/>
      <c r="MQ60" s="56"/>
      <c r="MR60" s="273"/>
      <c r="MS60" s="273"/>
      <c r="MT60" s="273"/>
      <c r="MU60" s="273"/>
      <c r="MV60" s="273"/>
      <c r="MW60" s="273"/>
      <c r="MX60" s="273"/>
      <c r="MY60" s="273"/>
      <c r="MZ60" s="273"/>
      <c r="NA60" s="56"/>
      <c r="NB60" s="1"/>
      <c r="NC60" s="1"/>
      <c r="ND60" s="1"/>
      <c r="NE60" s="1"/>
      <c r="NF60" s="1"/>
      <c r="NG60" s="1"/>
      <c r="NH60" s="1"/>
      <c r="NI60" s="1350"/>
    </row>
    <row r="61" spans="3:373" s="1751" customFormat="1" ht="12.75">
      <c r="C61" s="1363"/>
      <c r="D61" s="1"/>
      <c r="E61" s="1"/>
      <c r="F61" s="1"/>
      <c r="G61" s="1"/>
      <c r="H61" s="1"/>
      <c r="I61" s="1"/>
      <c r="J61" s="379"/>
      <c r="K61" s="1"/>
      <c r="L61" s="1"/>
      <c r="M61" s="1"/>
      <c r="N61" s="1"/>
      <c r="O61" s="1"/>
      <c r="P61" s="1"/>
      <c r="Q61" s="1"/>
      <c r="R61" s="1"/>
      <c r="S61" s="1"/>
      <c r="T61" s="1"/>
      <c r="U61" s="1"/>
      <c r="V61" s="1"/>
      <c r="W61" s="273"/>
      <c r="X61" s="273"/>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c r="CF61" s="273"/>
      <c r="CG61" s="273"/>
      <c r="CH61" s="273"/>
      <c r="CI61" s="273"/>
      <c r="CJ61" s="273"/>
      <c r="CK61" s="273"/>
      <c r="CL61" s="273"/>
      <c r="CM61" s="273"/>
      <c r="CN61" s="273"/>
      <c r="CO61" s="1"/>
      <c r="CP61" s="1363"/>
      <c r="CQ61" s="17"/>
      <c r="CR61" s="1403"/>
      <c r="CS61" s="1404"/>
      <c r="CT61" s="1404"/>
      <c r="CU61" s="1404"/>
      <c r="CV61" s="1404"/>
      <c r="CW61" s="1405"/>
      <c r="CX61" s="4092"/>
      <c r="CY61" s="2583"/>
      <c r="CZ61" s="2588"/>
      <c r="DA61" s="1374">
        <f>GA61+'Gündüz Düş'!GA61</f>
        <v>0</v>
      </c>
      <c r="DB61" s="1375">
        <f>GB61+'Gündüz Düş'!GB61</f>
        <v>0</v>
      </c>
      <c r="DC61" s="1375">
        <f>GC61+'Gündüz Düş'!GC61</f>
        <v>0</v>
      </c>
      <c r="DD61" s="1375">
        <f>GD61+'Gündüz Düş'!GD61</f>
        <v>0</v>
      </c>
      <c r="DE61" s="1375">
        <f>GE61+'Gündüz Düş'!GE61</f>
        <v>0</v>
      </c>
      <c r="DF61" s="1387"/>
      <c r="DG61" s="1"/>
      <c r="DH61" s="1"/>
      <c r="DI61" s="1403"/>
      <c r="DJ61" s="1404"/>
      <c r="DK61" s="1404"/>
      <c r="DL61" s="1404"/>
      <c r="DM61" s="1404"/>
      <c r="DN61" s="1405"/>
      <c r="DO61" s="4092">
        <v>6</v>
      </c>
      <c r="DP61" s="1382" t="s">
        <v>7</v>
      </c>
      <c r="DQ61" s="1373" t="str">
        <f>DN50&amp;DP61</f>
        <v>ZİRAAT FAK.T</v>
      </c>
      <c r="DR61" s="1374">
        <f t="shared" si="297"/>
        <v>0</v>
      </c>
      <c r="DS61" s="1375">
        <f t="shared" si="297"/>
        <v>0</v>
      </c>
      <c r="DT61" s="1375">
        <f t="shared" si="297"/>
        <v>0</v>
      </c>
      <c r="DU61" s="1375">
        <f t="shared" si="297"/>
        <v>0</v>
      </c>
      <c r="DV61" s="1375">
        <f t="shared" si="297"/>
        <v>0</v>
      </c>
      <c r="DW61" s="1387"/>
      <c r="EC61" s="12"/>
      <c r="ED61" s="12"/>
      <c r="EE61" s="1403"/>
      <c r="EF61" s="1404"/>
      <c r="EG61" s="1404"/>
      <c r="EH61" s="1404"/>
      <c r="EI61" s="1404"/>
      <c r="EJ61" s="1405"/>
      <c r="EK61" s="4092">
        <v>6</v>
      </c>
      <c r="EL61" s="1382" t="s">
        <v>7</v>
      </c>
      <c r="EM61" s="1373" t="str">
        <f>EJ50&amp;EL61</f>
        <v>ZİRAAT FAK.T</v>
      </c>
      <c r="EN61" s="1374">
        <f t="shared" si="298"/>
        <v>0</v>
      </c>
      <c r="EO61" s="1375">
        <f t="shared" si="298"/>
        <v>0</v>
      </c>
      <c r="EP61" s="1375">
        <f t="shared" si="298"/>
        <v>0</v>
      </c>
      <c r="EQ61" s="1375">
        <f t="shared" si="298"/>
        <v>0</v>
      </c>
      <c r="ER61" s="1375">
        <f t="shared" si="298"/>
        <v>0</v>
      </c>
      <c r="ES61" s="1387"/>
      <c r="EY61" s="1403"/>
      <c r="EZ61" s="1404"/>
      <c r="FA61" s="1404"/>
      <c r="FB61" s="1404"/>
      <c r="FC61" s="1404"/>
      <c r="FD61" s="1405"/>
      <c r="FE61" s="4092">
        <v>6</v>
      </c>
      <c r="FF61" s="1382" t="s">
        <v>7</v>
      </c>
      <c r="FG61" s="1373" t="str">
        <f>FD50&amp;FF61</f>
        <v>ZİRAAT FAK.T</v>
      </c>
      <c r="FH61" s="1374">
        <f t="shared" si="301"/>
        <v>0</v>
      </c>
      <c r="FI61" s="1375">
        <f t="shared" si="299"/>
        <v>0</v>
      </c>
      <c r="FJ61" s="1375">
        <f t="shared" si="299"/>
        <v>0</v>
      </c>
      <c r="FK61" s="1375">
        <f t="shared" si="299"/>
        <v>0</v>
      </c>
      <c r="FL61" s="1375">
        <f t="shared" si="299"/>
        <v>0</v>
      </c>
      <c r="FM61" s="1387"/>
      <c r="FR61" s="1403"/>
      <c r="FS61" s="1404"/>
      <c r="FT61" s="1404"/>
      <c r="FU61" s="1404"/>
      <c r="FV61" s="1404"/>
      <c r="FW61" s="2570"/>
      <c r="FX61" s="4207"/>
      <c r="FY61" s="1382"/>
      <c r="FZ61" s="2574"/>
      <c r="GA61" s="1374">
        <f t="shared" si="302"/>
        <v>0</v>
      </c>
      <c r="GB61" s="1375">
        <f t="shared" si="300"/>
        <v>0</v>
      </c>
      <c r="GC61" s="1375">
        <f t="shared" si="300"/>
        <v>0</v>
      </c>
      <c r="GD61" s="1375">
        <f t="shared" si="300"/>
        <v>0</v>
      </c>
      <c r="GE61" s="1375">
        <f t="shared" si="300"/>
        <v>0</v>
      </c>
      <c r="GF61" s="1387"/>
      <c r="GG61" s="12"/>
      <c r="GH61" s="12"/>
      <c r="GI61" s="1"/>
      <c r="GJ61" s="1"/>
      <c r="GK61" s="1"/>
      <c r="GL61" s="1295"/>
      <c r="GM61" s="1295"/>
      <c r="GN61" s="1295"/>
      <c r="GO61" s="1295"/>
      <c r="GP61" s="1295"/>
      <c r="GQ61" s="1295"/>
      <c r="GR61" s="1295"/>
      <c r="GS61" s="1295"/>
      <c r="GT61" s="1295"/>
      <c r="GU61" s="1295"/>
      <c r="GV61" s="1295"/>
      <c r="GW61" s="1295"/>
      <c r="GX61" s="1295"/>
      <c r="GY61" s="1295"/>
      <c r="GZ61" s="1295"/>
      <c r="HA61" s="1295"/>
      <c r="HB61" s="1295"/>
      <c r="HC61" s="1295"/>
      <c r="HD61" s="1295"/>
      <c r="HE61" s="1295"/>
      <c r="HF61" s="1295"/>
      <c r="HG61" s="1295"/>
      <c r="HH61" s="1295"/>
      <c r="HI61" s="1295"/>
      <c r="HJ61" s="1295"/>
      <c r="HK61" s="1295"/>
      <c r="HL61" s="1295"/>
      <c r="HM61" s="1295"/>
      <c r="HN61" s="1295"/>
      <c r="HO61" s="1295"/>
      <c r="HP61" s="1295"/>
      <c r="HQ61" s="1295"/>
      <c r="HR61" s="1295"/>
      <c r="HS61" s="1295"/>
      <c r="HT61" s="1295"/>
      <c r="HU61" s="1295"/>
      <c r="HV61" s="1295"/>
      <c r="HW61" s="1295"/>
      <c r="HX61" s="1295"/>
      <c r="HY61" s="1295"/>
      <c r="HZ61" s="1295"/>
      <c r="IA61" s="1295"/>
      <c r="IB61" s="1295"/>
      <c r="IC61" s="1295"/>
      <c r="ID61" s="1295"/>
      <c r="IE61" s="1295"/>
      <c r="IF61" s="1295"/>
      <c r="IG61" s="1295"/>
      <c r="IH61" s="1295"/>
      <c r="II61" s="1295"/>
      <c r="IJ61" s="1295"/>
      <c r="IK61" s="1295"/>
      <c r="IL61" s="1295"/>
      <c r="IM61" s="1295"/>
      <c r="IN61" s="1295"/>
      <c r="IO61" s="1295"/>
      <c r="IP61" s="1295"/>
      <c r="IQ61" s="1295"/>
      <c r="IR61" s="1295"/>
      <c r="IS61" s="1295"/>
      <c r="IT61" s="1295"/>
      <c r="IU61" s="1295"/>
      <c r="IV61" s="1295"/>
      <c r="IW61" s="1295"/>
      <c r="IX61" s="1295"/>
      <c r="IY61" s="1295"/>
      <c r="IZ61" s="1295"/>
      <c r="JA61" s="1295"/>
      <c r="JB61" s="1295"/>
      <c r="JC61" s="1"/>
      <c r="JD61" s="1"/>
      <c r="JE61" s="1"/>
      <c r="JF61" s="1"/>
      <c r="JG61" s="1"/>
      <c r="JH61" s="1"/>
      <c r="JI61" s="1"/>
      <c r="JJ61" s="1"/>
      <c r="JK61" s="56"/>
      <c r="JL61" s="56"/>
      <c r="JM61" s="56"/>
      <c r="JN61" s="56"/>
      <c r="JO61" s="1295"/>
      <c r="JP61" s="1295"/>
      <c r="JQ61" s="1295"/>
      <c r="JR61" s="1295"/>
      <c r="JS61" s="1295"/>
      <c r="JT61" s="1295"/>
      <c r="JU61" s="1295"/>
      <c r="JV61" s="1295"/>
      <c r="JW61" s="1295"/>
      <c r="JX61" s="1295"/>
      <c r="JY61" s="1295"/>
      <c r="JZ61" s="1295"/>
      <c r="KA61" s="1295"/>
      <c r="KB61" s="1295"/>
      <c r="KC61" s="1295"/>
      <c r="KD61" s="1295"/>
      <c r="KE61" s="1295"/>
      <c r="KF61" s="1295"/>
      <c r="KG61" s="1295"/>
      <c r="KH61" s="1295"/>
      <c r="KI61" s="1295"/>
      <c r="KJ61" s="1295"/>
      <c r="KK61" s="1295"/>
      <c r="KL61" s="1295"/>
      <c r="KM61" s="1295"/>
      <c r="KN61" s="1295"/>
      <c r="KO61" s="1295"/>
      <c r="KP61" s="1295"/>
      <c r="KQ61" s="1295"/>
      <c r="KR61" s="1295"/>
      <c r="KS61" s="1295"/>
      <c r="KT61" s="1295"/>
      <c r="KU61" s="1295"/>
      <c r="KV61" s="1295"/>
      <c r="KW61" s="1295"/>
      <c r="KX61" s="1295"/>
      <c r="KY61" s="1295"/>
      <c r="KZ61" s="1295"/>
      <c r="LA61" s="1295"/>
      <c r="LB61" s="1295"/>
      <c r="LC61" s="1295"/>
      <c r="LD61" s="1295"/>
      <c r="LE61" s="1295"/>
      <c r="LF61" s="1295"/>
      <c r="LG61" s="1295"/>
      <c r="LH61" s="1295"/>
      <c r="LI61" s="1295"/>
      <c r="LJ61" s="1295"/>
      <c r="LK61" s="1295"/>
      <c r="LL61" s="1295"/>
      <c r="LM61" s="1295"/>
      <c r="LN61" s="1295"/>
      <c r="LO61" s="1295"/>
      <c r="LP61" s="1295"/>
      <c r="LQ61" s="1295"/>
      <c r="LR61" s="1295"/>
      <c r="LS61" s="1295"/>
      <c r="LT61" s="1295"/>
      <c r="LU61" s="1295"/>
      <c r="LV61" s="1295"/>
      <c r="LW61" s="1295"/>
      <c r="LX61" s="1295"/>
      <c r="LY61" s="1295"/>
      <c r="LZ61" s="1295"/>
      <c r="MA61" s="1295"/>
      <c r="MB61" s="1295"/>
      <c r="MC61" s="1295"/>
      <c r="MD61" s="1295"/>
      <c r="ME61" s="1295"/>
      <c r="MF61" s="1"/>
      <c r="MG61" s="1337"/>
      <c r="MH61" s="56"/>
      <c r="MI61" s="1"/>
      <c r="MJ61" s="1"/>
      <c r="MK61" s="1"/>
      <c r="ML61" s="1"/>
      <c r="MM61" s="1"/>
      <c r="MN61" s="1"/>
      <c r="MO61" s="1"/>
      <c r="MP61" s="56"/>
      <c r="MQ61" s="56"/>
      <c r="MR61" s="273"/>
      <c r="MS61" s="273"/>
      <c r="MT61" s="273"/>
      <c r="MU61" s="273"/>
      <c r="MV61" s="273"/>
      <c r="MW61" s="273"/>
      <c r="MX61" s="273"/>
      <c r="MY61" s="273"/>
      <c r="MZ61" s="273"/>
      <c r="NA61" s="56"/>
      <c r="NB61" s="1"/>
      <c r="NC61" s="1"/>
      <c r="ND61" s="1"/>
      <c r="NE61" s="1"/>
      <c r="NF61" s="1"/>
      <c r="NG61" s="1"/>
      <c r="NH61" s="1"/>
      <c r="NI61" s="1350"/>
    </row>
    <row r="62" spans="3:373" s="1751" customFormat="1" ht="13.5" thickBot="1">
      <c r="C62" s="1363"/>
      <c r="D62" s="1"/>
      <c r="E62" s="1"/>
      <c r="F62" s="1"/>
      <c r="G62" s="1"/>
      <c r="H62" s="1"/>
      <c r="I62" s="1"/>
      <c r="J62" s="379"/>
      <c r="K62" s="1"/>
      <c r="L62" s="1"/>
      <c r="M62" s="1"/>
      <c r="N62" s="1"/>
      <c r="O62" s="1"/>
      <c r="P62" s="1"/>
      <c r="Q62" s="1"/>
      <c r="R62" s="1"/>
      <c r="S62" s="1"/>
      <c r="T62" s="1"/>
      <c r="U62" s="1"/>
      <c r="V62" s="1"/>
      <c r="W62" s="273"/>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c r="CL62" s="273"/>
      <c r="CM62" s="273"/>
      <c r="CN62" s="273"/>
      <c r="CO62" s="1"/>
      <c r="CP62" s="1363"/>
      <c r="CQ62" s="17"/>
      <c r="CR62" s="1397"/>
      <c r="CS62" s="1398"/>
      <c r="CT62" s="1398"/>
      <c r="CU62" s="1398"/>
      <c r="CV62" s="1398"/>
      <c r="CW62" s="1399"/>
      <c r="CX62" s="4093"/>
      <c r="CY62" s="2579"/>
      <c r="CZ62" s="2587"/>
      <c r="DA62" s="1378">
        <f>GA62+'Gündüz Düş'!GA62</f>
        <v>0</v>
      </c>
      <c r="DB62" s="1379">
        <f>GB62+'Gündüz Düş'!GB62</f>
        <v>0</v>
      </c>
      <c r="DC62" s="1379">
        <f>GC62+'Gündüz Düş'!GC62</f>
        <v>0</v>
      </c>
      <c r="DD62" s="1379">
        <f>GD62+'Gündüz Düş'!GD62</f>
        <v>0</v>
      </c>
      <c r="DE62" s="1379">
        <f>GE62+'Gündüz Düş'!GE62</f>
        <v>0</v>
      </c>
      <c r="DF62" s="1388"/>
      <c r="DG62" s="1"/>
      <c r="DH62" s="1"/>
      <c r="DI62" s="1397"/>
      <c r="DJ62" s="1398"/>
      <c r="DK62" s="1398"/>
      <c r="DL62" s="1398"/>
      <c r="DM62" s="1398"/>
      <c r="DN62" s="1399"/>
      <c r="DO62" s="4093"/>
      <c r="DP62" s="1376" t="s">
        <v>8</v>
      </c>
      <c r="DQ62" s="1377" t="str">
        <f>DN50&amp;DP62</f>
        <v>ZİRAAT FAK.D</v>
      </c>
      <c r="DR62" s="1378">
        <f>SUMIF($CP$16:$CP$41,$DQ62,CQ$16:CQ$41)</f>
        <v>0</v>
      </c>
      <c r="DS62" s="1379">
        <f t="shared" si="297"/>
        <v>0</v>
      </c>
      <c r="DT62" s="1379">
        <f t="shared" si="297"/>
        <v>0</v>
      </c>
      <c r="DU62" s="1379">
        <f t="shared" si="297"/>
        <v>0</v>
      </c>
      <c r="DV62" s="1379">
        <f t="shared" si="297"/>
        <v>0</v>
      </c>
      <c r="DW62" s="1388"/>
      <c r="EC62" s="12"/>
      <c r="ED62" s="12"/>
      <c r="EE62" s="1397"/>
      <c r="EF62" s="1398"/>
      <c r="EG62" s="1398"/>
      <c r="EH62" s="1398"/>
      <c r="EI62" s="1398"/>
      <c r="EJ62" s="1399"/>
      <c r="EK62" s="4093"/>
      <c r="EL62" s="1376" t="s">
        <v>8</v>
      </c>
      <c r="EM62" s="1377" t="str">
        <f>EJ50&amp;EL62</f>
        <v>ZİRAAT FAK.D</v>
      </c>
      <c r="EN62" s="1378">
        <f t="shared" si="298"/>
        <v>0</v>
      </c>
      <c r="EO62" s="1379">
        <f t="shared" si="298"/>
        <v>0</v>
      </c>
      <c r="EP62" s="1379">
        <f t="shared" si="298"/>
        <v>0</v>
      </c>
      <c r="EQ62" s="1379">
        <f t="shared" si="298"/>
        <v>0</v>
      </c>
      <c r="ER62" s="1379">
        <f t="shared" si="298"/>
        <v>0</v>
      </c>
      <c r="ES62" s="1388"/>
      <c r="EY62" s="1397"/>
      <c r="EZ62" s="1398"/>
      <c r="FA62" s="1398"/>
      <c r="FB62" s="1398"/>
      <c r="FC62" s="1398"/>
      <c r="FD62" s="1399"/>
      <c r="FE62" s="4093"/>
      <c r="FF62" s="1376" t="s">
        <v>8</v>
      </c>
      <c r="FG62" s="1377" t="str">
        <f>FD50&amp;FF62</f>
        <v>ZİRAAT FAK.D</v>
      </c>
      <c r="FH62" s="1378">
        <f t="shared" si="301"/>
        <v>0</v>
      </c>
      <c r="FI62" s="1379">
        <f t="shared" si="299"/>
        <v>0</v>
      </c>
      <c r="FJ62" s="1379">
        <f t="shared" si="299"/>
        <v>0</v>
      </c>
      <c r="FK62" s="1379">
        <f t="shared" si="299"/>
        <v>0</v>
      </c>
      <c r="FL62" s="1379">
        <f t="shared" si="299"/>
        <v>0</v>
      </c>
      <c r="FM62" s="1388"/>
      <c r="FR62" s="1397"/>
      <c r="FS62" s="1398"/>
      <c r="FT62" s="1398"/>
      <c r="FU62" s="1398"/>
      <c r="FV62" s="1398"/>
      <c r="FW62" s="2571"/>
      <c r="FX62" s="4208"/>
      <c r="FY62" s="1376"/>
      <c r="FZ62" s="2575"/>
      <c r="GA62" s="1378">
        <f t="shared" si="302"/>
        <v>0</v>
      </c>
      <c r="GB62" s="1379">
        <f t="shared" si="300"/>
        <v>0</v>
      </c>
      <c r="GC62" s="1379">
        <f t="shared" si="300"/>
        <v>0</v>
      </c>
      <c r="GD62" s="1379">
        <f t="shared" si="300"/>
        <v>0</v>
      </c>
      <c r="GE62" s="1379">
        <f t="shared" si="300"/>
        <v>0</v>
      </c>
      <c r="GF62" s="1388"/>
      <c r="GG62" s="12"/>
      <c r="GH62" s="12"/>
      <c r="GI62" s="1"/>
      <c r="GJ62" s="1"/>
      <c r="GK62" s="1"/>
      <c r="GL62" s="1295"/>
      <c r="GM62" s="1295"/>
      <c r="GN62" s="1295"/>
      <c r="GO62" s="1295"/>
      <c r="GP62" s="1295"/>
      <c r="GQ62" s="1295"/>
      <c r="GR62" s="1295"/>
      <c r="GS62" s="1295"/>
      <c r="GT62" s="1295"/>
      <c r="GU62" s="1295"/>
      <c r="GV62" s="1295"/>
      <c r="GW62" s="1295"/>
      <c r="GX62" s="1295"/>
      <c r="GY62" s="1295"/>
      <c r="GZ62" s="1295"/>
      <c r="HA62" s="1295"/>
      <c r="HB62" s="1295"/>
      <c r="HC62" s="1295"/>
      <c r="HD62" s="1295"/>
      <c r="HE62" s="1295"/>
      <c r="HF62" s="1295"/>
      <c r="HG62" s="1295"/>
      <c r="HH62" s="1295"/>
      <c r="HI62" s="1295"/>
      <c r="HJ62" s="1295"/>
      <c r="HK62" s="1295"/>
      <c r="HL62" s="1295"/>
      <c r="HM62" s="1295"/>
      <c r="HN62" s="1295"/>
      <c r="HO62" s="1295"/>
      <c r="HP62" s="1295"/>
      <c r="HQ62" s="1295"/>
      <c r="HR62" s="1295"/>
      <c r="HS62" s="1295"/>
      <c r="HT62" s="1295"/>
      <c r="HU62" s="1295"/>
      <c r="HV62" s="1295"/>
      <c r="HW62" s="1295"/>
      <c r="HX62" s="1295"/>
      <c r="HY62" s="1295"/>
      <c r="HZ62" s="1295"/>
      <c r="IA62" s="1295"/>
      <c r="IB62" s="1295"/>
      <c r="IC62" s="1295"/>
      <c r="ID62" s="1295"/>
      <c r="IE62" s="1295"/>
      <c r="IF62" s="1295"/>
      <c r="IG62" s="1295"/>
      <c r="IH62" s="1295"/>
      <c r="II62" s="1295"/>
      <c r="IJ62" s="1295"/>
      <c r="IK62" s="1295"/>
      <c r="IL62" s="1295"/>
      <c r="IM62" s="1295"/>
      <c r="IN62" s="1295"/>
      <c r="IO62" s="1295"/>
      <c r="IP62" s="1295"/>
      <c r="IQ62" s="1295"/>
      <c r="IR62" s="1295"/>
      <c r="IS62" s="1295"/>
      <c r="IT62" s="1295"/>
      <c r="IU62" s="1295"/>
      <c r="IV62" s="1295"/>
      <c r="IW62" s="1295"/>
      <c r="IX62" s="1295"/>
      <c r="IY62" s="1295"/>
      <c r="IZ62" s="1295"/>
      <c r="JA62" s="1295"/>
      <c r="JB62" s="1295"/>
      <c r="JC62" s="1"/>
      <c r="JD62" s="1"/>
      <c r="JE62" s="1"/>
      <c r="JF62" s="1"/>
      <c r="JG62" s="1"/>
      <c r="JH62" s="1"/>
      <c r="JI62" s="1"/>
      <c r="JJ62" s="1"/>
      <c r="JK62" s="56"/>
      <c r="JL62" s="56"/>
      <c r="JM62" s="56"/>
      <c r="JN62" s="56"/>
      <c r="JO62" s="1295"/>
      <c r="JP62" s="1295"/>
      <c r="JQ62" s="1295"/>
      <c r="JR62" s="1295"/>
      <c r="JS62" s="1295"/>
      <c r="JT62" s="1295"/>
      <c r="JU62" s="1295"/>
      <c r="JV62" s="1295"/>
      <c r="JW62" s="1295"/>
      <c r="JX62" s="1295"/>
      <c r="JY62" s="1295"/>
      <c r="JZ62" s="1295"/>
      <c r="KA62" s="1295"/>
      <c r="KB62" s="1295"/>
      <c r="KC62" s="1295"/>
      <c r="KD62" s="1295"/>
      <c r="KE62" s="1295"/>
      <c r="KF62" s="1295"/>
      <c r="KG62" s="1295"/>
      <c r="KH62" s="1295"/>
      <c r="KI62" s="1295"/>
      <c r="KJ62" s="1295"/>
      <c r="KK62" s="1295"/>
      <c r="KL62" s="1295"/>
      <c r="KM62" s="1295"/>
      <c r="KN62" s="1295"/>
      <c r="KO62" s="1295"/>
      <c r="KP62" s="1295"/>
      <c r="KQ62" s="1295"/>
      <c r="KR62" s="1295"/>
      <c r="KS62" s="1295"/>
      <c r="KT62" s="1295"/>
      <c r="KU62" s="1295"/>
      <c r="KV62" s="1295"/>
      <c r="KW62" s="1295"/>
      <c r="KX62" s="1295"/>
      <c r="KY62" s="1295"/>
      <c r="KZ62" s="1295"/>
      <c r="LA62" s="1295"/>
      <c r="LB62" s="1295"/>
      <c r="LC62" s="1295"/>
      <c r="LD62" s="1295"/>
      <c r="LE62" s="1295"/>
      <c r="LF62" s="1295"/>
      <c r="LG62" s="1295"/>
      <c r="LH62" s="1295"/>
      <c r="LI62" s="1295"/>
      <c r="LJ62" s="1295"/>
      <c r="LK62" s="1295"/>
      <c r="LL62" s="1295"/>
      <c r="LM62" s="1295"/>
      <c r="LN62" s="1295"/>
      <c r="LO62" s="1295"/>
      <c r="LP62" s="1295"/>
      <c r="LQ62" s="1295"/>
      <c r="LR62" s="1295"/>
      <c r="LS62" s="1295"/>
      <c r="LT62" s="1295"/>
      <c r="LU62" s="1295"/>
      <c r="LV62" s="1295"/>
      <c r="LW62" s="1295"/>
      <c r="LX62" s="1295"/>
      <c r="LY62" s="1295"/>
      <c r="LZ62" s="1295"/>
      <c r="MA62" s="1295"/>
      <c r="MB62" s="1295"/>
      <c r="MC62" s="1295"/>
      <c r="MD62" s="1295"/>
      <c r="ME62" s="1295"/>
      <c r="MF62" s="1"/>
      <c r="MG62" s="1337"/>
      <c r="MH62" s="56"/>
      <c r="MI62" s="1"/>
      <c r="MJ62" s="1"/>
      <c r="MK62" s="1"/>
      <c r="ML62" s="1"/>
      <c r="MM62" s="1"/>
      <c r="MN62" s="1"/>
      <c r="MO62" s="1"/>
      <c r="MP62" s="56"/>
      <c r="MQ62" s="56"/>
      <c r="MR62" s="273"/>
      <c r="MS62" s="273"/>
      <c r="MT62" s="273"/>
      <c r="MU62" s="273"/>
      <c r="MV62" s="273"/>
      <c r="MW62" s="273"/>
      <c r="MX62" s="273"/>
      <c r="MY62" s="273"/>
      <c r="MZ62" s="273"/>
      <c r="NA62" s="56"/>
      <c r="NB62" s="1"/>
      <c r="NC62" s="1"/>
      <c r="ND62" s="1"/>
      <c r="NE62" s="1"/>
      <c r="NF62" s="1"/>
      <c r="NG62" s="1"/>
      <c r="NH62" s="1"/>
      <c r="NI62" s="1350"/>
    </row>
    <row r="63" spans="3:373" s="1751" customFormat="1" ht="12.75">
      <c r="C63" s="1363"/>
      <c r="D63" s="1"/>
      <c r="E63" s="1"/>
      <c r="F63" s="1"/>
      <c r="G63" s="1"/>
      <c r="H63" s="1"/>
      <c r="I63" s="1"/>
      <c r="J63" s="379"/>
      <c r="K63" s="1"/>
      <c r="L63" s="1"/>
      <c r="M63" s="1"/>
      <c r="N63" s="1"/>
      <c r="O63" s="1"/>
      <c r="P63" s="1"/>
      <c r="Q63" s="1"/>
      <c r="R63" s="1"/>
      <c r="S63" s="1"/>
      <c r="T63" s="1"/>
      <c r="U63" s="1"/>
      <c r="V63" s="1"/>
      <c r="W63" s="273"/>
      <c r="X63" s="273"/>
      <c r="Y63" s="273"/>
      <c r="Z63" s="273"/>
      <c r="AA63" s="273"/>
      <c r="AB63" s="273"/>
      <c r="AC63" s="273"/>
      <c r="AD63" s="273"/>
      <c r="AE63" s="273"/>
      <c r="AF63" s="273"/>
      <c r="AG63" s="273"/>
      <c r="AH63" s="273"/>
      <c r="AI63" s="273"/>
      <c r="AJ63" s="273"/>
      <c r="AK63" s="273"/>
      <c r="AL63" s="273"/>
      <c r="AM63" s="273"/>
      <c r="AN63" s="273"/>
      <c r="AO63" s="273"/>
      <c r="AP63" s="273"/>
      <c r="AQ63" s="273"/>
      <c r="AR63" s="273"/>
      <c r="AS63" s="273"/>
      <c r="AT63" s="273"/>
      <c r="AU63" s="273"/>
      <c r="AV63" s="273"/>
      <c r="AW63" s="273"/>
      <c r="AX63" s="273"/>
      <c r="AY63" s="273"/>
      <c r="AZ63" s="273"/>
      <c r="BA63" s="273"/>
      <c r="BB63" s="273"/>
      <c r="BC63" s="273"/>
      <c r="BD63" s="273"/>
      <c r="BE63" s="273"/>
      <c r="BF63" s="273"/>
      <c r="BG63" s="273"/>
      <c r="BH63" s="273"/>
      <c r="BI63" s="273"/>
      <c r="BJ63" s="273"/>
      <c r="BK63" s="273"/>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1"/>
      <c r="CP63" s="1363"/>
      <c r="CQ63" s="17"/>
      <c r="CR63" s="1391"/>
      <c r="CS63" s="1392"/>
      <c r="CT63" s="1392"/>
      <c r="CU63" s="1392"/>
      <c r="CV63" s="1392"/>
      <c r="CW63" s="1393"/>
      <c r="CX63" s="4095"/>
      <c r="CY63" s="2584"/>
      <c r="CZ63" s="2589"/>
      <c r="DA63" s="1395"/>
      <c r="DB63" s="1396"/>
      <c r="DC63" s="1396"/>
      <c r="DD63" s="1396"/>
      <c r="DE63" s="1396"/>
      <c r="DF63" s="1389"/>
      <c r="DG63" s="1"/>
      <c r="DH63" s="1"/>
      <c r="DI63" s="1391"/>
      <c r="DJ63" s="1392"/>
      <c r="DK63" s="1392"/>
      <c r="DL63" s="1392"/>
      <c r="DM63" s="1392"/>
      <c r="DN63" s="1393"/>
      <c r="DO63" s="4095"/>
      <c r="DP63" s="1389"/>
      <c r="DQ63" s="1394"/>
      <c r="DR63" s="1395"/>
      <c r="DS63" s="1396"/>
      <c r="DT63" s="1396"/>
      <c r="DU63" s="1396"/>
      <c r="DV63" s="1396"/>
      <c r="DW63" s="1389"/>
      <c r="EC63" s="12"/>
      <c r="ED63" s="12"/>
      <c r="EE63" s="1391"/>
      <c r="EF63" s="1392"/>
      <c r="EG63" s="1392"/>
      <c r="EH63" s="1392"/>
      <c r="EI63" s="1392"/>
      <c r="EJ63" s="1393"/>
      <c r="EK63" s="4095"/>
      <c r="EL63" s="1389"/>
      <c r="EM63" s="1394"/>
      <c r="EN63" s="1395"/>
      <c r="EO63" s="1396"/>
      <c r="EP63" s="1396"/>
      <c r="EQ63" s="1396"/>
      <c r="ER63" s="1396"/>
      <c r="ES63" s="1389"/>
      <c r="EY63" s="1391"/>
      <c r="EZ63" s="1392"/>
      <c r="FA63" s="1392"/>
      <c r="FB63" s="1392"/>
      <c r="FC63" s="1392"/>
      <c r="FD63" s="1393"/>
      <c r="FE63" s="4095"/>
      <c r="FF63" s="1389"/>
      <c r="FG63" s="1394"/>
      <c r="FH63" s="1395"/>
      <c r="FI63" s="1396"/>
      <c r="FJ63" s="1396"/>
      <c r="FK63" s="1396"/>
      <c r="FL63" s="1396"/>
      <c r="FM63" s="1389"/>
      <c r="FR63" s="1391"/>
      <c r="FS63" s="1392"/>
      <c r="FT63" s="1392"/>
      <c r="FU63" s="1392"/>
      <c r="FV63" s="1392"/>
      <c r="FW63" s="2572"/>
      <c r="FX63" s="4209"/>
      <c r="FY63" s="1389"/>
      <c r="FZ63" s="2576"/>
      <c r="GA63" s="1395"/>
      <c r="GB63" s="1396"/>
      <c r="GC63" s="1396"/>
      <c r="GD63" s="1396"/>
      <c r="GE63" s="1396"/>
      <c r="GF63" s="1389"/>
      <c r="GG63" s="12"/>
      <c r="GH63" s="12"/>
      <c r="GI63" s="1"/>
      <c r="GJ63" s="1"/>
      <c r="GK63" s="1"/>
      <c r="GL63" s="1295"/>
      <c r="GM63" s="1295"/>
      <c r="GN63" s="1295"/>
      <c r="GO63" s="1295"/>
      <c r="GP63" s="1295"/>
      <c r="GQ63" s="1295"/>
      <c r="GR63" s="1295"/>
      <c r="GS63" s="1295"/>
      <c r="GT63" s="1295"/>
      <c r="GU63" s="1295"/>
      <c r="GV63" s="1295"/>
      <c r="GW63" s="1295"/>
      <c r="GX63" s="1295"/>
      <c r="GY63" s="1295"/>
      <c r="GZ63" s="1295"/>
      <c r="HA63" s="1295"/>
      <c r="HB63" s="1295"/>
      <c r="HC63" s="1295"/>
      <c r="HD63" s="1295"/>
      <c r="HE63" s="1295"/>
      <c r="HF63" s="1295"/>
      <c r="HG63" s="1295"/>
      <c r="HH63" s="1295"/>
      <c r="HI63" s="1295"/>
      <c r="HJ63" s="1295"/>
      <c r="HK63" s="1295"/>
      <c r="HL63" s="1295"/>
      <c r="HM63" s="1295"/>
      <c r="HN63" s="1295"/>
      <c r="HO63" s="1295"/>
      <c r="HP63" s="1295"/>
      <c r="HQ63" s="1295"/>
      <c r="HR63" s="1295"/>
      <c r="HS63" s="1295"/>
      <c r="HT63" s="1295"/>
      <c r="HU63" s="1295"/>
      <c r="HV63" s="1295"/>
      <c r="HW63" s="1295"/>
      <c r="HX63" s="1295"/>
      <c r="HY63" s="1295"/>
      <c r="HZ63" s="1295"/>
      <c r="IA63" s="1295"/>
      <c r="IB63" s="1295"/>
      <c r="IC63" s="1295"/>
      <c r="ID63" s="1295"/>
      <c r="IE63" s="1295"/>
      <c r="IF63" s="1295"/>
      <c r="IG63" s="1295"/>
      <c r="IH63" s="1295"/>
      <c r="II63" s="1295"/>
      <c r="IJ63" s="1295"/>
      <c r="IK63" s="1295"/>
      <c r="IL63" s="1295"/>
      <c r="IM63" s="1295"/>
      <c r="IN63" s="1295"/>
      <c r="IO63" s="1295"/>
      <c r="IP63" s="1295"/>
      <c r="IQ63" s="1295"/>
      <c r="IR63" s="1295"/>
      <c r="IS63" s="1295"/>
      <c r="IT63" s="1295"/>
      <c r="IU63" s="1295"/>
      <c r="IV63" s="1295"/>
      <c r="IW63" s="1295"/>
      <c r="IX63" s="1295"/>
      <c r="IY63" s="1295"/>
      <c r="IZ63" s="1295"/>
      <c r="JA63" s="1295"/>
      <c r="JB63" s="1295"/>
      <c r="JC63" s="1"/>
      <c r="JD63" s="1"/>
      <c r="JE63" s="1"/>
      <c r="JF63" s="1"/>
      <c r="JG63" s="1"/>
      <c r="JH63" s="1"/>
      <c r="JI63" s="1"/>
      <c r="JJ63" s="1"/>
      <c r="JK63" s="56"/>
      <c r="JL63" s="56"/>
      <c r="JM63" s="56"/>
      <c r="JN63" s="56"/>
      <c r="JO63" s="1295"/>
      <c r="JP63" s="1295"/>
      <c r="JQ63" s="1295"/>
      <c r="JR63" s="1295"/>
      <c r="JS63" s="1295"/>
      <c r="JT63" s="1295"/>
      <c r="JU63" s="1295"/>
      <c r="JV63" s="1295"/>
      <c r="JW63" s="1295"/>
      <c r="JX63" s="1295"/>
      <c r="JY63" s="1295"/>
      <c r="JZ63" s="1295"/>
      <c r="KA63" s="1295"/>
      <c r="KB63" s="1295"/>
      <c r="KC63" s="1295"/>
      <c r="KD63" s="1295"/>
      <c r="KE63" s="1295"/>
      <c r="KF63" s="1295"/>
      <c r="KG63" s="1295"/>
      <c r="KH63" s="1295"/>
      <c r="KI63" s="1295"/>
      <c r="KJ63" s="1295"/>
      <c r="KK63" s="1295"/>
      <c r="KL63" s="1295"/>
      <c r="KM63" s="1295"/>
      <c r="KN63" s="1295"/>
      <c r="KO63" s="1295"/>
      <c r="KP63" s="1295"/>
      <c r="KQ63" s="1295"/>
      <c r="KR63" s="1295"/>
      <c r="KS63" s="1295"/>
      <c r="KT63" s="1295"/>
      <c r="KU63" s="1295"/>
      <c r="KV63" s="1295"/>
      <c r="KW63" s="1295"/>
      <c r="KX63" s="1295"/>
      <c r="KY63" s="1295"/>
      <c r="KZ63" s="1295"/>
      <c r="LA63" s="1295"/>
      <c r="LB63" s="1295"/>
      <c r="LC63" s="1295"/>
      <c r="LD63" s="1295"/>
      <c r="LE63" s="1295"/>
      <c r="LF63" s="1295"/>
      <c r="LG63" s="1295"/>
      <c r="LH63" s="1295"/>
      <c r="LI63" s="1295"/>
      <c r="LJ63" s="1295"/>
      <c r="LK63" s="1295"/>
      <c r="LL63" s="1295"/>
      <c r="LM63" s="1295"/>
      <c r="LN63" s="1295"/>
      <c r="LO63" s="1295"/>
      <c r="LP63" s="1295"/>
      <c r="LQ63" s="1295"/>
      <c r="LR63" s="1295"/>
      <c r="LS63" s="1295"/>
      <c r="LT63" s="1295"/>
      <c r="LU63" s="1295"/>
      <c r="LV63" s="1295"/>
      <c r="LW63" s="1295"/>
      <c r="LX63" s="1295"/>
      <c r="LY63" s="1295"/>
      <c r="LZ63" s="1295"/>
      <c r="MA63" s="1295"/>
      <c r="MB63" s="1295"/>
      <c r="MC63" s="1295"/>
      <c r="MD63" s="1295"/>
      <c r="ME63" s="1295"/>
      <c r="MF63" s="1"/>
      <c r="MG63" s="1337"/>
      <c r="MH63" s="56"/>
      <c r="MI63" s="1"/>
      <c r="MJ63" s="1"/>
      <c r="MK63" s="1"/>
      <c r="ML63" s="1"/>
      <c r="MM63" s="1"/>
      <c r="MN63" s="1"/>
      <c r="MO63" s="1"/>
      <c r="MP63" s="56"/>
      <c r="MQ63" s="56"/>
      <c r="MR63" s="273"/>
      <c r="MS63" s="273"/>
      <c r="MT63" s="273"/>
      <c r="MU63" s="273"/>
      <c r="MV63" s="273"/>
      <c r="MW63" s="273"/>
      <c r="MX63" s="273"/>
      <c r="MY63" s="273"/>
      <c r="MZ63" s="273"/>
      <c r="NA63" s="56"/>
      <c r="NB63" s="1"/>
      <c r="NC63" s="1"/>
      <c r="ND63" s="1"/>
      <c r="NE63" s="1"/>
      <c r="NF63" s="1"/>
      <c r="NG63" s="1"/>
      <c r="NH63" s="1"/>
      <c r="NI63" s="1350"/>
    </row>
    <row r="64" spans="3:373" s="1751" customFormat="1" ht="13.5" thickBot="1">
      <c r="C64" s="1363"/>
      <c r="D64" s="1"/>
      <c r="E64" s="1"/>
      <c r="F64" s="1"/>
      <c r="G64" s="1"/>
      <c r="H64" s="1"/>
      <c r="I64" s="1"/>
      <c r="J64" s="379"/>
      <c r="K64" s="1"/>
      <c r="L64" s="1"/>
      <c r="M64" s="1"/>
      <c r="N64" s="1"/>
      <c r="O64" s="1"/>
      <c r="P64" s="1"/>
      <c r="Q64" s="1"/>
      <c r="R64" s="1"/>
      <c r="S64" s="1"/>
      <c r="T64" s="1"/>
      <c r="U64" s="1"/>
      <c r="V64" s="1"/>
      <c r="W64" s="273"/>
      <c r="X64" s="273"/>
      <c r="Y64" s="273"/>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1"/>
      <c r="CP64" s="1363"/>
      <c r="CQ64" s="17"/>
      <c r="CR64" s="1397"/>
      <c r="CS64" s="1398"/>
      <c r="CT64" s="1398"/>
      <c r="CU64" s="1398"/>
      <c r="CV64" s="1398"/>
      <c r="CW64" s="1399"/>
      <c r="CX64" s="4096"/>
      <c r="CY64" s="2585"/>
      <c r="CZ64" s="2590"/>
      <c r="DA64" s="1401"/>
      <c r="DB64" s="1402"/>
      <c r="DC64" s="1402"/>
      <c r="DD64" s="1402"/>
      <c r="DE64" s="1402"/>
      <c r="DF64" s="1390"/>
      <c r="DG64" s="1"/>
      <c r="DH64" s="1"/>
      <c r="DI64" s="1397"/>
      <c r="DJ64" s="1398"/>
      <c r="DK64" s="1398"/>
      <c r="DL64" s="1398"/>
      <c r="DM64" s="1398"/>
      <c r="DN64" s="1399"/>
      <c r="DO64" s="4096"/>
      <c r="DP64" s="1390"/>
      <c r="DQ64" s="1400"/>
      <c r="DR64" s="1401"/>
      <c r="DS64" s="1402"/>
      <c r="DT64" s="1402"/>
      <c r="DU64" s="1402"/>
      <c r="DV64" s="1402"/>
      <c r="DW64" s="1390"/>
      <c r="EC64" s="12"/>
      <c r="ED64" s="12"/>
      <c r="EE64" s="1397"/>
      <c r="EF64" s="1398"/>
      <c r="EG64" s="1398"/>
      <c r="EH64" s="1398"/>
      <c r="EI64" s="1398"/>
      <c r="EJ64" s="1399"/>
      <c r="EK64" s="4096"/>
      <c r="EL64" s="1390"/>
      <c r="EM64" s="1400"/>
      <c r="EN64" s="1401"/>
      <c r="EO64" s="1402"/>
      <c r="EP64" s="1402"/>
      <c r="EQ64" s="1402"/>
      <c r="ER64" s="1402"/>
      <c r="ES64" s="1390"/>
      <c r="EY64" s="1397"/>
      <c r="EZ64" s="1398"/>
      <c r="FA64" s="1398"/>
      <c r="FB64" s="1398"/>
      <c r="FC64" s="1398"/>
      <c r="FD64" s="1399"/>
      <c r="FE64" s="4096"/>
      <c r="FF64" s="1390"/>
      <c r="FG64" s="1400"/>
      <c r="FH64" s="1401"/>
      <c r="FI64" s="1402"/>
      <c r="FJ64" s="1402"/>
      <c r="FK64" s="1402"/>
      <c r="FL64" s="1402"/>
      <c r="FM64" s="1390"/>
      <c r="FR64" s="1397"/>
      <c r="FS64" s="1398"/>
      <c r="FT64" s="1398"/>
      <c r="FU64" s="1398"/>
      <c r="FV64" s="1398"/>
      <c r="FW64" s="2571"/>
      <c r="FX64" s="4210"/>
      <c r="FY64" s="1390"/>
      <c r="FZ64" s="2577"/>
      <c r="GA64" s="1401"/>
      <c r="GB64" s="1402"/>
      <c r="GC64" s="1402"/>
      <c r="GD64" s="1402"/>
      <c r="GE64" s="1402"/>
      <c r="GF64" s="1390"/>
      <c r="GG64" s="12"/>
      <c r="GH64" s="12"/>
      <c r="GI64" s="1"/>
      <c r="GJ64" s="1"/>
      <c r="GK64" s="1"/>
      <c r="GL64" s="1295"/>
      <c r="GM64" s="1295"/>
      <c r="GN64" s="1295"/>
      <c r="GO64" s="1295"/>
      <c r="GP64" s="1295"/>
      <c r="GQ64" s="1295"/>
      <c r="GR64" s="1295"/>
      <c r="GS64" s="1295"/>
      <c r="GT64" s="1295"/>
      <c r="GU64" s="1295"/>
      <c r="GV64" s="1295"/>
      <c r="GW64" s="1295"/>
      <c r="GX64" s="1295"/>
      <c r="GY64" s="1295"/>
      <c r="GZ64" s="1295"/>
      <c r="HA64" s="1295"/>
      <c r="HB64" s="1295"/>
      <c r="HC64" s="1295"/>
      <c r="HD64" s="1295"/>
      <c r="HE64" s="1295"/>
      <c r="HF64" s="1295"/>
      <c r="HG64" s="1295"/>
      <c r="HH64" s="1295"/>
      <c r="HI64" s="1295"/>
      <c r="HJ64" s="1295"/>
      <c r="HK64" s="1295"/>
      <c r="HL64" s="1295"/>
      <c r="HM64" s="1295"/>
      <c r="HN64" s="1295"/>
      <c r="HO64" s="1295"/>
      <c r="HP64" s="1295"/>
      <c r="HQ64" s="1295"/>
      <c r="HR64" s="1295"/>
      <c r="HS64" s="1295"/>
      <c r="HT64" s="1295"/>
      <c r="HU64" s="1295"/>
      <c r="HV64" s="1295"/>
      <c r="HW64" s="1295"/>
      <c r="HX64" s="1295"/>
      <c r="HY64" s="1295"/>
      <c r="HZ64" s="1295"/>
      <c r="IA64" s="1295"/>
      <c r="IB64" s="1295"/>
      <c r="IC64" s="1295"/>
      <c r="ID64" s="1295"/>
      <c r="IE64" s="1295"/>
      <c r="IF64" s="1295"/>
      <c r="IG64" s="1295"/>
      <c r="IH64" s="1295"/>
      <c r="II64" s="1295"/>
      <c r="IJ64" s="1295"/>
      <c r="IK64" s="1295"/>
      <c r="IL64" s="1295"/>
      <c r="IM64" s="1295"/>
      <c r="IN64" s="1295"/>
      <c r="IO64" s="1295"/>
      <c r="IP64" s="1295"/>
      <c r="IQ64" s="1295"/>
      <c r="IR64" s="1295"/>
      <c r="IS64" s="1295"/>
      <c r="IT64" s="1295"/>
      <c r="IU64" s="1295"/>
      <c r="IV64" s="1295"/>
      <c r="IW64" s="1295"/>
      <c r="IX64" s="1295"/>
      <c r="IY64" s="1295"/>
      <c r="IZ64" s="1295"/>
      <c r="JA64" s="1295"/>
      <c r="JB64" s="1295"/>
      <c r="JC64" s="1"/>
      <c r="JD64" s="1"/>
      <c r="JE64" s="1"/>
      <c r="JF64" s="1"/>
      <c r="JG64" s="1"/>
      <c r="JH64" s="1"/>
      <c r="JI64" s="1"/>
      <c r="JJ64" s="1"/>
      <c r="JK64" s="56"/>
      <c r="JL64" s="56"/>
      <c r="JM64" s="56"/>
      <c r="JN64" s="56"/>
      <c r="JO64" s="1295"/>
      <c r="JP64" s="1295"/>
      <c r="JQ64" s="1295"/>
      <c r="JR64" s="1295"/>
      <c r="JS64" s="1295"/>
      <c r="JT64" s="1295"/>
      <c r="JU64" s="1295"/>
      <c r="JV64" s="1295"/>
      <c r="JW64" s="1295"/>
      <c r="JX64" s="1295"/>
      <c r="JY64" s="1295"/>
      <c r="JZ64" s="1295"/>
      <c r="KA64" s="1295"/>
      <c r="KB64" s="1295"/>
      <c r="KC64" s="1295"/>
      <c r="KD64" s="1295"/>
      <c r="KE64" s="1295"/>
      <c r="KF64" s="1295"/>
      <c r="KG64" s="1295"/>
      <c r="KH64" s="1295"/>
      <c r="KI64" s="1295"/>
      <c r="KJ64" s="1295"/>
      <c r="KK64" s="1295"/>
      <c r="KL64" s="1295"/>
      <c r="KM64" s="1295"/>
      <c r="KN64" s="1295"/>
      <c r="KO64" s="1295"/>
      <c r="KP64" s="1295"/>
      <c r="KQ64" s="1295"/>
      <c r="KR64" s="1295"/>
      <c r="KS64" s="1295"/>
      <c r="KT64" s="1295"/>
      <c r="KU64" s="1295"/>
      <c r="KV64" s="1295"/>
      <c r="KW64" s="1295"/>
      <c r="KX64" s="1295"/>
      <c r="KY64" s="1295"/>
      <c r="KZ64" s="1295"/>
      <c r="LA64" s="1295"/>
      <c r="LB64" s="1295"/>
      <c r="LC64" s="1295"/>
      <c r="LD64" s="1295"/>
      <c r="LE64" s="1295"/>
      <c r="LF64" s="1295"/>
      <c r="LG64" s="1295"/>
      <c r="LH64" s="1295"/>
      <c r="LI64" s="1295"/>
      <c r="LJ64" s="1295"/>
      <c r="LK64" s="1295"/>
      <c r="LL64" s="1295"/>
      <c r="LM64" s="1295"/>
      <c r="LN64" s="1295"/>
      <c r="LO64" s="1295"/>
      <c r="LP64" s="1295"/>
      <c r="LQ64" s="1295"/>
      <c r="LR64" s="1295"/>
      <c r="LS64" s="1295"/>
      <c r="LT64" s="1295"/>
      <c r="LU64" s="1295"/>
      <c r="LV64" s="1295"/>
      <c r="LW64" s="1295"/>
      <c r="LX64" s="1295"/>
      <c r="LY64" s="1295"/>
      <c r="LZ64" s="1295"/>
      <c r="MA64" s="1295"/>
      <c r="MB64" s="1295"/>
      <c r="MC64" s="1295"/>
      <c r="MD64" s="1295"/>
      <c r="ME64" s="1295"/>
      <c r="MF64" s="1"/>
      <c r="MG64" s="1337"/>
      <c r="MH64" s="56"/>
      <c r="MI64" s="1"/>
      <c r="MJ64" s="1"/>
      <c r="MK64" s="1"/>
      <c r="ML64" s="1"/>
      <c r="MM64" s="1"/>
      <c r="MN64" s="1"/>
      <c r="MO64" s="1"/>
      <c r="MP64" s="56"/>
      <c r="MQ64" s="56"/>
      <c r="MR64" s="273"/>
      <c r="MS64" s="273"/>
      <c r="MT64" s="273"/>
      <c r="MU64" s="273"/>
      <c r="MV64" s="273"/>
      <c r="MW64" s="273"/>
      <c r="MX64" s="273"/>
      <c r="MY64" s="273"/>
      <c r="MZ64" s="273"/>
      <c r="NA64" s="56"/>
      <c r="NB64" s="1"/>
      <c r="NC64" s="1"/>
      <c r="ND64" s="1"/>
      <c r="NE64" s="1"/>
      <c r="NF64" s="1"/>
      <c r="NG64" s="1"/>
      <c r="NH64" s="1"/>
      <c r="NI64" s="1350"/>
    </row>
    <row r="65" ht="12.75"/>
    <row r="66" ht="12.75"/>
    <row r="67" ht="12.75"/>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sheetData>
  <sheetProtection selectLockedCells="1"/>
  <mergeCells count="299">
    <mergeCell ref="CN14:CU14"/>
    <mergeCell ref="CX49:DE49"/>
    <mergeCell ref="CX50:CY50"/>
    <mergeCell ref="FX49:GE49"/>
    <mergeCell ref="FX50:FY50"/>
    <mergeCell ref="FX51:FX52"/>
    <mergeCell ref="FX53:FX54"/>
    <mergeCell ref="FX55:FX56"/>
    <mergeCell ref="FX57:FX58"/>
    <mergeCell ref="DO50:DP50"/>
    <mergeCell ref="EK50:EL50"/>
    <mergeCell ref="FE50:FF50"/>
    <mergeCell ref="CX51:CX52"/>
    <mergeCell ref="DO51:DO52"/>
    <mergeCell ref="EK51:EK52"/>
    <mergeCell ref="FE51:FE52"/>
    <mergeCell ref="CX24:CX25"/>
    <mergeCell ref="DO24:DO25"/>
    <mergeCell ref="CX32:CX33"/>
    <mergeCell ref="DO32:DO33"/>
    <mergeCell ref="EM44:EN44"/>
    <mergeCell ref="DQ44:DR44"/>
    <mergeCell ref="DS44:DT44"/>
    <mergeCell ref="DU44:DV44"/>
    <mergeCell ref="FX59:FX60"/>
    <mergeCell ref="CX53:CX54"/>
    <mergeCell ref="DO53:DO54"/>
    <mergeCell ref="EK53:EK54"/>
    <mergeCell ref="FE53:FE54"/>
    <mergeCell ref="CX55:CX56"/>
    <mergeCell ref="DO55:DO56"/>
    <mergeCell ref="EK55:EK56"/>
    <mergeCell ref="FE55:FE56"/>
    <mergeCell ref="FX61:FX62"/>
    <mergeCell ref="FX63:FX64"/>
    <mergeCell ref="FG5:FT5"/>
    <mergeCell ref="FU5:GH5"/>
    <mergeCell ref="DO6:DP6"/>
    <mergeCell ref="DQ6:DR6"/>
    <mergeCell ref="DS6:DT6"/>
    <mergeCell ref="DU6:DV6"/>
    <mergeCell ref="DW6:DX6"/>
    <mergeCell ref="ES6:ET6"/>
    <mergeCell ref="EU6:EV6"/>
    <mergeCell ref="GG6:GH6"/>
    <mergeCell ref="DO7:DP7"/>
    <mergeCell ref="DO8:DP8"/>
    <mergeCell ref="DO12:DO13"/>
    <mergeCell ref="DP12:DP13"/>
    <mergeCell ref="DQ12:DR12"/>
    <mergeCell ref="DS12:DT12"/>
    <mergeCell ref="DU12:DV12"/>
    <mergeCell ref="DW12:DX12"/>
    <mergeCell ref="DY12:DZ12"/>
    <mergeCell ref="FU6:FV6"/>
    <mergeCell ref="FW6:FX6"/>
    <mergeCell ref="FY6:FZ6"/>
    <mergeCell ref="DO2:GH2"/>
    <mergeCell ref="DO3:GH3"/>
    <mergeCell ref="DQ4:EB4"/>
    <mergeCell ref="EE4:EP4"/>
    <mergeCell ref="ES4:FD4"/>
    <mergeCell ref="FG4:FR4"/>
    <mergeCell ref="FU4:GF4"/>
    <mergeCell ref="DY6:DZ6"/>
    <mergeCell ref="EA6:EB6"/>
    <mergeCell ref="EC6:ED6"/>
    <mergeCell ref="EE6:EF6"/>
    <mergeCell ref="EG6:EH6"/>
    <mergeCell ref="EI6:EJ6"/>
    <mergeCell ref="DQ5:ED5"/>
    <mergeCell ref="EE5:ER5"/>
    <mergeCell ref="ES5:FF5"/>
    <mergeCell ref="FA6:FB6"/>
    <mergeCell ref="FC6:FD6"/>
    <mergeCell ref="FE6:FF6"/>
    <mergeCell ref="FG6:FH6"/>
    <mergeCell ref="EK6:EL6"/>
    <mergeCell ref="EM6:EN6"/>
    <mergeCell ref="EO6:EP6"/>
    <mergeCell ref="EQ6:ER6"/>
    <mergeCell ref="GA6:GB6"/>
    <mergeCell ref="GC6:GD6"/>
    <mergeCell ref="GE6:GF6"/>
    <mergeCell ref="FI6:FJ6"/>
    <mergeCell ref="FK6:FL6"/>
    <mergeCell ref="FM6:FN6"/>
    <mergeCell ref="FO6:FP6"/>
    <mergeCell ref="FQ6:FR6"/>
    <mergeCell ref="FS6:FT6"/>
    <mergeCell ref="EW6:EX6"/>
    <mergeCell ref="EY6:EZ6"/>
    <mergeCell ref="FI12:FJ12"/>
    <mergeCell ref="EM12:EN12"/>
    <mergeCell ref="EO12:EP12"/>
    <mergeCell ref="EQ12:ER12"/>
    <mergeCell ref="ES12:ET12"/>
    <mergeCell ref="EU12:EV12"/>
    <mergeCell ref="EW12:EX12"/>
    <mergeCell ref="EY12:EZ12"/>
    <mergeCell ref="FA12:FB12"/>
    <mergeCell ref="FC12:FD12"/>
    <mergeCell ref="FE12:FF12"/>
    <mergeCell ref="FG12:FH12"/>
    <mergeCell ref="FW12:FX12"/>
    <mergeCell ref="FY12:FZ12"/>
    <mergeCell ref="GA12:GB12"/>
    <mergeCell ref="GC12:GD12"/>
    <mergeCell ref="GE12:GF12"/>
    <mergeCell ref="GG12:GH12"/>
    <mergeCell ref="FK12:FL12"/>
    <mergeCell ref="FM12:FN12"/>
    <mergeCell ref="FO12:FP12"/>
    <mergeCell ref="FQ12:FR12"/>
    <mergeCell ref="FS12:FT12"/>
    <mergeCell ref="FU12:FV12"/>
    <mergeCell ref="EA12:EB12"/>
    <mergeCell ref="EC12:ED12"/>
    <mergeCell ref="EE12:EF12"/>
    <mergeCell ref="EG12:EH12"/>
    <mergeCell ref="EI12:EJ12"/>
    <mergeCell ref="EK12:EL12"/>
    <mergeCell ref="DQ13:DR13"/>
    <mergeCell ref="DS13:DT13"/>
    <mergeCell ref="DU13:DV13"/>
    <mergeCell ref="DW13:DX13"/>
    <mergeCell ref="DY13:DZ13"/>
    <mergeCell ref="EM13:EN13"/>
    <mergeCell ref="EO13:EP13"/>
    <mergeCell ref="EQ13:ER13"/>
    <mergeCell ref="ES13:ET13"/>
    <mergeCell ref="EU13:EV13"/>
    <mergeCell ref="EW13:EX13"/>
    <mergeCell ref="FU13:FV13"/>
    <mergeCell ref="EA13:EB13"/>
    <mergeCell ref="EC13:ED13"/>
    <mergeCell ref="EE13:EF13"/>
    <mergeCell ref="EG13:EH13"/>
    <mergeCell ref="EI13:EJ13"/>
    <mergeCell ref="EK13:EL13"/>
    <mergeCell ref="FO13:FP13"/>
    <mergeCell ref="FQ13:FR13"/>
    <mergeCell ref="FS13:FT13"/>
    <mergeCell ref="EY13:EZ13"/>
    <mergeCell ref="FA13:FB13"/>
    <mergeCell ref="FC13:FD13"/>
    <mergeCell ref="FE13:FF13"/>
    <mergeCell ref="FG13:FH13"/>
    <mergeCell ref="FI13:FJ13"/>
    <mergeCell ref="AI14:AJ14"/>
    <mergeCell ref="AK14:AL14"/>
    <mergeCell ref="AM14:AN14"/>
    <mergeCell ref="AO14:AP14"/>
    <mergeCell ref="AQ14:AR14"/>
    <mergeCell ref="AS14:AT14"/>
    <mergeCell ref="GK13:JB13"/>
    <mergeCell ref="MR13:MX13"/>
    <mergeCell ref="C14:I14"/>
    <mergeCell ref="L14:T14"/>
    <mergeCell ref="W14:X14"/>
    <mergeCell ref="Y14:Z14"/>
    <mergeCell ref="AA14:AB14"/>
    <mergeCell ref="AC14:AD14"/>
    <mergeCell ref="AE14:AF14"/>
    <mergeCell ref="AG14:AH14"/>
    <mergeCell ref="FW13:FX13"/>
    <mergeCell ref="FY13:FZ13"/>
    <mergeCell ref="GA13:GB13"/>
    <mergeCell ref="GC13:GD13"/>
    <mergeCell ref="GE13:GF13"/>
    <mergeCell ref="GG13:GH13"/>
    <mergeCell ref="FK13:FL13"/>
    <mergeCell ref="FM13:FN13"/>
    <mergeCell ref="BG14:BH14"/>
    <mergeCell ref="BI14:BJ14"/>
    <mergeCell ref="BK14:BL14"/>
    <mergeCell ref="BM14:BN14"/>
    <mergeCell ref="BO14:BP14"/>
    <mergeCell ref="BQ14:BR14"/>
    <mergeCell ref="AU14:AV14"/>
    <mergeCell ref="AW14:AX14"/>
    <mergeCell ref="AY14:AZ14"/>
    <mergeCell ref="BA14:BB14"/>
    <mergeCell ref="BC14:BD14"/>
    <mergeCell ref="BE14:BF14"/>
    <mergeCell ref="CE14:CF14"/>
    <mergeCell ref="CG14:CH14"/>
    <mergeCell ref="CI14:CJ14"/>
    <mergeCell ref="CK14:CL14"/>
    <mergeCell ref="BS14:BT14"/>
    <mergeCell ref="BU14:BV14"/>
    <mergeCell ref="BW14:BX14"/>
    <mergeCell ref="BY14:BZ14"/>
    <mergeCell ref="CA14:CB14"/>
    <mergeCell ref="CC14:CD14"/>
    <mergeCell ref="CX20:CX21"/>
    <mergeCell ref="DO20:DO21"/>
    <mergeCell ref="GK20:GK21"/>
    <mergeCell ref="JN20:JN21"/>
    <mergeCell ref="CX22:CX23"/>
    <mergeCell ref="DO22:DO23"/>
    <mergeCell ref="GK22:GK23"/>
    <mergeCell ref="JN22:JN23"/>
    <mergeCell ref="JE14:JI14"/>
    <mergeCell ref="CX16:CX17"/>
    <mergeCell ref="DO16:DO17"/>
    <mergeCell ref="GK16:GK17"/>
    <mergeCell ref="JN16:JN17"/>
    <mergeCell ref="CX18:CX19"/>
    <mergeCell ref="DO18:DO19"/>
    <mergeCell ref="GK18:GK19"/>
    <mergeCell ref="JN18:JN19"/>
    <mergeCell ref="DO14:GH15"/>
    <mergeCell ref="CX28:CX29"/>
    <mergeCell ref="DO28:DO29"/>
    <mergeCell ref="GK28:GK29"/>
    <mergeCell ref="JN28:JN29"/>
    <mergeCell ref="CX30:CX31"/>
    <mergeCell ref="DO30:DO31"/>
    <mergeCell ref="GK30:GK31"/>
    <mergeCell ref="JN30:JN31"/>
    <mergeCell ref="GK24:GK25"/>
    <mergeCell ref="JN24:JN25"/>
    <mergeCell ref="CX26:CX27"/>
    <mergeCell ref="DO26:DO27"/>
    <mergeCell ref="GK26:GK27"/>
    <mergeCell ref="JN26:JN27"/>
    <mergeCell ref="CX36:CX37"/>
    <mergeCell ref="DO36:DO37"/>
    <mergeCell ref="GK36:GK37"/>
    <mergeCell ref="JN36:JN37"/>
    <mergeCell ref="CX38:CX39"/>
    <mergeCell ref="DO38:DO39"/>
    <mergeCell ref="GK38:GK39"/>
    <mergeCell ref="JN38:JN39"/>
    <mergeCell ref="GK32:GK33"/>
    <mergeCell ref="JN32:JN33"/>
    <mergeCell ref="CX34:CX35"/>
    <mergeCell ref="DO34:DO35"/>
    <mergeCell ref="GK34:GK35"/>
    <mergeCell ref="JN34:JN35"/>
    <mergeCell ref="CX40:CX41"/>
    <mergeCell ref="DO40:DO41"/>
    <mergeCell ref="FY44:FZ44"/>
    <mergeCell ref="GA44:GB44"/>
    <mergeCell ref="GC44:GD44"/>
    <mergeCell ref="GE44:GF44"/>
    <mergeCell ref="GK40:GK41"/>
    <mergeCell ref="JN40:JN41"/>
    <mergeCell ref="DO42:DO43"/>
    <mergeCell ref="GK42:GK43"/>
    <mergeCell ref="JN42:JN43"/>
    <mergeCell ref="GG44:GH44"/>
    <mergeCell ref="DO49:DV49"/>
    <mergeCell ref="EK49:ER49"/>
    <mergeCell ref="FE49:FL49"/>
    <mergeCell ref="FM44:FN44"/>
    <mergeCell ref="FO44:FP44"/>
    <mergeCell ref="FQ44:FR44"/>
    <mergeCell ref="FS44:FT44"/>
    <mergeCell ref="FU44:FV44"/>
    <mergeCell ref="FW44:FX44"/>
    <mergeCell ref="FA44:FB44"/>
    <mergeCell ref="FC44:FD44"/>
    <mergeCell ref="FE44:FF44"/>
    <mergeCell ref="FG44:FH44"/>
    <mergeCell ref="FI44:FJ44"/>
    <mergeCell ref="FK44:FL44"/>
    <mergeCell ref="EO44:EP44"/>
    <mergeCell ref="EQ44:ER44"/>
    <mergeCell ref="ES44:ET44"/>
    <mergeCell ref="EU44:EV44"/>
    <mergeCell ref="DW44:DX44"/>
    <mergeCell ref="DY44:DZ44"/>
    <mergeCell ref="EA44:EB44"/>
    <mergeCell ref="CW9:CW15"/>
    <mergeCell ref="CX61:CX62"/>
    <mergeCell ref="DO61:DO62"/>
    <mergeCell ref="EK61:EK62"/>
    <mergeCell ref="FE61:FE62"/>
    <mergeCell ref="CX63:CX64"/>
    <mergeCell ref="DO63:DO64"/>
    <mergeCell ref="EK63:EK64"/>
    <mergeCell ref="FE63:FE64"/>
    <mergeCell ref="CX57:CX58"/>
    <mergeCell ref="DO57:DO58"/>
    <mergeCell ref="EK57:EK58"/>
    <mergeCell ref="FE57:FE58"/>
    <mergeCell ref="CX59:CX60"/>
    <mergeCell ref="DO59:DO60"/>
    <mergeCell ref="EK59:EK60"/>
    <mergeCell ref="FE59:FE60"/>
    <mergeCell ref="EW44:EX44"/>
    <mergeCell ref="EY44:EZ44"/>
    <mergeCell ref="EC44:ED44"/>
    <mergeCell ref="EE44:EF44"/>
    <mergeCell ref="EG44:EH44"/>
    <mergeCell ref="EI44:EJ44"/>
    <mergeCell ref="EK44:EL44"/>
  </mergeCells>
  <conditionalFormatting sqref="EG6 EK6 EI6 EM6 EO6 EQ6 DQ6:EE6 ES6:GH6">
    <cfRule type="cellIs" dxfId="288" priority="52" operator="greaterThan">
      <formula>0</formula>
    </cfRule>
  </conditionalFormatting>
  <conditionalFormatting sqref="DO3:GH3">
    <cfRule type="cellIs" dxfId="287" priority="50" operator="equal">
      <formula>"İşlem Tamam"</formula>
    </cfRule>
    <cfRule type="cellIs" dxfId="286" priority="51" operator="notEqual">
      <formula>""</formula>
    </cfRule>
  </conditionalFormatting>
  <conditionalFormatting sqref="DQ7:GH7">
    <cfRule type="cellIs" dxfId="285" priority="49" operator="notEqual">
      <formula>""</formula>
    </cfRule>
  </conditionalFormatting>
  <conditionalFormatting sqref="DQ12:DQ13 DS12:DS13 DT12 DU12:DU13 DV12 DW12:DW13 DX12 DY12:DY13 DZ12 EA12:EA13 EB12 EC12:EC13 ED12 EE12:GH13">
    <cfRule type="expression" dxfId="284" priority="47" stopIfTrue="1">
      <formula>IF(DQ$13="paz",1,0)</formula>
    </cfRule>
    <cfRule type="expression" dxfId="283" priority="48" stopIfTrue="1">
      <formula>IF(DQ$13="Cmt",1,0)</formula>
    </cfRule>
  </conditionalFormatting>
  <conditionalFormatting sqref="DO8:DP11 DO6:DP6 DO7:GH7">
    <cfRule type="expression" dxfId="282" priority="46">
      <formula>IF(#REF!&gt;0,1,0)</formula>
    </cfRule>
  </conditionalFormatting>
  <conditionalFormatting sqref="DQ4:EB4 EE4:EP4 ES4:FD4 FG4:FR4 FU4:GF4">
    <cfRule type="cellIs" dxfId="281" priority="43" operator="equal">
      <formula>"Fazla Düşüldü, Bizginize"</formula>
    </cfRule>
    <cfRule type="cellIs" dxfId="280" priority="44" operator="equal">
      <formula>"Düşüm Tamamdır"</formula>
    </cfRule>
    <cfRule type="cellIs" dxfId="279" priority="45" operator="notEqual">
      <formula>""</formula>
    </cfRule>
  </conditionalFormatting>
  <conditionalFormatting sqref="FG5 DQ5 EE5 FU5 ES5 ED4 ER4 FF4 FT4 GH4">
    <cfRule type="cellIs" dxfId="278" priority="42" operator="equal">
      <formula>"Düşüm Tamamdır"</formula>
    </cfRule>
  </conditionalFormatting>
  <conditionalFormatting sqref="GL16:JC43">
    <cfRule type="cellIs" dxfId="277" priority="41" operator="notEqual">
      <formula>""</formula>
    </cfRule>
  </conditionalFormatting>
  <conditionalFormatting sqref="DO63 DR51:DW64 DO51 DO53 DO55 DO57 DO59 DO61 DP51:DP64 EK63 EK51 EK53 EK55 EK57 EK59 EK61 EL51:EL64 EN51:ES64 FE63 FE51 FE53 FE55 FE57 FE59 FE61 FF51:FF64 FH51:FM64">
    <cfRule type="cellIs" dxfId="276" priority="40" stopIfTrue="1" operator="equal">
      <formula>"yoktur"</formula>
    </cfRule>
  </conditionalFormatting>
  <conditionalFormatting sqref="DR16:DR41">
    <cfRule type="expression" dxfId="275" priority="39">
      <formula>IF(AND(DQ16&gt;0,$EC$4&gt;0),1,0)</formula>
    </cfRule>
  </conditionalFormatting>
  <conditionalFormatting sqref="DT16:DT41">
    <cfRule type="expression" dxfId="274" priority="38">
      <formula>IF(AND(DS16&gt;0,$EC$4&gt;0),1,0)</formula>
    </cfRule>
  </conditionalFormatting>
  <conditionalFormatting sqref="DV16:DV41">
    <cfRule type="expression" dxfId="273" priority="37">
      <formula>IF(AND(DU16&gt;0,$EC$4&gt;0),1,0)</formula>
    </cfRule>
  </conditionalFormatting>
  <conditionalFormatting sqref="DX16:DX41">
    <cfRule type="expression" dxfId="272" priority="36">
      <formula>IF(AND(DW16&gt;0,$EC$4&gt;0),1,0)</formula>
    </cfRule>
  </conditionalFormatting>
  <conditionalFormatting sqref="DZ16:DZ41">
    <cfRule type="expression" dxfId="271" priority="35">
      <formula>IF(AND(DY16&gt;0,$EC$4&gt;0),1,0)</formula>
    </cfRule>
  </conditionalFormatting>
  <conditionalFormatting sqref="EB16:EB41">
    <cfRule type="expression" dxfId="270" priority="34">
      <formula>IF(AND(EA16&gt;0,$EC$4&gt;0),1,0)</formula>
    </cfRule>
  </conditionalFormatting>
  <conditionalFormatting sqref="ED16:ED41">
    <cfRule type="expression" dxfId="269" priority="33">
      <formula>IF(AND(EC16&gt;0,$EC$4&gt;0),1,0)</formula>
    </cfRule>
  </conditionalFormatting>
  <conditionalFormatting sqref="EF16:EF41">
    <cfRule type="expression" dxfId="268" priority="32">
      <formula>IF(AND(EE16&gt;0,$EQ$4&gt;0),1,0)</formula>
    </cfRule>
  </conditionalFormatting>
  <conditionalFormatting sqref="EH16:EH41">
    <cfRule type="expression" dxfId="267" priority="31">
      <formula>IF(AND(EG16&gt;0,$EQ$4&gt;0),1,0)</formula>
    </cfRule>
  </conditionalFormatting>
  <conditionalFormatting sqref="EJ16:EJ41">
    <cfRule type="expression" dxfId="266" priority="30">
      <formula>IF(AND(EI16&gt;0,$EQ$4&gt;0),1,0)</formula>
    </cfRule>
  </conditionalFormatting>
  <conditionalFormatting sqref="EL16:EL41">
    <cfRule type="expression" dxfId="265" priority="29">
      <formula>IF(AND(EK16&gt;0,$EQ$4&gt;0),1,0)</formula>
    </cfRule>
  </conditionalFormatting>
  <conditionalFormatting sqref="EN16:EN41">
    <cfRule type="expression" dxfId="264" priority="28">
      <formula>IF(AND(EM16&gt;0,$EQ$4&gt;0),1,0)</formula>
    </cfRule>
  </conditionalFormatting>
  <conditionalFormatting sqref="EP16:EP41">
    <cfRule type="expression" dxfId="263" priority="27">
      <formula>IF(AND(EO16&gt;0,$EQ$4&gt;0),1,0)</formula>
    </cfRule>
  </conditionalFormatting>
  <conditionalFormatting sqref="ER16:ER41">
    <cfRule type="expression" dxfId="262" priority="26">
      <formula>IF(AND(EQ16&gt;0,$EQ$4&gt;0),1,0)</formula>
    </cfRule>
  </conditionalFormatting>
  <conditionalFormatting sqref="ET16:ET41">
    <cfRule type="expression" dxfId="261" priority="25">
      <formula>IF(AND(ES16&gt;0,$FE$4&gt;0),1,0)</formula>
    </cfRule>
  </conditionalFormatting>
  <conditionalFormatting sqref="EV16:EV41">
    <cfRule type="expression" dxfId="260" priority="24">
      <formula>IF(AND(EU16&gt;0,$FE$4&gt;0),1,0)</formula>
    </cfRule>
  </conditionalFormatting>
  <conditionalFormatting sqref="EX16:EX41">
    <cfRule type="expression" dxfId="259" priority="23">
      <formula>IF(AND(EW16&gt;0,$FE$4&gt;0),1,0)</formula>
    </cfRule>
  </conditionalFormatting>
  <conditionalFormatting sqref="EZ16:EZ41">
    <cfRule type="expression" dxfId="258" priority="22">
      <formula>IF(AND(EY16&gt;0,$FE$4&gt;0),1,0)</formula>
    </cfRule>
  </conditionalFormatting>
  <conditionalFormatting sqref="FB16:FB41">
    <cfRule type="expression" dxfId="257" priority="21">
      <formula>IF(AND(FA16&gt;0,$FE$4&gt;0),1,0)</formula>
    </cfRule>
  </conditionalFormatting>
  <conditionalFormatting sqref="FD16:FD41">
    <cfRule type="expression" dxfId="256" priority="20">
      <formula>IF(AND(FC16&gt;0,$FE$4&gt;0),1,0)</formula>
    </cfRule>
  </conditionalFormatting>
  <conditionalFormatting sqref="FF16:FF41">
    <cfRule type="expression" dxfId="255" priority="19">
      <formula>IF(AND(FE16&gt;0,$FE$4&gt;0),1,0)</formula>
    </cfRule>
  </conditionalFormatting>
  <conditionalFormatting sqref="FH16:FH41">
    <cfRule type="expression" dxfId="254" priority="18">
      <formula>IF(AND(FG16&gt;0,$FS$4&gt;0),1,0)</formula>
    </cfRule>
  </conditionalFormatting>
  <conditionalFormatting sqref="FJ16:FJ41">
    <cfRule type="expression" dxfId="253" priority="17">
      <formula>IF(AND(FI16&gt;0,$FS$4&gt;0),1,0)</formula>
    </cfRule>
  </conditionalFormatting>
  <conditionalFormatting sqref="FL16:FL41">
    <cfRule type="expression" dxfId="252" priority="16">
      <formula>IF(AND(FK16&gt;0,$FS$4&gt;0),1,0)</formula>
    </cfRule>
  </conditionalFormatting>
  <conditionalFormatting sqref="FN16:FN41">
    <cfRule type="expression" dxfId="251" priority="15">
      <formula>IF(AND(FM16&gt;0,$FS$4&gt;0),1,0)</formula>
    </cfRule>
  </conditionalFormatting>
  <conditionalFormatting sqref="FP16:FP41">
    <cfRule type="expression" dxfId="250" priority="14">
      <formula>IF(AND(FO16&gt;0,$FS$4&gt;0),1,0)</formula>
    </cfRule>
  </conditionalFormatting>
  <conditionalFormatting sqref="FR16:FR41">
    <cfRule type="expression" dxfId="249" priority="13">
      <formula>IF(AND(FQ16&gt;0,$FS$4&gt;0),1,0)</formula>
    </cfRule>
  </conditionalFormatting>
  <conditionalFormatting sqref="FT16:FT41">
    <cfRule type="expression" dxfId="248" priority="12">
      <formula>IF(AND(FS16&gt;0,$FS$4&gt;0),1,0)</formula>
    </cfRule>
  </conditionalFormatting>
  <conditionalFormatting sqref="FV16:FV41">
    <cfRule type="expression" dxfId="247" priority="11">
      <formula>IF(AND(FU16&gt;0,$GG$4&gt;0),1,0)</formula>
    </cfRule>
  </conditionalFormatting>
  <conditionalFormatting sqref="FX16:FX41">
    <cfRule type="expression" dxfId="246" priority="10">
      <formula>IF(AND(FW16&gt;0,$GG$4&gt;0),1,0)</formula>
    </cfRule>
  </conditionalFormatting>
  <conditionalFormatting sqref="FZ16:FZ41">
    <cfRule type="expression" dxfId="245" priority="9">
      <formula>IF(AND(FY16&gt;0,$GG$4&gt;0),1,0)</formula>
    </cfRule>
  </conditionalFormatting>
  <conditionalFormatting sqref="GB16:GB41">
    <cfRule type="expression" dxfId="244" priority="8">
      <formula>IF(AND(GA16&gt;0,$GG$4&gt;0),1,0)</formula>
    </cfRule>
  </conditionalFormatting>
  <conditionalFormatting sqref="GD16:GD41">
    <cfRule type="expression" dxfId="243" priority="7">
      <formula>IF(AND(GC16&gt;0,$GG$4&gt;0),1,0)</formula>
    </cfRule>
  </conditionalFormatting>
  <conditionalFormatting sqref="GF16:GF41">
    <cfRule type="expression" dxfId="242" priority="6">
      <formula>IF(AND(GE16&gt;0,$GG$4&gt;0),1,0)</formula>
    </cfRule>
  </conditionalFormatting>
  <conditionalFormatting sqref="GH16:GH41">
    <cfRule type="expression" dxfId="241" priority="5">
      <formula>IF(AND(GG16&gt;0,$GG$4&gt;0),1,0)</formula>
    </cfRule>
  </conditionalFormatting>
  <conditionalFormatting sqref="EC4:ED4 EQ4:ER4 FE4:FF4 FS4:FT4 GG4:GH4">
    <cfRule type="cellIs" dxfId="240" priority="4" operator="greaterThan">
      <formula>0</formula>
    </cfRule>
  </conditionalFormatting>
  <conditionalFormatting sqref="DQ7:GH7">
    <cfRule type="expression" dxfId="239" priority="3">
      <formula>IF($PR$7&gt;0,1,0)</formula>
    </cfRule>
  </conditionalFormatting>
  <conditionalFormatting sqref="FX63 FX51 FX53 FX55 FX57 FX59 FX61 FY51:FY64 GA51:GF64">
    <cfRule type="cellIs" dxfId="238" priority="2" stopIfTrue="1" operator="equal">
      <formula>"yoktur"</formula>
    </cfRule>
  </conditionalFormatting>
  <conditionalFormatting sqref="CX63 CX51 CX53 CX55 CX57 CX59 CX61 CY51:CY64 DA51:DF64">
    <cfRule type="cellIs" dxfId="237" priority="1" stopIfTrue="1" operator="equal">
      <formula>"yoktur"</formula>
    </cfRule>
  </conditionalFormatting>
  <dataValidations count="2">
    <dataValidation type="list" allowBlank="1" showInputMessage="1" showErrorMessage="1" errorTitle="AÇILIR LİSTEDEN &quot;X&quot; İŞARETİ YAZ" error="Düşülecek saat, hücre rengi yeşil ve sol yanında rakam olan hücreye &quot;X&quot; işareti konularak yapılır." sqref="DR16:DR41 DT16:DT41 DV16:DV41 DZ16:DZ41 EB16:EB41 ED16:ED41 DX16:DX41">
      <formula1>IF(AND($EC$4&gt;0,DQ16&lt;&gt;0,DQ16&gt;0),sasa,0)</formula1>
    </dataValidation>
    <dataValidation type="list" allowBlank="1" showInputMessage="1" showErrorMessage="1" errorTitle="AÇILIR LİSTEDEN &quot;X&quot; İŞARETİ YAZ" error="Düşülecek saat, hücre rengi yeşil ve sol yanında rakam olan hücreye &quot;X&quot; işareti konularak yapılır." sqref="GH16:GH41 FT16:FT41 FR16:FR41 FF16:FF41 ER16:ER41 GF16:GF41 EJ16:EJ41 EX16:EX41 FL16:FL41 FZ16:FZ41 EH16:EH41 EV16:EV41 FJ16:FJ41 FX16:FX41 EF16:EF41 ET16:ET41 FH16:FH41 FV16:FV41 EL16:EL41 EZ16:EZ41 FN16:FN41 GB16:GB41 EN16:EN41 FB16:FB41 FP16:FP41 GD16:GD41 EP16:EP41 FD16:FD41">
      <formula1>IF(AND(EE16&lt;&gt;0,EE16&gt;0),sasa,0)</formula1>
    </dataValidation>
  </dataValidations>
  <printOptions horizontalCentered="1" verticalCentered="1"/>
  <pageMargins left="0" right="0" top="0" bottom="0" header="0" footer="0"/>
  <pageSetup paperSize="9" scale="87" orientation="landscape" blackAndWhite="1"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FF"/>
    <pageSetUpPr fitToPage="1"/>
  </sheetPr>
  <dimension ref="B1:H31"/>
  <sheetViews>
    <sheetView showGridLines="0" showRowColHeaders="0" workbookViewId="0">
      <selection activeCell="B30" sqref="B30"/>
    </sheetView>
  </sheetViews>
  <sheetFormatPr defaultRowHeight="15"/>
  <cols>
    <col min="1" max="1" width="3.140625" style="2315" customWidth="1"/>
    <col min="2" max="2" width="181" style="2314" customWidth="1"/>
    <col min="3" max="3" width="1.42578125" style="2315" customWidth="1"/>
    <col min="4" max="23" width="4.5703125" style="2315" customWidth="1"/>
    <col min="24" max="16384" width="9.140625" style="2315"/>
  </cols>
  <sheetData>
    <row r="1" spans="2:8" ht="6" customHeight="1" thickBot="1"/>
    <row r="2" spans="2:8" ht="34.5" thickTop="1" thickBot="1">
      <c r="B2" s="2316" t="s">
        <v>254</v>
      </c>
      <c r="E2" s="4224">
        <f>B29</f>
        <v>45364</v>
      </c>
      <c r="F2" s="4224"/>
      <c r="G2" s="4224"/>
      <c r="H2" s="4224"/>
    </row>
    <row r="3" spans="2:8" ht="28.5" thickTop="1" thickBot="1">
      <c r="B3" s="2317" t="s">
        <v>255</v>
      </c>
      <c r="E3" s="4223" t="str">
        <f>B30</f>
        <v>Versiyon : 7.1.0</v>
      </c>
      <c r="F3" s="4223"/>
      <c r="G3" s="4223"/>
      <c r="H3" s="4223"/>
    </row>
    <row r="4" spans="2:8" ht="29.25" thickTop="1">
      <c r="B4" s="3812" t="s">
        <v>251</v>
      </c>
    </row>
    <row r="5" spans="2:8">
      <c r="B5" s="2318" t="s">
        <v>252</v>
      </c>
    </row>
    <row r="6" spans="2:8">
      <c r="B6" s="2318" t="s">
        <v>253</v>
      </c>
    </row>
    <row r="7" spans="2:8">
      <c r="B7" s="2319" t="s">
        <v>350</v>
      </c>
    </row>
    <row r="8" spans="2:8">
      <c r="B8" s="2319" t="s">
        <v>365</v>
      </c>
    </row>
    <row r="9" spans="2:8" ht="30">
      <c r="B9" s="2318" t="s">
        <v>366</v>
      </c>
    </row>
    <row r="10" spans="2:8">
      <c r="B10" s="3810" t="s">
        <v>349</v>
      </c>
    </row>
    <row r="11" spans="2:8">
      <c r="B11" s="2318" t="s">
        <v>354</v>
      </c>
    </row>
    <row r="12" spans="2:8" ht="17.25" customHeight="1">
      <c r="B12" s="2318" t="s">
        <v>355</v>
      </c>
    </row>
    <row r="13" spans="2:8" ht="28.5">
      <c r="B13" s="2318" t="s">
        <v>351</v>
      </c>
    </row>
    <row r="14" spans="2:8" ht="33" customHeight="1">
      <c r="B14" s="2318" t="s">
        <v>368</v>
      </c>
    </row>
    <row r="15" spans="2:8" ht="15" customHeight="1">
      <c r="B15" s="2318" t="s">
        <v>264</v>
      </c>
    </row>
    <row r="16" spans="2:8">
      <c r="B16" s="2318" t="s">
        <v>348</v>
      </c>
    </row>
    <row r="17" spans="2:2" ht="88.5" customHeight="1">
      <c r="B17" s="2320" t="s">
        <v>369</v>
      </c>
    </row>
    <row r="18" spans="2:2">
      <c r="B18" s="2318" t="s">
        <v>265</v>
      </c>
    </row>
    <row r="19" spans="2:2">
      <c r="B19" s="3873" t="s">
        <v>352</v>
      </c>
    </row>
    <row r="20" spans="2:2">
      <c r="B20" s="3873" t="s">
        <v>353</v>
      </c>
    </row>
    <row r="21" spans="2:2">
      <c r="B21" s="2318" t="s">
        <v>262</v>
      </c>
    </row>
    <row r="22" spans="2:2" ht="28.5">
      <c r="B22" s="2318" t="s">
        <v>307</v>
      </c>
    </row>
    <row r="23" spans="2:2" ht="44.25">
      <c r="B23" s="2318" t="s">
        <v>306</v>
      </c>
    </row>
    <row r="24" spans="2:2" ht="19.5" customHeight="1">
      <c r="B24" s="2318" t="s">
        <v>378</v>
      </c>
    </row>
    <row r="25" spans="2:2" ht="28.5">
      <c r="B25" s="2318" t="s">
        <v>377</v>
      </c>
    </row>
    <row r="26" spans="2:2" ht="88.5" customHeight="1" thickBot="1">
      <c r="B26" s="2321" t="s">
        <v>356</v>
      </c>
    </row>
    <row r="27" spans="2:2" ht="7.5" customHeight="1" thickTop="1">
      <c r="B27" s="3811"/>
    </row>
    <row r="28" spans="2:2" ht="16.5">
      <c r="B28" s="2615" t="s">
        <v>256</v>
      </c>
    </row>
    <row r="29" spans="2:2">
      <c r="B29" s="3846">
        <v>45364</v>
      </c>
    </row>
    <row r="30" spans="2:2">
      <c r="B30" s="2322" t="s">
        <v>386</v>
      </c>
    </row>
    <row r="31" spans="2:2" ht="16.5">
      <c r="B31" s="2615" t="s">
        <v>282</v>
      </c>
    </row>
  </sheetData>
  <sheetProtection password="CA46" sheet="1" objects="1" scenarios="1" selectLockedCells="1"/>
  <mergeCells count="2">
    <mergeCell ref="E3:H3"/>
    <mergeCell ref="E2:H2"/>
  </mergeCells>
  <pageMargins left="0.6692913385826772" right="7.874015748031496E-2" top="3.937007874015748E-2" bottom="3.937007874015748E-2" header="0.31496062992125984" footer="0.31496062992125984"/>
  <pageSetup paperSize="9" scale="75"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9900"/>
  </sheetPr>
  <dimension ref="A1:MT438"/>
  <sheetViews>
    <sheetView showGridLines="0" showRowColHeaders="0" showZeros="0" topLeftCell="C11" zoomScaleNormal="100" workbookViewId="0">
      <selection activeCell="M26" sqref="M26:P26"/>
    </sheetView>
  </sheetViews>
  <sheetFormatPr defaultColWidth="2.42578125" defaultRowHeight="12.75"/>
  <cols>
    <col min="1" max="1" width="7.7109375" style="1" hidden="1" customWidth="1"/>
    <col min="2" max="2" width="3.85546875" style="1" hidden="1" customWidth="1"/>
    <col min="3" max="3" width="1.140625" style="734" customWidth="1"/>
    <col min="4" max="4" width="7.5703125" style="1" hidden="1" customWidth="1"/>
    <col min="5" max="5" width="2.42578125" style="5" customWidth="1"/>
    <col min="6" max="7" width="1.85546875" style="3" customWidth="1"/>
    <col min="8" max="8" width="2.7109375" style="3" customWidth="1"/>
    <col min="9" max="9" width="2.140625" style="3" customWidth="1"/>
    <col min="10" max="10" width="2.28515625" style="3" customWidth="1"/>
    <col min="11" max="11" width="2.42578125" style="3" customWidth="1"/>
    <col min="12" max="12" width="2.28515625" style="3" customWidth="1"/>
    <col min="13" max="13" width="2.7109375" style="3" customWidth="1"/>
    <col min="14" max="14" width="3.7109375" style="3" hidden="1" customWidth="1"/>
    <col min="15" max="15" width="2.140625" style="3" customWidth="1"/>
    <col min="16" max="16" width="2.85546875" style="3" customWidth="1"/>
    <col min="17" max="21" width="3.7109375" style="3" customWidth="1"/>
    <col min="22" max="22" width="10.28515625" style="3" hidden="1" customWidth="1"/>
    <col min="23" max="23" width="3.140625" style="2" customWidth="1"/>
    <col min="24" max="24" width="2.85546875" style="2" customWidth="1"/>
    <col min="25" max="25" width="2.5703125" style="3" customWidth="1"/>
    <col min="26" max="26" width="2.7109375" style="3" hidden="1" customWidth="1"/>
    <col min="27" max="27" width="3.5703125" style="3" customWidth="1"/>
    <col min="28" max="29" width="3.140625" style="3" customWidth="1"/>
    <col min="30" max="30" width="3" style="3" bestFit="1" customWidth="1"/>
    <col min="31" max="31" width="3.5703125" style="3" hidden="1" customWidth="1"/>
    <col min="32" max="32" width="3.140625" style="4" customWidth="1"/>
    <col min="33" max="33" width="2.7109375" style="5" hidden="1" customWidth="1"/>
    <col min="34" max="34" width="2.7109375" style="3" hidden="1" customWidth="1"/>
    <col min="35" max="36" width="3" style="3" hidden="1" customWidth="1"/>
    <col min="37" max="41" width="2.85546875" style="3" hidden="1" customWidth="1"/>
    <col min="42" max="42" width="2.140625" style="3" hidden="1" customWidth="1"/>
    <col min="43" max="43" width="18.7109375" style="3" hidden="1" customWidth="1"/>
    <col min="44" max="44" width="2.140625" style="4" hidden="1" customWidth="1"/>
    <col min="45" max="48" width="2.7109375" style="6" hidden="1" customWidth="1"/>
    <col min="49" max="49" width="12" style="7" hidden="1" customWidth="1"/>
    <col min="50" max="50" width="2.7109375" style="8" hidden="1" customWidth="1"/>
    <col min="51" max="51" width="3" style="8" hidden="1" customWidth="1"/>
    <col min="52" max="52" width="4" style="8" hidden="1" customWidth="1"/>
    <col min="53" max="53" width="3.85546875" style="8" hidden="1" customWidth="1"/>
    <col min="54" max="54" width="8.140625" style="8" hidden="1" customWidth="1"/>
    <col min="55" max="55" width="4.85546875" style="8" hidden="1" customWidth="1"/>
    <col min="56" max="56" width="5.42578125" style="8" hidden="1" customWidth="1"/>
    <col min="57" max="57" width="5.5703125" style="8" hidden="1" customWidth="1"/>
    <col min="58" max="58" width="7.42578125" style="9" hidden="1" customWidth="1"/>
    <col min="59" max="59" width="4.42578125" style="9" hidden="1" customWidth="1"/>
    <col min="60" max="60" width="3.140625" style="9" customWidth="1"/>
    <col min="61" max="61" width="2.85546875" style="10" customWidth="1"/>
    <col min="62" max="62" width="2.85546875" style="11" customWidth="1"/>
    <col min="63" max="63" width="4.28515625" style="1" customWidth="1"/>
    <col min="64" max="69" width="2.42578125" style="9" customWidth="1"/>
    <col min="70" max="70" width="2.42578125" style="12" customWidth="1"/>
    <col min="71" max="71" width="2.42578125" style="13" customWidth="1"/>
    <col min="72" max="89" width="2.42578125" style="9" customWidth="1"/>
    <col min="90" max="90" width="2.42578125" style="159" customWidth="1"/>
    <col min="91" max="92" width="2.42578125" style="1" customWidth="1"/>
    <col min="93" max="95" width="3" style="1" bestFit="1" customWidth="1"/>
    <col min="96" max="96" width="3" style="1" customWidth="1"/>
    <col min="97" max="97" width="2.42578125" style="165" customWidth="1"/>
    <col min="98" max="98" width="2.42578125" style="166" customWidth="1"/>
    <col min="99" max="107" width="2.5703125" style="1" customWidth="1"/>
    <col min="108" max="108" width="6.42578125" style="1796" customWidth="1"/>
    <col min="109" max="115" width="0.85546875" style="1" hidden="1" customWidth="1"/>
    <col min="116" max="122" width="0.85546875" style="20" hidden="1" customWidth="1"/>
    <col min="123" max="123" width="0.85546875" style="21" hidden="1" customWidth="1"/>
    <col min="124" max="134" width="0.85546875" style="1" hidden="1" customWidth="1"/>
    <col min="135" max="135" width="3" style="1" hidden="1" customWidth="1"/>
    <col min="136" max="136" width="32.42578125" style="1" customWidth="1"/>
    <col min="137" max="139" width="6" style="1" hidden="1" customWidth="1"/>
    <col min="140" max="140" width="8.28515625" style="1" hidden="1" customWidth="1"/>
    <col min="141" max="141" width="2" style="1" hidden="1" customWidth="1"/>
    <col min="142" max="142" width="0.7109375" style="1" customWidth="1"/>
    <col min="143" max="143" width="0.42578125" style="1" customWidth="1"/>
    <col min="144" max="144" width="1" style="1" hidden="1" customWidth="1"/>
    <col min="145" max="145" width="1.7109375" style="1" customWidth="1"/>
    <col min="146" max="146" width="4.7109375" style="1" hidden="1" customWidth="1"/>
    <col min="147" max="147" width="1.140625" style="1" hidden="1" customWidth="1"/>
    <col min="148" max="148" width="1.28515625" style="1" hidden="1" customWidth="1"/>
    <col min="149" max="149" width="70.140625" style="1" customWidth="1"/>
    <col min="150" max="150" width="6.140625" style="1" customWidth="1"/>
    <col min="151" max="151" width="2.7109375" style="1" hidden="1" customWidth="1"/>
    <col min="152" max="152" width="6.140625" style="1" hidden="1" customWidth="1"/>
    <col min="153" max="153" width="3" style="1" hidden="1" customWidth="1"/>
    <col min="154" max="154" width="2.7109375" style="1" hidden="1" customWidth="1"/>
    <col min="155" max="155" width="13.5703125" style="1" hidden="1" customWidth="1"/>
    <col min="156" max="156" width="10.5703125" style="1" hidden="1" customWidth="1"/>
    <col min="157" max="157" width="16" style="1" hidden="1" customWidth="1"/>
    <col min="158" max="160" width="6.140625" style="1" hidden="1" customWidth="1"/>
    <col min="161" max="161" width="2" style="1" hidden="1" customWidth="1"/>
    <col min="162" max="164" width="6.140625" style="1" hidden="1" customWidth="1"/>
    <col min="165" max="165" width="2" style="1" hidden="1" customWidth="1"/>
    <col min="166" max="166" width="2.42578125" style="379" hidden="1" customWidth="1"/>
    <col min="167" max="167" width="1.7109375" style="1" hidden="1" customWidth="1"/>
    <col min="168" max="171" width="6.140625" style="1" hidden="1" customWidth="1"/>
    <col min="172" max="173" width="3.42578125" style="1" hidden="1" customWidth="1"/>
    <col min="174" max="175" width="3.7109375" style="1" hidden="1" customWidth="1"/>
    <col min="176" max="176" width="4" style="1" hidden="1" customWidth="1"/>
    <col min="177" max="177" width="3.7109375" style="1" hidden="1" customWidth="1"/>
    <col min="178" max="178" width="3.5703125" style="1" hidden="1" customWidth="1"/>
    <col min="179" max="180" width="6.140625" style="1" hidden="1" customWidth="1"/>
    <col min="181" max="181" width="3.5703125" style="1" hidden="1" customWidth="1"/>
    <col min="182" max="182" width="3.42578125" style="1" hidden="1" customWidth="1"/>
    <col min="183" max="184" width="3.5703125" style="1" hidden="1" customWidth="1"/>
    <col min="185" max="185" width="4.5703125" style="1" hidden="1" customWidth="1"/>
    <col min="186" max="186" width="4.140625" style="1" hidden="1" customWidth="1"/>
    <col min="187" max="187" width="4" style="1" hidden="1" customWidth="1"/>
    <col min="188" max="191" width="6.140625" style="1" hidden="1" customWidth="1"/>
    <col min="192" max="192" width="5.42578125" style="1" hidden="1" customWidth="1"/>
    <col min="193" max="195" width="6.140625" style="1" hidden="1" customWidth="1"/>
    <col min="196" max="196" width="3.28515625" style="1" hidden="1" customWidth="1"/>
    <col min="197" max="197" width="1.85546875" style="1" hidden="1" customWidth="1"/>
    <col min="198" max="209" width="6.140625" style="1" hidden="1" customWidth="1"/>
    <col min="210" max="210" width="1.85546875" style="1" hidden="1" customWidth="1"/>
    <col min="211" max="219" width="6.140625" style="1" hidden="1" customWidth="1"/>
    <col min="220" max="220" width="10.140625" style="1" hidden="1" customWidth="1"/>
    <col min="221" max="221" width="2" style="1" hidden="1" customWidth="1"/>
    <col min="222" max="223" width="2.28515625" style="1" hidden="1" customWidth="1"/>
    <col min="224" max="224" width="2.5703125" style="1" hidden="1" customWidth="1"/>
    <col min="225" max="225" width="2.42578125" style="1" hidden="1" customWidth="1"/>
    <col min="226" max="226" width="3.140625" style="1" hidden="1" customWidth="1"/>
    <col min="227" max="227" width="2.85546875" style="1" hidden="1" customWidth="1"/>
    <col min="228" max="228" width="2.5703125" style="1" hidden="1" customWidth="1"/>
    <col min="229" max="230" width="2.28515625" style="1" hidden="1" customWidth="1"/>
    <col min="231" max="231" width="2.5703125" style="1" hidden="1" customWidth="1"/>
    <col min="232" max="232" width="2.42578125" style="1" hidden="1" customWidth="1"/>
    <col min="233" max="233" width="3.140625" style="1" hidden="1" customWidth="1"/>
    <col min="234" max="234" width="2.85546875" style="1" hidden="1" customWidth="1"/>
    <col min="235" max="235" width="2.5703125" style="1" hidden="1" customWidth="1"/>
    <col min="236" max="239" width="1.85546875" style="1" hidden="1" customWidth="1"/>
    <col min="240" max="240" width="3.140625" style="1" hidden="1" customWidth="1"/>
    <col min="241" max="241" width="2.85546875" style="1" hidden="1" customWidth="1"/>
    <col min="242" max="242" width="2.5703125" style="1" hidden="1" customWidth="1"/>
    <col min="243" max="244" width="2.28515625" style="1" hidden="1" customWidth="1"/>
    <col min="245" max="245" width="2.5703125" style="1" hidden="1" customWidth="1"/>
    <col min="246" max="246" width="2.42578125" style="1" hidden="1" customWidth="1"/>
    <col min="247" max="247" width="3.140625" style="1" hidden="1" customWidth="1"/>
    <col min="248" max="248" width="2.85546875" style="1" hidden="1" customWidth="1"/>
    <col min="249" max="249" width="2.5703125" style="1" hidden="1" customWidth="1"/>
    <col min="250" max="251" width="2.28515625" style="1" hidden="1" customWidth="1"/>
    <col min="252" max="252" width="2.5703125" style="1" hidden="1" customWidth="1"/>
    <col min="253" max="253" width="2.42578125" style="1" hidden="1" customWidth="1"/>
    <col min="254" max="254" width="3.140625" style="1" hidden="1" customWidth="1"/>
    <col min="255" max="255" width="2.85546875" style="1" hidden="1" customWidth="1"/>
    <col min="256" max="256" width="2.5703125" style="1" hidden="1" customWidth="1"/>
    <col min="257" max="257" width="7.7109375" style="1" hidden="1" customWidth="1"/>
    <col min="258" max="310" width="6.140625" style="1" hidden="1" customWidth="1"/>
    <col min="311" max="311" width="6.42578125" style="1" hidden="1" customWidth="1"/>
    <col min="312" max="312" width="1.42578125" style="1" hidden="1" customWidth="1"/>
    <col min="313" max="317" width="1.85546875" style="1" hidden="1" customWidth="1"/>
    <col min="318" max="318" width="6.140625" style="1" hidden="1" customWidth="1"/>
    <col min="319" max="323" width="1.85546875" style="1" hidden="1" customWidth="1"/>
    <col min="324" max="324" width="2" style="1" hidden="1" customWidth="1"/>
    <col min="325" max="330" width="6.140625" style="1" hidden="1" customWidth="1"/>
    <col min="331" max="331" width="9.42578125" style="1" hidden="1" customWidth="1"/>
    <col min="332" max="358" width="6.140625" style="1" hidden="1" customWidth="1"/>
    <col min="359" max="363" width="6.140625" style="1" customWidth="1"/>
    <col min="364" max="476" width="3.42578125" style="1" customWidth="1"/>
    <col min="477" max="16384" width="2.42578125" style="1"/>
  </cols>
  <sheetData>
    <row r="1" spans="3:350" ht="9.75" hidden="1" customHeight="1">
      <c r="BL1" s="709"/>
      <c r="BM1" s="709"/>
      <c r="BN1" s="709"/>
      <c r="BO1" s="709"/>
      <c r="BP1" s="709"/>
      <c r="BQ1" s="709"/>
      <c r="BR1" s="709"/>
      <c r="BS1" s="709"/>
      <c r="BT1" s="380"/>
      <c r="BU1" s="380"/>
      <c r="BV1" s="380"/>
      <c r="BW1" s="380"/>
      <c r="BX1" s="380"/>
      <c r="BY1" s="380"/>
      <c r="BZ1" s="380"/>
      <c r="CA1" s="380"/>
      <c r="CB1" s="380"/>
      <c r="CC1" s="380"/>
      <c r="CD1" s="380"/>
      <c r="CE1" s="380"/>
      <c r="CF1" s="380"/>
      <c r="CG1" s="380"/>
      <c r="CH1" s="380"/>
      <c r="CI1" s="707"/>
      <c r="CJ1" s="707"/>
      <c r="CK1" s="707"/>
      <c r="CL1" s="707"/>
      <c r="CM1" s="707"/>
      <c r="CN1" s="728" t="str">
        <f>IF(OR(CN4="X",CN14="X"),"X","")</f>
        <v>X</v>
      </c>
      <c r="CO1" s="728" t="str">
        <f t="shared" ref="CO1:CT1" si="0">IF(OR(CO4="X",CO14="X"),"X","")</f>
        <v>X</v>
      </c>
      <c r="CP1" s="728" t="str">
        <f t="shared" si="0"/>
        <v>X</v>
      </c>
      <c r="CQ1" s="728" t="str">
        <f t="shared" si="0"/>
        <v>X</v>
      </c>
      <c r="CR1" s="728" t="str">
        <f t="shared" si="0"/>
        <v>X</v>
      </c>
      <c r="CS1" s="728" t="str">
        <f t="shared" si="0"/>
        <v>X</v>
      </c>
      <c r="CT1" s="728" t="str">
        <f t="shared" si="0"/>
        <v>X</v>
      </c>
      <c r="CU1" s="139"/>
      <c r="CV1" s="4708"/>
      <c r="CW1" s="4708"/>
      <c r="CX1" s="4708"/>
      <c r="CY1" s="4708"/>
      <c r="CZ1" s="4708"/>
      <c r="DA1" s="4708"/>
      <c r="DB1" s="4708"/>
      <c r="DC1" s="379"/>
      <c r="ET1" s="750"/>
      <c r="EV1" s="379"/>
      <c r="EW1" s="750"/>
      <c r="EX1" s="750"/>
    </row>
    <row r="2" spans="3:350" ht="9.75" hidden="1" customHeight="1">
      <c r="BL2" s="709"/>
      <c r="BM2" s="709"/>
      <c r="BN2" s="709"/>
      <c r="BO2" s="709"/>
      <c r="BP2" s="709"/>
      <c r="BQ2" s="709"/>
      <c r="BR2" s="709"/>
      <c r="BS2" s="709"/>
      <c r="BT2" s="380"/>
      <c r="BU2" s="380"/>
      <c r="BV2" s="380"/>
      <c r="BW2" s="380"/>
      <c r="BX2" s="380"/>
      <c r="BY2" s="380"/>
      <c r="BZ2" s="380"/>
      <c r="CA2" s="380"/>
      <c r="CB2" s="380"/>
      <c r="CC2" s="380"/>
      <c r="CD2" s="380"/>
      <c r="CE2" s="380"/>
      <c r="CF2" s="380"/>
      <c r="CG2" s="380"/>
      <c r="CH2" s="380"/>
      <c r="CI2" s="707" t="str">
        <f t="shared" ref="CI2:CM2" si="1">IF(OR(CI5="X",CI11="X"),"X","")</f>
        <v/>
      </c>
      <c r="CJ2" s="707" t="str">
        <f t="shared" si="1"/>
        <v/>
      </c>
      <c r="CK2" s="707" t="str">
        <f t="shared" si="1"/>
        <v/>
      </c>
      <c r="CL2" s="707" t="str">
        <f t="shared" si="1"/>
        <v/>
      </c>
      <c r="CM2" s="707" t="str">
        <f t="shared" si="1"/>
        <v/>
      </c>
      <c r="CN2" s="728" t="str">
        <f>IF(OR(CN5="X",CN14="X"),"X","")</f>
        <v/>
      </c>
      <c r="CO2" s="728" t="str">
        <f t="shared" ref="CO2:CT2" si="2">IF(OR(CO5="X",CO14="X"),"X","")</f>
        <v/>
      </c>
      <c r="CP2" s="728" t="str">
        <f t="shared" si="2"/>
        <v/>
      </c>
      <c r="CQ2" s="728" t="str">
        <f t="shared" si="2"/>
        <v/>
      </c>
      <c r="CR2" s="728" t="str">
        <f t="shared" si="2"/>
        <v/>
      </c>
      <c r="CS2" s="728" t="str">
        <f t="shared" si="2"/>
        <v/>
      </c>
      <c r="CT2" s="728" t="str">
        <f t="shared" si="2"/>
        <v/>
      </c>
      <c r="CU2" s="139"/>
      <c r="CV2" s="454"/>
      <c r="CW2" s="454"/>
      <c r="CX2" s="454"/>
      <c r="CY2" s="454"/>
      <c r="CZ2" s="454"/>
      <c r="DA2" s="454"/>
      <c r="DB2" s="454"/>
      <c r="DC2" s="379"/>
      <c r="EV2" s="379"/>
      <c r="EW2" s="750"/>
      <c r="EX2" s="750"/>
    </row>
    <row r="3" spans="3:350" ht="9.75" hidden="1" customHeight="1">
      <c r="BH3" s="732"/>
      <c r="BL3" s="709"/>
      <c r="BM3" s="709"/>
      <c r="BN3" s="709"/>
      <c r="BO3" s="709"/>
      <c r="BP3" s="709"/>
      <c r="BQ3" s="709"/>
      <c r="BR3" s="709"/>
      <c r="BS3" s="709"/>
      <c r="BT3" s="380"/>
      <c r="BU3" s="380"/>
      <c r="BV3" s="380"/>
      <c r="BW3" s="380"/>
      <c r="BX3" s="380"/>
      <c r="BY3" s="380"/>
      <c r="BZ3" s="380"/>
      <c r="CA3" s="380"/>
      <c r="CB3" s="380"/>
      <c r="CC3" s="380"/>
      <c r="CD3" s="380"/>
      <c r="CE3" s="380"/>
      <c r="CF3" s="380"/>
      <c r="CG3" s="380"/>
      <c r="CH3" s="380"/>
      <c r="CI3" s="455"/>
      <c r="CJ3" s="455"/>
      <c r="CK3" s="455"/>
      <c r="CL3" s="455"/>
      <c r="CM3" s="455"/>
      <c r="CN3" s="455"/>
      <c r="CO3" s="455"/>
      <c r="CP3" s="455"/>
      <c r="CQ3" s="455"/>
      <c r="CR3" s="455"/>
      <c r="CS3" s="455"/>
      <c r="CT3" s="455"/>
      <c r="CU3" s="139"/>
      <c r="CV3" s="454"/>
      <c r="CW3" s="454"/>
      <c r="CX3" s="454"/>
      <c r="CY3" s="454"/>
      <c r="CZ3" s="454"/>
      <c r="DA3" s="454"/>
      <c r="DB3" s="454"/>
      <c r="DC3" s="379"/>
      <c r="EV3" s="379"/>
      <c r="EW3" s="750"/>
      <c r="EX3" s="750"/>
    </row>
    <row r="4" spans="3:350" ht="9.75" hidden="1" customHeight="1">
      <c r="BH4" s="732"/>
      <c r="BL4" s="709"/>
      <c r="BM4" s="709"/>
      <c r="BN4" s="709"/>
      <c r="BO4" s="709"/>
      <c r="BP4" s="709"/>
      <c r="BQ4" s="709"/>
      <c r="BR4" s="709"/>
      <c r="BS4" s="709"/>
      <c r="BT4" s="380"/>
      <c r="BU4" s="380"/>
      <c r="BV4" s="380"/>
      <c r="BW4" s="380"/>
      <c r="BX4" s="380"/>
      <c r="BY4" s="380"/>
      <c r="BZ4" s="380"/>
      <c r="CA4" s="380"/>
      <c r="CB4" s="380"/>
      <c r="CC4" s="380"/>
      <c r="CD4" s="380"/>
      <c r="CE4" s="380"/>
      <c r="CF4" s="380"/>
      <c r="CG4" s="380"/>
      <c r="CH4" s="380"/>
      <c r="CI4" s="719"/>
      <c r="CJ4" s="719"/>
      <c r="CK4" s="719"/>
      <c r="CL4" s="719"/>
      <c r="CM4" s="720"/>
      <c r="CN4" s="721" t="str">
        <f>IF(OR(CP16=CW23,$CP$25=1),"x","")</f>
        <v>x</v>
      </c>
      <c r="CO4" s="722" t="str">
        <f>$CN$4</f>
        <v>x</v>
      </c>
      <c r="CP4" s="722" t="str">
        <f t="shared" ref="CP4:CT4" si="3">$CN$4</f>
        <v>x</v>
      </c>
      <c r="CQ4" s="722" t="str">
        <f t="shared" si="3"/>
        <v>x</v>
      </c>
      <c r="CR4" s="722" t="str">
        <f t="shared" si="3"/>
        <v>x</v>
      </c>
      <c r="CS4" s="722" t="str">
        <f t="shared" si="3"/>
        <v>x</v>
      </c>
      <c r="CT4" s="722" t="str">
        <f t="shared" si="3"/>
        <v>x</v>
      </c>
      <c r="CU4" s="139"/>
      <c r="CV4" s="454"/>
      <c r="CW4" s="454"/>
      <c r="CX4" s="454"/>
      <c r="CY4" s="454"/>
      <c r="CZ4" s="454"/>
      <c r="DA4" s="454"/>
      <c r="DB4" s="454"/>
      <c r="DC4" s="379"/>
      <c r="EV4" s="379"/>
      <c r="EW4" s="750"/>
      <c r="EX4" s="750"/>
    </row>
    <row r="5" spans="3:350" ht="9.75" hidden="1" customHeight="1">
      <c r="BH5" s="732"/>
      <c r="BL5" s="709"/>
      <c r="BM5" s="709"/>
      <c r="BN5" s="709"/>
      <c r="BO5" s="709"/>
      <c r="BP5" s="709"/>
      <c r="BQ5" s="709"/>
      <c r="BR5" s="709"/>
      <c r="BS5" s="709"/>
      <c r="BT5" s="380"/>
      <c r="BU5" s="380"/>
      <c r="BV5" s="380"/>
      <c r="BW5" s="380"/>
      <c r="BX5" s="380"/>
      <c r="BY5" s="380"/>
      <c r="BZ5" s="380"/>
      <c r="CA5" s="380"/>
      <c r="CB5" s="380"/>
      <c r="CC5" s="380"/>
      <c r="CD5" s="380"/>
      <c r="CE5" s="380"/>
      <c r="CF5" s="380"/>
      <c r="CG5" s="380"/>
      <c r="CH5" s="380"/>
      <c r="CI5" s="719"/>
      <c r="CJ5" s="719"/>
      <c r="CK5" s="719"/>
      <c r="CL5" s="719"/>
      <c r="CM5" s="720"/>
      <c r="CN5" s="721" t="str">
        <f>IF(OR(CP19=CW23,$CP$20=1),"X","")</f>
        <v/>
      </c>
      <c r="CO5" s="721" t="str">
        <f>$CN$5</f>
        <v/>
      </c>
      <c r="CP5" s="721" t="str">
        <f t="shared" ref="CP5:CT5" si="4">$CN$5</f>
        <v/>
      </c>
      <c r="CQ5" s="721" t="str">
        <f t="shared" si="4"/>
        <v/>
      </c>
      <c r="CR5" s="721" t="str">
        <f t="shared" si="4"/>
        <v/>
      </c>
      <c r="CS5" s="721" t="str">
        <f t="shared" si="4"/>
        <v/>
      </c>
      <c r="CT5" s="721" t="str">
        <f t="shared" si="4"/>
        <v/>
      </c>
      <c r="CU5" s="724"/>
      <c r="CV5" s="454"/>
      <c r="CW5" s="454"/>
      <c r="CX5" s="454"/>
      <c r="CY5" s="454"/>
      <c r="CZ5" s="454"/>
      <c r="DA5" s="454"/>
      <c r="DB5" s="454"/>
      <c r="DC5" s="379"/>
      <c r="EV5" s="379"/>
      <c r="EW5" s="750"/>
      <c r="EX5" s="750"/>
    </row>
    <row r="6" spans="3:350" ht="9.75" hidden="1" customHeight="1">
      <c r="BH6" s="432"/>
      <c r="BL6" s="709"/>
      <c r="BM6" s="709"/>
      <c r="BN6" s="709"/>
      <c r="BO6" s="709"/>
      <c r="BP6" s="709"/>
      <c r="BQ6" s="709"/>
      <c r="BR6" s="709"/>
      <c r="BS6" s="709"/>
      <c r="BT6" s="380"/>
      <c r="BU6" s="380"/>
      <c r="BV6" s="380"/>
      <c r="BW6" s="380"/>
      <c r="BX6" s="380"/>
      <c r="BY6" s="380"/>
      <c r="BZ6" s="380"/>
      <c r="CA6" s="380"/>
      <c r="CB6" s="380"/>
      <c r="CC6" s="380"/>
      <c r="CD6" s="380"/>
      <c r="CE6" s="380"/>
      <c r="CF6" s="698"/>
      <c r="CG6" s="698"/>
      <c r="CH6" s="698"/>
      <c r="CI6" s="699"/>
      <c r="CJ6" s="699"/>
      <c r="CK6" s="699"/>
      <c r="CL6" s="699"/>
      <c r="CM6" s="699"/>
      <c r="CN6" s="699"/>
      <c r="CO6" s="699"/>
      <c r="CP6" s="699"/>
      <c r="CQ6" s="699"/>
      <c r="CR6" s="699"/>
      <c r="CS6" s="699"/>
      <c r="CT6" s="699"/>
      <c r="CU6" s="139"/>
      <c r="CV6" s="454"/>
      <c r="CW6" s="454"/>
      <c r="CX6" s="454"/>
      <c r="CY6" s="454"/>
      <c r="CZ6" s="454"/>
      <c r="DA6" s="454"/>
      <c r="DB6" s="454"/>
      <c r="DC6" s="379"/>
    </row>
    <row r="7" spans="3:350" ht="9.75" hidden="1" customHeight="1">
      <c r="BH7" s="432"/>
      <c r="BL7" s="709"/>
      <c r="BM7" s="709"/>
      <c r="BN7" s="709"/>
      <c r="BO7" s="709"/>
      <c r="BP7" s="709"/>
      <c r="BQ7" s="709"/>
      <c r="BR7" s="709"/>
      <c r="BS7" s="709"/>
      <c r="BT7" s="380"/>
      <c r="BU7" s="380"/>
      <c r="BV7" s="380"/>
      <c r="BW7" s="380"/>
      <c r="BX7" s="380"/>
      <c r="BY7" s="380"/>
      <c r="BZ7" s="380"/>
      <c r="CA7" s="380"/>
      <c r="CB7" s="380"/>
      <c r="CC7" s="380"/>
      <c r="CD7" s="380"/>
      <c r="CE7" s="380"/>
      <c r="CF7" s="380"/>
      <c r="CG7" s="380"/>
      <c r="CH7" s="380"/>
      <c r="CI7" s="697"/>
      <c r="CJ7" s="697"/>
      <c r="CK7" s="697"/>
      <c r="CL7" s="697"/>
      <c r="CM7" s="697"/>
      <c r="CN7" s="697"/>
      <c r="CO7" s="697"/>
      <c r="CP7" s="697"/>
      <c r="CQ7" s="697"/>
      <c r="CR7" s="697"/>
      <c r="CS7" s="697"/>
      <c r="CT7" s="697"/>
      <c r="CU7" s="139"/>
      <c r="CV7" s="454"/>
      <c r="CW7" s="454"/>
      <c r="CX7" s="454"/>
      <c r="CY7" s="454"/>
      <c r="CZ7" s="454"/>
      <c r="DA7" s="454"/>
      <c r="DB7" s="454"/>
      <c r="DC7" s="379"/>
    </row>
    <row r="8" spans="3:350" ht="9.75" hidden="1" customHeight="1">
      <c r="BL8" s="709"/>
      <c r="BM8" s="709"/>
      <c r="BN8" s="709"/>
      <c r="BO8" s="709"/>
      <c r="BP8" s="709"/>
      <c r="BQ8" s="709"/>
      <c r="BR8" s="709"/>
      <c r="BS8" s="709"/>
      <c r="BT8" s="380"/>
      <c r="BU8" s="380"/>
      <c r="BV8" s="380"/>
      <c r="BW8" s="380"/>
      <c r="BX8" s="380"/>
      <c r="BY8" s="380"/>
      <c r="BZ8" s="380"/>
      <c r="CA8" s="380"/>
      <c r="CB8" s="380"/>
      <c r="CC8" s="380"/>
      <c r="CD8" s="380"/>
      <c r="CE8" s="380"/>
      <c r="CF8" s="700"/>
      <c r="CG8" s="700"/>
      <c r="CH8" s="700"/>
      <c r="CI8" s="701"/>
      <c r="CJ8" s="701"/>
      <c r="CK8" s="701"/>
      <c r="CL8" s="701"/>
      <c r="CM8" s="701"/>
      <c r="CN8" s="701"/>
      <c r="CO8" s="701"/>
      <c r="CP8" s="701"/>
      <c r="CQ8" s="701"/>
      <c r="CR8" s="701"/>
      <c r="CS8" s="701"/>
      <c r="CT8" s="701"/>
      <c r="CU8" s="139"/>
      <c r="CV8" s="454"/>
      <c r="CW8" s="454"/>
      <c r="CX8" s="454"/>
      <c r="CY8" s="454"/>
      <c r="CZ8" s="454"/>
      <c r="DA8" s="454"/>
      <c r="DB8" s="454"/>
      <c r="DC8" s="379"/>
    </row>
    <row r="9" spans="3:350" ht="9.75" hidden="1" customHeight="1">
      <c r="BL9" s="709"/>
      <c r="BM9" s="709"/>
      <c r="BN9" s="709"/>
      <c r="BO9" s="709"/>
      <c r="BP9" s="709"/>
      <c r="BQ9" s="709"/>
      <c r="BR9" s="709"/>
      <c r="BS9" s="709"/>
      <c r="BT9" s="380"/>
      <c r="BU9" s="380"/>
      <c r="BV9" s="380"/>
      <c r="BW9" s="380"/>
      <c r="BX9" s="380"/>
      <c r="BY9" s="380"/>
      <c r="BZ9" s="380"/>
      <c r="CA9" s="380"/>
      <c r="CB9" s="380"/>
      <c r="CC9" s="380"/>
      <c r="CD9" s="380"/>
      <c r="CE9" s="380"/>
      <c r="CF9" s="380"/>
      <c r="CG9" s="380"/>
      <c r="CH9" s="380"/>
      <c r="CI9" s="697"/>
      <c r="CJ9" s="697"/>
      <c r="CK9" s="697"/>
      <c r="CL9" s="697"/>
      <c r="CM9" s="697"/>
      <c r="CN9" s="697"/>
      <c r="CO9" s="697"/>
      <c r="CP9" s="697"/>
      <c r="CQ9" s="697"/>
      <c r="CR9" s="697"/>
      <c r="CS9" s="697"/>
      <c r="CT9" s="697"/>
      <c r="CU9" s="139"/>
      <c r="CV9" s="454"/>
      <c r="CW9" s="454"/>
      <c r="CX9" s="454"/>
      <c r="CY9" s="454"/>
      <c r="CZ9" s="454"/>
      <c r="DA9" s="454"/>
      <c r="DB9" s="454"/>
      <c r="DC9" s="379"/>
    </row>
    <row r="10" spans="3:350" ht="9.75" hidden="1" customHeight="1">
      <c r="BL10" s="709"/>
      <c r="BM10" s="709"/>
      <c r="BN10" s="709"/>
      <c r="BO10" s="709"/>
      <c r="BP10" s="709"/>
      <c r="BQ10" s="709"/>
      <c r="BR10" s="709"/>
      <c r="BS10" s="709"/>
      <c r="BT10" s="380"/>
      <c r="BU10" s="380"/>
      <c r="BV10" s="380"/>
      <c r="BW10" s="380"/>
      <c r="BX10" s="380"/>
      <c r="BY10" s="380"/>
      <c r="BZ10" s="380"/>
      <c r="CA10" s="380"/>
      <c r="CB10" s="380"/>
      <c r="CC10" s="380"/>
      <c r="CD10" s="380"/>
      <c r="CE10" s="709"/>
      <c r="CF10" s="709"/>
      <c r="CG10" s="709"/>
      <c r="CH10" s="709"/>
      <c r="CI10" s="710"/>
      <c r="CJ10" s="710"/>
      <c r="CK10" s="710"/>
      <c r="CL10" s="710"/>
      <c r="CM10" s="710"/>
      <c r="CN10" s="710"/>
      <c r="CO10" s="710"/>
      <c r="CP10" s="710"/>
      <c r="CQ10" s="710"/>
      <c r="CR10" s="710"/>
      <c r="CS10" s="710"/>
      <c r="CT10" s="710"/>
      <c r="CU10" s="139"/>
      <c r="CV10" s="454"/>
      <c r="CW10" s="454"/>
      <c r="CX10" s="454"/>
      <c r="CY10" s="454"/>
      <c r="CZ10" s="454"/>
      <c r="DA10" s="454"/>
      <c r="DB10" s="454"/>
      <c r="DC10" s="379"/>
    </row>
    <row r="11" spans="3:350" ht="18" customHeight="1">
      <c r="E11" s="5050" t="s">
        <v>384</v>
      </c>
      <c r="F11" s="5050"/>
      <c r="G11" s="5050"/>
      <c r="H11" s="5050"/>
      <c r="I11" s="5050"/>
      <c r="J11" s="5050"/>
      <c r="K11" s="5050"/>
      <c r="L11" s="5050"/>
      <c r="M11" s="5050"/>
      <c r="N11" s="5050"/>
      <c r="O11" s="5050"/>
      <c r="P11" s="5050"/>
      <c r="Q11" s="5050"/>
      <c r="R11" s="5050"/>
      <c r="S11" s="5050"/>
      <c r="T11" s="5050"/>
      <c r="U11" s="5050"/>
      <c r="V11" s="5050"/>
      <c r="W11" s="5050"/>
      <c r="X11" s="5050"/>
      <c r="Y11" s="5050"/>
      <c r="BH11" s="4227" t="str">
        <f>IF(BK21&gt;0,"Ek Ders Ücretinin ödenmeyeceği diğer "&amp;BK21&amp;" saat düşülmelidir."&amp;" ["&amp;BM21&amp;BT21&amp;CA21&amp;CH21&amp;CJ21&amp;"] ","")</f>
        <v/>
      </c>
      <c r="BI11" s="4227"/>
      <c r="BJ11" s="4227"/>
      <c r="BK11" s="4227"/>
      <c r="BL11" s="4227"/>
      <c r="BM11" s="4227"/>
      <c r="BN11" s="4227"/>
      <c r="BO11" s="4227"/>
      <c r="BP11" s="4227"/>
      <c r="BQ11" s="4227"/>
      <c r="BR11" s="4227"/>
      <c r="BS11" s="4227"/>
      <c r="BT11" s="4227"/>
      <c r="BU11" s="4227"/>
      <c r="BV11" s="4227"/>
      <c r="BW11" s="4227"/>
      <c r="BX11" s="4227"/>
      <c r="BY11" s="4227"/>
      <c r="BZ11" s="4227"/>
      <c r="CA11" s="4227"/>
      <c r="CB11" s="4227"/>
      <c r="CC11" s="4227"/>
      <c r="CD11" s="4227"/>
      <c r="CE11" s="4227"/>
      <c r="CF11" s="4227"/>
      <c r="CG11" s="4227"/>
      <c r="CH11" s="4227"/>
      <c r="CI11" s="4227"/>
      <c r="CJ11" s="4227"/>
      <c r="CK11" s="4227"/>
      <c r="CL11" s="4227"/>
      <c r="CM11" s="4227"/>
      <c r="CN11" s="4227"/>
      <c r="CO11" s="4227"/>
      <c r="CP11" s="4227"/>
      <c r="CQ11" s="4227"/>
      <c r="CR11" s="4227"/>
      <c r="CS11" s="4227"/>
      <c r="CT11" s="4227"/>
      <c r="CU11" s="139"/>
      <c r="CV11" s="454"/>
      <c r="CW11" s="454"/>
      <c r="CX11" s="454"/>
      <c r="CY11" s="454"/>
      <c r="CZ11" s="454"/>
      <c r="DA11" s="454"/>
      <c r="DB11" s="454"/>
      <c r="DC11" s="379"/>
    </row>
    <row r="12" spans="3:350" ht="18" customHeight="1">
      <c r="D12" s="1">
        <v>28</v>
      </c>
      <c r="E12" s="5050"/>
      <c r="F12" s="5050"/>
      <c r="G12" s="5050"/>
      <c r="H12" s="5050"/>
      <c r="I12" s="5050"/>
      <c r="J12" s="5050"/>
      <c r="K12" s="5050"/>
      <c r="L12" s="5050"/>
      <c r="M12" s="5050"/>
      <c r="N12" s="5050"/>
      <c r="O12" s="5050"/>
      <c r="P12" s="5050"/>
      <c r="Q12" s="5050"/>
      <c r="R12" s="5050"/>
      <c r="S12" s="5050"/>
      <c r="T12" s="5050"/>
      <c r="U12" s="5050"/>
      <c r="V12" s="5050"/>
      <c r="W12" s="5050"/>
      <c r="X12" s="5050"/>
      <c r="Y12" s="5050"/>
      <c r="Z12" s="5037" t="str">
        <f>IF(Z14&lt;&gt;"","TAKVİM DEĞİŞTİ","")</f>
        <v/>
      </c>
      <c r="AA12" s="5037"/>
      <c r="AB12" s="5037"/>
      <c r="AC12" s="5037"/>
      <c r="AD12" s="5037"/>
      <c r="AE12" s="5037"/>
      <c r="AF12" s="5037"/>
      <c r="BH12" s="4227" t="str">
        <f>(IF(BK22&gt;0,"Yapılmayan 'Zorunlu' "&amp;BK22&amp;" ders saati düşülmelidir."&amp;" ["&amp;BM22&amp;BT22&amp;CA22&amp;CH22&amp;CO22&amp;"] "&amp;DC366,""))</f>
        <v/>
      </c>
      <c r="BI12" s="4227"/>
      <c r="BJ12" s="4227"/>
      <c r="BK12" s="4227"/>
      <c r="BL12" s="4227"/>
      <c r="BM12" s="4227"/>
      <c r="BN12" s="4227"/>
      <c r="BO12" s="4227"/>
      <c r="BP12" s="4227"/>
      <c r="BQ12" s="4227"/>
      <c r="BR12" s="4227"/>
      <c r="BS12" s="4227"/>
      <c r="BT12" s="4227"/>
      <c r="BU12" s="4227"/>
      <c r="BV12" s="4227"/>
      <c r="BW12" s="4227"/>
      <c r="BX12" s="4227"/>
      <c r="BY12" s="4227"/>
      <c r="BZ12" s="4227"/>
      <c r="CA12" s="4227"/>
      <c r="CB12" s="4227"/>
      <c r="CC12" s="4227"/>
      <c r="CD12" s="4227"/>
      <c r="CE12" s="4227"/>
      <c r="CF12" s="4227"/>
      <c r="CG12" s="4227"/>
      <c r="CH12" s="4227"/>
      <c r="CI12" s="4227"/>
      <c r="CJ12" s="4227"/>
      <c r="CK12" s="4227"/>
      <c r="CL12" s="4227"/>
      <c r="CM12" s="4227"/>
      <c r="CN12" s="4227"/>
      <c r="CO12" s="4227"/>
      <c r="CP12" s="4227"/>
      <c r="CQ12" s="4227"/>
      <c r="CR12" s="4227"/>
      <c r="CS12" s="4227"/>
      <c r="CT12" s="4227"/>
      <c r="CU12" s="1680"/>
      <c r="CV12" s="1680"/>
      <c r="CW12" s="1680"/>
      <c r="CX12" s="1680"/>
      <c r="CY12" s="1680"/>
      <c r="CZ12" s="1680"/>
      <c r="DA12" s="1680"/>
      <c r="DB12" s="1680"/>
      <c r="DC12" s="1680"/>
      <c r="DD12" s="1797"/>
      <c r="DE12" s="16"/>
      <c r="DF12" s="16"/>
      <c r="DG12" s="16"/>
      <c r="DH12" s="16"/>
      <c r="DI12" s="16"/>
      <c r="DJ12" s="16"/>
      <c r="DK12" s="16"/>
      <c r="DL12" s="19" t="s">
        <v>53</v>
      </c>
      <c r="EY12" s="1827"/>
      <c r="EZ12" s="1827"/>
      <c r="FA12" s="1827"/>
      <c r="FB12" s="1827"/>
      <c r="FC12" s="1827"/>
      <c r="FD12" s="1827"/>
      <c r="FE12" s="1827"/>
      <c r="FF12" s="1827"/>
      <c r="FG12" s="1827"/>
      <c r="FH12" s="1827"/>
      <c r="FI12" s="1827"/>
      <c r="FJ12" s="1827"/>
      <c r="FK12" s="1827"/>
      <c r="FL12" s="1827"/>
      <c r="FM12" s="1827"/>
      <c r="FN12" s="1827"/>
      <c r="FO12" s="1827"/>
      <c r="FP12" s="1827"/>
      <c r="FQ12" s="1827"/>
      <c r="FR12" s="1827"/>
      <c r="FS12" s="1827"/>
      <c r="FT12" s="1827"/>
      <c r="FU12" s="1827"/>
      <c r="FV12" s="1827"/>
      <c r="ML12" s="1">
        <f>COUNTIF(CN19:CT19,(CN19))</f>
        <v>4</v>
      </c>
    </row>
    <row r="13" spans="3:350" ht="15.75" customHeight="1" thickBot="1">
      <c r="Z13" s="5037"/>
      <c r="AA13" s="5037"/>
      <c r="AB13" s="5037"/>
      <c r="AC13" s="5037"/>
      <c r="AD13" s="5037"/>
      <c r="AE13" s="5037"/>
      <c r="AF13" s="5037"/>
      <c r="BH13" s="1681"/>
      <c r="BI13" s="1682"/>
      <c r="BJ13" s="1683"/>
      <c r="BK13" s="379"/>
      <c r="BL13" s="1684">
        <f>(IF(AND(BL26="",BL14="X"),(HLOOKUP(BL$27,$CV$103:$DC$192,87,0)),0))</f>
        <v>0</v>
      </c>
      <c r="BM13" s="1684">
        <f t="shared" ref="BM13:CT13" si="5">(IF(AND(BM26="",BM14="X"),(HLOOKUP(BM$27,$CV$103:$DC$192,87,0)),0))</f>
        <v>0</v>
      </c>
      <c r="BN13" s="1684">
        <f t="shared" si="5"/>
        <v>0</v>
      </c>
      <c r="BO13" s="1684">
        <f t="shared" si="5"/>
        <v>0</v>
      </c>
      <c r="BP13" s="1684">
        <f t="shared" si="5"/>
        <v>0</v>
      </c>
      <c r="BQ13" s="1684">
        <f t="shared" si="5"/>
        <v>0</v>
      </c>
      <c r="BR13" s="1684">
        <f t="shared" si="5"/>
        <v>0</v>
      </c>
      <c r="BS13" s="1684">
        <f>(IF(AND(BS26="",BS14="X"),(HLOOKUP(BS$27,$CV$103:$DC$192,87,0)),0))</f>
        <v>0</v>
      </c>
      <c r="BT13" s="1684">
        <f t="shared" si="5"/>
        <v>0</v>
      </c>
      <c r="BU13" s="1684">
        <f t="shared" si="5"/>
        <v>0</v>
      </c>
      <c r="BV13" s="1684">
        <f t="shared" si="5"/>
        <v>0</v>
      </c>
      <c r="BW13" s="1684">
        <f t="shared" si="5"/>
        <v>0</v>
      </c>
      <c r="BX13" s="1684">
        <f t="shared" si="5"/>
        <v>0</v>
      </c>
      <c r="BY13" s="1684">
        <f t="shared" ref="BY13:CE13" si="6">(IF(AND(BY26="",BY14="X"),(HLOOKUP(BY$27,$CV$103:$DC$192,87,0)),0))</f>
        <v>0</v>
      </c>
      <c r="BZ13" s="1684">
        <f>(IF(AND(BZ26="",BZ14="X"),(HLOOKUP(BZ$27,$CV$103:$DC$192,87,0)),0))</f>
        <v>0</v>
      </c>
      <c r="CA13" s="1684">
        <f t="shared" si="6"/>
        <v>0</v>
      </c>
      <c r="CB13" s="1684">
        <f t="shared" si="6"/>
        <v>0</v>
      </c>
      <c r="CC13" s="1684">
        <f t="shared" si="6"/>
        <v>0</v>
      </c>
      <c r="CD13" s="1684">
        <f t="shared" si="6"/>
        <v>0</v>
      </c>
      <c r="CE13" s="1684">
        <f t="shared" si="6"/>
        <v>0</v>
      </c>
      <c r="CF13" s="1684">
        <f t="shared" si="5"/>
        <v>0</v>
      </c>
      <c r="CG13" s="1684">
        <f t="shared" si="5"/>
        <v>0</v>
      </c>
      <c r="CH13" s="1684">
        <f t="shared" si="5"/>
        <v>0</v>
      </c>
      <c r="CI13" s="1684">
        <f t="shared" si="5"/>
        <v>0</v>
      </c>
      <c r="CJ13" s="1684">
        <f t="shared" si="5"/>
        <v>0</v>
      </c>
      <c r="CK13" s="1684">
        <f t="shared" si="5"/>
        <v>0</v>
      </c>
      <c r="CL13" s="1684">
        <f t="shared" si="5"/>
        <v>0</v>
      </c>
      <c r="CM13" s="1684">
        <f t="shared" si="5"/>
        <v>0</v>
      </c>
      <c r="CN13" s="1684">
        <f t="shared" si="5"/>
        <v>0</v>
      </c>
      <c r="CO13" s="1684">
        <f t="shared" si="5"/>
        <v>0</v>
      </c>
      <c r="CP13" s="1684">
        <f t="shared" si="5"/>
        <v>0</v>
      </c>
      <c r="CQ13" s="1684">
        <f t="shared" si="5"/>
        <v>0</v>
      </c>
      <c r="CR13" s="1684">
        <f t="shared" si="5"/>
        <v>0</v>
      </c>
      <c r="CS13" s="1684">
        <f t="shared" si="5"/>
        <v>0</v>
      </c>
      <c r="CT13" s="1684">
        <f t="shared" si="5"/>
        <v>0</v>
      </c>
      <c r="CV13" s="4709">
        <f>CV1-DA13</f>
        <v>0</v>
      </c>
      <c r="CW13" s="4709"/>
      <c r="CX13" s="4709"/>
      <c r="CY13" s="4709"/>
      <c r="CZ13" s="381"/>
      <c r="DA13" s="423"/>
      <c r="DB13" s="423"/>
      <c r="DC13" s="727"/>
      <c r="DD13" s="1797"/>
      <c r="DE13" s="16"/>
      <c r="DF13" s="16"/>
      <c r="DG13" s="16"/>
      <c r="DH13" s="16"/>
      <c r="DI13" s="16"/>
      <c r="DJ13" s="16"/>
      <c r="DK13" s="16"/>
      <c r="DL13" s="19"/>
      <c r="EE13" s="2225">
        <f>EE14-DC118</f>
        <v>0</v>
      </c>
      <c r="GJ13" s="3850">
        <f>IF((BL24+BS24+BZ24+CG24+CN24)&gt;0,SUM(BL13:CT13),0)</f>
        <v>0</v>
      </c>
      <c r="HJ13" s="56"/>
      <c r="HK13" s="56"/>
      <c r="HL13" s="56"/>
      <c r="HM13" s="56"/>
    </row>
    <row r="14" spans="3:350" ht="15.75" customHeight="1" thickBot="1">
      <c r="D14" s="1">
        <v>29</v>
      </c>
      <c r="E14" s="4571" t="s">
        <v>202</v>
      </c>
      <c r="F14" s="4572"/>
      <c r="G14" s="4572"/>
      <c r="H14" s="4572"/>
      <c r="I14" s="4572"/>
      <c r="J14" s="4572"/>
      <c r="K14" s="4572"/>
      <c r="L14" s="4572"/>
      <c r="M14" s="4572"/>
      <c r="N14" s="4572"/>
      <c r="O14" s="4572"/>
      <c r="P14" s="4572"/>
      <c r="Q14" s="4561" t="s">
        <v>333</v>
      </c>
      <c r="R14" s="4561"/>
      <c r="S14" s="4561"/>
      <c r="T14" s="4561"/>
      <c r="U14" s="4561"/>
      <c r="V14" s="4561"/>
      <c r="W14" s="4561"/>
      <c r="X14" s="4561"/>
      <c r="Y14" s="4562"/>
      <c r="Z14" s="5039"/>
      <c r="AA14" s="5039"/>
      <c r="AB14" s="5039"/>
      <c r="AC14" s="5039"/>
      <c r="AD14" s="5039"/>
      <c r="AE14" s="5039"/>
      <c r="AF14" s="5039"/>
      <c r="AH14" s="23"/>
      <c r="AI14" s="23"/>
      <c r="AJ14" s="23"/>
      <c r="AK14" s="23"/>
      <c r="AL14" s="23"/>
      <c r="AM14" s="23"/>
      <c r="AN14" s="23"/>
      <c r="AO14" s="23"/>
      <c r="AP14" s="23"/>
      <c r="AQ14" s="23"/>
      <c r="AR14" s="24"/>
      <c r="AS14" s="25"/>
      <c r="AT14" s="25"/>
      <c r="AU14" s="25"/>
      <c r="AV14" s="25"/>
      <c r="AW14" s="289"/>
      <c r="AX14" s="27"/>
      <c r="AY14" s="27"/>
      <c r="AZ14" s="27"/>
      <c r="BA14" s="27"/>
      <c r="BB14" s="27"/>
      <c r="BC14" s="27"/>
      <c r="BD14" s="27"/>
      <c r="BE14" s="27"/>
      <c r="BF14" s="28"/>
      <c r="BG14" s="28"/>
      <c r="BH14" s="4511" t="s">
        <v>99</v>
      </c>
      <c r="BI14" s="4511"/>
      <c r="BJ14" s="4584" t="s">
        <v>383</v>
      </c>
      <c r="BK14" s="4584"/>
      <c r="BL14" s="862"/>
      <c r="BM14" s="862"/>
      <c r="BN14" s="862"/>
      <c r="BO14" s="862"/>
      <c r="BP14" s="862"/>
      <c r="BQ14" s="862"/>
      <c r="BR14" s="862"/>
      <c r="BS14" s="862"/>
      <c r="BT14" s="862"/>
      <c r="BU14" s="862"/>
      <c r="BV14" s="862"/>
      <c r="BW14" s="862"/>
      <c r="BX14" s="862"/>
      <c r="BY14" s="862"/>
      <c r="BZ14" s="862"/>
      <c r="CA14" s="862"/>
      <c r="CB14" s="862"/>
      <c r="CC14" s="862"/>
      <c r="CD14" s="862"/>
      <c r="CE14" s="862"/>
      <c r="CF14" s="862"/>
      <c r="CG14" s="862"/>
      <c r="CH14" s="862"/>
      <c r="CI14" s="862"/>
      <c r="CJ14" s="862"/>
      <c r="CK14" s="862"/>
      <c r="CL14" s="862"/>
      <c r="CM14" s="862"/>
      <c r="CN14" s="2614"/>
      <c r="CO14" s="2614"/>
      <c r="CP14" s="2614"/>
      <c r="CQ14" s="2614"/>
      <c r="CR14" s="2614"/>
      <c r="CS14" s="2614"/>
      <c r="CT14" s="2614"/>
      <c r="CV14" s="5052" t="str">
        <f>AÇIKLAMA!B30</f>
        <v>Versiyon : 7.1.0</v>
      </c>
      <c r="CW14" s="5052"/>
      <c r="CX14" s="5052"/>
      <c r="CY14" s="5052"/>
      <c r="CZ14" s="5052"/>
      <c r="DA14" s="5052"/>
      <c r="DB14" s="5052"/>
      <c r="DC14" s="5052"/>
      <c r="DL14" s="19" t="s">
        <v>54</v>
      </c>
      <c r="EE14" s="2224">
        <f>EE26-(BT141+CP141)</f>
        <v>0</v>
      </c>
      <c r="EK14" s="270" t="s">
        <v>70</v>
      </c>
      <c r="FM14" s="5"/>
      <c r="FN14" s="3"/>
      <c r="FO14" s="22"/>
      <c r="FP14" s="22"/>
      <c r="FQ14" s="3"/>
      <c r="FR14" s="22"/>
      <c r="FS14" s="22"/>
      <c r="FT14" s="22"/>
      <c r="FU14" s="22"/>
      <c r="FV14" s="22"/>
      <c r="FW14" s="22"/>
      <c r="FX14" s="22"/>
      <c r="FY14" s="22"/>
      <c r="FZ14" s="22"/>
      <c r="GA14" s="22"/>
      <c r="GB14" s="22"/>
      <c r="GC14" s="22"/>
      <c r="GD14" s="22"/>
      <c r="GE14" s="4724" t="e">
        <f>IF(GG14=GI14,29,28)</f>
        <v>#VALUE!</v>
      </c>
      <c r="GF14" s="4724"/>
      <c r="GG14" s="4724" t="e">
        <f>ROUND(GI14,1)</f>
        <v>#VALUE!</v>
      </c>
      <c r="GH14" s="4724"/>
      <c r="GI14" s="4725" t="e">
        <f>HL14/4</f>
        <v>#VALUE!</v>
      </c>
      <c r="GJ14" s="4725"/>
      <c r="GK14" s="4726"/>
      <c r="GL14" s="4726"/>
      <c r="GM14" s="4726"/>
      <c r="GN14" s="4726"/>
      <c r="GO14" s="4726"/>
      <c r="GP14" s="23"/>
      <c r="GQ14" s="23"/>
      <c r="GR14" s="23"/>
      <c r="GS14" s="23"/>
      <c r="GT14" s="23"/>
      <c r="GU14" s="23"/>
      <c r="GV14" s="23"/>
      <c r="GW14" s="23"/>
      <c r="GX14" s="23"/>
      <c r="GY14" s="23"/>
      <c r="GZ14" s="23"/>
      <c r="HA14" s="25"/>
      <c r="HB14" s="25"/>
      <c r="HC14" s="179"/>
      <c r="HD14" s="27"/>
      <c r="HE14" s="27"/>
      <c r="HF14" s="27"/>
      <c r="HG14" s="27"/>
      <c r="HH14" s="28"/>
      <c r="HI14" s="28"/>
      <c r="HJ14" s="4364"/>
      <c r="HK14" s="4365"/>
      <c r="HL14" s="4723" t="s">
        <v>153</v>
      </c>
      <c r="HM14" s="4723"/>
      <c r="HN14" s="4723"/>
      <c r="HO14" s="4723"/>
      <c r="HP14" s="4723"/>
      <c r="HQ14" s="4723"/>
      <c r="HR14" s="4723"/>
      <c r="HS14" s="4723"/>
      <c r="HT14" s="4723"/>
      <c r="HU14" s="4723"/>
      <c r="HV14" s="4723"/>
      <c r="HW14" s="4723"/>
      <c r="HX14" s="4723"/>
      <c r="HY14" s="4723"/>
      <c r="HZ14" s="4723"/>
      <c r="IA14" s="4723"/>
      <c r="IB14" s="4723"/>
      <c r="IC14" s="4723"/>
      <c r="ID14" s="4723"/>
      <c r="IE14" s="4723"/>
      <c r="IF14" s="4723"/>
      <c r="IG14" s="4723"/>
      <c r="IH14" s="4723"/>
      <c r="II14" s="1225"/>
      <c r="IJ14" s="1225"/>
      <c r="IK14" s="1225"/>
      <c r="IL14" s="1225"/>
      <c r="IM14" s="1225"/>
      <c r="IN14" s="1225"/>
      <c r="IO14" s="1225"/>
      <c r="IP14" s="1225"/>
      <c r="IQ14" s="1225"/>
      <c r="IR14" s="1225"/>
      <c r="IS14" s="379"/>
      <c r="IV14" s="29"/>
      <c r="IW14" s="29"/>
    </row>
    <row r="15" spans="3:350" s="379" customFormat="1" ht="15.75" hidden="1" customHeight="1">
      <c r="C15" s="734"/>
      <c r="E15" s="3269"/>
      <c r="F15" s="424"/>
      <c r="G15" s="424"/>
      <c r="H15" s="424"/>
      <c r="I15" s="424"/>
      <c r="J15" s="424"/>
      <c r="K15" s="424"/>
      <c r="L15" s="424"/>
      <c r="M15" s="424"/>
      <c r="N15" s="424"/>
      <c r="O15" s="424"/>
      <c r="P15" s="424"/>
      <c r="Q15" s="424"/>
      <c r="R15" s="424"/>
      <c r="S15" s="424"/>
      <c r="T15" s="424"/>
      <c r="U15" s="424"/>
      <c r="V15" s="424"/>
      <c r="W15" s="424"/>
      <c r="X15" s="424"/>
      <c r="Y15" s="3270"/>
      <c r="Z15" s="425"/>
      <c r="AA15" s="425"/>
      <c r="AB15" s="425"/>
      <c r="AC15" s="425"/>
      <c r="AD15" s="425"/>
      <c r="AE15" s="425"/>
      <c r="AF15" s="426"/>
      <c r="AG15" s="427"/>
      <c r="AH15" s="281"/>
      <c r="AI15" s="281"/>
      <c r="AJ15" s="281"/>
      <c r="AK15" s="281"/>
      <c r="AL15" s="281"/>
      <c r="AM15" s="281"/>
      <c r="AN15" s="281"/>
      <c r="AO15" s="281"/>
      <c r="AP15" s="281"/>
      <c r="AQ15" s="281"/>
      <c r="AR15" s="428"/>
      <c r="AS15" s="429"/>
      <c r="AT15" s="429"/>
      <c r="AU15" s="429"/>
      <c r="AV15" s="429"/>
      <c r="AW15" s="430"/>
      <c r="AX15" s="431"/>
      <c r="AY15" s="431"/>
      <c r="AZ15" s="431"/>
      <c r="BA15" s="431"/>
      <c r="BB15" s="431"/>
      <c r="BC15" s="431"/>
      <c r="BD15" s="431"/>
      <c r="BE15" s="431"/>
      <c r="BF15" s="432"/>
      <c r="BG15" s="432"/>
      <c r="BH15" s="717"/>
      <c r="BI15" s="704"/>
      <c r="BJ15" s="443"/>
      <c r="BK15" s="443"/>
      <c r="BL15" s="713">
        <f>IF(Z14&lt;&gt;"",Z14,(IF(CT21&lt;&gt;"PAZ",CN18,CU18)))</f>
        <v>45355</v>
      </c>
      <c r="BM15" s="445">
        <f>BL15+1</f>
        <v>45356</v>
      </c>
      <c r="BN15" s="445">
        <f t="shared" ref="BN15:BX15" si="7">BM15+1</f>
        <v>45357</v>
      </c>
      <c r="BO15" s="445">
        <f t="shared" si="7"/>
        <v>45358</v>
      </c>
      <c r="BP15" s="445">
        <f t="shared" si="7"/>
        <v>45359</v>
      </c>
      <c r="BQ15" s="445">
        <f t="shared" si="7"/>
        <v>45360</v>
      </c>
      <c r="BR15" s="445">
        <f t="shared" si="7"/>
        <v>45361</v>
      </c>
      <c r="BS15" s="445">
        <f t="shared" si="7"/>
        <v>45362</v>
      </c>
      <c r="BT15" s="445">
        <f>BS15+1</f>
        <v>45363</v>
      </c>
      <c r="BU15" s="445">
        <f>BT15+1</f>
        <v>45364</v>
      </c>
      <c r="BV15" s="445">
        <f t="shared" si="7"/>
        <v>45365</v>
      </c>
      <c r="BW15" s="445">
        <f t="shared" si="7"/>
        <v>45366</v>
      </c>
      <c r="BX15" s="445">
        <f t="shared" si="7"/>
        <v>45367</v>
      </c>
      <c r="BY15" s="456">
        <f>BX15+1</f>
        <v>45368</v>
      </c>
      <c r="BZ15" s="456">
        <f>BY15+1</f>
        <v>45369</v>
      </c>
      <c r="CA15" s="456">
        <f t="shared" ref="CA15:CT15" si="8">BZ15+1</f>
        <v>45370</v>
      </c>
      <c r="CB15" s="456">
        <f t="shared" si="8"/>
        <v>45371</v>
      </c>
      <c r="CC15" s="445">
        <f t="shared" si="8"/>
        <v>45372</v>
      </c>
      <c r="CD15" s="445">
        <f t="shared" si="8"/>
        <v>45373</v>
      </c>
      <c r="CE15" s="445">
        <f t="shared" si="8"/>
        <v>45374</v>
      </c>
      <c r="CF15" s="445">
        <f t="shared" si="8"/>
        <v>45375</v>
      </c>
      <c r="CG15" s="445">
        <f t="shared" si="8"/>
        <v>45376</v>
      </c>
      <c r="CH15" s="445">
        <f t="shared" si="8"/>
        <v>45377</v>
      </c>
      <c r="CI15" s="445">
        <f t="shared" si="8"/>
        <v>45378</v>
      </c>
      <c r="CJ15" s="445">
        <f t="shared" si="8"/>
        <v>45379</v>
      </c>
      <c r="CK15" s="445">
        <f t="shared" si="8"/>
        <v>45380</v>
      </c>
      <c r="CL15" s="446">
        <f t="shared" si="8"/>
        <v>45381</v>
      </c>
      <c r="CM15" s="445">
        <f t="shared" si="8"/>
        <v>45382</v>
      </c>
      <c r="CN15" s="445">
        <f t="shared" si="8"/>
        <v>45383</v>
      </c>
      <c r="CO15" s="445">
        <f t="shared" si="8"/>
        <v>45384</v>
      </c>
      <c r="CP15" s="445">
        <f t="shared" si="8"/>
        <v>45385</v>
      </c>
      <c r="CQ15" s="445">
        <f t="shared" si="8"/>
        <v>45386</v>
      </c>
      <c r="CR15" s="445">
        <f t="shared" si="8"/>
        <v>45387</v>
      </c>
      <c r="CS15" s="445">
        <f t="shared" si="8"/>
        <v>45388</v>
      </c>
      <c r="CT15" s="445">
        <f t="shared" si="8"/>
        <v>45389</v>
      </c>
      <c r="CU15" s="445">
        <f>CT15+1</f>
        <v>45390</v>
      </c>
      <c r="CV15" s="433"/>
      <c r="CW15" s="433"/>
      <c r="CX15" s="705"/>
      <c r="CY15" s="706"/>
      <c r="CZ15" s="434"/>
      <c r="DD15" s="1798"/>
      <c r="DL15" s="263"/>
      <c r="DM15" s="435"/>
      <c r="DN15" s="435"/>
      <c r="DO15" s="435"/>
      <c r="DP15" s="435"/>
      <c r="DQ15" s="435"/>
      <c r="DR15" s="435"/>
      <c r="DS15" s="278"/>
      <c r="EK15" s="436"/>
      <c r="FM15" s="427"/>
      <c r="FN15" s="425"/>
      <c r="FO15" s="437"/>
      <c r="FP15" s="437"/>
      <c r="FQ15" s="425"/>
      <c r="FR15" s="437"/>
      <c r="FS15" s="437"/>
      <c r="FT15" s="437"/>
      <c r="FU15" s="437"/>
      <c r="FV15" s="437"/>
      <c r="FW15" s="437"/>
      <c r="FX15" s="437"/>
      <c r="FY15" s="437"/>
      <c r="FZ15" s="437"/>
      <c r="GA15" s="437"/>
      <c r="GB15" s="437"/>
      <c r="GC15" s="437"/>
      <c r="GD15" s="437"/>
      <c r="GE15" s="438"/>
      <c r="GF15" s="438"/>
      <c r="GG15" s="438"/>
      <c r="GH15" s="438"/>
      <c r="GI15" s="439"/>
      <c r="GJ15" s="439"/>
      <c r="GK15" s="375"/>
      <c r="GL15" s="375"/>
      <c r="GM15" s="375"/>
      <c r="GN15" s="375"/>
      <c r="GO15" s="375"/>
      <c r="GP15" s="281"/>
      <c r="GQ15" s="281"/>
      <c r="GR15" s="281"/>
      <c r="GS15" s="281"/>
      <c r="GT15" s="281"/>
      <c r="GU15" s="281"/>
      <c r="GV15" s="281"/>
      <c r="GW15" s="281"/>
      <c r="GX15" s="281"/>
      <c r="GY15" s="281"/>
      <c r="GZ15" s="281"/>
      <c r="HA15" s="429"/>
      <c r="HB15" s="429"/>
      <c r="HC15" s="430"/>
      <c r="HD15" s="431"/>
      <c r="HE15" s="431"/>
      <c r="HF15" s="431"/>
      <c r="HG15" s="431"/>
      <c r="HH15" s="432"/>
      <c r="HI15" s="432"/>
      <c r="HJ15" s="440"/>
      <c r="HK15" s="441"/>
      <c r="HL15" s="442"/>
      <c r="HM15" s="442"/>
      <c r="HN15" s="444"/>
      <c r="HO15" s="444"/>
      <c r="HP15" s="444"/>
      <c r="HQ15" s="444"/>
      <c r="HR15" s="444"/>
      <c r="HS15" s="444"/>
      <c r="HT15" s="444"/>
      <c r="HU15" s="444"/>
      <c r="HV15" s="444"/>
      <c r="HW15" s="444"/>
      <c r="HX15" s="444"/>
      <c r="HY15" s="444"/>
      <c r="HZ15" s="444"/>
      <c r="IA15" s="444"/>
      <c r="IB15" s="444"/>
      <c r="IC15" s="444"/>
      <c r="ID15" s="444"/>
      <c r="IE15" s="444"/>
      <c r="IF15" s="444"/>
      <c r="IG15" s="444"/>
      <c r="IH15" s="444"/>
      <c r="II15" s="444"/>
      <c r="IJ15" s="444"/>
      <c r="IK15" s="444"/>
      <c r="IL15" s="444"/>
      <c r="IM15" s="444"/>
      <c r="IN15" s="444"/>
      <c r="IO15" s="444"/>
      <c r="IP15" s="444"/>
      <c r="IQ15" s="444"/>
      <c r="IR15" s="444"/>
      <c r="IV15" s="434"/>
      <c r="IW15" s="434"/>
    </row>
    <row r="16" spans="3:350" s="379" customFormat="1" ht="15.75" hidden="1" customHeight="1">
      <c r="C16" s="734"/>
      <c r="E16" s="3269"/>
      <c r="F16" s="424"/>
      <c r="G16" s="424"/>
      <c r="H16" s="424"/>
      <c r="I16" s="424"/>
      <c r="J16" s="424"/>
      <c r="K16" s="424"/>
      <c r="L16" s="424"/>
      <c r="M16" s="424"/>
      <c r="N16" s="424"/>
      <c r="O16" s="424"/>
      <c r="P16" s="424"/>
      <c r="Q16" s="424"/>
      <c r="R16" s="424"/>
      <c r="S16" s="424"/>
      <c r="T16" s="424"/>
      <c r="U16" s="424"/>
      <c r="V16" s="424"/>
      <c r="W16" s="424"/>
      <c r="X16" s="424"/>
      <c r="Y16" s="3270"/>
      <c r="Z16" s="425"/>
      <c r="AA16" s="425"/>
      <c r="AB16" s="425"/>
      <c r="AC16" s="425"/>
      <c r="AD16" s="425"/>
      <c r="AE16" s="425"/>
      <c r="AF16" s="426"/>
      <c r="AG16" s="427"/>
      <c r="AH16" s="281"/>
      <c r="AI16" s="281"/>
      <c r="AJ16" s="281"/>
      <c r="AK16" s="281"/>
      <c r="AL16" s="281"/>
      <c r="AM16" s="281"/>
      <c r="AN16" s="281"/>
      <c r="AO16" s="281"/>
      <c r="AP16" s="281"/>
      <c r="AQ16" s="281"/>
      <c r="AR16" s="428"/>
      <c r="AS16" s="429"/>
      <c r="AT16" s="429"/>
      <c r="AU16" s="429"/>
      <c r="AV16" s="429"/>
      <c r="AW16" s="430"/>
      <c r="AX16" s="431"/>
      <c r="AY16" s="431"/>
      <c r="AZ16" s="431"/>
      <c r="BA16" s="431"/>
      <c r="BB16" s="431"/>
      <c r="BC16" s="431"/>
      <c r="BD16" s="431"/>
      <c r="BE16" s="431"/>
      <c r="BF16" s="432"/>
      <c r="BG16" s="432"/>
      <c r="BH16" s="762" t="str">
        <f>IF(BH14="OCAK",BJ14-1,BJ14)</f>
        <v>2024</v>
      </c>
      <c r="BI16" s="704"/>
      <c r="BJ16" s="443"/>
      <c r="BK16" s="443"/>
      <c r="BL16" s="586">
        <f t="shared" ref="BL16:CM16" si="9">(TEXT(BL15,"AA"))*1</f>
        <v>3</v>
      </c>
      <c r="BM16" s="586">
        <f t="shared" si="9"/>
        <v>3</v>
      </c>
      <c r="BN16" s="586">
        <f t="shared" si="9"/>
        <v>3</v>
      </c>
      <c r="BO16" s="586">
        <f t="shared" si="9"/>
        <v>3</v>
      </c>
      <c r="BP16" s="586">
        <f t="shared" si="9"/>
        <v>3</v>
      </c>
      <c r="BQ16" s="586">
        <f t="shared" si="9"/>
        <v>3</v>
      </c>
      <c r="BR16" s="586">
        <f t="shared" si="9"/>
        <v>3</v>
      </c>
      <c r="BS16" s="586">
        <f t="shared" si="9"/>
        <v>3</v>
      </c>
      <c r="BT16" s="586">
        <f t="shared" si="9"/>
        <v>3</v>
      </c>
      <c r="BU16" s="586">
        <f t="shared" si="9"/>
        <v>3</v>
      </c>
      <c r="BV16" s="586">
        <f t="shared" si="9"/>
        <v>3</v>
      </c>
      <c r="BW16" s="586">
        <f t="shared" si="9"/>
        <v>3</v>
      </c>
      <c r="BX16" s="586">
        <f t="shared" si="9"/>
        <v>3</v>
      </c>
      <c r="BY16" s="586">
        <f>(TEXT(BY15,"AA"))*1</f>
        <v>3</v>
      </c>
      <c r="BZ16" s="586">
        <f>(TEXT(BZ15,"AA"))*1</f>
        <v>3</v>
      </c>
      <c r="CA16" s="586">
        <f t="shared" si="9"/>
        <v>3</v>
      </c>
      <c r="CB16" s="586">
        <f t="shared" si="9"/>
        <v>3</v>
      </c>
      <c r="CC16" s="586">
        <f t="shared" si="9"/>
        <v>3</v>
      </c>
      <c r="CD16" s="586">
        <f t="shared" si="9"/>
        <v>3</v>
      </c>
      <c r="CE16" s="586">
        <f t="shared" si="9"/>
        <v>3</v>
      </c>
      <c r="CF16" s="586">
        <f t="shared" si="9"/>
        <v>3</v>
      </c>
      <c r="CG16" s="586">
        <f t="shared" si="9"/>
        <v>3</v>
      </c>
      <c r="CH16" s="586">
        <f t="shared" si="9"/>
        <v>3</v>
      </c>
      <c r="CI16" s="586">
        <f t="shared" si="9"/>
        <v>3</v>
      </c>
      <c r="CJ16" s="586">
        <f t="shared" si="9"/>
        <v>3</v>
      </c>
      <c r="CK16" s="586">
        <f t="shared" si="9"/>
        <v>3</v>
      </c>
      <c r="CL16" s="586">
        <f t="shared" si="9"/>
        <v>3</v>
      </c>
      <c r="CM16" s="586">
        <f t="shared" si="9"/>
        <v>3</v>
      </c>
      <c r="CN16" s="718">
        <f>(TEXT(CN15,"AA"))*1</f>
        <v>4</v>
      </c>
      <c r="CO16" s="586">
        <f>(TEXT(CO15,"AA"))*1</f>
        <v>4</v>
      </c>
      <c r="CP16" s="586">
        <f t="shared" ref="CP16:CT16" si="10">(TEXT(CP15,"AA"))*1</f>
        <v>4</v>
      </c>
      <c r="CQ16" s="586">
        <f t="shared" si="10"/>
        <v>4</v>
      </c>
      <c r="CR16" s="586">
        <f t="shared" si="10"/>
        <v>4</v>
      </c>
      <c r="CS16" s="586">
        <f t="shared" si="10"/>
        <v>4</v>
      </c>
      <c r="CT16" s="586">
        <f t="shared" si="10"/>
        <v>4</v>
      </c>
      <c r="CV16" s="433"/>
      <c r="CW16" s="433"/>
      <c r="CX16" s="725"/>
      <c r="CY16" s="433"/>
      <c r="CZ16" s="434"/>
      <c r="DD16" s="1798"/>
      <c r="DL16" s="263"/>
      <c r="DM16" s="435"/>
      <c r="DN16" s="435"/>
      <c r="DO16" s="435"/>
      <c r="DP16" s="435"/>
      <c r="DQ16" s="435"/>
      <c r="DR16" s="435"/>
      <c r="DS16" s="278"/>
      <c r="EK16" s="436"/>
      <c r="FM16" s="427"/>
      <c r="FN16" s="425"/>
      <c r="FO16" s="437"/>
      <c r="FP16" s="437"/>
      <c r="FQ16" s="425"/>
      <c r="FR16" s="437"/>
      <c r="FS16" s="437"/>
      <c r="FT16" s="437"/>
      <c r="FU16" s="437"/>
      <c r="FV16" s="437"/>
      <c r="FW16" s="437"/>
      <c r="FX16" s="437"/>
      <c r="FY16" s="437"/>
      <c r="FZ16" s="437"/>
      <c r="GA16" s="437"/>
      <c r="GB16" s="437"/>
      <c r="GC16" s="437"/>
      <c r="GD16" s="437"/>
      <c r="GE16" s="438"/>
      <c r="GF16" s="438"/>
      <c r="GG16" s="438"/>
      <c r="GH16" s="438"/>
      <c r="GI16" s="439"/>
      <c r="GJ16" s="439"/>
      <c r="GK16" s="375"/>
      <c r="GL16" s="375"/>
      <c r="GM16" s="375"/>
      <c r="GN16" s="375"/>
      <c r="GO16" s="375"/>
      <c r="GP16" s="281"/>
      <c r="GQ16" s="281"/>
      <c r="GR16" s="281"/>
      <c r="GS16" s="281"/>
      <c r="GT16" s="281"/>
      <c r="GU16" s="281"/>
      <c r="GV16" s="281"/>
      <c r="GW16" s="281"/>
      <c r="GX16" s="281"/>
      <c r="GY16" s="281"/>
      <c r="GZ16" s="281"/>
      <c r="HA16" s="429"/>
      <c r="HB16" s="429"/>
      <c r="HC16" s="430"/>
      <c r="HD16" s="431"/>
      <c r="HE16" s="431"/>
      <c r="HF16" s="431"/>
      <c r="HG16" s="431"/>
      <c r="HH16" s="432"/>
      <c r="HI16" s="432"/>
      <c r="HJ16" s="440"/>
      <c r="HK16" s="441"/>
      <c r="HL16" s="442"/>
      <c r="HM16" s="442"/>
      <c r="HN16" s="444"/>
      <c r="HO16" s="444"/>
      <c r="HP16" s="444"/>
      <c r="HQ16" s="444"/>
      <c r="HR16" s="444"/>
      <c r="HS16" s="444"/>
      <c r="HT16" s="444"/>
      <c r="HU16" s="444"/>
      <c r="HV16" s="444"/>
      <c r="HW16" s="444"/>
      <c r="HX16" s="444"/>
      <c r="HY16" s="444"/>
      <c r="HZ16" s="444"/>
      <c r="IA16" s="444"/>
      <c r="IB16" s="444"/>
      <c r="IC16" s="444"/>
      <c r="ID16" s="444"/>
      <c r="IE16" s="444"/>
      <c r="IF16" s="444"/>
      <c r="IG16" s="444"/>
      <c r="IH16" s="444"/>
      <c r="II16" s="444"/>
      <c r="IJ16" s="444"/>
      <c r="IK16" s="444"/>
      <c r="IL16" s="444"/>
      <c r="IM16" s="444"/>
      <c r="IN16" s="444"/>
      <c r="IO16" s="444"/>
      <c r="IP16" s="444"/>
      <c r="IQ16" s="444"/>
      <c r="IR16" s="444"/>
      <c r="IV16" s="434"/>
      <c r="IW16" s="434"/>
    </row>
    <row r="17" spans="3:259" s="379" customFormat="1" ht="15.75" hidden="1" customHeight="1">
      <c r="C17" s="734"/>
      <c r="E17" s="3269"/>
      <c r="F17" s="424"/>
      <c r="G17" s="424"/>
      <c r="H17" s="424"/>
      <c r="I17" s="424"/>
      <c r="J17" s="424"/>
      <c r="K17" s="424"/>
      <c r="L17" s="424"/>
      <c r="M17" s="424"/>
      <c r="N17" s="424"/>
      <c r="O17" s="424"/>
      <c r="P17" s="424"/>
      <c r="Q17" s="424"/>
      <c r="R17" s="424"/>
      <c r="S17" s="424"/>
      <c r="T17" s="424"/>
      <c r="U17" s="424"/>
      <c r="V17" s="424"/>
      <c r="W17" s="424"/>
      <c r="X17" s="424"/>
      <c r="Y17" s="3270"/>
      <c r="Z17" s="425"/>
      <c r="AA17" s="425"/>
      <c r="AB17" s="425"/>
      <c r="AC17" s="425"/>
      <c r="AD17" s="425"/>
      <c r="AE17" s="425"/>
      <c r="AF17" s="426"/>
      <c r="AG17" s="427"/>
      <c r="AH17" s="281"/>
      <c r="AI17" s="281"/>
      <c r="AJ17" s="281"/>
      <c r="AK17" s="281"/>
      <c r="AL17" s="281"/>
      <c r="AM17" s="281"/>
      <c r="AN17" s="281"/>
      <c r="AO17" s="281"/>
      <c r="AP17" s="281"/>
      <c r="AQ17" s="281"/>
      <c r="AR17" s="428"/>
      <c r="AS17" s="429"/>
      <c r="AT17" s="429"/>
      <c r="AU17" s="429"/>
      <c r="AV17" s="429"/>
      <c r="AW17" s="430"/>
      <c r="AX17" s="431"/>
      <c r="AY17" s="431"/>
      <c r="AZ17" s="431"/>
      <c r="BA17" s="431"/>
      <c r="BB17" s="431"/>
      <c r="BC17" s="431"/>
      <c r="BD17" s="431"/>
      <c r="BE17" s="431"/>
      <c r="BF17" s="432"/>
      <c r="BG17" s="432">
        <f>VLOOKUP(BI17,$V$241:$W$247,2,0)*-1</f>
        <v>-3</v>
      </c>
      <c r="BH17" s="763">
        <f>(1&amp;" "&amp;DA21&amp;" "&amp;BH16)*1</f>
        <v>45323</v>
      </c>
      <c r="BI17" s="762" t="str">
        <f>TEXT(BH17,"GGG")</f>
        <v>Per</v>
      </c>
      <c r="BJ17" s="764">
        <f>BH17+BG17</f>
        <v>45320</v>
      </c>
      <c r="BK17" s="443"/>
      <c r="BL17" s="708"/>
      <c r="BM17" s="708"/>
      <c r="BN17" s="708"/>
      <c r="BO17" s="708"/>
      <c r="BP17" s="708"/>
      <c r="BQ17" s="708"/>
      <c r="BR17" s="708"/>
      <c r="BS17" s="708"/>
      <c r="BT17" s="708"/>
      <c r="BU17" s="708"/>
      <c r="BV17" s="708"/>
      <c r="BW17" s="708"/>
      <c r="BX17" s="708"/>
      <c r="BY17" s="708"/>
      <c r="BZ17" s="708"/>
      <c r="CA17" s="708"/>
      <c r="CB17" s="708"/>
      <c r="CC17" s="708"/>
      <c r="CD17" s="708"/>
      <c r="CE17" s="708"/>
      <c r="CF17" s="708"/>
      <c r="CG17" s="708"/>
      <c r="CH17" s="708"/>
      <c r="CI17" s="708"/>
      <c r="CJ17" s="708"/>
      <c r="CK17" s="708"/>
      <c r="CL17" s="708"/>
      <c r="CM17" s="708"/>
      <c r="CN17" s="708"/>
      <c r="CO17" s="708"/>
      <c r="CP17" s="708"/>
      <c r="CQ17" s="708"/>
      <c r="CR17" s="708"/>
      <c r="CS17" s="708"/>
      <c r="CT17" s="708"/>
      <c r="CV17" s="433"/>
      <c r="CW17" s="433"/>
      <c r="CX17" s="726"/>
      <c r="CY17" s="433"/>
      <c r="CZ17" s="434"/>
      <c r="DD17" s="1798"/>
      <c r="DL17" s="263"/>
      <c r="DM17" s="435"/>
      <c r="DN17" s="435"/>
      <c r="DO17" s="435"/>
      <c r="DP17" s="435"/>
      <c r="DQ17" s="435"/>
      <c r="DR17" s="435"/>
      <c r="DS17" s="278"/>
      <c r="EK17" s="436"/>
      <c r="FM17" s="427"/>
      <c r="FN17" s="425"/>
      <c r="FO17" s="437"/>
      <c r="FP17" s="437"/>
      <c r="FQ17" s="425"/>
      <c r="FR17" s="437"/>
      <c r="FS17" s="437"/>
      <c r="FT17" s="437"/>
      <c r="FU17" s="437"/>
      <c r="FV17" s="437"/>
      <c r="FW17" s="437"/>
      <c r="FX17" s="437"/>
      <c r="FY17" s="437"/>
      <c r="FZ17" s="437"/>
      <c r="GA17" s="437"/>
      <c r="GB17" s="437"/>
      <c r="GC17" s="437"/>
      <c r="GD17" s="437"/>
      <c r="GE17" s="438"/>
      <c r="GF17" s="438"/>
      <c r="GG17" s="438"/>
      <c r="GH17" s="438"/>
      <c r="GI17" s="439"/>
      <c r="GJ17" s="439"/>
      <c r="GK17" s="375"/>
      <c r="GL17" s="375"/>
      <c r="GM17" s="375"/>
      <c r="GN17" s="375"/>
      <c r="GO17" s="375"/>
      <c r="GP17" s="281"/>
      <c r="GQ17" s="281"/>
      <c r="GR17" s="281"/>
      <c r="GS17" s="281"/>
      <c r="GT17" s="281"/>
      <c r="GU17" s="281"/>
      <c r="GV17" s="281"/>
      <c r="GW17" s="281"/>
      <c r="GX17" s="281"/>
      <c r="GY17" s="281"/>
      <c r="GZ17" s="281"/>
      <c r="HA17" s="429"/>
      <c r="HB17" s="429"/>
      <c r="HC17" s="430"/>
      <c r="HD17" s="431"/>
      <c r="HE17" s="431"/>
      <c r="HF17" s="431"/>
      <c r="HG17" s="431"/>
      <c r="HH17" s="432"/>
      <c r="HI17" s="432"/>
      <c r="HJ17" s="440"/>
      <c r="HK17" s="441"/>
      <c r="HL17" s="442"/>
      <c r="HM17" s="442"/>
      <c r="HN17" s="444"/>
      <c r="HO17" s="444"/>
      <c r="HP17" s="444"/>
      <c r="HQ17" s="444"/>
      <c r="HR17" s="444"/>
      <c r="HS17" s="444"/>
      <c r="HT17" s="444"/>
      <c r="HU17" s="444"/>
      <c r="HV17" s="444"/>
      <c r="HW17" s="444"/>
      <c r="HX17" s="444"/>
      <c r="HY17" s="444"/>
      <c r="HZ17" s="444"/>
      <c r="IA17" s="444"/>
      <c r="IB17" s="444"/>
      <c r="IC17" s="444"/>
      <c r="ID17" s="444"/>
      <c r="IE17" s="444"/>
      <c r="IF17" s="444"/>
      <c r="IG17" s="444"/>
      <c r="IH17" s="444"/>
      <c r="II17" s="444"/>
      <c r="IJ17" s="444"/>
      <c r="IK17" s="444"/>
      <c r="IL17" s="444"/>
      <c r="IM17" s="444"/>
      <c r="IN17" s="444"/>
      <c r="IO17" s="444"/>
      <c r="IP17" s="444"/>
      <c r="IQ17" s="444"/>
      <c r="IR17" s="444"/>
      <c r="IV17" s="434"/>
      <c r="IW17" s="434"/>
    </row>
    <row r="18" spans="3:259" s="379" customFormat="1" ht="15.75" hidden="1" customHeight="1">
      <c r="C18" s="734"/>
      <c r="E18" s="3269"/>
      <c r="F18" s="424"/>
      <c r="G18" s="424"/>
      <c r="H18" s="424"/>
      <c r="I18" s="424"/>
      <c r="J18" s="424"/>
      <c r="K18" s="424"/>
      <c r="L18" s="424"/>
      <c r="M18" s="424"/>
      <c r="N18" s="424"/>
      <c r="O18" s="424"/>
      <c r="P18" s="424"/>
      <c r="Q18" s="424"/>
      <c r="R18" s="424"/>
      <c r="S18" s="424"/>
      <c r="T18" s="424"/>
      <c r="U18" s="424"/>
      <c r="V18" s="424"/>
      <c r="W18" s="424"/>
      <c r="X18" s="424"/>
      <c r="Y18" s="3270"/>
      <c r="Z18" s="425"/>
      <c r="AA18" s="425"/>
      <c r="AB18" s="425"/>
      <c r="AC18" s="425"/>
      <c r="AD18" s="425"/>
      <c r="AE18" s="425"/>
      <c r="AF18" s="426"/>
      <c r="AG18" s="427"/>
      <c r="AH18" s="281"/>
      <c r="AI18" s="281"/>
      <c r="AJ18" s="281"/>
      <c r="AK18" s="281"/>
      <c r="AL18" s="281"/>
      <c r="AM18" s="281"/>
      <c r="AN18" s="281"/>
      <c r="AO18" s="281"/>
      <c r="AP18" s="281"/>
      <c r="AQ18" s="281"/>
      <c r="AR18" s="428"/>
      <c r="AS18" s="429"/>
      <c r="AT18" s="429"/>
      <c r="AU18" s="429"/>
      <c r="AV18" s="429"/>
      <c r="AW18" s="430"/>
      <c r="AX18" s="431"/>
      <c r="AY18" s="431"/>
      <c r="AZ18" s="431"/>
      <c r="BA18" s="431"/>
      <c r="BB18" s="431"/>
      <c r="BC18" s="431"/>
      <c r="BD18" s="431"/>
      <c r="BE18" s="431"/>
      <c r="BF18" s="432"/>
      <c r="BG18" s="432"/>
      <c r="BH18" s="695"/>
      <c r="BI18" s="704"/>
      <c r="BJ18" s="443"/>
      <c r="BK18" s="443"/>
      <c r="BL18" s="696">
        <f>BJ17</f>
        <v>45320</v>
      </c>
      <c r="BM18" s="696">
        <f>BL18+1</f>
        <v>45321</v>
      </c>
      <c r="BN18" s="696">
        <f t="shared" ref="BN18:CT18" si="11">BM18+1</f>
        <v>45322</v>
      </c>
      <c r="BO18" s="696">
        <f t="shared" si="11"/>
        <v>45323</v>
      </c>
      <c r="BP18" s="696">
        <f t="shared" si="11"/>
        <v>45324</v>
      </c>
      <c r="BQ18" s="696">
        <f t="shared" si="11"/>
        <v>45325</v>
      </c>
      <c r="BR18" s="696">
        <f t="shared" si="11"/>
        <v>45326</v>
      </c>
      <c r="BS18" s="696">
        <f t="shared" si="11"/>
        <v>45327</v>
      </c>
      <c r="BT18" s="696">
        <f t="shared" si="11"/>
        <v>45328</v>
      </c>
      <c r="BU18" s="696">
        <f t="shared" si="11"/>
        <v>45329</v>
      </c>
      <c r="BV18" s="696">
        <f t="shared" si="11"/>
        <v>45330</v>
      </c>
      <c r="BW18" s="696">
        <f t="shared" si="11"/>
        <v>45331</v>
      </c>
      <c r="BX18" s="696">
        <f t="shared" si="11"/>
        <v>45332</v>
      </c>
      <c r="BY18" s="696">
        <f t="shared" si="11"/>
        <v>45333</v>
      </c>
      <c r="BZ18" s="696">
        <f t="shared" si="11"/>
        <v>45334</v>
      </c>
      <c r="CA18" s="696">
        <f t="shared" si="11"/>
        <v>45335</v>
      </c>
      <c r="CB18" s="696">
        <f t="shared" si="11"/>
        <v>45336</v>
      </c>
      <c r="CC18" s="696">
        <f t="shared" si="11"/>
        <v>45337</v>
      </c>
      <c r="CD18" s="696">
        <f t="shared" si="11"/>
        <v>45338</v>
      </c>
      <c r="CE18" s="696">
        <f t="shared" si="11"/>
        <v>45339</v>
      </c>
      <c r="CF18" s="696">
        <f t="shared" si="11"/>
        <v>45340</v>
      </c>
      <c r="CG18" s="696">
        <f t="shared" si="11"/>
        <v>45341</v>
      </c>
      <c r="CH18" s="696">
        <f t="shared" si="11"/>
        <v>45342</v>
      </c>
      <c r="CI18" s="696">
        <f t="shared" si="11"/>
        <v>45343</v>
      </c>
      <c r="CJ18" s="696">
        <f t="shared" si="11"/>
        <v>45344</v>
      </c>
      <c r="CK18" s="696">
        <f t="shared" si="11"/>
        <v>45345</v>
      </c>
      <c r="CL18" s="696">
        <f t="shared" si="11"/>
        <v>45346</v>
      </c>
      <c r="CM18" s="696">
        <f t="shared" si="11"/>
        <v>45347</v>
      </c>
      <c r="CN18" s="696">
        <f t="shared" si="11"/>
        <v>45348</v>
      </c>
      <c r="CO18" s="696">
        <f t="shared" si="11"/>
        <v>45349</v>
      </c>
      <c r="CP18" s="696">
        <f t="shared" si="11"/>
        <v>45350</v>
      </c>
      <c r="CQ18" s="696">
        <f t="shared" si="11"/>
        <v>45351</v>
      </c>
      <c r="CR18" s="696">
        <f t="shared" si="11"/>
        <v>45352</v>
      </c>
      <c r="CS18" s="696">
        <f t="shared" si="11"/>
        <v>45353</v>
      </c>
      <c r="CT18" s="696">
        <f t="shared" si="11"/>
        <v>45354</v>
      </c>
      <c r="CU18" s="696">
        <f>IF(ML12&lt;3,CN18,(CT18+1))</f>
        <v>45355</v>
      </c>
      <c r="CV18" s="731"/>
      <c r="CW18" s="433"/>
      <c r="CX18" s="433"/>
      <c r="CY18" s="433"/>
      <c r="CZ18" s="434"/>
      <c r="DB18" s="752"/>
      <c r="DD18" s="1798"/>
      <c r="DL18" s="263"/>
      <c r="DM18" s="435"/>
      <c r="DN18" s="435"/>
      <c r="DO18" s="435"/>
      <c r="DP18" s="435"/>
      <c r="DQ18" s="435"/>
      <c r="DR18" s="435"/>
      <c r="DS18" s="278"/>
      <c r="EK18" s="436"/>
      <c r="FM18" s="427"/>
      <c r="FN18" s="425"/>
      <c r="FO18" s="437"/>
      <c r="FP18" s="437"/>
      <c r="FQ18" s="425"/>
      <c r="FR18" s="437"/>
      <c r="FS18" s="437"/>
      <c r="FT18" s="437"/>
      <c r="FU18" s="437"/>
      <c r="FV18" s="437"/>
      <c r="FW18" s="437"/>
      <c r="FX18" s="437"/>
      <c r="FY18" s="437"/>
      <c r="FZ18" s="437"/>
      <c r="GA18" s="437"/>
      <c r="GB18" s="437"/>
      <c r="GC18" s="437"/>
      <c r="GD18" s="437"/>
      <c r="GE18" s="438"/>
      <c r="GF18" s="438"/>
      <c r="GG18" s="438"/>
      <c r="GH18" s="438"/>
      <c r="GI18" s="439"/>
      <c r="GJ18" s="439"/>
      <c r="GK18" s="376"/>
      <c r="GL18" s="376"/>
      <c r="GM18" s="376"/>
      <c r="GN18" s="376"/>
      <c r="GO18" s="376"/>
      <c r="GP18" s="281"/>
      <c r="GQ18" s="281"/>
      <c r="GR18" s="281"/>
      <c r="GS18" s="281"/>
      <c r="GT18" s="281"/>
      <c r="GU18" s="281"/>
      <c r="GV18" s="281"/>
      <c r="GW18" s="281"/>
      <c r="GX18" s="281"/>
      <c r="GY18" s="281"/>
      <c r="GZ18" s="281"/>
      <c r="HA18" s="429"/>
      <c r="HB18" s="429"/>
      <c r="HC18" s="430"/>
      <c r="HD18" s="431"/>
      <c r="HE18" s="431"/>
      <c r="HF18" s="431"/>
      <c r="HG18" s="431"/>
      <c r="HH18" s="432"/>
      <c r="HI18" s="432"/>
      <c r="HJ18" s="440"/>
      <c r="HK18" s="441"/>
      <c r="HL18" s="442"/>
      <c r="HM18" s="442"/>
      <c r="HN18" s="444"/>
      <c r="HO18" s="444"/>
      <c r="HP18" s="444"/>
      <c r="HQ18" s="444"/>
      <c r="HR18" s="444"/>
      <c r="HS18" s="444"/>
      <c r="HT18" s="444"/>
      <c r="HU18" s="444"/>
      <c r="HV18" s="444"/>
      <c r="HW18" s="444"/>
      <c r="HX18" s="444"/>
      <c r="HY18" s="444"/>
      <c r="HZ18" s="444"/>
      <c r="IA18" s="444"/>
      <c r="IB18" s="444"/>
      <c r="IC18" s="444"/>
      <c r="ID18" s="444"/>
      <c r="IE18" s="444"/>
      <c r="IF18" s="444"/>
      <c r="IG18" s="444"/>
      <c r="IH18" s="444"/>
      <c r="II18" s="444"/>
      <c r="IJ18" s="444"/>
      <c r="IK18" s="444"/>
      <c r="IL18" s="444"/>
      <c r="IM18" s="444"/>
      <c r="IN18" s="444"/>
      <c r="IO18" s="444"/>
      <c r="IP18" s="444"/>
      <c r="IQ18" s="444"/>
      <c r="IR18" s="444"/>
      <c r="IV18" s="434"/>
      <c r="IW18" s="434"/>
    </row>
    <row r="19" spans="3:259" s="379" customFormat="1" ht="15.75" hidden="1" customHeight="1">
      <c r="C19" s="734"/>
      <c r="E19" s="3269"/>
      <c r="F19" s="424"/>
      <c r="G19" s="424"/>
      <c r="H19" s="424"/>
      <c r="I19" s="424"/>
      <c r="J19" s="424"/>
      <c r="K19" s="424"/>
      <c r="L19" s="424"/>
      <c r="M19" s="424"/>
      <c r="N19" s="424"/>
      <c r="O19" s="424"/>
      <c r="P19" s="424"/>
      <c r="Q19" s="424"/>
      <c r="R19" s="424"/>
      <c r="S19" s="424"/>
      <c r="T19" s="424"/>
      <c r="U19" s="424"/>
      <c r="V19" s="424"/>
      <c r="W19" s="424"/>
      <c r="X19" s="424"/>
      <c r="Y19" s="3270"/>
      <c r="Z19" s="425"/>
      <c r="AA19" s="425"/>
      <c r="AB19" s="425"/>
      <c r="AC19" s="425"/>
      <c r="AD19" s="425"/>
      <c r="AE19" s="425"/>
      <c r="AF19" s="426"/>
      <c r="AG19" s="427"/>
      <c r="AH19" s="281"/>
      <c r="AI19" s="281"/>
      <c r="AJ19" s="281"/>
      <c r="AK19" s="281"/>
      <c r="AL19" s="281"/>
      <c r="AM19" s="281"/>
      <c r="AN19" s="281"/>
      <c r="AO19" s="281"/>
      <c r="AP19" s="281"/>
      <c r="AQ19" s="281"/>
      <c r="AR19" s="428"/>
      <c r="AS19" s="429"/>
      <c r="AT19" s="429"/>
      <c r="AU19" s="429"/>
      <c r="AV19" s="429"/>
      <c r="AW19" s="430"/>
      <c r="AX19" s="431"/>
      <c r="AY19" s="431"/>
      <c r="AZ19" s="431"/>
      <c r="BA19" s="431"/>
      <c r="BB19" s="431"/>
      <c r="BC19" s="431"/>
      <c r="BD19" s="431"/>
      <c r="BE19" s="431"/>
      <c r="BF19" s="432"/>
      <c r="BG19" s="432"/>
      <c r="BH19" s="695"/>
      <c r="BI19" s="704"/>
      <c r="BJ19" s="443"/>
      <c r="BK19" s="443"/>
      <c r="BL19" s="586">
        <f t="shared" ref="BL19:CM19" si="12">(TEXT(BL18,"AA"))*1</f>
        <v>1</v>
      </c>
      <c r="BM19" s="586">
        <f t="shared" si="12"/>
        <v>1</v>
      </c>
      <c r="BN19" s="586">
        <f t="shared" si="12"/>
        <v>1</v>
      </c>
      <c r="BO19" s="586">
        <f t="shared" si="12"/>
        <v>2</v>
      </c>
      <c r="BP19" s="586">
        <f t="shared" si="12"/>
        <v>2</v>
      </c>
      <c r="BQ19" s="586">
        <f t="shared" si="12"/>
        <v>2</v>
      </c>
      <c r="BR19" s="586">
        <f t="shared" si="12"/>
        <v>2</v>
      </c>
      <c r="BS19" s="586">
        <f t="shared" si="12"/>
        <v>2</v>
      </c>
      <c r="BT19" s="586">
        <f t="shared" si="12"/>
        <v>2</v>
      </c>
      <c r="BU19" s="586">
        <f t="shared" si="12"/>
        <v>2</v>
      </c>
      <c r="BV19" s="586">
        <f t="shared" si="12"/>
        <v>2</v>
      </c>
      <c r="BW19" s="586">
        <f t="shared" si="12"/>
        <v>2</v>
      </c>
      <c r="BX19" s="586">
        <f t="shared" si="12"/>
        <v>2</v>
      </c>
      <c r="BY19" s="586">
        <f>(TEXT(BY18,"AA"))*1</f>
        <v>2</v>
      </c>
      <c r="BZ19" s="586">
        <f>(TEXT(BZ18,"AA"))*1</f>
        <v>2</v>
      </c>
      <c r="CA19" s="586">
        <f t="shared" si="12"/>
        <v>2</v>
      </c>
      <c r="CB19" s="586">
        <f t="shared" si="12"/>
        <v>2</v>
      </c>
      <c r="CC19" s="586">
        <f t="shared" si="12"/>
        <v>2</v>
      </c>
      <c r="CD19" s="586">
        <f t="shared" si="12"/>
        <v>2</v>
      </c>
      <c r="CE19" s="586">
        <f t="shared" si="12"/>
        <v>2</v>
      </c>
      <c r="CF19" s="586">
        <f t="shared" si="12"/>
        <v>2</v>
      </c>
      <c r="CG19" s="586">
        <f t="shared" si="12"/>
        <v>2</v>
      </c>
      <c r="CH19" s="586">
        <f t="shared" si="12"/>
        <v>2</v>
      </c>
      <c r="CI19" s="586">
        <f t="shared" si="12"/>
        <v>2</v>
      </c>
      <c r="CJ19" s="586">
        <f t="shared" si="12"/>
        <v>2</v>
      </c>
      <c r="CK19" s="586">
        <f t="shared" si="12"/>
        <v>2</v>
      </c>
      <c r="CL19" s="586">
        <f t="shared" si="12"/>
        <v>2</v>
      </c>
      <c r="CM19" s="586">
        <f t="shared" si="12"/>
        <v>2</v>
      </c>
      <c r="CN19" s="711">
        <f>(TEXT(CN18,"AA"))*1</f>
        <v>2</v>
      </c>
      <c r="CO19" s="586">
        <f>(TEXT(CO18,"AA"))*1</f>
        <v>2</v>
      </c>
      <c r="CP19" s="586">
        <f t="shared" ref="CP19:CT19" si="13">(TEXT(CP18,"AA"))*1</f>
        <v>2</v>
      </c>
      <c r="CQ19" s="586">
        <f t="shared" si="13"/>
        <v>2</v>
      </c>
      <c r="CR19" s="586">
        <f t="shared" si="13"/>
        <v>3</v>
      </c>
      <c r="CS19" s="586">
        <f t="shared" si="13"/>
        <v>3</v>
      </c>
      <c r="CT19" s="586">
        <f t="shared" si="13"/>
        <v>3</v>
      </c>
      <c r="CV19" s="433"/>
      <c r="CW19" s="433"/>
      <c r="CX19" s="716"/>
      <c r="CY19" s="433"/>
      <c r="CZ19" s="715"/>
      <c r="DB19" s="712"/>
      <c r="DD19" s="1798"/>
      <c r="DL19" s="263"/>
      <c r="DM19" s="435"/>
      <c r="DN19" s="435"/>
      <c r="DO19" s="435"/>
      <c r="DP19" s="435"/>
      <c r="DQ19" s="435"/>
      <c r="DR19" s="435"/>
      <c r="DS19" s="278"/>
      <c r="EK19" s="436"/>
      <c r="FM19" s="427"/>
      <c r="FN19" s="425"/>
      <c r="FO19" s="437"/>
      <c r="FP19" s="437"/>
      <c r="FQ19" s="425"/>
      <c r="FR19" s="437"/>
      <c r="FS19" s="437"/>
      <c r="FT19" s="437"/>
      <c r="FU19" s="437"/>
      <c r="FV19" s="437"/>
      <c r="FW19" s="437"/>
      <c r="FX19" s="437"/>
      <c r="FY19" s="437"/>
      <c r="FZ19" s="437"/>
      <c r="GA19" s="437"/>
      <c r="GB19" s="437"/>
      <c r="GC19" s="437"/>
      <c r="GD19" s="437"/>
      <c r="GE19" s="438"/>
      <c r="GF19" s="438"/>
      <c r="GG19" s="438"/>
      <c r="GH19" s="438"/>
      <c r="GI19" s="439"/>
      <c r="GJ19" s="439"/>
      <c r="GK19" s="376"/>
      <c r="GL19" s="376"/>
      <c r="GM19" s="376"/>
      <c r="GN19" s="376"/>
      <c r="GO19" s="376"/>
      <c r="GP19" s="281"/>
      <c r="GQ19" s="281"/>
      <c r="GR19" s="281"/>
      <c r="GS19" s="281"/>
      <c r="GT19" s="281"/>
      <c r="GU19" s="281"/>
      <c r="GV19" s="281"/>
      <c r="GW19" s="281"/>
      <c r="GX19" s="281"/>
      <c r="GY19" s="281"/>
      <c r="GZ19" s="281"/>
      <c r="HA19" s="429"/>
      <c r="HB19" s="429"/>
      <c r="HC19" s="430"/>
      <c r="HD19" s="431"/>
      <c r="HE19" s="431"/>
      <c r="HF19" s="431"/>
      <c r="HG19" s="431"/>
      <c r="HH19" s="432"/>
      <c r="HI19" s="432"/>
      <c r="HJ19" s="440"/>
      <c r="HK19" s="441"/>
      <c r="HL19" s="442"/>
      <c r="HM19" s="442"/>
      <c r="HN19" s="444"/>
      <c r="HO19" s="444"/>
      <c r="HP19" s="444"/>
      <c r="HQ19" s="444"/>
      <c r="HR19" s="444"/>
      <c r="HS19" s="444"/>
      <c r="HT19" s="444"/>
      <c r="HU19" s="444"/>
      <c r="HV19" s="444"/>
      <c r="HW19" s="444"/>
      <c r="HX19" s="444"/>
      <c r="HY19" s="444"/>
      <c r="HZ19" s="444"/>
      <c r="IA19" s="444"/>
      <c r="IB19" s="444"/>
      <c r="IC19" s="444"/>
      <c r="ID19" s="444"/>
      <c r="IE19" s="444"/>
      <c r="IF19" s="444"/>
      <c r="IG19" s="444"/>
      <c r="IH19" s="444"/>
      <c r="II19" s="444"/>
      <c r="IJ19" s="444"/>
      <c r="IK19" s="444"/>
      <c r="IL19" s="444"/>
      <c r="IM19" s="444"/>
      <c r="IN19" s="444"/>
      <c r="IO19" s="444"/>
      <c r="IP19" s="444"/>
      <c r="IQ19" s="444"/>
      <c r="IR19" s="444"/>
      <c r="IV19" s="434"/>
      <c r="IW19" s="434"/>
    </row>
    <row r="20" spans="3:259" s="379" customFormat="1" ht="15.75" hidden="1" customHeight="1">
      <c r="C20" s="734"/>
      <c r="E20" s="3269"/>
      <c r="F20" s="424"/>
      <c r="G20" s="424"/>
      <c r="H20" s="424"/>
      <c r="I20" s="424"/>
      <c r="J20" s="424"/>
      <c r="K20" s="424"/>
      <c r="L20" s="424"/>
      <c r="M20" s="424"/>
      <c r="N20" s="424"/>
      <c r="O20" s="424"/>
      <c r="P20" s="424"/>
      <c r="Q20" s="424"/>
      <c r="R20" s="424"/>
      <c r="S20" s="424"/>
      <c r="T20" s="424"/>
      <c r="U20" s="424"/>
      <c r="V20" s="424"/>
      <c r="W20" s="424"/>
      <c r="X20" s="424"/>
      <c r="Y20" s="3270"/>
      <c r="Z20" s="425"/>
      <c r="AA20" s="425"/>
      <c r="AB20" s="425"/>
      <c r="AC20" s="425"/>
      <c r="AD20" s="425"/>
      <c r="AE20" s="425"/>
      <c r="AF20" s="426"/>
      <c r="AG20" s="427"/>
      <c r="AH20" s="281"/>
      <c r="AI20" s="281"/>
      <c r="AJ20" s="281"/>
      <c r="AK20" s="281"/>
      <c r="AL20" s="281"/>
      <c r="AM20" s="281"/>
      <c r="AN20" s="281"/>
      <c r="AO20" s="281"/>
      <c r="AP20" s="281"/>
      <c r="AQ20" s="281"/>
      <c r="AR20" s="428"/>
      <c r="AS20" s="429"/>
      <c r="AT20" s="429"/>
      <c r="AU20" s="429"/>
      <c r="AV20" s="429"/>
      <c r="AW20" s="430"/>
      <c r="AX20" s="431"/>
      <c r="AY20" s="431"/>
      <c r="AZ20" s="431"/>
      <c r="BA20" s="431"/>
      <c r="BB20" s="431"/>
      <c r="BC20" s="431"/>
      <c r="BD20" s="431"/>
      <c r="BE20" s="431"/>
      <c r="BF20" s="432"/>
      <c r="BG20" s="432"/>
      <c r="BH20" s="695"/>
      <c r="BI20" s="704"/>
      <c r="BJ20" s="443"/>
      <c r="BK20" s="443"/>
      <c r="BL20" s="453">
        <f>(TEXT(BL18,"gg"))*1</f>
        <v>29</v>
      </c>
      <c r="BM20" s="453">
        <f t="shared" ref="BM20:CS20" si="14">(TEXT(BM18,"gg"))*1</f>
        <v>30</v>
      </c>
      <c r="BN20" s="453">
        <f t="shared" si="14"/>
        <v>31</v>
      </c>
      <c r="BO20" s="453">
        <f t="shared" si="14"/>
        <v>1</v>
      </c>
      <c r="BP20" s="453">
        <f t="shared" si="14"/>
        <v>2</v>
      </c>
      <c r="BQ20" s="453">
        <f t="shared" si="14"/>
        <v>3</v>
      </c>
      <c r="BR20" s="453">
        <f t="shared" si="14"/>
        <v>4</v>
      </c>
      <c r="BS20" s="453">
        <f t="shared" si="14"/>
        <v>5</v>
      </c>
      <c r="BT20" s="453">
        <f t="shared" si="14"/>
        <v>6</v>
      </c>
      <c r="BU20" s="453">
        <f t="shared" si="14"/>
        <v>7</v>
      </c>
      <c r="BV20" s="453">
        <f t="shared" si="14"/>
        <v>8</v>
      </c>
      <c r="BW20" s="453">
        <f t="shared" si="14"/>
        <v>9</v>
      </c>
      <c r="BX20" s="453">
        <f t="shared" si="14"/>
        <v>10</v>
      </c>
      <c r="BY20" s="453">
        <f t="shared" si="14"/>
        <v>11</v>
      </c>
      <c r="BZ20" s="453">
        <f t="shared" si="14"/>
        <v>12</v>
      </c>
      <c r="CA20" s="453">
        <f t="shared" si="14"/>
        <v>13</v>
      </c>
      <c r="CB20" s="453">
        <f t="shared" si="14"/>
        <v>14</v>
      </c>
      <c r="CC20" s="453">
        <f t="shared" si="14"/>
        <v>15</v>
      </c>
      <c r="CD20" s="453">
        <f t="shared" si="14"/>
        <v>16</v>
      </c>
      <c r="CE20" s="453">
        <f t="shared" si="14"/>
        <v>17</v>
      </c>
      <c r="CF20" s="453">
        <f t="shared" si="14"/>
        <v>18</v>
      </c>
      <c r="CG20" s="453">
        <f t="shared" si="14"/>
        <v>19</v>
      </c>
      <c r="CH20" s="453">
        <f t="shared" si="14"/>
        <v>20</v>
      </c>
      <c r="CI20" s="453">
        <f t="shared" si="14"/>
        <v>21</v>
      </c>
      <c r="CJ20" s="453">
        <f t="shared" si="14"/>
        <v>22</v>
      </c>
      <c r="CK20" s="453">
        <f t="shared" si="14"/>
        <v>23</v>
      </c>
      <c r="CL20" s="453">
        <f t="shared" si="14"/>
        <v>24</v>
      </c>
      <c r="CM20" s="453">
        <f t="shared" si="14"/>
        <v>25</v>
      </c>
      <c r="CN20" s="453">
        <f t="shared" si="14"/>
        <v>26</v>
      </c>
      <c r="CO20" s="453">
        <f t="shared" si="14"/>
        <v>27</v>
      </c>
      <c r="CP20" s="453">
        <f t="shared" si="14"/>
        <v>28</v>
      </c>
      <c r="CQ20" s="453">
        <f t="shared" si="14"/>
        <v>29</v>
      </c>
      <c r="CR20" s="453">
        <f t="shared" si="14"/>
        <v>1</v>
      </c>
      <c r="CS20" s="453">
        <f t="shared" si="14"/>
        <v>2</v>
      </c>
      <c r="CT20" s="453">
        <f>(TEXT(CT18,"gg"))*1</f>
        <v>3</v>
      </c>
      <c r="CU20" s="453">
        <f>(TEXT(CU18,"gg"))*1</f>
        <v>4</v>
      </c>
      <c r="CV20" s="433"/>
      <c r="CW20" s="433"/>
      <c r="CX20" s="716"/>
      <c r="CZ20" s="715"/>
      <c r="DB20" s="712"/>
      <c r="DD20" s="1798"/>
      <c r="DL20" s="263"/>
      <c r="DM20" s="435"/>
      <c r="DN20" s="435"/>
      <c r="DO20" s="435"/>
      <c r="DP20" s="435"/>
      <c r="DQ20" s="435"/>
      <c r="DR20" s="435"/>
      <c r="DS20" s="278"/>
      <c r="EK20" s="436"/>
      <c r="FM20" s="427"/>
      <c r="FN20" s="425"/>
      <c r="FO20" s="437"/>
      <c r="FP20" s="437"/>
      <c r="FQ20" s="425"/>
      <c r="FR20" s="437"/>
      <c r="FS20" s="437"/>
      <c r="FT20" s="437"/>
      <c r="FU20" s="437"/>
      <c r="FV20" s="437"/>
      <c r="FW20" s="437"/>
      <c r="FX20" s="437"/>
      <c r="FY20" s="437"/>
      <c r="FZ20" s="437"/>
      <c r="GA20" s="437"/>
      <c r="GB20" s="437"/>
      <c r="GC20" s="437"/>
      <c r="GD20" s="437"/>
      <c r="GE20" s="438"/>
      <c r="GF20" s="438"/>
      <c r="GG20" s="438"/>
      <c r="GH20" s="438"/>
      <c r="GI20" s="439"/>
      <c r="GJ20" s="439"/>
      <c r="GK20" s="376"/>
      <c r="GL20" s="376"/>
      <c r="GM20" s="376"/>
      <c r="GN20" s="376"/>
      <c r="GO20" s="376"/>
      <c r="GP20" s="281"/>
      <c r="GQ20" s="281"/>
      <c r="GR20" s="281"/>
      <c r="GS20" s="281"/>
      <c r="GT20" s="281"/>
      <c r="GU20" s="281"/>
      <c r="GV20" s="281"/>
      <c r="GW20" s="281"/>
      <c r="GX20" s="281"/>
      <c r="GY20" s="281"/>
      <c r="GZ20" s="281"/>
      <c r="HA20" s="429"/>
      <c r="HB20" s="429"/>
      <c r="HC20" s="430"/>
      <c r="HD20" s="431"/>
      <c r="HE20" s="431"/>
      <c r="HF20" s="431"/>
      <c r="HG20" s="431"/>
      <c r="HH20" s="432"/>
      <c r="HI20" s="432"/>
      <c r="HJ20" s="440"/>
      <c r="HK20" s="441"/>
      <c r="HL20" s="442"/>
      <c r="HM20" s="442"/>
      <c r="HN20" s="444"/>
      <c r="HO20" s="444"/>
      <c r="HP20" s="444"/>
      <c r="HQ20" s="444"/>
      <c r="HR20" s="444"/>
      <c r="HS20" s="444"/>
      <c r="HT20" s="444"/>
      <c r="HU20" s="444"/>
      <c r="HV20" s="444"/>
      <c r="HW20" s="444"/>
      <c r="HX20" s="444"/>
      <c r="HY20" s="444"/>
      <c r="HZ20" s="444"/>
      <c r="IA20" s="444"/>
      <c r="IB20" s="444"/>
      <c r="IC20" s="444"/>
      <c r="ID20" s="444"/>
      <c r="IE20" s="444"/>
      <c r="IF20" s="444"/>
      <c r="IG20" s="444"/>
      <c r="IH20" s="444"/>
      <c r="II20" s="444"/>
      <c r="IJ20" s="444"/>
      <c r="IK20" s="444"/>
      <c r="IL20" s="444"/>
      <c r="IM20" s="444"/>
      <c r="IN20" s="444"/>
      <c r="IO20" s="444"/>
      <c r="IP20" s="444"/>
      <c r="IQ20" s="444"/>
      <c r="IR20" s="444"/>
      <c r="IV20" s="434"/>
      <c r="IW20" s="434"/>
    </row>
    <row r="21" spans="3:259" s="379" customFormat="1" ht="15.75" hidden="1" customHeight="1">
      <c r="C21" s="734"/>
      <c r="E21" s="3269"/>
      <c r="F21" s="424"/>
      <c r="G21" s="424"/>
      <c r="H21" s="424"/>
      <c r="I21" s="424"/>
      <c r="J21" s="424"/>
      <c r="K21" s="424"/>
      <c r="L21" s="424"/>
      <c r="M21" s="424"/>
      <c r="N21" s="424"/>
      <c r="O21" s="424"/>
      <c r="P21" s="424"/>
      <c r="Q21" s="424"/>
      <c r="R21" s="424"/>
      <c r="S21" s="424"/>
      <c r="T21" s="424"/>
      <c r="U21" s="424"/>
      <c r="V21" s="424"/>
      <c r="W21" s="424"/>
      <c r="X21" s="424"/>
      <c r="Y21" s="3270"/>
      <c r="Z21" s="425"/>
      <c r="AA21" s="425"/>
      <c r="AB21" s="425"/>
      <c r="AC21" s="425"/>
      <c r="AD21" s="425"/>
      <c r="AE21" s="425"/>
      <c r="AF21" s="426"/>
      <c r="AG21" s="427"/>
      <c r="AH21" s="281"/>
      <c r="AI21" s="281"/>
      <c r="AJ21" s="281"/>
      <c r="AK21" s="281"/>
      <c r="AL21" s="281"/>
      <c r="AM21" s="281"/>
      <c r="AN21" s="281"/>
      <c r="AO21" s="281"/>
      <c r="AP21" s="281"/>
      <c r="AQ21" s="281"/>
      <c r="AR21" s="428"/>
      <c r="AS21" s="429"/>
      <c r="AT21" s="429"/>
      <c r="AU21" s="429"/>
      <c r="AV21" s="429"/>
      <c r="AW21" s="430"/>
      <c r="AX21" s="431"/>
      <c r="AY21" s="431"/>
      <c r="AZ21" s="431"/>
      <c r="BA21" s="431"/>
      <c r="BB21" s="431"/>
      <c r="BC21" s="431"/>
      <c r="BD21" s="431"/>
      <c r="BE21" s="431"/>
      <c r="BF21" s="432"/>
      <c r="BG21" s="432"/>
      <c r="BH21" s="695"/>
      <c r="BI21" s="704"/>
      <c r="BJ21" s="443"/>
      <c r="BK21" s="3855">
        <f>BL21+BS21+BZ21+CG21+CK21</f>
        <v>0</v>
      </c>
      <c r="BL21" s="3870">
        <f>IF(BL$24&lt;$BN$21,BL24,0)</f>
        <v>0</v>
      </c>
      <c r="BM21" s="453" t="str">
        <f>IF(BL21&gt;0,"1.Hf ","")</f>
        <v/>
      </c>
      <c r="BN21" s="3872">
        <f>SUM(BL13:BR13)</f>
        <v>0</v>
      </c>
      <c r="BO21" s="453"/>
      <c r="BP21" s="453"/>
      <c r="BQ21" s="453"/>
      <c r="BR21" s="453"/>
      <c r="BS21" s="3870">
        <f>IF(BS$24&lt;$BU$21,BS24,0)</f>
        <v>0</v>
      </c>
      <c r="BT21" s="453" t="str">
        <f>IF(BS21&gt;0,"2.Hf ","")</f>
        <v/>
      </c>
      <c r="BU21" s="3872">
        <f>SUM(BS13:BY13)</f>
        <v>0</v>
      </c>
      <c r="BV21" s="453"/>
      <c r="BW21" s="453"/>
      <c r="BX21" s="453"/>
      <c r="BY21" s="453"/>
      <c r="BZ21" s="3870">
        <f>IF(BZ$24&lt;$CB$21,BZ24,0)</f>
        <v>0</v>
      </c>
      <c r="CA21" s="453" t="str">
        <f>IF(BZ21&gt;0,"3.Hf ","")</f>
        <v/>
      </c>
      <c r="CB21" s="3872">
        <f>SUM(BZ13:CF13)</f>
        <v>0</v>
      </c>
      <c r="CC21" s="453"/>
      <c r="CD21" s="453"/>
      <c r="CE21" s="453"/>
      <c r="CF21" s="453"/>
      <c r="CG21" s="3870">
        <f>IF(CG$24&lt;$CI$21,CG24,0)</f>
        <v>0</v>
      </c>
      <c r="CH21" s="453" t="str">
        <f>IF(CG21&gt;0,"4.Hf ","")</f>
        <v/>
      </c>
      <c r="CI21" s="3872">
        <f>SUM(CG13:CM13)</f>
        <v>0</v>
      </c>
      <c r="CJ21" s="453" t="str">
        <f>IF(CK21&gt;0,"5.Hf ","")</f>
        <v/>
      </c>
      <c r="CK21" s="3870">
        <f>IF(CN$24&lt;$CK$22,CN24,0)</f>
        <v>0</v>
      </c>
      <c r="CL21" s="453"/>
      <c r="CM21" s="453"/>
      <c r="CN21" s="44" t="str">
        <f>IF(OR(CN$2="X",CN$14="X"),"",CN27)</f>
        <v>Pzt</v>
      </c>
      <c r="CO21" s="44" t="str">
        <f>IF(OR(CO$2="X",CO$14="X"),"",CO27)</f>
        <v>Sal</v>
      </c>
      <c r="CP21" s="44" t="str">
        <f t="shared" ref="CP21:CT21" si="15">IF(OR(CP$2="X",CP$14="X"),"",CP27)</f>
        <v>Çar</v>
      </c>
      <c r="CQ21" s="44" t="str">
        <f t="shared" si="15"/>
        <v>Per</v>
      </c>
      <c r="CR21" s="44" t="str">
        <f t="shared" si="15"/>
        <v>Cum</v>
      </c>
      <c r="CS21" s="45" t="str">
        <f t="shared" si="15"/>
        <v>Cmt</v>
      </c>
      <c r="CT21" s="378" t="str">
        <f t="shared" si="15"/>
        <v>Paz</v>
      </c>
      <c r="CV21" s="433"/>
      <c r="CW21" s="433"/>
      <c r="CX21" s="730"/>
      <c r="CY21" s="754">
        <f>TEXT(CZ21,"A")*1</f>
        <v>2</v>
      </c>
      <c r="CZ21" s="759">
        <f>EOMONTH(((1&amp;" "&amp;DA21&amp;" "&amp;BJ14)*1),0)</f>
        <v>45351</v>
      </c>
      <c r="DA21" s="753" t="str">
        <f>VLOOKUP((VLOOKUP(CY23,F242:G253,2,0)),G242:H253,2,0)</f>
        <v>ŞUBAT</v>
      </c>
      <c r="DB21" s="712"/>
      <c r="DC21" s="712"/>
      <c r="DD21" s="1798"/>
      <c r="DL21" s="263"/>
      <c r="DM21" s="435"/>
      <c r="DN21" s="435"/>
      <c r="DO21" s="435"/>
      <c r="DP21" s="435"/>
      <c r="DQ21" s="435"/>
      <c r="DR21" s="435"/>
      <c r="DS21" s="278"/>
      <c r="EK21" s="436"/>
      <c r="FM21" s="427"/>
      <c r="FN21" s="425"/>
      <c r="FO21" s="437"/>
      <c r="FP21" s="437"/>
      <c r="FQ21" s="425"/>
      <c r="FR21" s="437"/>
      <c r="FS21" s="437"/>
      <c r="FT21" s="437"/>
      <c r="FU21" s="437"/>
      <c r="FV21" s="437"/>
      <c r="FW21" s="437"/>
      <c r="FX21" s="437"/>
      <c r="FY21" s="437"/>
      <c r="FZ21" s="437"/>
      <c r="GA21" s="437"/>
      <c r="GB21" s="437"/>
      <c r="GC21" s="437"/>
      <c r="GD21" s="437"/>
      <c r="GE21" s="438"/>
      <c r="GF21" s="438"/>
      <c r="GG21" s="438"/>
      <c r="GH21" s="438"/>
      <c r="GI21" s="439"/>
      <c r="GJ21" s="439"/>
      <c r="GK21" s="376"/>
      <c r="GL21" s="376"/>
      <c r="GM21" s="376"/>
      <c r="GN21" s="376"/>
      <c r="GO21" s="376"/>
      <c r="GP21" s="281"/>
      <c r="GQ21" s="281"/>
      <c r="GR21" s="281"/>
      <c r="GS21" s="281"/>
      <c r="GT21" s="281"/>
      <c r="GU21" s="281"/>
      <c r="GV21" s="281"/>
      <c r="GW21" s="281"/>
      <c r="GX21" s="281"/>
      <c r="GY21" s="281"/>
      <c r="GZ21" s="281"/>
      <c r="HA21" s="429"/>
      <c r="HB21" s="429"/>
      <c r="HC21" s="430"/>
      <c r="HD21" s="431"/>
      <c r="HE21" s="431"/>
      <c r="HF21" s="431"/>
      <c r="HG21" s="431"/>
      <c r="HH21" s="432"/>
      <c r="HI21" s="432"/>
      <c r="HJ21" s="440"/>
      <c r="HK21" s="441"/>
      <c r="HL21" s="442"/>
      <c r="HM21" s="442"/>
      <c r="HN21" s="444"/>
      <c r="HO21" s="444"/>
      <c r="HP21" s="444"/>
      <c r="HQ21" s="444"/>
      <c r="HR21" s="444"/>
      <c r="HS21" s="444"/>
      <c r="HT21" s="444"/>
      <c r="HU21" s="444"/>
      <c r="HV21" s="444"/>
      <c r="HW21" s="444"/>
      <c r="HX21" s="444"/>
      <c r="HY21" s="444"/>
      <c r="HZ21" s="444"/>
      <c r="IA21" s="444"/>
      <c r="IB21" s="444"/>
      <c r="IC21" s="444"/>
      <c r="ID21" s="444"/>
      <c r="IE21" s="444"/>
      <c r="IF21" s="444"/>
      <c r="IG21" s="444"/>
      <c r="IH21" s="444"/>
      <c r="II21" s="444"/>
      <c r="IJ21" s="444"/>
      <c r="IK21" s="444"/>
      <c r="IL21" s="444"/>
      <c r="IM21" s="444"/>
      <c r="IN21" s="444"/>
      <c r="IO21" s="444"/>
      <c r="IP21" s="444"/>
      <c r="IQ21" s="444"/>
      <c r="IR21" s="444"/>
      <c r="IV21" s="434"/>
      <c r="IW21" s="434"/>
    </row>
    <row r="22" spans="3:259" s="379" customFormat="1" ht="15.75" hidden="1" customHeight="1">
      <c r="C22" s="734"/>
      <c r="E22" s="3269"/>
      <c r="F22" s="424"/>
      <c r="G22" s="424"/>
      <c r="H22" s="424"/>
      <c r="I22" s="424"/>
      <c r="J22" s="424"/>
      <c r="K22" s="424"/>
      <c r="L22" s="424"/>
      <c r="M22" s="424"/>
      <c r="N22" s="424"/>
      <c r="O22" s="424"/>
      <c r="P22" s="424"/>
      <c r="Q22" s="424"/>
      <c r="R22" s="424"/>
      <c r="S22" s="424"/>
      <c r="T22" s="424"/>
      <c r="U22" s="424"/>
      <c r="V22" s="424"/>
      <c r="W22" s="424"/>
      <c r="X22" s="424"/>
      <c r="Y22" s="3270"/>
      <c r="Z22" s="425"/>
      <c r="AA22" s="425"/>
      <c r="AB22" s="425"/>
      <c r="AC22" s="425"/>
      <c r="AD22" s="425"/>
      <c r="AE22" s="425"/>
      <c r="AF22" s="426"/>
      <c r="AG22" s="427"/>
      <c r="AH22" s="281"/>
      <c r="AI22" s="281"/>
      <c r="AJ22" s="281"/>
      <c r="AK22" s="281"/>
      <c r="AL22" s="281"/>
      <c r="AM22" s="281"/>
      <c r="AN22" s="281"/>
      <c r="AO22" s="281"/>
      <c r="AP22" s="281"/>
      <c r="AQ22" s="281"/>
      <c r="AR22" s="428"/>
      <c r="AS22" s="429"/>
      <c r="AT22" s="429"/>
      <c r="AU22" s="429"/>
      <c r="AV22" s="429"/>
      <c r="AW22" s="430"/>
      <c r="AX22" s="431"/>
      <c r="AY22" s="431"/>
      <c r="AZ22" s="431"/>
      <c r="BA22" s="431"/>
      <c r="BB22" s="431"/>
      <c r="BC22" s="431"/>
      <c r="BD22" s="431"/>
      <c r="BE22" s="431"/>
      <c r="BF22" s="432"/>
      <c r="BG22" s="432"/>
      <c r="BH22" s="695"/>
      <c r="BI22" s="704"/>
      <c r="BJ22" s="443"/>
      <c r="BK22" s="3855">
        <f>BL22+BS22+BZ22+CG22+CN22</f>
        <v>0</v>
      </c>
      <c r="BL22" s="3852">
        <f>IF(SUM(BL13:BR13)&gt;BL24,0,SUM(BL13:BR13))</f>
        <v>0</v>
      </c>
      <c r="BM22" s="453" t="str">
        <f>IF(BL22&gt;0,"1.Hf ","")</f>
        <v/>
      </c>
      <c r="BN22" s="3852"/>
      <c r="BO22" s="3852"/>
      <c r="BP22" s="3852"/>
      <c r="BQ22" s="3852"/>
      <c r="BR22" s="3852"/>
      <c r="BS22" s="3852">
        <f>IF(SUM(BS13:BY13)&gt;BS24,0,SUM(BS13:BY13))</f>
        <v>0</v>
      </c>
      <c r="BT22" s="453" t="str">
        <f>IF(BS22&gt;0,"2.Hf ","")</f>
        <v/>
      </c>
      <c r="BU22" s="3852"/>
      <c r="BV22" s="3852"/>
      <c r="BW22" s="3852"/>
      <c r="BX22" s="3852"/>
      <c r="BY22" s="3852"/>
      <c r="BZ22" s="3852">
        <f>IF(SUM(BZ13:CF13)&gt;BZ24,0,SUM(BZ13:CF13))</f>
        <v>0</v>
      </c>
      <c r="CA22" s="453" t="str">
        <f>IF(BZ22&gt;0,"3.Hf ","")</f>
        <v/>
      </c>
      <c r="CB22" s="3852"/>
      <c r="CC22" s="3852"/>
      <c r="CD22" s="3852"/>
      <c r="CE22" s="3852"/>
      <c r="CF22" s="3852"/>
      <c r="CG22" s="3852">
        <f>IF(SUM(CG13:CM13)&gt;CG24,0,SUM(CG13:CM13))</f>
        <v>0</v>
      </c>
      <c r="CH22" s="453" t="str">
        <f>IF(CG22&gt;0,"4.Hf ","")</f>
        <v/>
      </c>
      <c r="CI22" s="3853"/>
      <c r="CJ22" s="453"/>
      <c r="CK22" s="3871">
        <f>SUM(CN14:CT14)</f>
        <v>0</v>
      </c>
      <c r="CL22" s="3853"/>
      <c r="CM22" s="3853"/>
      <c r="CN22" s="3852">
        <f>IF(SUM(CN13:CT13)&gt;CN24,0,SUM(CN13:CT13))</f>
        <v>0</v>
      </c>
      <c r="CO22" s="453" t="str">
        <f>IF(CN22&gt;0,"5.Hf ","")</f>
        <v/>
      </c>
      <c r="CP22" s="3853"/>
      <c r="CQ22" s="3853"/>
      <c r="CR22" s="3853"/>
      <c r="CS22" s="2323"/>
      <c r="CT22" s="3853"/>
      <c r="CV22" s="433"/>
      <c r="CW22" s="433"/>
      <c r="CY22" s="760"/>
      <c r="CZ22" s="755">
        <f>CZ21+1</f>
        <v>45352</v>
      </c>
      <c r="DD22" s="1798"/>
      <c r="DL22" s="263"/>
      <c r="DM22" s="435"/>
      <c r="DN22" s="435"/>
      <c r="DO22" s="435"/>
      <c r="DP22" s="435"/>
      <c r="DQ22" s="435"/>
      <c r="DR22" s="435"/>
      <c r="DS22" s="278"/>
      <c r="EK22" s="436"/>
      <c r="FM22" s="427"/>
      <c r="FN22" s="425"/>
      <c r="FO22" s="437"/>
      <c r="FP22" s="437"/>
      <c r="FQ22" s="425"/>
      <c r="FR22" s="437"/>
      <c r="FS22" s="437"/>
      <c r="FT22" s="437"/>
      <c r="FU22" s="437"/>
      <c r="FV22" s="437"/>
      <c r="FW22" s="437"/>
      <c r="FX22" s="437"/>
      <c r="FY22" s="437"/>
      <c r="FZ22" s="437"/>
      <c r="GA22" s="437"/>
      <c r="GB22" s="437"/>
      <c r="GC22" s="437"/>
      <c r="GD22" s="437"/>
      <c r="GE22" s="438"/>
      <c r="GF22" s="438"/>
      <c r="GG22" s="438"/>
      <c r="GH22" s="438"/>
      <c r="GI22" s="439"/>
      <c r="GJ22" s="439"/>
      <c r="GK22" s="703"/>
      <c r="GL22" s="703"/>
      <c r="GM22" s="703"/>
      <c r="GN22" s="703"/>
      <c r="GO22" s="703"/>
      <c r="GP22" s="281"/>
      <c r="GQ22" s="281"/>
      <c r="GR22" s="281"/>
      <c r="GS22" s="281"/>
      <c r="GT22" s="281"/>
      <c r="GU22" s="281"/>
      <c r="GV22" s="281"/>
      <c r="GW22" s="281"/>
      <c r="GX22" s="281"/>
      <c r="GY22" s="281"/>
      <c r="GZ22" s="281"/>
      <c r="HA22" s="429"/>
      <c r="HB22" s="429"/>
      <c r="HC22" s="430"/>
      <c r="HD22" s="431"/>
      <c r="HE22" s="431"/>
      <c r="HF22" s="431"/>
      <c r="HG22" s="431"/>
      <c r="HH22" s="432"/>
      <c r="HI22" s="432"/>
      <c r="HJ22" s="440"/>
      <c r="HK22" s="441"/>
      <c r="HL22" s="442"/>
      <c r="HM22" s="442"/>
      <c r="HN22" s="444"/>
      <c r="HO22" s="444"/>
      <c r="HP22" s="444"/>
      <c r="HQ22" s="444"/>
      <c r="HR22" s="444"/>
      <c r="HS22" s="444"/>
      <c r="HT22" s="444"/>
      <c r="HU22" s="444"/>
      <c r="HV22" s="444"/>
      <c r="HW22" s="444"/>
      <c r="HX22" s="444"/>
      <c r="HY22" s="444"/>
      <c r="HZ22" s="444"/>
      <c r="IA22" s="444"/>
      <c r="IB22" s="444"/>
      <c r="IC22" s="444"/>
      <c r="ID22" s="444"/>
      <c r="IE22" s="444"/>
      <c r="IF22" s="444"/>
      <c r="IG22" s="444"/>
      <c r="IH22" s="444"/>
      <c r="II22" s="444"/>
      <c r="IJ22" s="444"/>
      <c r="IK22" s="444"/>
      <c r="IL22" s="444"/>
      <c r="IM22" s="444"/>
      <c r="IN22" s="444"/>
      <c r="IO22" s="444"/>
      <c r="IP22" s="444"/>
      <c r="IQ22" s="444"/>
      <c r="IR22" s="444"/>
      <c r="IV22" s="434"/>
      <c r="IW22" s="434"/>
    </row>
    <row r="23" spans="3:259" s="379" customFormat="1" ht="15.75" hidden="1" customHeight="1">
      <c r="C23" s="734"/>
      <c r="E23" s="3269"/>
      <c r="F23" s="424"/>
      <c r="G23" s="424"/>
      <c r="H23" s="424"/>
      <c r="I23" s="424"/>
      <c r="J23" s="424"/>
      <c r="K23" s="424"/>
      <c r="L23" s="424"/>
      <c r="M23" s="424"/>
      <c r="N23" s="424"/>
      <c r="O23" s="424"/>
      <c r="P23" s="424"/>
      <c r="Q23" s="424"/>
      <c r="R23" s="424"/>
      <c r="S23" s="424"/>
      <c r="T23" s="424"/>
      <c r="U23" s="424"/>
      <c r="V23" s="424"/>
      <c r="W23" s="424"/>
      <c r="X23" s="424"/>
      <c r="Y23" s="3270"/>
      <c r="Z23" s="425"/>
      <c r="AA23" s="425"/>
      <c r="AB23" s="425"/>
      <c r="AC23" s="425"/>
      <c r="AD23" s="425"/>
      <c r="AE23" s="425"/>
      <c r="AF23" s="426"/>
      <c r="AG23" s="427"/>
      <c r="AH23" s="281"/>
      <c r="AI23" s="281"/>
      <c r="AJ23" s="281"/>
      <c r="AK23" s="281"/>
      <c r="AL23" s="281"/>
      <c r="AM23" s="281"/>
      <c r="AN23" s="281"/>
      <c r="AO23" s="281"/>
      <c r="AP23" s="281"/>
      <c r="AQ23" s="281"/>
      <c r="AR23" s="428"/>
      <c r="AS23" s="429"/>
      <c r="AT23" s="429"/>
      <c r="AU23" s="429"/>
      <c r="AV23" s="429"/>
      <c r="AW23" s="430"/>
      <c r="AX23" s="431"/>
      <c r="AY23" s="431"/>
      <c r="AZ23" s="431"/>
      <c r="BA23" s="431"/>
      <c r="BB23" s="431"/>
      <c r="BC23" s="431"/>
      <c r="BD23" s="431"/>
      <c r="BE23" s="431"/>
      <c r="BF23" s="432"/>
      <c r="BG23" s="432"/>
      <c r="BH23" s="695"/>
      <c r="BI23" s="704"/>
      <c r="BJ23" s="702"/>
      <c r="BK23" s="443"/>
      <c r="BL23" s="585" t="str">
        <f>TEXT(BL18,"GGG")</f>
        <v>Pzt</v>
      </c>
      <c r="BM23" s="585" t="str">
        <f t="shared" ref="BM23:CT23" si="16">TEXT(BM18,"GGG")</f>
        <v>Sal</v>
      </c>
      <c r="BN23" s="585" t="str">
        <f t="shared" si="16"/>
        <v>Çar</v>
      </c>
      <c r="BO23" s="585" t="str">
        <f t="shared" si="16"/>
        <v>Per</v>
      </c>
      <c r="BP23" s="585" t="str">
        <f t="shared" si="16"/>
        <v>Cum</v>
      </c>
      <c r="BQ23" s="585" t="str">
        <f t="shared" si="16"/>
        <v>Cmt</v>
      </c>
      <c r="BR23" s="585" t="str">
        <f t="shared" si="16"/>
        <v>Paz</v>
      </c>
      <c r="BS23" s="585" t="str">
        <f t="shared" si="16"/>
        <v>Pzt</v>
      </c>
      <c r="BT23" s="585" t="str">
        <f t="shared" si="16"/>
        <v>Sal</v>
      </c>
      <c r="BU23" s="585" t="str">
        <f t="shared" si="16"/>
        <v>Çar</v>
      </c>
      <c r="BV23" s="585" t="str">
        <f t="shared" si="16"/>
        <v>Per</v>
      </c>
      <c r="BW23" s="585" t="str">
        <f t="shared" si="16"/>
        <v>Cum</v>
      </c>
      <c r="BX23" s="585" t="str">
        <f t="shared" si="16"/>
        <v>Cmt</v>
      </c>
      <c r="BY23" s="585" t="str">
        <f t="shared" si="16"/>
        <v>Paz</v>
      </c>
      <c r="BZ23" s="585" t="str">
        <f t="shared" si="16"/>
        <v>Pzt</v>
      </c>
      <c r="CA23" s="585" t="str">
        <f t="shared" si="16"/>
        <v>Sal</v>
      </c>
      <c r="CB23" s="585" t="str">
        <f t="shared" si="16"/>
        <v>Çar</v>
      </c>
      <c r="CC23" s="585" t="str">
        <f t="shared" si="16"/>
        <v>Per</v>
      </c>
      <c r="CD23" s="585" t="str">
        <f t="shared" si="16"/>
        <v>Cum</v>
      </c>
      <c r="CE23" s="585" t="str">
        <f t="shared" si="16"/>
        <v>Cmt</v>
      </c>
      <c r="CF23" s="585" t="str">
        <f t="shared" si="16"/>
        <v>Paz</v>
      </c>
      <c r="CG23" s="585" t="str">
        <f t="shared" si="16"/>
        <v>Pzt</v>
      </c>
      <c r="CH23" s="585" t="str">
        <f t="shared" si="16"/>
        <v>Sal</v>
      </c>
      <c r="CI23" s="585" t="str">
        <f t="shared" si="16"/>
        <v>Çar</v>
      </c>
      <c r="CJ23" s="585" t="str">
        <f t="shared" si="16"/>
        <v>Per</v>
      </c>
      <c r="CK23" s="585" t="str">
        <f t="shared" si="16"/>
        <v>Cum</v>
      </c>
      <c r="CL23" s="585" t="str">
        <f t="shared" si="16"/>
        <v>Cmt</v>
      </c>
      <c r="CM23" s="585" t="str">
        <f t="shared" si="16"/>
        <v>Paz</v>
      </c>
      <c r="CN23" s="585" t="str">
        <f t="shared" si="16"/>
        <v>Pzt</v>
      </c>
      <c r="CO23" s="585" t="str">
        <f t="shared" si="16"/>
        <v>Sal</v>
      </c>
      <c r="CP23" s="585" t="str">
        <f t="shared" si="16"/>
        <v>Çar</v>
      </c>
      <c r="CQ23" s="585" t="str">
        <f t="shared" si="16"/>
        <v>Per</v>
      </c>
      <c r="CR23" s="585" t="str">
        <f t="shared" si="16"/>
        <v>Cum</v>
      </c>
      <c r="CS23" s="585" t="str">
        <f t="shared" si="16"/>
        <v>Cmt</v>
      </c>
      <c r="CT23" s="585" t="str">
        <f t="shared" si="16"/>
        <v>Paz</v>
      </c>
      <c r="CV23" s="757"/>
      <c r="CW23" s="729">
        <f>VLOOKUP(CY23,H242:J253,3,0)</f>
        <v>4</v>
      </c>
      <c r="CX23" s="756">
        <f>(1&amp;" "&amp;BH14&amp;" "&amp;BJ14)*1</f>
        <v>45352</v>
      </c>
      <c r="CY23" s="756" t="str">
        <f>TEXT(CX23,"AAAA")</f>
        <v>Mart</v>
      </c>
      <c r="CZ23" s="714"/>
      <c r="DA23" s="758">
        <f>EOMONTH(CX23,0)</f>
        <v>45382</v>
      </c>
      <c r="DB23" s="761"/>
      <c r="DD23" s="1798"/>
      <c r="DL23" s="263"/>
      <c r="DM23" s="435"/>
      <c r="DN23" s="435"/>
      <c r="DO23" s="435"/>
      <c r="DP23" s="435"/>
      <c r="DQ23" s="435"/>
      <c r="DR23" s="435"/>
      <c r="DS23" s="278"/>
      <c r="EK23" s="436"/>
      <c r="FM23" s="427"/>
      <c r="FN23" s="425"/>
      <c r="FO23" s="437"/>
      <c r="FP23" s="437"/>
      <c r="FQ23" s="425"/>
      <c r="FR23" s="437"/>
      <c r="FS23" s="437"/>
      <c r="FT23" s="437"/>
      <c r="FU23" s="437"/>
      <c r="FV23" s="437"/>
      <c r="FW23" s="437"/>
      <c r="FX23" s="437"/>
      <c r="FY23" s="437"/>
      <c r="FZ23" s="437"/>
      <c r="GA23" s="437"/>
      <c r="GB23" s="437"/>
      <c r="GC23" s="437"/>
      <c r="GD23" s="437"/>
      <c r="GE23" s="438"/>
      <c r="GF23" s="438"/>
      <c r="GG23" s="438"/>
      <c r="GH23" s="438"/>
      <c r="GI23" s="439"/>
      <c r="GJ23" s="439"/>
      <c r="GK23" s="376"/>
      <c r="GL23" s="376"/>
      <c r="GM23" s="376"/>
      <c r="GN23" s="376"/>
      <c r="GO23" s="376"/>
      <c r="GP23" s="281"/>
      <c r="GQ23" s="281"/>
      <c r="GR23" s="281"/>
      <c r="GS23" s="281"/>
      <c r="GT23" s="281"/>
      <c r="GU23" s="281"/>
      <c r="GV23" s="281"/>
      <c r="GW23" s="281"/>
      <c r="GX23" s="281"/>
      <c r="GY23" s="281"/>
      <c r="GZ23" s="281"/>
      <c r="HA23" s="429"/>
      <c r="HB23" s="429"/>
      <c r="HC23" s="430"/>
      <c r="HD23" s="431"/>
      <c r="HE23" s="431"/>
      <c r="HF23" s="431"/>
      <c r="HG23" s="431"/>
      <c r="HH23" s="432"/>
      <c r="HI23" s="432"/>
      <c r="HJ23" s="440"/>
      <c r="HK23" s="441"/>
      <c r="HL23" s="442"/>
      <c r="HM23" s="442"/>
      <c r="HN23" s="444"/>
      <c r="HO23" s="444"/>
      <c r="HP23" s="444"/>
      <c r="HQ23" s="444"/>
      <c r="HR23" s="444"/>
      <c r="HS23" s="444"/>
      <c r="HT23" s="444"/>
      <c r="HU23" s="444"/>
      <c r="HV23" s="444"/>
      <c r="HW23" s="444"/>
      <c r="HX23" s="444"/>
      <c r="HY23" s="444"/>
      <c r="HZ23" s="444"/>
      <c r="IA23" s="444"/>
      <c r="IB23" s="444"/>
      <c r="IC23" s="444"/>
      <c r="ID23" s="444"/>
      <c r="IE23" s="444"/>
      <c r="IF23" s="444"/>
      <c r="IG23" s="444"/>
      <c r="IH23" s="444"/>
      <c r="II23" s="444"/>
      <c r="IJ23" s="444"/>
      <c r="IK23" s="444"/>
      <c r="IL23" s="444"/>
      <c r="IM23" s="444"/>
      <c r="IN23" s="444"/>
      <c r="IO23" s="444"/>
      <c r="IP23" s="444"/>
      <c r="IQ23" s="444"/>
      <c r="IR23" s="444"/>
      <c r="IV23" s="434"/>
      <c r="IW23" s="434"/>
    </row>
    <row r="24" spans="3:259" s="379" customFormat="1" ht="15.75" hidden="1" customHeight="1" thickBot="1">
      <c r="C24" s="734"/>
      <c r="E24" s="3269"/>
      <c r="F24" s="424"/>
      <c r="G24" s="424"/>
      <c r="H24" s="424"/>
      <c r="I24" s="424"/>
      <c r="J24" s="424"/>
      <c r="K24" s="424"/>
      <c r="L24" s="424"/>
      <c r="M24" s="424"/>
      <c r="N24" s="424"/>
      <c r="O24" s="424"/>
      <c r="P24" s="424"/>
      <c r="Q24" s="424"/>
      <c r="R24" s="424"/>
      <c r="S24" s="424"/>
      <c r="T24" s="424"/>
      <c r="U24" s="424"/>
      <c r="V24" s="424"/>
      <c r="W24" s="424"/>
      <c r="X24" s="424"/>
      <c r="Y24" s="3270"/>
      <c r="Z24" s="425"/>
      <c r="AA24" s="425"/>
      <c r="AB24" s="425"/>
      <c r="AC24" s="425"/>
      <c r="AD24" s="425"/>
      <c r="AE24" s="425"/>
      <c r="AF24" s="426"/>
      <c r="AG24" s="427"/>
      <c r="AH24" s="281"/>
      <c r="AI24" s="281"/>
      <c r="AJ24" s="281"/>
      <c r="AK24" s="281"/>
      <c r="AL24" s="281"/>
      <c r="AM24" s="281"/>
      <c r="AN24" s="281"/>
      <c r="AO24" s="281"/>
      <c r="AP24" s="281"/>
      <c r="AQ24" s="281"/>
      <c r="AR24" s="428"/>
      <c r="AS24" s="429"/>
      <c r="AT24" s="429"/>
      <c r="AU24" s="429"/>
      <c r="AV24" s="429"/>
      <c r="AW24" s="430"/>
      <c r="AX24" s="431"/>
      <c r="AY24" s="431"/>
      <c r="AZ24" s="431"/>
      <c r="BA24" s="431"/>
      <c r="BB24" s="431"/>
      <c r="BC24" s="431"/>
      <c r="BD24" s="431"/>
      <c r="BE24" s="431"/>
      <c r="BF24" s="432"/>
      <c r="BG24" s="432"/>
      <c r="BH24" s="374"/>
      <c r="BI24" s="374"/>
      <c r="BJ24" s="443"/>
      <c r="BK24" s="3854">
        <f>BL24+BS24+BZ24+CG24+CN24</f>
        <v>0</v>
      </c>
      <c r="BL24" s="3851">
        <f>SUM(BL28:BR29)+SUM(BL56:BR57)</f>
        <v>0</v>
      </c>
      <c r="BM24" s="3851"/>
      <c r="BN24" s="3851"/>
      <c r="BO24" s="3851"/>
      <c r="BP24" s="3851"/>
      <c r="BQ24" s="3851"/>
      <c r="BR24" s="3851"/>
      <c r="BS24" s="3851">
        <f>SUM(BS28:BY29)+SUM(BS56:BY57)</f>
        <v>0</v>
      </c>
      <c r="BT24" s="3851"/>
      <c r="BU24" s="3851"/>
      <c r="BV24" s="3851"/>
      <c r="BW24" s="3851"/>
      <c r="BX24" s="3851"/>
      <c r="BY24" s="3851"/>
      <c r="BZ24" s="3851">
        <f>SUM(BZ28:CF29)+SUM(BZ56:CF57)</f>
        <v>0</v>
      </c>
      <c r="CA24" s="3851"/>
      <c r="CB24" s="3851"/>
      <c r="CC24" s="3851"/>
      <c r="CD24" s="3851"/>
      <c r="CE24" s="3851"/>
      <c r="CF24" s="3851"/>
      <c r="CG24" s="3851">
        <f>SUM(CG28:CM29)+SUM(CG56:CM57)</f>
        <v>0</v>
      </c>
      <c r="CH24" s="3851"/>
      <c r="CI24" s="3851"/>
      <c r="CJ24" s="3851"/>
      <c r="CK24" s="3851"/>
      <c r="CL24" s="3851"/>
      <c r="CM24" s="3851"/>
      <c r="CN24" s="3851">
        <f>SUM(CN28:CT29)+SUM(CN56:CT57)</f>
        <v>0</v>
      </c>
      <c r="CO24" s="3851"/>
      <c r="CP24" s="3851"/>
      <c r="CQ24" s="3851"/>
      <c r="CR24" s="3851"/>
      <c r="CS24" s="3851"/>
      <c r="CT24" s="3851"/>
      <c r="CV24" s="433"/>
      <c r="CX24" s="433"/>
      <c r="CY24" s="433"/>
      <c r="CZ24" s="434"/>
      <c r="DD24" s="1798"/>
      <c r="DL24" s="263"/>
      <c r="DM24" s="435"/>
      <c r="DN24" s="435"/>
      <c r="DO24" s="435"/>
      <c r="DP24" s="435"/>
      <c r="DQ24" s="435"/>
      <c r="DR24" s="435"/>
      <c r="DS24" s="278"/>
      <c r="EK24" s="436"/>
      <c r="FM24" s="427"/>
      <c r="FN24" s="425"/>
      <c r="FO24" s="437"/>
      <c r="FP24" s="437"/>
      <c r="FQ24" s="425"/>
      <c r="FR24" s="437"/>
      <c r="FS24" s="437"/>
      <c r="FT24" s="437"/>
      <c r="FU24" s="437"/>
      <c r="FV24" s="437"/>
      <c r="FW24" s="437"/>
      <c r="FX24" s="437"/>
      <c r="FY24" s="437"/>
      <c r="FZ24" s="437"/>
      <c r="GA24" s="437"/>
      <c r="GB24" s="437"/>
      <c r="GC24" s="437"/>
      <c r="GD24" s="437"/>
      <c r="GE24" s="438"/>
      <c r="GF24" s="438"/>
      <c r="GG24" s="438"/>
      <c r="GH24" s="438"/>
      <c r="GI24" s="439"/>
      <c r="GJ24" s="439"/>
      <c r="GK24" s="375"/>
      <c r="GL24" s="375"/>
      <c r="GM24" s="375"/>
      <c r="GN24" s="375"/>
      <c r="GO24" s="375"/>
      <c r="GP24" s="281"/>
      <c r="GQ24" s="281"/>
      <c r="GR24" s="281"/>
      <c r="GS24" s="281"/>
      <c r="GT24" s="281"/>
      <c r="GU24" s="281"/>
      <c r="GV24" s="281"/>
      <c r="GW24" s="281"/>
      <c r="GX24" s="281"/>
      <c r="GY24" s="281"/>
      <c r="GZ24" s="281"/>
      <c r="HA24" s="429"/>
      <c r="HB24" s="429"/>
      <c r="HC24" s="430"/>
      <c r="HD24" s="431"/>
      <c r="HE24" s="431"/>
      <c r="HF24" s="431"/>
      <c r="HG24" s="431"/>
      <c r="HH24" s="432"/>
      <c r="HI24" s="432"/>
      <c r="HJ24" s="440"/>
      <c r="HK24" s="441"/>
      <c r="HL24" s="442"/>
      <c r="HM24" s="442"/>
      <c r="HN24" s="444"/>
      <c r="HO24" s="444"/>
      <c r="HP24" s="444"/>
      <c r="HQ24" s="444"/>
      <c r="HR24" s="444"/>
      <c r="HS24" s="444"/>
      <c r="HT24" s="444"/>
      <c r="HU24" s="444"/>
      <c r="HV24" s="444"/>
      <c r="HW24" s="444"/>
      <c r="HX24" s="444"/>
      <c r="HY24" s="444"/>
      <c r="HZ24" s="444"/>
      <c r="IA24" s="444"/>
      <c r="IB24" s="444"/>
      <c r="IC24" s="444"/>
      <c r="ID24" s="444"/>
      <c r="IE24" s="444"/>
      <c r="IF24" s="444"/>
      <c r="IG24" s="444"/>
      <c r="IH24" s="444"/>
      <c r="II24" s="444"/>
      <c r="IJ24" s="444"/>
      <c r="IK24" s="444"/>
      <c r="IL24" s="444"/>
      <c r="IM24" s="444"/>
      <c r="IN24" s="444"/>
      <c r="IO24" s="444"/>
      <c r="IP24" s="444"/>
      <c r="IQ24" s="444"/>
      <c r="IR24" s="444"/>
      <c r="IV24" s="434"/>
      <c r="IW24" s="434"/>
    </row>
    <row r="25" spans="3:259" s="30" customFormat="1" ht="15.75" customHeight="1">
      <c r="C25" s="735"/>
      <c r="E25" s="4573" t="s">
        <v>127</v>
      </c>
      <c r="F25" s="4574"/>
      <c r="G25" s="4574"/>
      <c r="H25" s="4574"/>
      <c r="I25" s="4574"/>
      <c r="J25" s="4574"/>
      <c r="K25" s="4574"/>
      <c r="L25" s="4574"/>
      <c r="M25" s="4574"/>
      <c r="N25" s="4574"/>
      <c r="O25" s="4574"/>
      <c r="P25" s="4574"/>
      <c r="Q25" s="4574"/>
      <c r="R25" s="4574"/>
      <c r="S25" s="4574"/>
      <c r="T25" s="4574"/>
      <c r="U25" s="4574"/>
      <c r="V25" s="4574"/>
      <c r="W25" s="4574"/>
      <c r="X25" s="4574"/>
      <c r="Y25" s="4575"/>
      <c r="Z25" s="31"/>
      <c r="AA25" s="5040" t="str">
        <f>IF(Z14&lt;&gt;"",(TEXT(Z14,"GGGG")),"")</f>
        <v/>
      </c>
      <c r="AB25" s="5040"/>
      <c r="AC25" s="5040"/>
      <c r="AD25" s="5040"/>
      <c r="AE25" s="5040"/>
      <c r="AF25" s="5040"/>
      <c r="AG25" s="34"/>
      <c r="AH25" s="33"/>
      <c r="AI25" s="33"/>
      <c r="AJ25" s="33"/>
      <c r="AK25" s="33"/>
      <c r="AL25" s="33"/>
      <c r="AM25" s="33"/>
      <c r="AN25" s="33"/>
      <c r="AO25" s="33"/>
      <c r="AP25" s="33"/>
      <c r="AQ25" s="33"/>
      <c r="AR25" s="33"/>
      <c r="AS25" s="35"/>
      <c r="AT25" s="35"/>
      <c r="AU25" s="35"/>
      <c r="AV25" s="35"/>
      <c r="AW25" s="36"/>
      <c r="AX25" s="37"/>
      <c r="AY25" s="37"/>
      <c r="AZ25" s="37"/>
      <c r="BA25" s="37"/>
      <c r="BB25" s="37"/>
      <c r="BC25" s="37"/>
      <c r="BD25" s="37"/>
      <c r="BE25" s="37"/>
      <c r="BF25" s="38"/>
      <c r="BG25" s="39"/>
      <c r="BH25" s="4634" t="s">
        <v>4</v>
      </c>
      <c r="BI25" s="4635"/>
      <c r="BJ25" s="4636"/>
      <c r="BK25" s="4558"/>
      <c r="BL25" s="3239">
        <f>(TEXT(BL15,"gg"))*1</f>
        <v>4</v>
      </c>
      <c r="BM25" s="3239">
        <f t="shared" ref="BM25:CT25" si="17">(TEXT(BM15,"gg"))*1</f>
        <v>5</v>
      </c>
      <c r="BN25" s="3239">
        <f t="shared" si="17"/>
        <v>6</v>
      </c>
      <c r="BO25" s="3239">
        <f t="shared" si="17"/>
        <v>7</v>
      </c>
      <c r="BP25" s="3239">
        <f t="shared" si="17"/>
        <v>8</v>
      </c>
      <c r="BQ25" s="3240">
        <f t="shared" si="17"/>
        <v>9</v>
      </c>
      <c r="BR25" s="3240">
        <f t="shared" si="17"/>
        <v>10</v>
      </c>
      <c r="BS25" s="3239">
        <f t="shared" si="17"/>
        <v>11</v>
      </c>
      <c r="BT25" s="3239">
        <f t="shared" si="17"/>
        <v>12</v>
      </c>
      <c r="BU25" s="3239">
        <f t="shared" si="17"/>
        <v>13</v>
      </c>
      <c r="BV25" s="3239">
        <f t="shared" si="17"/>
        <v>14</v>
      </c>
      <c r="BW25" s="3239">
        <f t="shared" si="17"/>
        <v>15</v>
      </c>
      <c r="BX25" s="3240">
        <f t="shared" si="17"/>
        <v>16</v>
      </c>
      <c r="BY25" s="3240">
        <f t="shared" si="17"/>
        <v>17</v>
      </c>
      <c r="BZ25" s="3239">
        <f t="shared" si="17"/>
        <v>18</v>
      </c>
      <c r="CA25" s="3239">
        <f t="shared" si="17"/>
        <v>19</v>
      </c>
      <c r="CB25" s="3239">
        <f t="shared" si="17"/>
        <v>20</v>
      </c>
      <c r="CC25" s="3239">
        <f t="shared" si="17"/>
        <v>21</v>
      </c>
      <c r="CD25" s="3239">
        <f t="shared" si="17"/>
        <v>22</v>
      </c>
      <c r="CE25" s="3240">
        <f t="shared" si="17"/>
        <v>23</v>
      </c>
      <c r="CF25" s="3240">
        <f t="shared" si="17"/>
        <v>24</v>
      </c>
      <c r="CG25" s="3239">
        <f t="shared" si="17"/>
        <v>25</v>
      </c>
      <c r="CH25" s="3239">
        <f t="shared" si="17"/>
        <v>26</v>
      </c>
      <c r="CI25" s="3239">
        <f t="shared" si="17"/>
        <v>27</v>
      </c>
      <c r="CJ25" s="3239">
        <f t="shared" si="17"/>
        <v>28</v>
      </c>
      <c r="CK25" s="3239">
        <f t="shared" si="17"/>
        <v>29</v>
      </c>
      <c r="CL25" s="3240">
        <f t="shared" si="17"/>
        <v>30</v>
      </c>
      <c r="CM25" s="3240">
        <f t="shared" si="17"/>
        <v>31</v>
      </c>
      <c r="CN25" s="3239">
        <f t="shared" si="17"/>
        <v>1</v>
      </c>
      <c r="CO25" s="3239">
        <f t="shared" si="17"/>
        <v>2</v>
      </c>
      <c r="CP25" s="3239">
        <f t="shared" si="17"/>
        <v>3</v>
      </c>
      <c r="CQ25" s="3239">
        <f t="shared" si="17"/>
        <v>4</v>
      </c>
      <c r="CR25" s="3239">
        <f t="shared" si="17"/>
        <v>5</v>
      </c>
      <c r="CS25" s="3240">
        <f t="shared" si="17"/>
        <v>6</v>
      </c>
      <c r="CT25" s="3240">
        <f t="shared" si="17"/>
        <v>7</v>
      </c>
      <c r="CU25" s="4645" t="s">
        <v>5</v>
      </c>
      <c r="CV25" s="4646"/>
      <c r="CW25" s="4646"/>
      <c r="CX25" s="4800" t="s">
        <v>1</v>
      </c>
      <c r="CY25" s="4646"/>
      <c r="CZ25" s="4646"/>
      <c r="DA25" s="4646"/>
      <c r="DB25" s="4646"/>
      <c r="DC25" s="4801"/>
      <c r="DD25" s="1799"/>
      <c r="DE25" s="40"/>
      <c r="DF25" s="40"/>
      <c r="DG25" s="40"/>
      <c r="DH25" s="40"/>
      <c r="DI25" s="40"/>
      <c r="DJ25" s="40"/>
      <c r="DK25" s="40"/>
      <c r="DL25" s="19" t="s">
        <v>55</v>
      </c>
      <c r="DM25" s="41"/>
      <c r="DN25" s="41"/>
      <c r="DO25" s="41"/>
      <c r="DP25" s="41"/>
      <c r="DQ25" s="41"/>
      <c r="DR25" s="41"/>
      <c r="DS25" s="42"/>
      <c r="EE25" s="1779">
        <f>DC116+DC117+DC118</f>
        <v>0</v>
      </c>
      <c r="EG25" s="4802">
        <f>IF(EI25=EK25,29,28)</f>
        <v>29</v>
      </c>
      <c r="EH25" s="4802"/>
      <c r="EI25" s="4802">
        <f>ROUND(EK25,1)</f>
        <v>506</v>
      </c>
      <c r="EJ25" s="4802"/>
      <c r="EK25" s="4797">
        <f>BJ14/4</f>
        <v>506</v>
      </c>
      <c r="EL25" s="4797"/>
      <c r="EP25" s="4795" t="str">
        <f>BH14</f>
        <v>MART</v>
      </c>
      <c r="EQ25" s="4796"/>
      <c r="FJ25" s="751"/>
      <c r="FM25" s="31"/>
      <c r="FN25" s="31"/>
      <c r="FO25" s="31"/>
      <c r="FP25" s="31"/>
      <c r="FQ25" s="31"/>
      <c r="FR25" s="31"/>
      <c r="FS25" s="31"/>
      <c r="FT25" s="31"/>
      <c r="FU25" s="31"/>
      <c r="FV25" s="31"/>
      <c r="FW25" s="31"/>
      <c r="FX25" s="31"/>
      <c r="FY25" s="31"/>
      <c r="FZ25" s="31"/>
      <c r="GA25" s="31"/>
      <c r="GB25" s="31"/>
      <c r="GC25" s="31"/>
      <c r="GD25" s="31"/>
      <c r="GE25" s="32"/>
      <c r="GF25" s="32"/>
      <c r="GG25" s="31"/>
      <c r="GH25" s="31"/>
      <c r="GI25" s="31"/>
      <c r="GJ25" s="31"/>
      <c r="GK25" s="31"/>
      <c r="GL25" s="33"/>
      <c r="GM25" s="33"/>
      <c r="GN25" s="33"/>
      <c r="GO25" s="34"/>
      <c r="GP25" s="33"/>
      <c r="GQ25" s="33"/>
      <c r="GR25" s="33"/>
      <c r="GS25" s="33"/>
      <c r="GT25" s="33"/>
      <c r="GU25" s="33"/>
      <c r="GV25" s="33"/>
      <c r="GW25" s="33"/>
      <c r="GX25" s="33"/>
      <c r="GY25" s="33"/>
      <c r="GZ25" s="33"/>
      <c r="HA25" s="35"/>
      <c r="HB25" s="35"/>
      <c r="HC25" s="36"/>
      <c r="HD25" s="37"/>
      <c r="HE25" s="37"/>
      <c r="HF25" s="37"/>
      <c r="HG25" s="37"/>
      <c r="HH25" s="38"/>
      <c r="HI25" s="39"/>
      <c r="HJ25" s="4728" t="s">
        <v>4</v>
      </c>
      <c r="HK25" s="4729"/>
      <c r="HL25" s="4734"/>
      <c r="HM25" s="4737"/>
      <c r="HN25" s="765">
        <f>BL25</f>
        <v>4</v>
      </c>
      <c r="HO25" s="765">
        <f t="shared" ref="HO25:IR26" si="18">BM25</f>
        <v>5</v>
      </c>
      <c r="HP25" s="765">
        <f t="shared" si="18"/>
        <v>6</v>
      </c>
      <c r="HQ25" s="765">
        <f t="shared" si="18"/>
        <v>7</v>
      </c>
      <c r="HR25" s="769">
        <f t="shared" si="18"/>
        <v>8</v>
      </c>
      <c r="HS25" s="771">
        <f t="shared" si="18"/>
        <v>9</v>
      </c>
      <c r="HT25" s="772">
        <f t="shared" si="18"/>
        <v>10</v>
      </c>
      <c r="HU25" s="765">
        <f t="shared" si="18"/>
        <v>11</v>
      </c>
      <c r="HV25" s="765">
        <f t="shared" si="18"/>
        <v>12</v>
      </c>
      <c r="HW25" s="765">
        <f t="shared" si="18"/>
        <v>13</v>
      </c>
      <c r="HX25" s="765">
        <f t="shared" si="18"/>
        <v>14</v>
      </c>
      <c r="HY25" s="769">
        <f t="shared" si="18"/>
        <v>15</v>
      </c>
      <c r="HZ25" s="771">
        <f t="shared" si="18"/>
        <v>16</v>
      </c>
      <c r="IA25" s="772">
        <f t="shared" si="18"/>
        <v>17</v>
      </c>
      <c r="IB25" s="765">
        <f t="shared" si="18"/>
        <v>18</v>
      </c>
      <c r="IC25" s="765">
        <f t="shared" si="18"/>
        <v>19</v>
      </c>
      <c r="ID25" s="765">
        <f t="shared" si="18"/>
        <v>20</v>
      </c>
      <c r="IE25" s="765">
        <f t="shared" si="18"/>
        <v>21</v>
      </c>
      <c r="IF25" s="769">
        <f t="shared" si="18"/>
        <v>22</v>
      </c>
      <c r="IG25" s="771">
        <f t="shared" si="18"/>
        <v>23</v>
      </c>
      <c r="IH25" s="772">
        <f t="shared" si="18"/>
        <v>24</v>
      </c>
      <c r="II25" s="765">
        <f t="shared" si="18"/>
        <v>25</v>
      </c>
      <c r="IJ25" s="765">
        <f t="shared" si="18"/>
        <v>26</v>
      </c>
      <c r="IK25" s="765">
        <f t="shared" si="18"/>
        <v>27</v>
      </c>
      <c r="IL25" s="765">
        <f t="shared" si="18"/>
        <v>28</v>
      </c>
      <c r="IM25" s="769">
        <f t="shared" si="18"/>
        <v>29</v>
      </c>
      <c r="IN25" s="771">
        <f t="shared" si="18"/>
        <v>30</v>
      </c>
      <c r="IO25" s="772">
        <f t="shared" si="18"/>
        <v>31</v>
      </c>
      <c r="IP25" s="765">
        <f t="shared" si="18"/>
        <v>1</v>
      </c>
      <c r="IQ25" s="765">
        <f t="shared" si="18"/>
        <v>2</v>
      </c>
      <c r="IR25" s="765">
        <f t="shared" si="18"/>
        <v>3</v>
      </c>
      <c r="IS25" s="765">
        <f t="shared" ref="IS25:IS26" si="19">CQ25</f>
        <v>4</v>
      </c>
      <c r="IT25" s="765">
        <f t="shared" ref="IT25:IT26" si="20">CR25</f>
        <v>5</v>
      </c>
      <c r="IU25" s="771">
        <f t="shared" ref="IU25:IU26" si="21">CS25</f>
        <v>6</v>
      </c>
      <c r="IV25" s="1248">
        <f t="shared" ref="IV25:IV26" si="22">CT25</f>
        <v>7</v>
      </c>
      <c r="IW25" s="1251" t="s">
        <v>5</v>
      </c>
    </row>
    <row r="26" spans="3:259" s="30" customFormat="1" ht="12.75" customHeight="1">
      <c r="C26" s="735"/>
      <c r="D26" s="269"/>
      <c r="E26" s="4585" t="s">
        <v>3</v>
      </c>
      <c r="F26" s="4586"/>
      <c r="G26" s="4586"/>
      <c r="H26" s="4586"/>
      <c r="I26" s="4586"/>
      <c r="J26" s="4586"/>
      <c r="K26" s="4586"/>
      <c r="L26" s="4587"/>
      <c r="M26" s="4576" t="s">
        <v>195</v>
      </c>
      <c r="N26" s="4577"/>
      <c r="O26" s="4577"/>
      <c r="P26" s="4577"/>
      <c r="Q26" s="4588"/>
      <c r="R26" s="4588"/>
      <c r="S26" s="4588"/>
      <c r="T26" s="4588"/>
      <c r="U26" s="4588"/>
      <c r="V26" s="4588"/>
      <c r="W26" s="4588"/>
      <c r="X26" s="4588"/>
      <c r="Y26" s="4589"/>
      <c r="Z26" s="31"/>
      <c r="AA26" s="5038"/>
      <c r="AB26" s="5038"/>
      <c r="AC26" s="5038"/>
      <c r="AD26" s="5038"/>
      <c r="AE26" s="5038"/>
      <c r="AF26" s="5038"/>
      <c r="AG26" s="34"/>
      <c r="AH26" s="33"/>
      <c r="AI26" s="33"/>
      <c r="AJ26" s="33"/>
      <c r="AK26" s="33"/>
      <c r="AL26" s="33"/>
      <c r="AM26" s="33"/>
      <c r="AN26" s="33"/>
      <c r="AO26" s="33"/>
      <c r="AP26" s="33"/>
      <c r="AQ26" s="33"/>
      <c r="AR26" s="33"/>
      <c r="AS26" s="35"/>
      <c r="AT26" s="35"/>
      <c r="AU26" s="35"/>
      <c r="AV26" s="35"/>
      <c r="AW26" s="36"/>
      <c r="AX26" s="37"/>
      <c r="AY26" s="37"/>
      <c r="AZ26" s="37"/>
      <c r="BA26" s="37"/>
      <c r="BB26" s="37"/>
      <c r="BC26" s="37"/>
      <c r="BD26" s="37"/>
      <c r="BE26" s="37"/>
      <c r="BF26" s="38"/>
      <c r="BG26" s="39"/>
      <c r="BH26" s="4637"/>
      <c r="BI26" s="4638"/>
      <c r="BJ26" s="4639"/>
      <c r="BK26" s="4559"/>
      <c r="BL26" s="43" t="str">
        <f>IF(BL14="E",BL27,(IF(OR(BL1="X",BL14="X"),"",BL27)))</f>
        <v>Pzt</v>
      </c>
      <c r="BM26" s="44" t="str">
        <f t="shared" ref="BM26:BR26" si="23">IF(BM14="E",BM27,(IF(OR(BM1="X",BM14="X"),"",BM27)))</f>
        <v>Sal</v>
      </c>
      <c r="BN26" s="44" t="str">
        <f t="shared" si="23"/>
        <v>Çar</v>
      </c>
      <c r="BO26" s="44" t="str">
        <f t="shared" si="23"/>
        <v>Per</v>
      </c>
      <c r="BP26" s="44" t="str">
        <f t="shared" si="23"/>
        <v>Cum</v>
      </c>
      <c r="BQ26" s="1849" t="str">
        <f t="shared" si="23"/>
        <v>Cmt</v>
      </c>
      <c r="BR26" s="1850" t="str">
        <f t="shared" si="23"/>
        <v>Paz</v>
      </c>
      <c r="BS26" s="45" t="str">
        <f>IF(BS14="E",BS27,(IF(OR(BS1="X",BS14="X"),"",BS27)))</f>
        <v>Pzt</v>
      </c>
      <c r="BT26" s="44" t="str">
        <f t="shared" ref="BT26:CH26" si="24">IF(BT14="X","",BT27)</f>
        <v>Sal</v>
      </c>
      <c r="BU26" s="44" t="str">
        <f t="shared" si="24"/>
        <v>Çar</v>
      </c>
      <c r="BV26" s="44" t="str">
        <f t="shared" si="24"/>
        <v>Per</v>
      </c>
      <c r="BW26" s="44" t="str">
        <f t="shared" si="24"/>
        <v>Cum</v>
      </c>
      <c r="BX26" s="1849" t="str">
        <f t="shared" ref="BX26:CE26" si="25">IF(BX14="X","",BX27)</f>
        <v>Cmt</v>
      </c>
      <c r="BY26" s="1849" t="str">
        <f t="shared" si="25"/>
        <v>Paz</v>
      </c>
      <c r="BZ26" s="44" t="str">
        <f t="shared" si="25"/>
        <v>Pzt</v>
      </c>
      <c r="CA26" s="44" t="str">
        <f t="shared" si="25"/>
        <v>Sal</v>
      </c>
      <c r="CB26" s="44" t="str">
        <f t="shared" si="25"/>
        <v>Çar</v>
      </c>
      <c r="CC26" s="44" t="str">
        <f t="shared" si="25"/>
        <v>Per</v>
      </c>
      <c r="CD26" s="44" t="str">
        <f t="shared" si="25"/>
        <v>Cum</v>
      </c>
      <c r="CE26" s="1849" t="str">
        <f t="shared" si="25"/>
        <v>Cmt</v>
      </c>
      <c r="CF26" s="1849" t="str">
        <f t="shared" si="24"/>
        <v>Paz</v>
      </c>
      <c r="CG26" s="44" t="str">
        <f t="shared" si="24"/>
        <v>Pzt</v>
      </c>
      <c r="CH26" s="44" t="str">
        <f t="shared" si="24"/>
        <v>Sal</v>
      </c>
      <c r="CI26" s="44" t="str">
        <f>IF(OR(CI1="X",CI14="X"),"",CI27)</f>
        <v>Çar</v>
      </c>
      <c r="CJ26" s="44" t="str">
        <f>IF(OR(CJ1="X",CJ14="X"),"",CJ27)</f>
        <v>Per</v>
      </c>
      <c r="CK26" s="44" t="str">
        <f>IF(OR(CK1="X",CK14="X"),"",CK27)</f>
        <v>Cum</v>
      </c>
      <c r="CL26" s="1849" t="str">
        <f>IF(OR(CL1="X",CL14="X"),"",CL27)</f>
        <v>Cmt</v>
      </c>
      <c r="CM26" s="1849" t="str">
        <f t="shared" ref="CM26" si="26">IF(OR(CM$1="X",CM$14="X"),"",CM27)</f>
        <v>Paz</v>
      </c>
      <c r="CN26" s="44" t="str">
        <f>IF(CN14="E",CN27,(IF(OR(CN$1="X",CN$14="X"),"",CN27)))</f>
        <v/>
      </c>
      <c r="CO26" s="44" t="str">
        <f t="shared" ref="CO26:CT26" si="27">IF(CO14="E",CO27,(IF(OR(CO$1="X",CO$14="X"),"",CO27)))</f>
        <v/>
      </c>
      <c r="CP26" s="44" t="str">
        <f t="shared" si="27"/>
        <v/>
      </c>
      <c r="CQ26" s="44" t="str">
        <f t="shared" si="27"/>
        <v/>
      </c>
      <c r="CR26" s="44" t="str">
        <f t="shared" si="27"/>
        <v/>
      </c>
      <c r="CS26" s="1850" t="str">
        <f t="shared" si="27"/>
        <v/>
      </c>
      <c r="CT26" s="1871" t="str">
        <f t="shared" si="27"/>
        <v/>
      </c>
      <c r="CU26" s="4647"/>
      <c r="CV26" s="4648"/>
      <c r="CW26" s="4648"/>
      <c r="CX26" s="4806" t="str">
        <f>BJ14</f>
        <v>2024</v>
      </c>
      <c r="CY26" s="4807"/>
      <c r="CZ26" s="4807"/>
      <c r="DA26" s="4807"/>
      <c r="DB26" s="4807"/>
      <c r="DC26" s="4808"/>
      <c r="DD26" s="1799"/>
      <c r="DE26" s="40"/>
      <c r="DF26" s="40"/>
      <c r="DG26" s="40"/>
      <c r="DH26" s="40"/>
      <c r="DI26" s="40"/>
      <c r="DJ26" s="40"/>
      <c r="DK26" s="40"/>
      <c r="DL26" s="19" t="s">
        <v>56</v>
      </c>
      <c r="DM26" s="41"/>
      <c r="DN26" s="41"/>
      <c r="DO26" s="41"/>
      <c r="DP26" s="41"/>
      <c r="DQ26" s="41"/>
      <c r="DR26" s="41"/>
      <c r="DS26" s="42"/>
      <c r="EE26" s="2223">
        <f>(BI141+BQ141)</f>
        <v>0</v>
      </c>
      <c r="EF26" s="1457"/>
      <c r="FJ26" s="751"/>
      <c r="FM26" s="31"/>
      <c r="FN26" s="31"/>
      <c r="FO26" s="31"/>
      <c r="FP26" s="31"/>
      <c r="FQ26" s="31"/>
      <c r="FR26" s="31"/>
      <c r="FS26" s="31"/>
      <c r="FT26" s="31"/>
      <c r="FU26" s="31"/>
      <c r="FV26" s="31"/>
      <c r="FW26" s="31"/>
      <c r="FX26" s="31"/>
      <c r="FY26" s="31"/>
      <c r="FZ26" s="31"/>
      <c r="GA26" s="31"/>
      <c r="GB26" s="31"/>
      <c r="GC26" s="31"/>
      <c r="GD26" s="31"/>
      <c r="GE26" s="32"/>
      <c r="GF26" s="32"/>
      <c r="GG26" s="31"/>
      <c r="GH26" s="31"/>
      <c r="GI26" s="31"/>
      <c r="GJ26" s="31"/>
      <c r="GK26" s="31"/>
      <c r="GL26" s="33"/>
      <c r="GM26" s="33"/>
      <c r="GN26" s="33"/>
      <c r="GO26" s="34"/>
      <c r="GP26" s="33"/>
      <c r="GQ26" s="33"/>
      <c r="GR26" s="33"/>
      <c r="GS26" s="33"/>
      <c r="GT26" s="33"/>
      <c r="GU26" s="33"/>
      <c r="GV26" s="33"/>
      <c r="GW26" s="33"/>
      <c r="GX26" s="33"/>
      <c r="GY26" s="33"/>
      <c r="GZ26" s="33"/>
      <c r="HA26" s="35"/>
      <c r="HB26" s="35"/>
      <c r="HC26" s="36"/>
      <c r="HD26" s="37"/>
      <c r="HE26" s="37"/>
      <c r="HF26" s="37"/>
      <c r="HG26" s="37"/>
      <c r="HH26" s="38"/>
      <c r="HI26" s="39"/>
      <c r="HJ26" s="4730"/>
      <c r="HK26" s="4731"/>
      <c r="HL26" s="4735"/>
      <c r="HM26" s="4738"/>
      <c r="HN26" s="766" t="str">
        <f>BL26</f>
        <v>Pzt</v>
      </c>
      <c r="HO26" s="766" t="str">
        <f t="shared" si="18"/>
        <v>Sal</v>
      </c>
      <c r="HP26" s="766" t="str">
        <f t="shared" si="18"/>
        <v>Çar</v>
      </c>
      <c r="HQ26" s="766" t="str">
        <f t="shared" si="18"/>
        <v>Per</v>
      </c>
      <c r="HR26" s="766" t="str">
        <f t="shared" si="18"/>
        <v>Cum</v>
      </c>
      <c r="HS26" s="766" t="str">
        <f t="shared" si="18"/>
        <v>Cmt</v>
      </c>
      <c r="HT26" s="766" t="str">
        <f t="shared" si="18"/>
        <v>Paz</v>
      </c>
      <c r="HU26" s="766" t="str">
        <f t="shared" si="18"/>
        <v>Pzt</v>
      </c>
      <c r="HV26" s="766" t="str">
        <f t="shared" si="18"/>
        <v>Sal</v>
      </c>
      <c r="HW26" s="766" t="str">
        <f t="shared" si="18"/>
        <v>Çar</v>
      </c>
      <c r="HX26" s="766" t="str">
        <f t="shared" si="18"/>
        <v>Per</v>
      </c>
      <c r="HY26" s="766" t="str">
        <f t="shared" si="18"/>
        <v>Cum</v>
      </c>
      <c r="HZ26" s="766" t="str">
        <f t="shared" si="18"/>
        <v>Cmt</v>
      </c>
      <c r="IA26" s="766" t="str">
        <f t="shared" si="18"/>
        <v>Paz</v>
      </c>
      <c r="IB26" s="766" t="str">
        <f t="shared" si="18"/>
        <v>Pzt</v>
      </c>
      <c r="IC26" s="766" t="str">
        <f t="shared" si="18"/>
        <v>Sal</v>
      </c>
      <c r="ID26" s="766" t="str">
        <f t="shared" si="18"/>
        <v>Çar</v>
      </c>
      <c r="IE26" s="766" t="str">
        <f t="shared" si="18"/>
        <v>Per</v>
      </c>
      <c r="IF26" s="766" t="str">
        <f t="shared" si="18"/>
        <v>Cum</v>
      </c>
      <c r="IG26" s="766" t="str">
        <f t="shared" si="18"/>
        <v>Cmt</v>
      </c>
      <c r="IH26" s="766" t="str">
        <f t="shared" si="18"/>
        <v>Paz</v>
      </c>
      <c r="II26" s="766" t="str">
        <f t="shared" si="18"/>
        <v>Pzt</v>
      </c>
      <c r="IJ26" s="766" t="str">
        <f t="shared" si="18"/>
        <v>Sal</v>
      </c>
      <c r="IK26" s="766" t="str">
        <f t="shared" si="18"/>
        <v>Çar</v>
      </c>
      <c r="IL26" s="766" t="str">
        <f t="shared" si="18"/>
        <v>Per</v>
      </c>
      <c r="IM26" s="766" t="str">
        <f t="shared" si="18"/>
        <v>Cum</v>
      </c>
      <c r="IN26" s="766" t="str">
        <f t="shared" si="18"/>
        <v>Cmt</v>
      </c>
      <c r="IO26" s="766" t="str">
        <f t="shared" si="18"/>
        <v>Paz</v>
      </c>
      <c r="IP26" s="766" t="str">
        <f t="shared" si="18"/>
        <v/>
      </c>
      <c r="IQ26" s="766" t="str">
        <f t="shared" si="18"/>
        <v/>
      </c>
      <c r="IR26" s="766" t="str">
        <f t="shared" si="18"/>
        <v/>
      </c>
      <c r="IS26" s="766" t="str">
        <f t="shared" si="19"/>
        <v/>
      </c>
      <c r="IT26" s="766" t="str">
        <f t="shared" si="20"/>
        <v/>
      </c>
      <c r="IU26" s="766" t="str">
        <f t="shared" si="21"/>
        <v/>
      </c>
      <c r="IV26" s="1249" t="str">
        <f t="shared" si="22"/>
        <v/>
      </c>
      <c r="IW26" s="1252"/>
    </row>
    <row r="27" spans="3:259" s="30" customFormat="1" ht="12" customHeight="1" thickBot="1">
      <c r="C27" s="735"/>
      <c r="D27" s="269"/>
      <c r="E27" s="4578" t="s">
        <v>218</v>
      </c>
      <c r="F27" s="4579"/>
      <c r="G27" s="4579"/>
      <c r="H27" s="4579"/>
      <c r="I27" s="4579"/>
      <c r="J27" s="4579"/>
      <c r="K27" s="4579"/>
      <c r="L27" s="4580"/>
      <c r="M27" s="4568"/>
      <c r="N27" s="4569"/>
      <c r="O27" s="4569"/>
      <c r="P27" s="4569"/>
      <c r="Q27" s="4569"/>
      <c r="R27" s="4569"/>
      <c r="S27" s="4569"/>
      <c r="T27" s="4569"/>
      <c r="U27" s="4569"/>
      <c r="V27" s="4569"/>
      <c r="W27" s="4569"/>
      <c r="X27" s="4569"/>
      <c r="Y27" s="4570"/>
      <c r="Z27" s="46"/>
      <c r="AA27" s="5041"/>
      <c r="AB27" s="5041"/>
      <c r="AC27" s="5041"/>
      <c r="AD27" s="5041"/>
      <c r="AE27" s="5041"/>
      <c r="AF27" s="5041"/>
      <c r="AG27" s="46"/>
      <c r="AH27" s="33"/>
      <c r="AI27" s="47"/>
      <c r="AJ27" s="47"/>
      <c r="AK27" s="47"/>
      <c r="AL27" s="47"/>
      <c r="AM27" s="47"/>
      <c r="AN27" s="47"/>
      <c r="AO27" s="47"/>
      <c r="AP27" s="47"/>
      <c r="AQ27" s="47"/>
      <c r="AR27" s="47"/>
      <c r="AS27" s="33"/>
      <c r="AT27" s="33"/>
      <c r="AU27" s="33"/>
      <c r="AV27" s="33"/>
      <c r="AW27" s="36"/>
      <c r="AX27" s="48"/>
      <c r="AY27" s="48"/>
      <c r="AZ27" s="48"/>
      <c r="BA27" s="48"/>
      <c r="BB27" s="48"/>
      <c r="BC27" s="48"/>
      <c r="BD27" s="48"/>
      <c r="BE27" s="48"/>
      <c r="BF27" s="33"/>
      <c r="BG27" s="49"/>
      <c r="BH27" s="4640"/>
      <c r="BI27" s="4641"/>
      <c r="BJ27" s="4642"/>
      <c r="BK27" s="4560"/>
      <c r="BL27" s="3250" t="s">
        <v>52</v>
      </c>
      <c r="BM27" s="3251" t="s">
        <v>53</v>
      </c>
      <c r="BN27" s="3250" t="s">
        <v>54</v>
      </c>
      <c r="BO27" s="3251" t="s">
        <v>55</v>
      </c>
      <c r="BP27" s="3250" t="s">
        <v>56</v>
      </c>
      <c r="BQ27" s="3252" t="s">
        <v>57</v>
      </c>
      <c r="BR27" s="3253" t="s">
        <v>58</v>
      </c>
      <c r="BS27" s="3251" t="s">
        <v>52</v>
      </c>
      <c r="BT27" s="3250" t="s">
        <v>53</v>
      </c>
      <c r="BU27" s="3251" t="s">
        <v>54</v>
      </c>
      <c r="BV27" s="3250" t="s">
        <v>55</v>
      </c>
      <c r="BW27" s="3251" t="s">
        <v>56</v>
      </c>
      <c r="BX27" s="3253" t="s">
        <v>57</v>
      </c>
      <c r="BY27" s="3252" t="s">
        <v>58</v>
      </c>
      <c r="BZ27" s="3250" t="s">
        <v>52</v>
      </c>
      <c r="CA27" s="3251" t="s">
        <v>53</v>
      </c>
      <c r="CB27" s="3250" t="s">
        <v>54</v>
      </c>
      <c r="CC27" s="3251" t="s">
        <v>55</v>
      </c>
      <c r="CD27" s="3250" t="s">
        <v>56</v>
      </c>
      <c r="CE27" s="3252" t="s">
        <v>57</v>
      </c>
      <c r="CF27" s="3253" t="s">
        <v>58</v>
      </c>
      <c r="CG27" s="3251" t="s">
        <v>52</v>
      </c>
      <c r="CH27" s="3250" t="s">
        <v>53</v>
      </c>
      <c r="CI27" s="3251" t="s">
        <v>54</v>
      </c>
      <c r="CJ27" s="3250" t="s">
        <v>55</v>
      </c>
      <c r="CK27" s="3251" t="s">
        <v>56</v>
      </c>
      <c r="CL27" s="3253" t="s">
        <v>57</v>
      </c>
      <c r="CM27" s="3252" t="s">
        <v>58</v>
      </c>
      <c r="CN27" s="3250" t="s">
        <v>52</v>
      </c>
      <c r="CO27" s="3251" t="s">
        <v>53</v>
      </c>
      <c r="CP27" s="3250" t="s">
        <v>54</v>
      </c>
      <c r="CQ27" s="3251" t="s">
        <v>55</v>
      </c>
      <c r="CR27" s="3250" t="s">
        <v>56</v>
      </c>
      <c r="CS27" s="3252" t="s">
        <v>57</v>
      </c>
      <c r="CT27" s="3253" t="s">
        <v>58</v>
      </c>
      <c r="CU27" s="4649"/>
      <c r="CV27" s="4650"/>
      <c r="CW27" s="4650"/>
      <c r="CX27" s="4798"/>
      <c r="CY27" s="4650"/>
      <c r="CZ27" s="4650"/>
      <c r="DA27" s="4650"/>
      <c r="DB27" s="4650"/>
      <c r="DC27" s="4799"/>
      <c r="DD27" s="1799"/>
      <c r="DE27" s="40"/>
      <c r="DF27" s="40"/>
      <c r="DG27" s="40"/>
      <c r="DH27" s="40"/>
      <c r="DI27" s="40"/>
      <c r="DJ27" s="40"/>
      <c r="DK27" s="40"/>
      <c r="DL27" s="19" t="s">
        <v>57</v>
      </c>
      <c r="DM27" s="50"/>
      <c r="DN27" s="50"/>
      <c r="DO27" s="50"/>
      <c r="DP27" s="50"/>
      <c r="DQ27" s="50"/>
      <c r="DR27" s="50"/>
      <c r="DS27" s="42"/>
      <c r="EE27" s="1745">
        <f>BV141+BW141</f>
        <v>0</v>
      </c>
      <c r="EF27" s="1744"/>
      <c r="FJ27" s="751"/>
      <c r="FM27" s="4716"/>
      <c r="FN27" s="4716"/>
      <c r="FO27" s="4716"/>
      <c r="FP27" s="4716"/>
      <c r="FQ27" s="4716"/>
      <c r="FR27" s="4716"/>
      <c r="FS27" s="4716"/>
      <c r="FT27" s="4716"/>
      <c r="FU27" s="4727"/>
      <c r="FV27" s="4727"/>
      <c r="FW27" s="4727"/>
      <c r="FX27" s="4727"/>
      <c r="FY27" s="4727"/>
      <c r="FZ27" s="4727"/>
      <c r="GA27" s="4727"/>
      <c r="GB27" s="4727"/>
      <c r="GC27" s="4727"/>
      <c r="GD27" s="4727"/>
      <c r="GE27" s="4727"/>
      <c r="GF27" s="4727"/>
      <c r="GG27" s="4727"/>
      <c r="GH27" s="291"/>
      <c r="GI27" s="291"/>
      <c r="GJ27" s="291"/>
      <c r="GK27" s="291"/>
      <c r="GL27" s="291"/>
      <c r="GM27" s="291"/>
      <c r="GN27" s="291"/>
      <c r="GO27" s="291"/>
      <c r="GP27" s="33"/>
      <c r="GQ27" s="47"/>
      <c r="GR27" s="47"/>
      <c r="GS27" s="47"/>
      <c r="GT27" s="47"/>
      <c r="GU27" s="47"/>
      <c r="GV27" s="47"/>
      <c r="GW27" s="47"/>
      <c r="GX27" s="47"/>
      <c r="GY27" s="47"/>
      <c r="GZ27" s="47"/>
      <c r="HA27" s="33"/>
      <c r="HB27" s="33"/>
      <c r="HC27" s="36"/>
      <c r="HD27" s="48"/>
      <c r="HE27" s="48"/>
      <c r="HF27" s="48"/>
      <c r="HG27" s="48"/>
      <c r="HH27" s="33"/>
      <c r="HI27" s="49"/>
      <c r="HJ27" s="4732"/>
      <c r="HK27" s="4733"/>
      <c r="HL27" s="4736"/>
      <c r="HM27" s="4739"/>
      <c r="HN27" s="1263"/>
      <c r="HO27" s="1263"/>
      <c r="HP27" s="1263"/>
      <c r="HQ27" s="1263"/>
      <c r="HR27" s="1263"/>
      <c r="HS27" s="1263"/>
      <c r="HT27" s="1263"/>
      <c r="HU27" s="1263"/>
      <c r="HV27" s="1263"/>
      <c r="HW27" s="1263"/>
      <c r="HX27" s="1263"/>
      <c r="HY27" s="1263"/>
      <c r="HZ27" s="1263"/>
      <c r="IA27" s="1263"/>
      <c r="IB27" s="1263"/>
      <c r="IC27" s="1263"/>
      <c r="ID27" s="1263"/>
      <c r="IE27" s="1263"/>
      <c r="IF27" s="1263"/>
      <c r="IG27" s="1263"/>
      <c r="IH27" s="1263"/>
      <c r="II27" s="1263"/>
      <c r="IJ27" s="1263"/>
      <c r="IK27" s="1263"/>
      <c r="IL27" s="1263"/>
      <c r="IM27" s="1263"/>
      <c r="IN27" s="1263"/>
      <c r="IO27" s="1263"/>
      <c r="IP27" s="1263"/>
      <c r="IQ27" s="1263"/>
      <c r="IR27" s="1263"/>
      <c r="IS27" s="1263"/>
      <c r="IT27" s="1263"/>
      <c r="IU27" s="1264"/>
      <c r="IV27" s="1265"/>
      <c r="IW27" s="1266"/>
    </row>
    <row r="28" spans="3:259" ht="11.25" customHeight="1">
      <c r="E28" s="4581" t="s">
        <v>6</v>
      </c>
      <c r="F28" s="4582"/>
      <c r="G28" s="4582"/>
      <c r="H28" s="4582"/>
      <c r="I28" s="4582"/>
      <c r="J28" s="4582"/>
      <c r="K28" s="4582"/>
      <c r="L28" s="4583"/>
      <c r="M28" s="4617" t="s">
        <v>382</v>
      </c>
      <c r="N28" s="4618"/>
      <c r="O28" s="4618"/>
      <c r="P28" s="4618"/>
      <c r="Q28" s="4618"/>
      <c r="R28" s="4619"/>
      <c r="S28" s="4624"/>
      <c r="T28" s="4625"/>
      <c r="U28" s="4625"/>
      <c r="V28" s="4625"/>
      <c r="W28" s="4625"/>
      <c r="X28" s="4625"/>
      <c r="Y28" s="4626"/>
      <c r="Z28" s="47"/>
      <c r="AA28" s="47"/>
      <c r="AB28" s="47"/>
      <c r="AC28" s="47"/>
      <c r="AD28" s="47"/>
      <c r="AE28" s="47"/>
      <c r="AF28" s="2613"/>
      <c r="AG28" s="47"/>
      <c r="AH28" s="47"/>
      <c r="AI28" s="47"/>
      <c r="AJ28" s="47"/>
      <c r="AK28" s="47"/>
      <c r="AL28" s="47"/>
      <c r="AM28" s="47"/>
      <c r="AN28" s="47"/>
      <c r="AO28" s="47"/>
      <c r="AP28" s="47"/>
      <c r="AQ28" s="47"/>
      <c r="AR28" s="47"/>
      <c r="AS28" s="23"/>
      <c r="AT28" s="23"/>
      <c r="AU28" s="502"/>
      <c r="AV28" s="503"/>
      <c r="AW28" s="4615" t="str">
        <f>BH28</f>
        <v>I.Öğretim</v>
      </c>
      <c r="AX28" s="1073" t="s">
        <v>7</v>
      </c>
      <c r="AY28" s="1086">
        <f>CB141</f>
        <v>0</v>
      </c>
      <c r="AZ28" s="504">
        <f>CD141</f>
        <v>0</v>
      </c>
      <c r="BA28" s="504">
        <f>CF141</f>
        <v>0</v>
      </c>
      <c r="BB28" s="504">
        <f>CH141</f>
        <v>0</v>
      </c>
      <c r="BC28" s="504">
        <f>CJ141</f>
        <v>0</v>
      </c>
      <c r="BD28" s="504">
        <f>CL141</f>
        <v>0</v>
      </c>
      <c r="BE28" s="505">
        <f>CN141</f>
        <v>0</v>
      </c>
      <c r="BF28" s="52"/>
      <c r="BG28" s="49"/>
      <c r="BH28" s="4921" t="s">
        <v>62</v>
      </c>
      <c r="BI28" s="4922"/>
      <c r="BJ28" s="4923"/>
      <c r="BK28" s="3254" t="s">
        <v>7</v>
      </c>
      <c r="BL28" s="3255">
        <f>IF(BL14="E",AY28,(IF(OR(BL1="X",BL14="X"),0,AY28)))</f>
        <v>0</v>
      </c>
      <c r="BM28" s="3256">
        <f t="shared" ref="BM28:BQ28" si="28">IF(BM14="E",AZ28,(IF(OR(BM1="X",BM14="X"),0,AZ28)))</f>
        <v>0</v>
      </c>
      <c r="BN28" s="3256">
        <f t="shared" si="28"/>
        <v>0</v>
      </c>
      <c r="BO28" s="3256">
        <f t="shared" si="28"/>
        <v>0</v>
      </c>
      <c r="BP28" s="3256">
        <f t="shared" si="28"/>
        <v>0</v>
      </c>
      <c r="BQ28" s="3257">
        <f t="shared" si="28"/>
        <v>0</v>
      </c>
      <c r="BR28" s="3257">
        <f>IF(BR14="E",BE28,(IF(OR(BR1="X",BR14="X"),0,BE28)))</f>
        <v>0</v>
      </c>
      <c r="BS28" s="3256">
        <f>IF(BS14="E",AY28,(IF(OR(BS1="X",BS14="X"),0,AY28)))</f>
        <v>0</v>
      </c>
      <c r="BT28" s="3256">
        <f t="shared" ref="BT28:BW28" si="29">IF(BT14="X",0,AZ28)</f>
        <v>0</v>
      </c>
      <c r="BU28" s="3256">
        <f t="shared" si="29"/>
        <v>0</v>
      </c>
      <c r="BV28" s="3256">
        <f t="shared" si="29"/>
        <v>0</v>
      </c>
      <c r="BW28" s="3256">
        <f t="shared" si="29"/>
        <v>0</v>
      </c>
      <c r="BX28" s="3257">
        <f>IF(BX14="X",0,BD28)</f>
        <v>0</v>
      </c>
      <c r="BY28" s="3258">
        <f>IF(BY$14="X",0,BE28)</f>
        <v>0</v>
      </c>
      <c r="BZ28" s="3259">
        <f t="shared" ref="BZ28:CE28" si="30">IF(BZ$14="X",0,AY28)</f>
        <v>0</v>
      </c>
      <c r="CA28" s="3259">
        <f t="shared" si="30"/>
        <v>0</v>
      </c>
      <c r="CB28" s="3259">
        <f t="shared" si="30"/>
        <v>0</v>
      </c>
      <c r="CC28" s="3256">
        <f t="shared" si="30"/>
        <v>0</v>
      </c>
      <c r="CD28" s="3256">
        <f t="shared" si="30"/>
        <v>0</v>
      </c>
      <c r="CE28" s="3257">
        <f t="shared" si="30"/>
        <v>0</v>
      </c>
      <c r="CF28" s="3257">
        <f t="shared" ref="CF28" si="31">IF(CF$14="X",0,BE28)</f>
        <v>0</v>
      </c>
      <c r="CG28" s="3256">
        <f>IF(CG14="X",0,AY28)</f>
        <v>0</v>
      </c>
      <c r="CH28" s="3256">
        <f>IF(CH14="X",0,AZ28)</f>
        <v>0</v>
      </c>
      <c r="CI28" s="3256">
        <f>IF(CI14="E",BA28,(IF(OR(CI1="X",CI14="X"),0,BA28)))</f>
        <v>0</v>
      </c>
      <c r="CJ28" s="3256">
        <f>IF(CJ14="E",BB28,(IF(OR(CJ1="X",CJ14="X"),0,BB28)))</f>
        <v>0</v>
      </c>
      <c r="CK28" s="3256">
        <f>IF(CK14="E",BC28,(IF(OR(CK1="X",CK14="X"),0,BC28)))</f>
        <v>0</v>
      </c>
      <c r="CL28" s="3257">
        <f>IF(CL14="E",BD28,(IF(OR(CL1="X",CL14="X"),0,BD28)))</f>
        <v>0</v>
      </c>
      <c r="CM28" s="3257">
        <f>IF(CM14="E",BE28,(IF(OR(CM1="X",CM14="X"),0,BE28)))</f>
        <v>0</v>
      </c>
      <c r="CN28" s="3256">
        <f t="shared" ref="CN28:CT28" si="32">IF(CN14="E",AY28,(IF(OR(CN1="X",CN14="X"),0,AY28)))</f>
        <v>0</v>
      </c>
      <c r="CO28" s="3256">
        <f t="shared" si="32"/>
        <v>0</v>
      </c>
      <c r="CP28" s="3256">
        <f t="shared" si="32"/>
        <v>0</v>
      </c>
      <c r="CQ28" s="3256">
        <f t="shared" si="32"/>
        <v>0</v>
      </c>
      <c r="CR28" s="3256">
        <f t="shared" si="32"/>
        <v>0</v>
      </c>
      <c r="CS28" s="3257">
        <f t="shared" si="32"/>
        <v>0</v>
      </c>
      <c r="CT28" s="3260">
        <f t="shared" si="32"/>
        <v>0</v>
      </c>
      <c r="CU28" s="4643">
        <f t="shared" ref="CU28:CU57" si="33">SUM(BL28:CT28)</f>
        <v>0</v>
      </c>
      <c r="CV28" s="4644"/>
      <c r="CW28" s="4644"/>
      <c r="CX28" s="4800" t="s">
        <v>2</v>
      </c>
      <c r="CY28" s="4646"/>
      <c r="CZ28" s="4646"/>
      <c r="DA28" s="4646"/>
      <c r="DB28" s="4646"/>
      <c r="DC28" s="4801"/>
      <c r="DD28" s="1800"/>
      <c r="DE28" s="54"/>
      <c r="DF28" s="54"/>
      <c r="DG28" s="54"/>
      <c r="DH28" s="54"/>
      <c r="DI28" s="54"/>
      <c r="DJ28" s="54"/>
      <c r="DK28" s="54"/>
      <c r="DL28" s="19" t="s">
        <v>58</v>
      </c>
      <c r="DM28" s="55"/>
      <c r="DN28" s="55"/>
      <c r="DO28" s="55"/>
      <c r="DP28" s="55"/>
      <c r="DQ28" s="55"/>
      <c r="DR28" s="55"/>
      <c r="EN28" s="273"/>
      <c r="EO28" s="273"/>
      <c r="EP28" s="273"/>
      <c r="EQ28" s="273"/>
      <c r="ER28" s="273"/>
      <c r="FM28" s="4716"/>
      <c r="FN28" s="4716"/>
      <c r="FO28" s="4716"/>
      <c r="FP28" s="4716"/>
      <c r="FQ28" s="4716"/>
      <c r="FR28" s="4716"/>
      <c r="FS28" s="4716"/>
      <c r="FT28" s="4716"/>
      <c r="FU28" s="4717"/>
      <c r="FV28" s="4717"/>
      <c r="FW28" s="4717"/>
      <c r="FX28" s="4717"/>
      <c r="FY28" s="4717"/>
      <c r="FZ28" s="4717"/>
      <c r="GA28" s="4717"/>
      <c r="GB28" s="4717"/>
      <c r="GC28" s="4717"/>
      <c r="GD28" s="4717"/>
      <c r="GE28" s="4717"/>
      <c r="GF28" s="4717"/>
      <c r="GG28" s="4717"/>
      <c r="GH28" s="47"/>
      <c r="GI28" s="47"/>
      <c r="GJ28" s="47"/>
      <c r="GK28" s="47"/>
      <c r="GL28" s="47"/>
      <c r="GM28" s="47"/>
      <c r="GN28" s="291"/>
      <c r="GO28" s="47"/>
      <c r="GP28" s="47"/>
      <c r="GQ28" s="47"/>
      <c r="GR28" s="47"/>
      <c r="GS28" s="47"/>
      <c r="GT28" s="47"/>
      <c r="GU28" s="47"/>
      <c r="GV28" s="47"/>
      <c r="GW28" s="47"/>
      <c r="GX28" s="47"/>
      <c r="GY28" s="47"/>
      <c r="GZ28" s="47"/>
      <c r="HA28" s="23"/>
      <c r="HB28" s="23"/>
      <c r="HC28" s="4715"/>
      <c r="HD28" s="51"/>
      <c r="HE28" s="51"/>
      <c r="HF28" s="51"/>
      <c r="HG28" s="51"/>
      <c r="HH28" s="52"/>
      <c r="HI28" s="49"/>
      <c r="HJ28" s="4740" t="s">
        <v>62</v>
      </c>
      <c r="HK28" s="4741"/>
      <c r="HL28" s="4741"/>
      <c r="HM28" s="1257" t="s">
        <v>7</v>
      </c>
      <c r="HN28" s="1258"/>
      <c r="HO28" s="776"/>
      <c r="HP28" s="776"/>
      <c r="HQ28" s="776"/>
      <c r="HR28" s="1257"/>
      <c r="HS28" s="1259">
        <f>BQ28</f>
        <v>0</v>
      </c>
      <c r="HT28" s="1259">
        <f>BR28</f>
        <v>0</v>
      </c>
      <c r="HU28" s="1258"/>
      <c r="HV28" s="776"/>
      <c r="HW28" s="776"/>
      <c r="HX28" s="776"/>
      <c r="HY28" s="1257"/>
      <c r="HZ28" s="1259">
        <f>BX28</f>
        <v>0</v>
      </c>
      <c r="IA28" s="1259">
        <f>BY28</f>
        <v>0</v>
      </c>
      <c r="IB28" s="1258"/>
      <c r="IC28" s="776"/>
      <c r="ID28" s="776"/>
      <c r="IE28" s="776"/>
      <c r="IF28" s="1257"/>
      <c r="IG28" s="1259">
        <f>CE28</f>
        <v>0</v>
      </c>
      <c r="IH28" s="1259">
        <f>CF28</f>
        <v>0</v>
      </c>
      <c r="II28" s="1258"/>
      <c r="IJ28" s="776"/>
      <c r="IK28" s="776"/>
      <c r="IL28" s="776"/>
      <c r="IM28" s="1257"/>
      <c r="IN28" s="1259">
        <f>CL28</f>
        <v>0</v>
      </c>
      <c r="IO28" s="1259">
        <f>CM28</f>
        <v>0</v>
      </c>
      <c r="IP28" s="1260"/>
      <c r="IQ28" s="776"/>
      <c r="IR28" s="776"/>
      <c r="IS28" s="776"/>
      <c r="IT28" s="776"/>
      <c r="IU28" s="1259">
        <f>CS28</f>
        <v>0</v>
      </c>
      <c r="IV28" s="1261">
        <f>CT28</f>
        <v>0</v>
      </c>
      <c r="IW28" s="1262">
        <f t="shared" ref="IW28:IW41" si="34">SUM(HN28:IV28)</f>
        <v>0</v>
      </c>
      <c r="IY28" s="749"/>
    </row>
    <row r="29" spans="3:259" ht="13.5" thickBot="1">
      <c r="D29" s="56"/>
      <c r="E29" s="4581" t="s">
        <v>362</v>
      </c>
      <c r="F29" s="4582"/>
      <c r="G29" s="4582"/>
      <c r="H29" s="4582"/>
      <c r="I29" s="4582"/>
      <c r="J29" s="4582"/>
      <c r="K29" s="4582"/>
      <c r="L29" s="4583"/>
      <c r="M29" s="4617"/>
      <c r="N29" s="4618"/>
      <c r="O29" s="4618"/>
      <c r="P29" s="4618"/>
      <c r="Q29" s="4618"/>
      <c r="R29" s="4619"/>
      <c r="S29" s="4620"/>
      <c r="T29" s="4621"/>
      <c r="U29" s="4621"/>
      <c r="V29" s="4621"/>
      <c r="W29" s="4621"/>
      <c r="X29" s="4621"/>
      <c r="Y29" s="4622"/>
      <c r="Z29" s="47"/>
      <c r="AA29" s="47"/>
      <c r="AB29" s="47"/>
      <c r="AC29" s="47"/>
      <c r="AD29" s="47"/>
      <c r="AE29" s="47"/>
      <c r="AF29" s="2613"/>
      <c r="AG29" s="47"/>
      <c r="AH29" s="47"/>
      <c r="AI29" s="47"/>
      <c r="AJ29" s="47"/>
      <c r="AK29" s="47"/>
      <c r="AL29" s="47"/>
      <c r="AM29" s="47"/>
      <c r="AN29" s="47"/>
      <c r="AO29" s="47"/>
      <c r="AP29" s="47"/>
      <c r="AQ29" s="47"/>
      <c r="AR29" s="47"/>
      <c r="AS29" s="23"/>
      <c r="AT29" s="23"/>
      <c r="AU29" s="506"/>
      <c r="AV29" s="507"/>
      <c r="AW29" s="4616"/>
      <c r="AX29" s="1074" t="s">
        <v>8</v>
      </c>
      <c r="AY29" s="1087">
        <f>CC141</f>
        <v>0</v>
      </c>
      <c r="AZ29" s="508">
        <f>CE141</f>
        <v>0</v>
      </c>
      <c r="BA29" s="508">
        <f>CG141</f>
        <v>0</v>
      </c>
      <c r="BB29" s="508">
        <f>CI141</f>
        <v>0</v>
      </c>
      <c r="BC29" s="508">
        <f>CK141</f>
        <v>0</v>
      </c>
      <c r="BD29" s="508">
        <f>CM141</f>
        <v>0</v>
      </c>
      <c r="BE29" s="509">
        <f>CO141</f>
        <v>0</v>
      </c>
      <c r="BF29" s="52"/>
      <c r="BG29" s="49"/>
      <c r="BH29" s="4924"/>
      <c r="BI29" s="4925"/>
      <c r="BJ29" s="4926"/>
      <c r="BK29" s="3261" t="s">
        <v>8</v>
      </c>
      <c r="BL29" s="3262">
        <f>IF(BL14="E",AY29,(IF(OR(BL1="X",BL14="X"),0,AY29)))</f>
        <v>0</v>
      </c>
      <c r="BM29" s="3263">
        <f t="shared" ref="BM29:BR29" si="35">IF(BM14="E",AZ29,(IF(OR(BM1="X",BM14="X"),0,AZ29)))</f>
        <v>0</v>
      </c>
      <c r="BN29" s="3263">
        <f t="shared" si="35"/>
        <v>0</v>
      </c>
      <c r="BO29" s="3263">
        <f t="shared" si="35"/>
        <v>0</v>
      </c>
      <c r="BP29" s="3263">
        <f t="shared" si="35"/>
        <v>0</v>
      </c>
      <c r="BQ29" s="3264">
        <f t="shared" si="35"/>
        <v>0</v>
      </c>
      <c r="BR29" s="3264">
        <f t="shared" si="35"/>
        <v>0</v>
      </c>
      <c r="BS29" s="3263">
        <f>IF(BS14="E",AY29,(IF(OR(BS1="X",BS14="X"),0,AY29)))</f>
        <v>0</v>
      </c>
      <c r="BT29" s="3263">
        <f t="shared" ref="BT29:BW29" si="36">IF(BT14="X",0,AZ29)</f>
        <v>0</v>
      </c>
      <c r="BU29" s="3263">
        <f t="shared" si="36"/>
        <v>0</v>
      </c>
      <c r="BV29" s="3263">
        <f t="shared" si="36"/>
        <v>0</v>
      </c>
      <c r="BW29" s="3263">
        <f t="shared" si="36"/>
        <v>0</v>
      </c>
      <c r="BX29" s="3264">
        <f>IF(BX14="X",0,BD29)</f>
        <v>0</v>
      </c>
      <c r="BY29" s="3265">
        <f>IF(BY$14="X",0,BE29)</f>
        <v>0</v>
      </c>
      <c r="BZ29" s="3266">
        <f t="shared" ref="BZ29:CF29" si="37">IF(BZ$14="X",0,AY29)</f>
        <v>0</v>
      </c>
      <c r="CA29" s="3267">
        <f t="shared" si="37"/>
        <v>0</v>
      </c>
      <c r="CB29" s="3267">
        <f t="shared" si="37"/>
        <v>0</v>
      </c>
      <c r="CC29" s="3263">
        <f t="shared" si="37"/>
        <v>0</v>
      </c>
      <c r="CD29" s="3263">
        <f t="shared" si="37"/>
        <v>0</v>
      </c>
      <c r="CE29" s="3264">
        <f t="shared" si="37"/>
        <v>0</v>
      </c>
      <c r="CF29" s="3264">
        <f t="shared" si="37"/>
        <v>0</v>
      </c>
      <c r="CG29" s="3263">
        <f>IF(CG14="X",0,AY29)</f>
        <v>0</v>
      </c>
      <c r="CH29" s="3263">
        <f>IF(CH14="X",0,AZ29)</f>
        <v>0</v>
      </c>
      <c r="CI29" s="3263">
        <f>IF(CI14="E",BA29,(IF(OR(CI1="X",CI14="X"),0,BA29)))</f>
        <v>0</v>
      </c>
      <c r="CJ29" s="3263">
        <f>IF(CJ14="E",BB29,(IF(OR(CJ1="X",CJ14="X"),0,BB29)))</f>
        <v>0</v>
      </c>
      <c r="CK29" s="3263">
        <f>IF(CK14="E",BC29,(IF(OR(CK1="X",CK14="X"),0,BC29)))</f>
        <v>0</v>
      </c>
      <c r="CL29" s="3264">
        <f>IF(CL14="E",BD29,(IF(OR(CL1="X",CL14="X"),0,BD29)))</f>
        <v>0</v>
      </c>
      <c r="CM29" s="3264">
        <f>IF(CM14="E",BE29,(IF(OR(CM1="X",CM14="X"),0,BE29)))</f>
        <v>0</v>
      </c>
      <c r="CN29" s="3263">
        <f t="shared" ref="CN29:CT29" si="38">IF(CN14="E",AY29,(IF(OR(CN1="X",CN14="X"),0,AY29)))</f>
        <v>0</v>
      </c>
      <c r="CO29" s="3263">
        <f t="shared" si="38"/>
        <v>0</v>
      </c>
      <c r="CP29" s="3263">
        <f t="shared" si="38"/>
        <v>0</v>
      </c>
      <c r="CQ29" s="3263">
        <f t="shared" si="38"/>
        <v>0</v>
      </c>
      <c r="CR29" s="3263">
        <f t="shared" si="38"/>
        <v>0</v>
      </c>
      <c r="CS29" s="3264">
        <f t="shared" si="38"/>
        <v>0</v>
      </c>
      <c r="CT29" s="3268">
        <f t="shared" si="38"/>
        <v>0</v>
      </c>
      <c r="CU29" s="4710">
        <f t="shared" si="33"/>
        <v>0</v>
      </c>
      <c r="CV29" s="4704"/>
      <c r="CW29" s="4704"/>
      <c r="CX29" s="4798" t="str">
        <f>EP25</f>
        <v>MART</v>
      </c>
      <c r="CY29" s="4650"/>
      <c r="CZ29" s="4650"/>
      <c r="DA29" s="4650"/>
      <c r="DB29" s="4650"/>
      <c r="DC29" s="4799"/>
      <c r="DD29" s="1800" t="s">
        <v>128</v>
      </c>
      <c r="DE29" s="54"/>
      <c r="DF29" s="54"/>
      <c r="DG29" s="54"/>
      <c r="DH29" s="54"/>
      <c r="DI29" s="54"/>
      <c r="DJ29" s="54"/>
      <c r="DK29" s="54"/>
      <c r="DL29" s="19" t="s">
        <v>52</v>
      </c>
      <c r="DM29" s="55"/>
      <c r="DN29" s="55"/>
      <c r="DO29" s="55"/>
      <c r="DP29" s="55"/>
      <c r="DQ29" s="55"/>
      <c r="DR29" s="55"/>
      <c r="EE29" s="2138">
        <f>IF(DC117&gt;CP141,1,0)</f>
        <v>0</v>
      </c>
      <c r="EF29" s="1363">
        <f>(EE29+EE56+EE57)</f>
        <v>0</v>
      </c>
      <c r="EN29" s="4726"/>
      <c r="EO29" s="4726"/>
      <c r="EP29" s="4726"/>
      <c r="EQ29" s="4726"/>
      <c r="ER29" s="4726"/>
      <c r="FM29" s="4716"/>
      <c r="FN29" s="4716"/>
      <c r="FO29" s="4716"/>
      <c r="FP29" s="4716"/>
      <c r="FQ29" s="4716"/>
      <c r="FR29" s="4716"/>
      <c r="FS29" s="4716"/>
      <c r="FT29" s="4716"/>
      <c r="FU29" s="4717"/>
      <c r="FV29" s="4717"/>
      <c r="FW29" s="4717"/>
      <c r="FX29" s="4717"/>
      <c r="FY29" s="4717"/>
      <c r="FZ29" s="4717"/>
      <c r="GA29" s="4717"/>
      <c r="GB29" s="4717"/>
      <c r="GC29" s="4717"/>
      <c r="GD29" s="4717"/>
      <c r="GE29" s="4717"/>
      <c r="GF29" s="4717"/>
      <c r="GG29" s="4717"/>
      <c r="GH29" s="47"/>
      <c r="GI29" s="47"/>
      <c r="GJ29" s="47"/>
      <c r="GK29" s="47"/>
      <c r="GL29" s="47"/>
      <c r="GM29" s="47"/>
      <c r="GN29" s="291"/>
      <c r="GO29" s="47"/>
      <c r="GP29" s="47"/>
      <c r="GQ29" s="47"/>
      <c r="GR29" s="47"/>
      <c r="GS29" s="47"/>
      <c r="GT29" s="47"/>
      <c r="GU29" s="47"/>
      <c r="GV29" s="47"/>
      <c r="GW29" s="47"/>
      <c r="GX29" s="47"/>
      <c r="GY29" s="47"/>
      <c r="GZ29" s="47"/>
      <c r="HA29" s="23"/>
      <c r="HB29" s="23"/>
      <c r="HC29" s="4715"/>
      <c r="HD29" s="51"/>
      <c r="HE29" s="51"/>
      <c r="HF29" s="51"/>
      <c r="HG29" s="51"/>
      <c r="HH29" s="52"/>
      <c r="HI29" s="49"/>
      <c r="HJ29" s="4742"/>
      <c r="HK29" s="4743"/>
      <c r="HL29" s="4743"/>
      <c r="HM29" s="773" t="s">
        <v>8</v>
      </c>
      <c r="HN29" s="774"/>
      <c r="HO29" s="98"/>
      <c r="HP29" s="98"/>
      <c r="HQ29" s="98"/>
      <c r="HR29" s="773"/>
      <c r="HS29" s="314">
        <f>BQ29</f>
        <v>0</v>
      </c>
      <c r="HT29" s="314">
        <f t="shared" ref="HT29:HT41" si="39">BR29</f>
        <v>0</v>
      </c>
      <c r="HU29" s="774"/>
      <c r="HV29" s="98"/>
      <c r="HW29" s="98"/>
      <c r="HX29" s="98"/>
      <c r="HY29" s="773"/>
      <c r="HZ29" s="314">
        <f t="shared" ref="HZ29:HZ41" si="40">BX29</f>
        <v>0</v>
      </c>
      <c r="IA29" s="314">
        <f t="shared" ref="IA29:IA41" si="41">BY29</f>
        <v>0</v>
      </c>
      <c r="IB29" s="774"/>
      <c r="IC29" s="98"/>
      <c r="ID29" s="98"/>
      <c r="IE29" s="98"/>
      <c r="IF29" s="773"/>
      <c r="IG29" s="314">
        <f t="shared" ref="IG29:IG41" si="42">CE29</f>
        <v>0</v>
      </c>
      <c r="IH29" s="314">
        <f t="shared" ref="IH29:IH41" si="43">CF29</f>
        <v>0</v>
      </c>
      <c r="II29" s="774"/>
      <c r="IJ29" s="98"/>
      <c r="IK29" s="98"/>
      <c r="IL29" s="98"/>
      <c r="IM29" s="773"/>
      <c r="IN29" s="314">
        <f t="shared" ref="IN29:IN41" si="44">CL29</f>
        <v>0</v>
      </c>
      <c r="IO29" s="314">
        <f t="shared" ref="IO29:IO41" si="45">CM29</f>
        <v>0</v>
      </c>
      <c r="IP29" s="775"/>
      <c r="IQ29" s="98"/>
      <c r="IR29" s="98"/>
      <c r="IS29" s="98"/>
      <c r="IT29" s="98"/>
      <c r="IU29" s="314">
        <f t="shared" ref="IU29:IU41" si="46">CS29</f>
        <v>0</v>
      </c>
      <c r="IV29" s="1250">
        <f t="shared" ref="IV29:IV41" si="47">CT29</f>
        <v>0</v>
      </c>
      <c r="IW29" s="1253">
        <f t="shared" si="34"/>
        <v>0</v>
      </c>
      <c r="IY29" s="749"/>
    </row>
    <row r="30" spans="3:259" s="57" customFormat="1" hidden="1">
      <c r="C30" s="274"/>
      <c r="D30" s="274"/>
      <c r="E30" s="3868"/>
      <c r="F30" s="3869"/>
      <c r="G30" s="3869"/>
      <c r="H30" s="3869"/>
      <c r="I30" s="3869"/>
      <c r="J30" s="3869"/>
      <c r="K30" s="3869"/>
      <c r="L30" s="3869"/>
      <c r="M30" s="3803"/>
      <c r="N30" s="3803"/>
      <c r="O30" s="3803"/>
      <c r="P30" s="3803"/>
      <c r="Q30" s="3803"/>
      <c r="R30" s="3803"/>
      <c r="S30" s="3804"/>
      <c r="T30" s="3804"/>
      <c r="U30" s="3804"/>
      <c r="V30" s="3804"/>
      <c r="W30" s="3804"/>
      <c r="X30" s="3804"/>
      <c r="Y30" s="3805"/>
      <c r="Z30" s="353"/>
      <c r="AA30" s="353"/>
      <c r="AB30" s="353"/>
      <c r="AC30" s="353"/>
      <c r="AD30" s="33"/>
      <c r="AE30" s="33"/>
      <c r="AF30" s="33"/>
      <c r="AG30" s="34"/>
      <c r="AH30" s="33"/>
      <c r="AI30" s="33"/>
      <c r="AJ30" s="33"/>
      <c r="AK30" s="33"/>
      <c r="AL30" s="33"/>
      <c r="AM30" s="33"/>
      <c r="AN30" s="33"/>
      <c r="AO30" s="33"/>
      <c r="AP30" s="33"/>
      <c r="AQ30" s="33"/>
      <c r="AR30" s="33"/>
      <c r="AS30" s="58"/>
      <c r="AT30" s="58"/>
      <c r="AU30" s="836">
        <v>1</v>
      </c>
      <c r="AV30" s="837"/>
      <c r="AW30" s="5057" t="str">
        <f>BH30</f>
        <v>EĞİTİM FAK.</v>
      </c>
      <c r="AX30" s="1075" t="s">
        <v>7</v>
      </c>
      <c r="AY30" s="1088">
        <f ca="1">CB142</f>
        <v>0</v>
      </c>
      <c r="AZ30" s="838">
        <f ca="1">CD142</f>
        <v>0</v>
      </c>
      <c r="BA30" s="838">
        <f ca="1">CF142</f>
        <v>0</v>
      </c>
      <c r="BB30" s="838">
        <f ca="1">CH142</f>
        <v>0</v>
      </c>
      <c r="BC30" s="838">
        <f ca="1">CJ142</f>
        <v>0</v>
      </c>
      <c r="BD30" s="838">
        <f ca="1">CL142</f>
        <v>0</v>
      </c>
      <c r="BE30" s="839">
        <f ca="1">CN142</f>
        <v>0</v>
      </c>
      <c r="BF30" s="59"/>
      <c r="BG30" s="39"/>
      <c r="BH30" s="4512" t="str">
        <f>H195</f>
        <v>EĞİTİM FAK.</v>
      </c>
      <c r="BI30" s="4366"/>
      <c r="BJ30" s="4513"/>
      <c r="BK30" s="746" t="s">
        <v>7</v>
      </c>
      <c r="BL30" s="519">
        <f ca="1">IF(BL$14="E",AY30,(IF(OR(BL$1="X",BL$14="X"),0,AY30)))</f>
        <v>0</v>
      </c>
      <c r="BM30" s="520">
        <f ca="1">IF(BM$14="E",AZ30,(IF(OR(BM$1="X",BM$14="X"),0,AZ30)))</f>
        <v>0</v>
      </c>
      <c r="BN30" s="520">
        <f ca="1">IF(BN$14="E",BA30,(IF(OR(BN$1="X",BN$14="X"),0,BA30)))</f>
        <v>0</v>
      </c>
      <c r="BO30" s="520">
        <f ca="1">IF(BO$14="E",BB30,(IF(OR(BO$1="X",BO$14="X"),0,BB30)))</f>
        <v>0</v>
      </c>
      <c r="BP30" s="520">
        <f t="shared" ref="BM30:BR41" ca="1" si="48">IF(BP$14="E",BC30,(IF(OR(BP$1="X",BP$14="X"),0,BC30)))</f>
        <v>0</v>
      </c>
      <c r="BQ30" s="1851">
        <f ca="1">IF(BQ$14="E",BD30,(IF(OR(BQ$1="X",BQ$14="X"),0,BD30)))</f>
        <v>0</v>
      </c>
      <c r="BR30" s="1852">
        <f ca="1">IF(BR$14="E",BE30,(IF(OR(BR$1="X",BR$14="X"),0,BE30)))</f>
        <v>0</v>
      </c>
      <c r="BS30" s="521">
        <f ca="1">IF($BS$14="E",AY30,(IF(OR($BS$1="X",$BS$14="X"),0,AY30)))</f>
        <v>0</v>
      </c>
      <c r="BT30" s="520">
        <f t="shared" ref="BT30:BW30" ca="1" si="49">IF(BT14="X",0,AZ30)</f>
        <v>0</v>
      </c>
      <c r="BU30" s="520">
        <f t="shared" ca="1" si="49"/>
        <v>0</v>
      </c>
      <c r="BV30" s="520">
        <f t="shared" ca="1" si="49"/>
        <v>0</v>
      </c>
      <c r="BW30" s="520">
        <f t="shared" ca="1" si="49"/>
        <v>0</v>
      </c>
      <c r="BX30" s="1851">
        <f ca="1">IF(BX14="X",0,BD30)</f>
        <v>0</v>
      </c>
      <c r="BY30" s="1861">
        <f t="shared" ref="BY30:BY41" ca="1" si="50">IF(BY$14="X",0,BE30)</f>
        <v>0</v>
      </c>
      <c r="BZ30" s="638">
        <f t="shared" ref="BZ30:BZ41" ca="1" si="51">IF(BZ$14="X",0,AY30)</f>
        <v>0</v>
      </c>
      <c r="CA30" s="638">
        <f t="shared" ref="CA30:CA41" ca="1" si="52">IF(CA$14="X",0,AZ30)</f>
        <v>0</v>
      </c>
      <c r="CB30" s="638">
        <f t="shared" ref="CB30:CB41" ca="1" si="53">IF(CB$14="X",0,BA30)</f>
        <v>0</v>
      </c>
      <c r="CC30" s="520">
        <f t="shared" ref="CC30:CC41" ca="1" si="54">IF(CC$14="X",0,BB30)</f>
        <v>0</v>
      </c>
      <c r="CD30" s="522">
        <f t="shared" ref="CD30:CD41" ca="1" si="55">IF(CD$14="X",0,BC30)</f>
        <v>0</v>
      </c>
      <c r="CE30" s="1866">
        <f t="shared" ref="CE30:CE41" ca="1" si="56">IF(CE$14="X",0,BD30)</f>
        <v>0</v>
      </c>
      <c r="CF30" s="1866">
        <f t="shared" ref="CF30:CF41" ca="1" si="57">IF(CF$14="X",0,BE30)</f>
        <v>0</v>
      </c>
      <c r="CG30" s="522">
        <f t="shared" ref="CG30:CG41" ca="1" si="58">IF(CG$14="X",0,AY30)</f>
        <v>0</v>
      </c>
      <c r="CH30" s="522">
        <f t="shared" ref="CH30:CH41" ca="1" si="59">IF(CH$14="X",0,AZ30)</f>
        <v>0</v>
      </c>
      <c r="CI30" s="522">
        <f t="shared" ref="CI30:CI41" ca="1" si="60">IF(CI$14="E",BA30,(IF(OR(CI$1="X",CI$14="X"),0,BA30)))</f>
        <v>0</v>
      </c>
      <c r="CJ30" s="522">
        <f t="shared" ref="CJ30:CJ41" ca="1" si="61">IF(CJ$14="E",BB30,(IF(OR(CJ$1="X",CJ$14="X"),0,BB30)))</f>
        <v>0</v>
      </c>
      <c r="CK30" s="522">
        <f t="shared" ref="CK30:CK41" ca="1" si="62">IF(CK$14="E",BC30,(IF(OR(CK$1="X",CK$14="X"),0,BC30)))</f>
        <v>0</v>
      </c>
      <c r="CL30" s="1866">
        <f t="shared" ref="CL30:CL41" ca="1" si="63">IF(CL$14="E",BD30,(IF(OR(CL$1="X",CL$14="X"),0,BD30)))</f>
        <v>0</v>
      </c>
      <c r="CM30" s="1866">
        <f t="shared" ref="CM30:CM41" ca="1" si="64">IF(CM$14="E",BE30,(IF(OR(CM$1="X",CM$14="X"),0,BE30)))</f>
        <v>0</v>
      </c>
      <c r="CN30" s="522">
        <f t="shared" ref="CN30:CN41" si="65">IF(CN$14="E",AY30,(IF(OR(CN$1="X",CN$14="X"),0,AY30)))</f>
        <v>0</v>
      </c>
      <c r="CO30" s="522">
        <f t="shared" ref="CO30:CO41" si="66">IF(CO$14="E",AZ30,(IF(OR(CO$1="X",CO$14="X"),0,AZ30)))</f>
        <v>0</v>
      </c>
      <c r="CP30" s="522">
        <f t="shared" ref="CP30:CP41" si="67">IF(CP$14="E",BA30,(IF(OR(CP$1="X",CP$14="X"),0,BA30)))</f>
        <v>0</v>
      </c>
      <c r="CQ30" s="522">
        <f t="shared" ref="CQ30:CQ41" si="68">IF(CQ$14="E",BB30,(IF(OR(CQ$1="X",CQ$14="X"),0,BB30)))</f>
        <v>0</v>
      </c>
      <c r="CR30" s="522">
        <f t="shared" ref="CR30:CR41" si="69">IF(CR$14="E",BC30,(IF(OR(CR$1="X",CR$14="X"),0,BC30)))</f>
        <v>0</v>
      </c>
      <c r="CS30" s="1866">
        <f t="shared" ref="CS30:CS41" si="70">IF(CS$14="E",BD30,(IF(OR(CS$1="X",CS$14="X"),0,BD30)))</f>
        <v>0</v>
      </c>
      <c r="CT30" s="1872">
        <f t="shared" ref="CT30:CT41" si="71">IF(CT$14="E",BE30,(IF(OR(CT$1="X",CT$14="X"),0,BE30)))</f>
        <v>0</v>
      </c>
      <c r="CU30" s="857">
        <f t="shared" ca="1" si="33"/>
        <v>0</v>
      </c>
      <c r="CV30" s="61"/>
      <c r="CW30" s="62"/>
      <c r="CX30" s="182"/>
      <c r="CY30" s="182"/>
      <c r="CZ30" s="182"/>
      <c r="DA30" s="182"/>
      <c r="DB30" s="182"/>
      <c r="DC30" s="3241"/>
      <c r="DD30" s="1801"/>
      <c r="DE30" s="63"/>
      <c r="DF30" s="63"/>
      <c r="DG30" s="63"/>
      <c r="DH30" s="63"/>
      <c r="DI30" s="63"/>
      <c r="DJ30" s="63"/>
      <c r="DK30" s="63"/>
      <c r="DL30" s="64"/>
      <c r="DM30" s="64"/>
      <c r="DN30" s="64"/>
      <c r="DO30" s="64"/>
      <c r="DP30" s="64"/>
      <c r="DQ30" s="64"/>
      <c r="DR30" s="64"/>
      <c r="DS30" s="21"/>
      <c r="EE30" s="1780"/>
      <c r="EN30" s="274"/>
      <c r="EO30" s="274"/>
      <c r="EP30" s="274"/>
      <c r="EQ30" s="274"/>
      <c r="ER30" s="274"/>
      <c r="FJ30" s="800"/>
      <c r="FM30" s="271"/>
      <c r="FN30" s="272"/>
      <c r="FO30" s="272"/>
      <c r="FP30" s="272"/>
      <c r="FQ30" s="272"/>
      <c r="FR30" s="272"/>
      <c r="FS30" s="272"/>
      <c r="FT30" s="272"/>
      <c r="FU30" s="301"/>
      <c r="FV30" s="301"/>
      <c r="FW30" s="301"/>
      <c r="FX30" s="301"/>
      <c r="FY30" s="301"/>
      <c r="FZ30" s="301"/>
      <c r="GA30" s="301"/>
      <c r="GB30" s="301"/>
      <c r="GC30" s="301"/>
      <c r="GD30" s="301"/>
      <c r="GE30" s="301"/>
      <c r="GF30" s="301"/>
      <c r="GG30" s="301"/>
      <c r="GH30" s="31"/>
      <c r="GI30" s="31"/>
      <c r="GJ30" s="31"/>
      <c r="GK30" s="31"/>
      <c r="GL30" s="33"/>
      <c r="GM30" s="33"/>
      <c r="GN30" s="33"/>
      <c r="GO30" s="34"/>
      <c r="GP30" s="33"/>
      <c r="GQ30" s="33"/>
      <c r="GR30" s="33"/>
      <c r="GS30" s="33"/>
      <c r="GT30" s="33"/>
      <c r="GU30" s="33"/>
      <c r="GV30" s="33"/>
      <c r="GW30" s="33"/>
      <c r="GX30" s="33"/>
      <c r="GY30" s="33"/>
      <c r="GZ30" s="33"/>
      <c r="HA30" s="58"/>
      <c r="HB30" s="58">
        <v>1</v>
      </c>
      <c r="HC30" s="4715"/>
      <c r="HD30" s="51"/>
      <c r="HE30" s="51"/>
      <c r="HF30" s="51"/>
      <c r="HG30" s="51"/>
      <c r="HH30" s="59"/>
      <c r="HI30" s="39"/>
      <c r="HJ30" s="777">
        <f>FP195</f>
        <v>0</v>
      </c>
      <c r="HK30" s="778"/>
      <c r="HL30" s="778" t="str">
        <f>BH30</f>
        <v>EĞİTİM FAK.</v>
      </c>
      <c r="HM30" s="779" t="s">
        <v>7</v>
      </c>
      <c r="HN30" s="1273"/>
      <c r="HO30" s="781"/>
      <c r="HP30" s="781"/>
      <c r="HQ30" s="781"/>
      <c r="HR30" s="782"/>
      <c r="HS30" s="1272">
        <f ca="1">BQ30</f>
        <v>0</v>
      </c>
      <c r="HT30" s="314">
        <f ca="1">BR30</f>
        <v>0</v>
      </c>
      <c r="HU30" s="780"/>
      <c r="HV30" s="781"/>
      <c r="HW30" s="781"/>
      <c r="HX30" s="781"/>
      <c r="HY30" s="782"/>
      <c r="HZ30" s="314">
        <f t="shared" ca="1" si="40"/>
        <v>0</v>
      </c>
      <c r="IA30" s="314">
        <f t="shared" ca="1" si="41"/>
        <v>0</v>
      </c>
      <c r="IB30" s="780"/>
      <c r="IC30" s="781"/>
      <c r="ID30" s="781"/>
      <c r="IE30" s="781"/>
      <c r="IF30" s="782"/>
      <c r="IG30" s="314">
        <f t="shared" ca="1" si="42"/>
        <v>0</v>
      </c>
      <c r="IH30" s="314">
        <f t="shared" ca="1" si="43"/>
        <v>0</v>
      </c>
      <c r="II30" s="780"/>
      <c r="IJ30" s="781"/>
      <c r="IK30" s="781"/>
      <c r="IL30" s="781"/>
      <c r="IM30" s="782"/>
      <c r="IN30" s="314">
        <f t="shared" ca="1" si="44"/>
        <v>0</v>
      </c>
      <c r="IO30" s="314">
        <f t="shared" ca="1" si="45"/>
        <v>0</v>
      </c>
      <c r="IP30" s="783"/>
      <c r="IQ30" s="781"/>
      <c r="IR30" s="781"/>
      <c r="IS30" s="781"/>
      <c r="IT30" s="781"/>
      <c r="IU30" s="314">
        <f t="shared" si="46"/>
        <v>0</v>
      </c>
      <c r="IV30" s="1250">
        <f t="shared" si="47"/>
        <v>0</v>
      </c>
      <c r="IW30" s="1254">
        <f t="shared" ca="1" si="34"/>
        <v>0</v>
      </c>
    </row>
    <row r="31" spans="3:259" s="57" customFormat="1" ht="13.5" hidden="1" thickBot="1">
      <c r="C31" s="274"/>
      <c r="D31" s="274"/>
      <c r="E31" s="3868"/>
      <c r="F31" s="3869"/>
      <c r="G31" s="3869"/>
      <c r="H31" s="3869"/>
      <c r="I31" s="3869"/>
      <c r="J31" s="3869"/>
      <c r="K31" s="3869"/>
      <c r="L31" s="3869"/>
      <c r="M31" s="3803"/>
      <c r="N31" s="3803"/>
      <c r="O31" s="3806"/>
      <c r="P31" s="3806"/>
      <c r="Q31" s="3806"/>
      <c r="R31" s="3806"/>
      <c r="S31" s="3807"/>
      <c r="T31" s="3807"/>
      <c r="U31" s="3807"/>
      <c r="V31" s="3807"/>
      <c r="W31" s="3807"/>
      <c r="X31" s="3807"/>
      <c r="Y31" s="3808"/>
      <c r="Z31" s="1269"/>
      <c r="AA31" s="1269"/>
      <c r="AB31" s="1269"/>
      <c r="AC31" s="1269"/>
      <c r="AD31" s="58"/>
      <c r="AE31" s="58"/>
      <c r="AF31" s="58"/>
      <c r="AG31" s="34"/>
      <c r="AH31" s="33"/>
      <c r="AI31" s="33"/>
      <c r="AJ31" s="33"/>
      <c r="AK31" s="33"/>
      <c r="AL31" s="33"/>
      <c r="AM31" s="33"/>
      <c r="AN31" s="33"/>
      <c r="AO31" s="33"/>
      <c r="AP31" s="33"/>
      <c r="AQ31" s="33"/>
      <c r="AR31" s="33"/>
      <c r="AS31" s="58"/>
      <c r="AT31" s="58"/>
      <c r="AU31" s="840">
        <v>2</v>
      </c>
      <c r="AV31" s="841"/>
      <c r="AW31" s="4563"/>
      <c r="AX31" s="1076" t="s">
        <v>8</v>
      </c>
      <c r="AY31" s="1089">
        <f ca="1">CC142</f>
        <v>0</v>
      </c>
      <c r="AZ31" s="842">
        <f ca="1">CE142</f>
        <v>0</v>
      </c>
      <c r="BA31" s="842">
        <f ca="1">CG142</f>
        <v>0</v>
      </c>
      <c r="BB31" s="842">
        <f ca="1">CI142</f>
        <v>0</v>
      </c>
      <c r="BC31" s="842">
        <f ca="1">CK142</f>
        <v>0</v>
      </c>
      <c r="BD31" s="842">
        <f ca="1">CM142</f>
        <v>0</v>
      </c>
      <c r="BE31" s="843">
        <f ca="1">CO142</f>
        <v>0</v>
      </c>
      <c r="BF31" s="59"/>
      <c r="BG31" s="39"/>
      <c r="BH31" s="4514"/>
      <c r="BI31" s="4515"/>
      <c r="BJ31" s="4516"/>
      <c r="BK31" s="747" t="s">
        <v>8</v>
      </c>
      <c r="BL31" s="523">
        <f t="shared" ref="BL31:BL40" ca="1" si="72">IF(BL$14="E",AY31,(IF(OR(BL$1="X",BL$14="X"),0,AY31)))</f>
        <v>0</v>
      </c>
      <c r="BM31" s="524">
        <f ca="1">IF(BM$14="E",AZ31,(IF(OR(BM$1="X",BM$14="X"),0,AZ31)))</f>
        <v>0</v>
      </c>
      <c r="BN31" s="524">
        <f t="shared" ca="1" si="48"/>
        <v>0</v>
      </c>
      <c r="BO31" s="524">
        <f t="shared" ca="1" si="48"/>
        <v>0</v>
      </c>
      <c r="BP31" s="524">
        <f t="shared" ca="1" si="48"/>
        <v>0</v>
      </c>
      <c r="BQ31" s="1853">
        <f t="shared" ca="1" si="48"/>
        <v>0</v>
      </c>
      <c r="BR31" s="1854">
        <f ca="1">IF(BR$14="E",BE31,(IF(OR(BR$1="X",BR$14="X"),0,BE31)))</f>
        <v>0</v>
      </c>
      <c r="BS31" s="525">
        <f t="shared" ref="BS31:BS41" ca="1" si="73">IF($BS$14="E",AY31,(IF(OR($BS$1="X",$BS$14="X"),0,AY31)))</f>
        <v>0</v>
      </c>
      <c r="BT31" s="524">
        <f t="shared" ref="BT31:BX31" ca="1" si="74">IF(BT14="X",0,AZ31)</f>
        <v>0</v>
      </c>
      <c r="BU31" s="524">
        <f t="shared" ca="1" si="74"/>
        <v>0</v>
      </c>
      <c r="BV31" s="524">
        <f t="shared" ca="1" si="74"/>
        <v>0</v>
      </c>
      <c r="BW31" s="524">
        <f t="shared" ca="1" si="74"/>
        <v>0</v>
      </c>
      <c r="BX31" s="1853">
        <f t="shared" ca="1" si="74"/>
        <v>0</v>
      </c>
      <c r="BY31" s="1862">
        <f t="shared" ca="1" si="50"/>
        <v>0</v>
      </c>
      <c r="BZ31" s="639">
        <f t="shared" ca="1" si="51"/>
        <v>0</v>
      </c>
      <c r="CA31" s="639">
        <f t="shared" ca="1" si="52"/>
        <v>0</v>
      </c>
      <c r="CB31" s="639">
        <f t="shared" ca="1" si="53"/>
        <v>0</v>
      </c>
      <c r="CC31" s="524">
        <f t="shared" ca="1" si="54"/>
        <v>0</v>
      </c>
      <c r="CD31" s="526">
        <f t="shared" ca="1" si="55"/>
        <v>0</v>
      </c>
      <c r="CE31" s="1867">
        <f t="shared" ca="1" si="56"/>
        <v>0</v>
      </c>
      <c r="CF31" s="1867">
        <f t="shared" ca="1" si="57"/>
        <v>0</v>
      </c>
      <c r="CG31" s="526">
        <f t="shared" ca="1" si="58"/>
        <v>0</v>
      </c>
      <c r="CH31" s="526">
        <f t="shared" ca="1" si="59"/>
        <v>0</v>
      </c>
      <c r="CI31" s="526">
        <f t="shared" ca="1" si="60"/>
        <v>0</v>
      </c>
      <c r="CJ31" s="526">
        <f t="shared" ca="1" si="61"/>
        <v>0</v>
      </c>
      <c r="CK31" s="526">
        <f t="shared" ca="1" si="62"/>
        <v>0</v>
      </c>
      <c r="CL31" s="1867">
        <f t="shared" ca="1" si="63"/>
        <v>0</v>
      </c>
      <c r="CM31" s="1867">
        <f t="shared" ca="1" si="64"/>
        <v>0</v>
      </c>
      <c r="CN31" s="526">
        <f t="shared" si="65"/>
        <v>0</v>
      </c>
      <c r="CO31" s="526">
        <f t="shared" si="66"/>
        <v>0</v>
      </c>
      <c r="CP31" s="526">
        <f t="shared" si="67"/>
        <v>0</v>
      </c>
      <c r="CQ31" s="526">
        <f t="shared" si="68"/>
        <v>0</v>
      </c>
      <c r="CR31" s="526">
        <f t="shared" si="69"/>
        <v>0</v>
      </c>
      <c r="CS31" s="1867">
        <f t="shared" si="70"/>
        <v>0</v>
      </c>
      <c r="CT31" s="1873">
        <f t="shared" si="71"/>
        <v>0</v>
      </c>
      <c r="CU31" s="3242">
        <f t="shared" ca="1" si="33"/>
        <v>0</v>
      </c>
      <c r="CV31" s="67"/>
      <c r="CW31" s="68"/>
      <c r="CX31" s="182"/>
      <c r="CY31" s="182"/>
      <c r="CZ31" s="182" t="s">
        <v>129</v>
      </c>
      <c r="DA31" s="182"/>
      <c r="DB31" s="182"/>
      <c r="DC31" s="3241"/>
      <c r="DD31" s="1801"/>
      <c r="DE31" s="63"/>
      <c r="DF31" s="63"/>
      <c r="DG31" s="63"/>
      <c r="DH31" s="63"/>
      <c r="DI31" s="63"/>
      <c r="DJ31" s="63"/>
      <c r="DK31" s="63"/>
      <c r="DL31" s="64"/>
      <c r="DM31" s="64"/>
      <c r="DN31" s="64"/>
      <c r="DO31" s="64"/>
      <c r="DP31" s="64"/>
      <c r="DQ31" s="64"/>
      <c r="DR31" s="64"/>
      <c r="DS31" s="21"/>
      <c r="EE31" s="1780"/>
      <c r="EN31" s="274"/>
      <c r="EO31" s="274"/>
      <c r="EP31" s="274"/>
      <c r="EQ31" s="274"/>
      <c r="ER31" s="274"/>
      <c r="FJ31" s="800"/>
      <c r="FM31" s="271"/>
      <c r="FN31" s="272"/>
      <c r="FO31" s="272"/>
      <c r="FP31" s="272"/>
      <c r="FQ31" s="272"/>
      <c r="FR31" s="272"/>
      <c r="FS31" s="272"/>
      <c r="FT31" s="272"/>
      <c r="FU31" s="301"/>
      <c r="FV31" s="301"/>
      <c r="FW31" s="302"/>
      <c r="FX31" s="302"/>
      <c r="FY31" s="302"/>
      <c r="FZ31" s="302"/>
      <c r="GA31" s="302"/>
      <c r="GB31" s="302"/>
      <c r="GC31" s="302"/>
      <c r="GD31" s="302"/>
      <c r="GE31" s="302"/>
      <c r="GF31" s="302"/>
      <c r="GG31" s="302"/>
      <c r="GH31" s="65"/>
      <c r="GI31" s="65"/>
      <c r="GJ31" s="65"/>
      <c r="GK31" s="65"/>
      <c r="GL31" s="58"/>
      <c r="GM31" s="58"/>
      <c r="GN31" s="58"/>
      <c r="GO31" s="34"/>
      <c r="GP31" s="33"/>
      <c r="GQ31" s="33"/>
      <c r="GR31" s="33"/>
      <c r="GS31" s="33"/>
      <c r="GT31" s="33"/>
      <c r="GU31" s="33"/>
      <c r="GV31" s="33"/>
      <c r="GW31" s="33"/>
      <c r="GX31" s="33"/>
      <c r="GY31" s="33"/>
      <c r="GZ31" s="33"/>
      <c r="HA31" s="58"/>
      <c r="HB31" s="58">
        <v>2</v>
      </c>
      <c r="HC31" s="4715"/>
      <c r="HD31" s="51"/>
      <c r="HE31" s="51"/>
      <c r="HF31" s="51"/>
      <c r="HG31" s="51"/>
      <c r="HH31" s="59"/>
      <c r="HI31" s="39"/>
      <c r="HJ31" s="784"/>
      <c r="HK31" s="785"/>
      <c r="HL31" s="785"/>
      <c r="HM31" s="786" t="s">
        <v>8</v>
      </c>
      <c r="HN31" s="767"/>
      <c r="HO31" s="768"/>
      <c r="HP31" s="768"/>
      <c r="HQ31" s="768"/>
      <c r="HR31" s="770"/>
      <c r="HS31" s="314">
        <f t="shared" ref="HS31:HS41" ca="1" si="75">BQ31</f>
        <v>0</v>
      </c>
      <c r="HT31" s="314">
        <f ca="1">BR31</f>
        <v>0</v>
      </c>
      <c r="HU31" s="767"/>
      <c r="HV31" s="768"/>
      <c r="HW31" s="768"/>
      <c r="HX31" s="768"/>
      <c r="HY31" s="770"/>
      <c r="HZ31" s="314">
        <f t="shared" ca="1" si="40"/>
        <v>0</v>
      </c>
      <c r="IA31" s="314">
        <f t="shared" ca="1" si="41"/>
        <v>0</v>
      </c>
      <c r="IB31" s="767"/>
      <c r="IC31" s="768"/>
      <c r="ID31" s="768"/>
      <c r="IE31" s="768"/>
      <c r="IF31" s="770"/>
      <c r="IG31" s="314">
        <f t="shared" ca="1" si="42"/>
        <v>0</v>
      </c>
      <c r="IH31" s="314">
        <f t="shared" ca="1" si="43"/>
        <v>0</v>
      </c>
      <c r="II31" s="767"/>
      <c r="IJ31" s="768"/>
      <c r="IK31" s="768"/>
      <c r="IL31" s="768"/>
      <c r="IM31" s="770"/>
      <c r="IN31" s="314">
        <f t="shared" ca="1" si="44"/>
        <v>0</v>
      </c>
      <c r="IO31" s="314">
        <f t="shared" ca="1" si="45"/>
        <v>0</v>
      </c>
      <c r="IP31" s="787"/>
      <c r="IQ31" s="768"/>
      <c r="IR31" s="768"/>
      <c r="IS31" s="768"/>
      <c r="IT31" s="768"/>
      <c r="IU31" s="314">
        <f t="shared" si="46"/>
        <v>0</v>
      </c>
      <c r="IV31" s="1250">
        <f t="shared" si="47"/>
        <v>0</v>
      </c>
      <c r="IW31" s="1254">
        <f t="shared" ca="1" si="34"/>
        <v>0</v>
      </c>
    </row>
    <row r="32" spans="3:259" s="57" customFormat="1" hidden="1">
      <c r="C32" s="274"/>
      <c r="D32" s="274"/>
      <c r="E32" s="3868"/>
      <c r="F32" s="3869"/>
      <c r="G32" s="3869"/>
      <c r="H32" s="3869"/>
      <c r="I32" s="3869"/>
      <c r="J32" s="3869"/>
      <c r="K32" s="3869"/>
      <c r="L32" s="3869"/>
      <c r="M32" s="3803"/>
      <c r="N32" s="3803"/>
      <c r="O32" s="3806"/>
      <c r="P32" s="3806"/>
      <c r="Q32" s="3806"/>
      <c r="R32" s="3806"/>
      <c r="S32" s="3807"/>
      <c r="T32" s="3807"/>
      <c r="U32" s="3807"/>
      <c r="V32" s="3807"/>
      <c r="W32" s="3807"/>
      <c r="X32" s="3807"/>
      <c r="Y32" s="3808"/>
      <c r="Z32" s="1269"/>
      <c r="AA32" s="1269"/>
      <c r="AB32" s="1269"/>
      <c r="AC32" s="1269"/>
      <c r="AD32" s="58"/>
      <c r="AE32" s="58"/>
      <c r="AF32" s="58"/>
      <c r="AG32" s="34"/>
      <c r="AH32" s="33"/>
      <c r="AI32" s="33"/>
      <c r="AJ32" s="33"/>
      <c r="AK32" s="33"/>
      <c r="AL32" s="33"/>
      <c r="AM32" s="33"/>
      <c r="AN32" s="33"/>
      <c r="AO32" s="33"/>
      <c r="AP32" s="33"/>
      <c r="AQ32" s="33"/>
      <c r="AR32" s="33"/>
      <c r="AS32" s="58"/>
      <c r="AT32" s="58"/>
      <c r="AU32" s="840">
        <v>3</v>
      </c>
      <c r="AV32" s="841"/>
      <c r="AW32" s="4563" t="str">
        <f>BH32</f>
        <v>FEN EDEBİYAT FAK.</v>
      </c>
      <c r="AX32" s="1076" t="s">
        <v>7</v>
      </c>
      <c r="AY32" s="1089">
        <f ca="1">CB143</f>
        <v>0</v>
      </c>
      <c r="AZ32" s="842">
        <f ca="1">CD143</f>
        <v>0</v>
      </c>
      <c r="BA32" s="842">
        <f ca="1">CF143</f>
        <v>0</v>
      </c>
      <c r="BB32" s="842">
        <f ca="1">CH143</f>
        <v>0</v>
      </c>
      <c r="BC32" s="842">
        <f ca="1">CJ143</f>
        <v>0</v>
      </c>
      <c r="BD32" s="842">
        <f ca="1">CL143</f>
        <v>0</v>
      </c>
      <c r="BE32" s="843">
        <f ca="1">CN143</f>
        <v>0</v>
      </c>
      <c r="BF32" s="59"/>
      <c r="BG32" s="39"/>
      <c r="BH32" s="4564" t="str">
        <f>I195</f>
        <v>FEN EDEBİYAT FAK.</v>
      </c>
      <c r="BI32" s="4565"/>
      <c r="BJ32" s="4566"/>
      <c r="BK32" s="747" t="s">
        <v>7</v>
      </c>
      <c r="BL32" s="523">
        <f t="shared" ca="1" si="72"/>
        <v>0</v>
      </c>
      <c r="BM32" s="524">
        <f t="shared" ca="1" si="48"/>
        <v>0</v>
      </c>
      <c r="BN32" s="524">
        <f t="shared" ca="1" si="48"/>
        <v>0</v>
      </c>
      <c r="BO32" s="524">
        <f t="shared" ca="1" si="48"/>
        <v>0</v>
      </c>
      <c r="BP32" s="524">
        <f t="shared" ca="1" si="48"/>
        <v>0</v>
      </c>
      <c r="BQ32" s="1853">
        <f t="shared" ca="1" si="48"/>
        <v>0</v>
      </c>
      <c r="BR32" s="1854">
        <f t="shared" ca="1" si="48"/>
        <v>0</v>
      </c>
      <c r="BS32" s="525">
        <f t="shared" ca="1" si="73"/>
        <v>0</v>
      </c>
      <c r="BT32" s="524">
        <f t="shared" ref="BT32:BX32" ca="1" si="76">IF(BT14="X",0,AZ32)</f>
        <v>0</v>
      </c>
      <c r="BU32" s="524">
        <f t="shared" ca="1" si="76"/>
        <v>0</v>
      </c>
      <c r="BV32" s="524">
        <f t="shared" ca="1" si="76"/>
        <v>0</v>
      </c>
      <c r="BW32" s="524">
        <f t="shared" ca="1" si="76"/>
        <v>0</v>
      </c>
      <c r="BX32" s="1853">
        <f t="shared" ca="1" si="76"/>
        <v>0</v>
      </c>
      <c r="BY32" s="1862">
        <f t="shared" ca="1" si="50"/>
        <v>0</v>
      </c>
      <c r="BZ32" s="639">
        <f t="shared" ca="1" si="51"/>
        <v>0</v>
      </c>
      <c r="CA32" s="639">
        <f t="shared" ca="1" si="52"/>
        <v>0</v>
      </c>
      <c r="CB32" s="639">
        <f t="shared" ca="1" si="53"/>
        <v>0</v>
      </c>
      <c r="CC32" s="524">
        <f t="shared" ca="1" si="54"/>
        <v>0</v>
      </c>
      <c r="CD32" s="526">
        <f t="shared" ca="1" si="55"/>
        <v>0</v>
      </c>
      <c r="CE32" s="1867">
        <f t="shared" ca="1" si="56"/>
        <v>0</v>
      </c>
      <c r="CF32" s="1867">
        <f t="shared" ca="1" si="57"/>
        <v>0</v>
      </c>
      <c r="CG32" s="526">
        <f t="shared" ca="1" si="58"/>
        <v>0</v>
      </c>
      <c r="CH32" s="526">
        <f t="shared" ca="1" si="59"/>
        <v>0</v>
      </c>
      <c r="CI32" s="526">
        <f t="shared" ca="1" si="60"/>
        <v>0</v>
      </c>
      <c r="CJ32" s="526">
        <f t="shared" ca="1" si="61"/>
        <v>0</v>
      </c>
      <c r="CK32" s="526">
        <f t="shared" ca="1" si="62"/>
        <v>0</v>
      </c>
      <c r="CL32" s="1867">
        <f t="shared" ca="1" si="63"/>
        <v>0</v>
      </c>
      <c r="CM32" s="1867">
        <f t="shared" ca="1" si="64"/>
        <v>0</v>
      </c>
      <c r="CN32" s="526">
        <f t="shared" si="65"/>
        <v>0</v>
      </c>
      <c r="CO32" s="526">
        <f t="shared" si="66"/>
        <v>0</v>
      </c>
      <c r="CP32" s="526">
        <f t="shared" si="67"/>
        <v>0</v>
      </c>
      <c r="CQ32" s="526">
        <f t="shared" si="68"/>
        <v>0</v>
      </c>
      <c r="CR32" s="526">
        <f t="shared" si="69"/>
        <v>0</v>
      </c>
      <c r="CS32" s="1867">
        <f t="shared" si="70"/>
        <v>0</v>
      </c>
      <c r="CT32" s="1873">
        <f t="shared" si="71"/>
        <v>0</v>
      </c>
      <c r="CU32" s="3242">
        <f t="shared" ca="1" si="33"/>
        <v>0</v>
      </c>
      <c r="CV32" s="67"/>
      <c r="CW32" s="68"/>
      <c r="CX32" s="182"/>
      <c r="CY32" s="182"/>
      <c r="CZ32" s="182" t="s">
        <v>130</v>
      </c>
      <c r="DA32" s="182">
        <v>1</v>
      </c>
      <c r="DB32" s="182"/>
      <c r="DC32" s="3241"/>
      <c r="DD32" s="1801"/>
      <c r="DE32" s="63"/>
      <c r="DF32" s="63"/>
      <c r="DG32" s="63"/>
      <c r="DH32" s="63"/>
      <c r="DI32" s="63"/>
      <c r="DJ32" s="63"/>
      <c r="DK32" s="63"/>
      <c r="DL32" s="64"/>
      <c r="DM32" s="64"/>
      <c r="DN32" s="64"/>
      <c r="DO32" s="64"/>
      <c r="DP32" s="64"/>
      <c r="DQ32" s="64"/>
      <c r="DR32" s="64"/>
      <c r="DS32" s="21"/>
      <c r="EE32" s="1780"/>
      <c r="EN32" s="274"/>
      <c r="EO32" s="274"/>
      <c r="EP32" s="274"/>
      <c r="EQ32" s="274"/>
      <c r="ER32" s="274"/>
      <c r="FJ32" s="800"/>
      <c r="FM32" s="271"/>
      <c r="FN32" s="272"/>
      <c r="FO32" s="272"/>
      <c r="FP32" s="272"/>
      <c r="FQ32" s="272"/>
      <c r="FR32" s="272"/>
      <c r="FS32" s="272"/>
      <c r="FT32" s="272"/>
      <c r="FU32" s="301"/>
      <c r="FV32" s="301"/>
      <c r="FW32" s="302"/>
      <c r="FX32" s="302"/>
      <c r="FY32" s="302"/>
      <c r="FZ32" s="302"/>
      <c r="GA32" s="302"/>
      <c r="GB32" s="302"/>
      <c r="GC32" s="302"/>
      <c r="GD32" s="302"/>
      <c r="GE32" s="302"/>
      <c r="GF32" s="302"/>
      <c r="GG32" s="302"/>
      <c r="GH32" s="65"/>
      <c r="GI32" s="65"/>
      <c r="GJ32" s="65"/>
      <c r="GK32" s="65"/>
      <c r="GL32" s="58"/>
      <c r="GM32" s="58"/>
      <c r="GN32" s="58"/>
      <c r="GO32" s="34"/>
      <c r="GP32" s="33"/>
      <c r="GQ32" s="33"/>
      <c r="GR32" s="33"/>
      <c r="GS32" s="33"/>
      <c r="GT32" s="33"/>
      <c r="GU32" s="33"/>
      <c r="GV32" s="33"/>
      <c r="GW32" s="33"/>
      <c r="GX32" s="33"/>
      <c r="GY32" s="33"/>
      <c r="GZ32" s="33"/>
      <c r="HA32" s="58"/>
      <c r="HB32" s="58">
        <v>3</v>
      </c>
      <c r="HC32" s="4715"/>
      <c r="HD32" s="51"/>
      <c r="HE32" s="51"/>
      <c r="HF32" s="51"/>
      <c r="HG32" s="51"/>
      <c r="HH32" s="59"/>
      <c r="HI32" s="39"/>
      <c r="HJ32" s="777">
        <f>FQ195</f>
        <v>0</v>
      </c>
      <c r="HK32" s="778"/>
      <c r="HL32" s="778" t="str">
        <f t="shared" ref="HL32" si="77">BH32</f>
        <v>FEN EDEBİYAT FAK.</v>
      </c>
      <c r="HM32" s="779" t="s">
        <v>7</v>
      </c>
      <c r="HN32" s="780"/>
      <c r="HO32" s="781"/>
      <c r="HP32" s="781"/>
      <c r="HQ32" s="781"/>
      <c r="HR32" s="782"/>
      <c r="HS32" s="314">
        <f t="shared" ca="1" si="75"/>
        <v>0</v>
      </c>
      <c r="HT32" s="314">
        <f ca="1">BR32</f>
        <v>0</v>
      </c>
      <c r="HU32" s="780"/>
      <c r="HV32" s="781"/>
      <c r="HW32" s="781"/>
      <c r="HX32" s="781"/>
      <c r="HY32" s="782"/>
      <c r="HZ32" s="314">
        <f t="shared" ca="1" si="40"/>
        <v>0</v>
      </c>
      <c r="IA32" s="314">
        <f t="shared" ca="1" si="41"/>
        <v>0</v>
      </c>
      <c r="IB32" s="780"/>
      <c r="IC32" s="781"/>
      <c r="ID32" s="781"/>
      <c r="IE32" s="781"/>
      <c r="IF32" s="782"/>
      <c r="IG32" s="314">
        <f t="shared" ca="1" si="42"/>
        <v>0</v>
      </c>
      <c r="IH32" s="314">
        <f t="shared" ca="1" si="43"/>
        <v>0</v>
      </c>
      <c r="II32" s="780"/>
      <c r="IJ32" s="781"/>
      <c r="IK32" s="781"/>
      <c r="IL32" s="781"/>
      <c r="IM32" s="782"/>
      <c r="IN32" s="314">
        <f t="shared" ca="1" si="44"/>
        <v>0</v>
      </c>
      <c r="IO32" s="314">
        <f t="shared" ca="1" si="45"/>
        <v>0</v>
      </c>
      <c r="IP32" s="783"/>
      <c r="IQ32" s="781"/>
      <c r="IR32" s="781"/>
      <c r="IS32" s="781"/>
      <c r="IT32" s="781"/>
      <c r="IU32" s="314">
        <f t="shared" si="46"/>
        <v>0</v>
      </c>
      <c r="IV32" s="1250">
        <f t="shared" si="47"/>
        <v>0</v>
      </c>
      <c r="IW32" s="1254">
        <f t="shared" ca="1" si="34"/>
        <v>0</v>
      </c>
    </row>
    <row r="33" spans="3:257" s="57" customFormat="1" ht="13.5" hidden="1" thickBot="1">
      <c r="C33" s="274"/>
      <c r="D33" s="274"/>
      <c r="E33" s="3868"/>
      <c r="F33" s="3869"/>
      <c r="G33" s="3869"/>
      <c r="H33" s="3869"/>
      <c r="I33" s="3869"/>
      <c r="J33" s="3869"/>
      <c r="K33" s="3869"/>
      <c r="L33" s="3869"/>
      <c r="M33" s="3803"/>
      <c r="N33" s="3803"/>
      <c r="O33" s="3806"/>
      <c r="P33" s="3806"/>
      <c r="Q33" s="3806"/>
      <c r="R33" s="3806"/>
      <c r="S33" s="3807"/>
      <c r="T33" s="3807"/>
      <c r="U33" s="3807"/>
      <c r="V33" s="3807"/>
      <c r="W33" s="3807"/>
      <c r="X33" s="3807"/>
      <c r="Y33" s="3808"/>
      <c r="Z33" s="1269"/>
      <c r="AA33" s="1269"/>
      <c r="AB33" s="1269"/>
      <c r="AC33" s="1269"/>
      <c r="AD33" s="58"/>
      <c r="AE33" s="58"/>
      <c r="AF33" s="58"/>
      <c r="AG33" s="34"/>
      <c r="AH33" s="33"/>
      <c r="AI33" s="33"/>
      <c r="AJ33" s="33"/>
      <c r="AK33" s="33"/>
      <c r="AL33" s="33"/>
      <c r="AM33" s="33"/>
      <c r="AN33" s="33"/>
      <c r="AO33" s="33"/>
      <c r="AP33" s="33"/>
      <c r="AQ33" s="33"/>
      <c r="AR33" s="33"/>
      <c r="AS33" s="58"/>
      <c r="AT33" s="58"/>
      <c r="AU33" s="840">
        <v>4</v>
      </c>
      <c r="AV33" s="841"/>
      <c r="AW33" s="4563"/>
      <c r="AX33" s="1076" t="s">
        <v>8</v>
      </c>
      <c r="AY33" s="1089">
        <f ca="1">CC143</f>
        <v>0</v>
      </c>
      <c r="AZ33" s="842">
        <f ca="1">CE143</f>
        <v>0</v>
      </c>
      <c r="BA33" s="842">
        <f ca="1">CG143</f>
        <v>0</v>
      </c>
      <c r="BB33" s="842">
        <f ca="1">CI143</f>
        <v>0</v>
      </c>
      <c r="BC33" s="842">
        <f ca="1">CK143</f>
        <v>0</v>
      </c>
      <c r="BD33" s="842">
        <f ca="1">CM143</f>
        <v>0</v>
      </c>
      <c r="BE33" s="843">
        <f ca="1">CO143</f>
        <v>0</v>
      </c>
      <c r="BF33" s="59"/>
      <c r="BG33" s="39"/>
      <c r="BH33" s="4514"/>
      <c r="BI33" s="4515"/>
      <c r="BJ33" s="4516"/>
      <c r="BK33" s="747" t="s">
        <v>8</v>
      </c>
      <c r="BL33" s="523">
        <f t="shared" ca="1" si="72"/>
        <v>0</v>
      </c>
      <c r="BM33" s="524">
        <f t="shared" ca="1" si="48"/>
        <v>0</v>
      </c>
      <c r="BN33" s="524">
        <f t="shared" ca="1" si="48"/>
        <v>0</v>
      </c>
      <c r="BO33" s="524">
        <f t="shared" ca="1" si="48"/>
        <v>0</v>
      </c>
      <c r="BP33" s="524">
        <f t="shared" ca="1" si="48"/>
        <v>0</v>
      </c>
      <c r="BQ33" s="1853">
        <f t="shared" ca="1" si="48"/>
        <v>0</v>
      </c>
      <c r="BR33" s="1854">
        <f t="shared" ca="1" si="48"/>
        <v>0</v>
      </c>
      <c r="BS33" s="525">
        <f t="shared" ca="1" si="73"/>
        <v>0</v>
      </c>
      <c r="BT33" s="524">
        <f t="shared" ref="BT33:BX33" ca="1" si="78">IF(BT14="X",0,AZ33)</f>
        <v>0</v>
      </c>
      <c r="BU33" s="524">
        <f t="shared" ca="1" si="78"/>
        <v>0</v>
      </c>
      <c r="BV33" s="524">
        <f t="shared" ca="1" si="78"/>
        <v>0</v>
      </c>
      <c r="BW33" s="524">
        <f t="shared" ca="1" si="78"/>
        <v>0</v>
      </c>
      <c r="BX33" s="1853">
        <f t="shared" ca="1" si="78"/>
        <v>0</v>
      </c>
      <c r="BY33" s="1862">
        <f t="shared" ca="1" si="50"/>
        <v>0</v>
      </c>
      <c r="BZ33" s="639">
        <f t="shared" ca="1" si="51"/>
        <v>0</v>
      </c>
      <c r="CA33" s="639">
        <f t="shared" ca="1" si="52"/>
        <v>0</v>
      </c>
      <c r="CB33" s="639">
        <f t="shared" ca="1" si="53"/>
        <v>0</v>
      </c>
      <c r="CC33" s="524">
        <f t="shared" ca="1" si="54"/>
        <v>0</v>
      </c>
      <c r="CD33" s="526">
        <f t="shared" ca="1" si="55"/>
        <v>0</v>
      </c>
      <c r="CE33" s="1867">
        <f t="shared" ca="1" si="56"/>
        <v>0</v>
      </c>
      <c r="CF33" s="1867">
        <f t="shared" ca="1" si="57"/>
        <v>0</v>
      </c>
      <c r="CG33" s="526">
        <f t="shared" ca="1" si="58"/>
        <v>0</v>
      </c>
      <c r="CH33" s="526">
        <f t="shared" ca="1" si="59"/>
        <v>0</v>
      </c>
      <c r="CI33" s="526">
        <f t="shared" ca="1" si="60"/>
        <v>0</v>
      </c>
      <c r="CJ33" s="526">
        <f t="shared" ca="1" si="61"/>
        <v>0</v>
      </c>
      <c r="CK33" s="526">
        <f t="shared" ca="1" si="62"/>
        <v>0</v>
      </c>
      <c r="CL33" s="1867">
        <f t="shared" ca="1" si="63"/>
        <v>0</v>
      </c>
      <c r="CM33" s="1867">
        <f t="shared" ca="1" si="64"/>
        <v>0</v>
      </c>
      <c r="CN33" s="526">
        <f t="shared" si="65"/>
        <v>0</v>
      </c>
      <c r="CO33" s="526">
        <f t="shared" si="66"/>
        <v>0</v>
      </c>
      <c r="CP33" s="526">
        <f t="shared" si="67"/>
        <v>0</v>
      </c>
      <c r="CQ33" s="526">
        <f t="shared" si="68"/>
        <v>0</v>
      </c>
      <c r="CR33" s="526">
        <f t="shared" si="69"/>
        <v>0</v>
      </c>
      <c r="CS33" s="1867">
        <f t="shared" si="70"/>
        <v>0</v>
      </c>
      <c r="CT33" s="1873">
        <f t="shared" si="71"/>
        <v>0</v>
      </c>
      <c r="CU33" s="3242">
        <f t="shared" ca="1" si="33"/>
        <v>0</v>
      </c>
      <c r="CV33" s="67"/>
      <c r="CW33" s="68"/>
      <c r="CX33" s="182"/>
      <c r="CY33" s="182"/>
      <c r="CZ33" s="182" t="s">
        <v>131</v>
      </c>
      <c r="DA33" s="182">
        <v>2</v>
      </c>
      <c r="DB33" s="182"/>
      <c r="DC33" s="3241"/>
      <c r="DD33" s="1801"/>
      <c r="DE33" s="63"/>
      <c r="DF33" s="63"/>
      <c r="DG33" s="63"/>
      <c r="DH33" s="63"/>
      <c r="DI33" s="63"/>
      <c r="DJ33" s="63"/>
      <c r="DK33" s="63"/>
      <c r="DL33" s="64"/>
      <c r="DM33" s="64"/>
      <c r="DN33" s="64"/>
      <c r="DO33" s="64"/>
      <c r="DP33" s="64"/>
      <c r="DQ33" s="64"/>
      <c r="DR33" s="64"/>
      <c r="DS33" s="21"/>
      <c r="EE33" s="1780"/>
      <c r="EN33" s="274"/>
      <c r="EO33" s="274"/>
      <c r="EP33" s="274"/>
      <c r="EQ33" s="274"/>
      <c r="ER33" s="274"/>
      <c r="FJ33" s="800"/>
      <c r="FM33" s="271"/>
      <c r="FN33" s="272"/>
      <c r="FO33" s="272"/>
      <c r="FP33" s="272"/>
      <c r="FQ33" s="272"/>
      <c r="FR33" s="272"/>
      <c r="FS33" s="272"/>
      <c r="FT33" s="272"/>
      <c r="FU33" s="301"/>
      <c r="FV33" s="301"/>
      <c r="FW33" s="302"/>
      <c r="FX33" s="302"/>
      <c r="FY33" s="302"/>
      <c r="FZ33" s="302"/>
      <c r="GA33" s="302"/>
      <c r="GB33" s="302"/>
      <c r="GC33" s="302"/>
      <c r="GD33" s="302"/>
      <c r="GE33" s="302"/>
      <c r="GF33" s="302"/>
      <c r="GG33" s="302"/>
      <c r="GH33" s="65"/>
      <c r="GI33" s="65"/>
      <c r="GJ33" s="65"/>
      <c r="GK33" s="65"/>
      <c r="GL33" s="58"/>
      <c r="GM33" s="58"/>
      <c r="GN33" s="58"/>
      <c r="GO33" s="34"/>
      <c r="GP33" s="33"/>
      <c r="GQ33" s="33"/>
      <c r="GR33" s="33"/>
      <c r="GS33" s="33"/>
      <c r="GT33" s="33"/>
      <c r="GU33" s="33"/>
      <c r="GV33" s="33"/>
      <c r="GW33" s="33"/>
      <c r="GX33" s="33"/>
      <c r="GY33" s="33"/>
      <c r="GZ33" s="33"/>
      <c r="HA33" s="58"/>
      <c r="HB33" s="58">
        <v>4</v>
      </c>
      <c r="HC33" s="4715"/>
      <c r="HD33" s="51"/>
      <c r="HE33" s="51"/>
      <c r="HF33" s="51"/>
      <c r="HG33" s="51"/>
      <c r="HH33" s="59"/>
      <c r="HI33" s="39"/>
      <c r="HJ33" s="784"/>
      <c r="HK33" s="785"/>
      <c r="HL33" s="785"/>
      <c r="HM33" s="786" t="s">
        <v>8</v>
      </c>
      <c r="HN33" s="767"/>
      <c r="HO33" s="768"/>
      <c r="HP33" s="768"/>
      <c r="HQ33" s="768"/>
      <c r="HR33" s="770"/>
      <c r="HS33" s="314">
        <f t="shared" ca="1" si="75"/>
        <v>0</v>
      </c>
      <c r="HT33" s="314">
        <f t="shared" ca="1" si="39"/>
        <v>0</v>
      </c>
      <c r="HU33" s="767"/>
      <c r="HV33" s="768"/>
      <c r="HW33" s="768"/>
      <c r="HX33" s="768"/>
      <c r="HY33" s="770"/>
      <c r="HZ33" s="314">
        <f t="shared" ca="1" si="40"/>
        <v>0</v>
      </c>
      <c r="IA33" s="314">
        <f t="shared" ca="1" si="41"/>
        <v>0</v>
      </c>
      <c r="IB33" s="767"/>
      <c r="IC33" s="768"/>
      <c r="ID33" s="768"/>
      <c r="IE33" s="768"/>
      <c r="IF33" s="770"/>
      <c r="IG33" s="314">
        <f t="shared" ca="1" si="42"/>
        <v>0</v>
      </c>
      <c r="IH33" s="314">
        <f t="shared" ca="1" si="43"/>
        <v>0</v>
      </c>
      <c r="II33" s="767"/>
      <c r="IJ33" s="768"/>
      <c r="IK33" s="768"/>
      <c r="IL33" s="768"/>
      <c r="IM33" s="770"/>
      <c r="IN33" s="314">
        <f t="shared" ca="1" si="44"/>
        <v>0</v>
      </c>
      <c r="IO33" s="314">
        <f t="shared" ca="1" si="45"/>
        <v>0</v>
      </c>
      <c r="IP33" s="787"/>
      <c r="IQ33" s="768"/>
      <c r="IR33" s="768"/>
      <c r="IS33" s="768"/>
      <c r="IT33" s="768"/>
      <c r="IU33" s="314">
        <f t="shared" si="46"/>
        <v>0</v>
      </c>
      <c r="IV33" s="1250">
        <f t="shared" si="47"/>
        <v>0</v>
      </c>
      <c r="IW33" s="1254">
        <f t="shared" ca="1" si="34"/>
        <v>0</v>
      </c>
    </row>
    <row r="34" spans="3:257" s="57" customFormat="1" hidden="1">
      <c r="C34" s="274"/>
      <c r="D34" s="274"/>
      <c r="E34" s="3868"/>
      <c r="F34" s="3869"/>
      <c r="G34" s="3869"/>
      <c r="H34" s="3869"/>
      <c r="I34" s="3869"/>
      <c r="J34" s="3869"/>
      <c r="K34" s="3869"/>
      <c r="L34" s="3869"/>
      <c r="M34" s="3803"/>
      <c r="N34" s="3803"/>
      <c r="O34" s="3806"/>
      <c r="P34" s="3806"/>
      <c r="Q34" s="3806"/>
      <c r="R34" s="3806"/>
      <c r="S34" s="3807"/>
      <c r="T34" s="3807"/>
      <c r="U34" s="3807"/>
      <c r="V34" s="3807"/>
      <c r="W34" s="3807"/>
      <c r="X34" s="3807"/>
      <c r="Y34" s="3808"/>
      <c r="Z34" s="1269"/>
      <c r="AA34" s="1269"/>
      <c r="AB34" s="1269"/>
      <c r="AC34" s="1269"/>
      <c r="AD34" s="58"/>
      <c r="AE34" s="58"/>
      <c r="AF34" s="58"/>
      <c r="AG34" s="34"/>
      <c r="AH34" s="33"/>
      <c r="AI34" s="33"/>
      <c r="AJ34" s="33"/>
      <c r="AK34" s="33"/>
      <c r="AL34" s="33"/>
      <c r="AM34" s="33"/>
      <c r="AN34" s="33"/>
      <c r="AO34" s="33"/>
      <c r="AP34" s="33"/>
      <c r="AQ34" s="33"/>
      <c r="AR34" s="33"/>
      <c r="AS34" s="58"/>
      <c r="AT34" s="58"/>
      <c r="AU34" s="840">
        <v>5</v>
      </c>
      <c r="AV34" s="841"/>
      <c r="AW34" s="4563" t="str">
        <f>BH34</f>
        <v>İLAHİYAT FAK.</v>
      </c>
      <c r="AX34" s="1076" t="s">
        <v>7</v>
      </c>
      <c r="AY34" s="1089">
        <f ca="1">CB144</f>
        <v>0</v>
      </c>
      <c r="AZ34" s="842">
        <f ca="1">CD144</f>
        <v>0</v>
      </c>
      <c r="BA34" s="842">
        <f ca="1">CF144</f>
        <v>0</v>
      </c>
      <c r="BB34" s="842">
        <f ca="1">CH144</f>
        <v>0</v>
      </c>
      <c r="BC34" s="842">
        <f ca="1">CJ144</f>
        <v>0</v>
      </c>
      <c r="BD34" s="842">
        <f ca="1">CL144</f>
        <v>0</v>
      </c>
      <c r="BE34" s="843">
        <f ca="1">CN144</f>
        <v>0</v>
      </c>
      <c r="BF34" s="59"/>
      <c r="BG34" s="39"/>
      <c r="BH34" s="4564" t="str">
        <f>J195</f>
        <v>İLAHİYAT FAK.</v>
      </c>
      <c r="BI34" s="4565"/>
      <c r="BJ34" s="4566"/>
      <c r="BK34" s="747" t="s">
        <v>7</v>
      </c>
      <c r="BL34" s="523">
        <f t="shared" ca="1" si="72"/>
        <v>0</v>
      </c>
      <c r="BM34" s="524">
        <f t="shared" ca="1" si="48"/>
        <v>0</v>
      </c>
      <c r="BN34" s="524">
        <f t="shared" ca="1" si="48"/>
        <v>0</v>
      </c>
      <c r="BO34" s="524">
        <f t="shared" ca="1" si="48"/>
        <v>0</v>
      </c>
      <c r="BP34" s="524">
        <f t="shared" ca="1" si="48"/>
        <v>0</v>
      </c>
      <c r="BQ34" s="1853">
        <f t="shared" ca="1" si="48"/>
        <v>0</v>
      </c>
      <c r="BR34" s="1854">
        <f t="shared" ca="1" si="48"/>
        <v>0</v>
      </c>
      <c r="BS34" s="525">
        <f t="shared" ca="1" si="73"/>
        <v>0</v>
      </c>
      <c r="BT34" s="524">
        <f t="shared" ref="BT34:BX34" ca="1" si="79">IF(BT14="X",0,AZ34)</f>
        <v>0</v>
      </c>
      <c r="BU34" s="524">
        <f t="shared" ca="1" si="79"/>
        <v>0</v>
      </c>
      <c r="BV34" s="524">
        <f ca="1">IF(BV14="X",0,BB34)</f>
        <v>0</v>
      </c>
      <c r="BW34" s="524">
        <f t="shared" ca="1" si="79"/>
        <v>0</v>
      </c>
      <c r="BX34" s="1853">
        <f t="shared" ca="1" si="79"/>
        <v>0</v>
      </c>
      <c r="BY34" s="1862">
        <f t="shared" ca="1" si="50"/>
        <v>0</v>
      </c>
      <c r="BZ34" s="639">
        <f t="shared" ca="1" si="51"/>
        <v>0</v>
      </c>
      <c r="CA34" s="639">
        <f t="shared" ca="1" si="52"/>
        <v>0</v>
      </c>
      <c r="CB34" s="639">
        <f t="shared" ca="1" si="53"/>
        <v>0</v>
      </c>
      <c r="CC34" s="524">
        <f t="shared" ca="1" si="54"/>
        <v>0</v>
      </c>
      <c r="CD34" s="526">
        <f t="shared" ca="1" si="55"/>
        <v>0</v>
      </c>
      <c r="CE34" s="1867">
        <f t="shared" ca="1" si="56"/>
        <v>0</v>
      </c>
      <c r="CF34" s="1867">
        <f t="shared" ca="1" si="57"/>
        <v>0</v>
      </c>
      <c r="CG34" s="526">
        <f t="shared" ca="1" si="58"/>
        <v>0</v>
      </c>
      <c r="CH34" s="526">
        <f t="shared" ca="1" si="59"/>
        <v>0</v>
      </c>
      <c r="CI34" s="526">
        <f t="shared" ca="1" si="60"/>
        <v>0</v>
      </c>
      <c r="CJ34" s="526">
        <f t="shared" ca="1" si="61"/>
        <v>0</v>
      </c>
      <c r="CK34" s="526">
        <f t="shared" ca="1" si="62"/>
        <v>0</v>
      </c>
      <c r="CL34" s="1867">
        <f t="shared" ca="1" si="63"/>
        <v>0</v>
      </c>
      <c r="CM34" s="1867">
        <f t="shared" ca="1" si="64"/>
        <v>0</v>
      </c>
      <c r="CN34" s="526">
        <f t="shared" si="65"/>
        <v>0</v>
      </c>
      <c r="CO34" s="526">
        <f t="shared" si="66"/>
        <v>0</v>
      </c>
      <c r="CP34" s="526">
        <f t="shared" si="67"/>
        <v>0</v>
      </c>
      <c r="CQ34" s="526">
        <f t="shared" si="68"/>
        <v>0</v>
      </c>
      <c r="CR34" s="526">
        <f t="shared" si="69"/>
        <v>0</v>
      </c>
      <c r="CS34" s="1867">
        <f t="shared" si="70"/>
        <v>0</v>
      </c>
      <c r="CT34" s="1873">
        <f t="shared" si="71"/>
        <v>0</v>
      </c>
      <c r="CU34" s="3242">
        <f t="shared" ca="1" si="33"/>
        <v>0</v>
      </c>
      <c r="CV34" s="67"/>
      <c r="CW34" s="68"/>
      <c r="CX34" s="182"/>
      <c r="CY34" s="182"/>
      <c r="CZ34" s="182" t="s">
        <v>132</v>
      </c>
      <c r="DA34" s="182">
        <v>3</v>
      </c>
      <c r="DB34" s="182"/>
      <c r="DC34" s="3241"/>
      <c r="DD34" s="1801"/>
      <c r="DE34" s="63"/>
      <c r="DF34" s="63"/>
      <c r="DG34" s="63"/>
      <c r="DH34" s="63"/>
      <c r="DI34" s="63"/>
      <c r="DJ34" s="63"/>
      <c r="DK34" s="63"/>
      <c r="DL34" s="64"/>
      <c r="DM34" s="64"/>
      <c r="DN34" s="64"/>
      <c r="DO34" s="64"/>
      <c r="DP34" s="64"/>
      <c r="DQ34" s="64"/>
      <c r="DR34" s="64"/>
      <c r="DS34" s="21"/>
      <c r="EE34" s="1780"/>
      <c r="EN34" s="274"/>
      <c r="EO34" s="274"/>
      <c r="EP34" s="274"/>
      <c r="EQ34" s="274"/>
      <c r="ER34" s="274"/>
      <c r="FJ34" s="800"/>
      <c r="FM34" s="271"/>
      <c r="FN34" s="272"/>
      <c r="FO34" s="272"/>
      <c r="FP34" s="272"/>
      <c r="FQ34" s="272"/>
      <c r="FR34" s="272"/>
      <c r="FS34" s="272"/>
      <c r="FT34" s="272"/>
      <c r="FU34" s="301"/>
      <c r="FV34" s="301"/>
      <c r="FW34" s="302"/>
      <c r="FX34" s="302"/>
      <c r="FY34" s="302"/>
      <c r="FZ34" s="302"/>
      <c r="GA34" s="302"/>
      <c r="GB34" s="302"/>
      <c r="GC34" s="302"/>
      <c r="GD34" s="302"/>
      <c r="GE34" s="302"/>
      <c r="GF34" s="302"/>
      <c r="GG34" s="302"/>
      <c r="GH34" s="65"/>
      <c r="GI34" s="65"/>
      <c r="GJ34" s="65"/>
      <c r="GK34" s="65"/>
      <c r="GL34" s="58"/>
      <c r="GM34" s="58"/>
      <c r="GN34" s="58"/>
      <c r="GO34" s="34"/>
      <c r="GP34" s="33"/>
      <c r="GQ34" s="33"/>
      <c r="GR34" s="33"/>
      <c r="GS34" s="33"/>
      <c r="GT34" s="33"/>
      <c r="GU34" s="33"/>
      <c r="GV34" s="33"/>
      <c r="GW34" s="33"/>
      <c r="GX34" s="33"/>
      <c r="GY34" s="33"/>
      <c r="GZ34" s="33"/>
      <c r="HA34" s="58"/>
      <c r="HB34" s="58">
        <v>5</v>
      </c>
      <c r="HC34" s="4715"/>
      <c r="HD34" s="51"/>
      <c r="HE34" s="51"/>
      <c r="HF34" s="51"/>
      <c r="HG34" s="51"/>
      <c r="HH34" s="59"/>
      <c r="HI34" s="39"/>
      <c r="HJ34" s="777">
        <f>FR195</f>
        <v>0</v>
      </c>
      <c r="HK34" s="778"/>
      <c r="HL34" s="778" t="str">
        <f t="shared" ref="HL34" si="80">BH34</f>
        <v>İLAHİYAT FAK.</v>
      </c>
      <c r="HM34" s="779" t="s">
        <v>7</v>
      </c>
      <c r="HN34" s="780"/>
      <c r="HO34" s="781"/>
      <c r="HP34" s="781"/>
      <c r="HQ34" s="781"/>
      <c r="HR34" s="782"/>
      <c r="HS34" s="314">
        <f t="shared" ca="1" si="75"/>
        <v>0</v>
      </c>
      <c r="HT34" s="314">
        <f t="shared" ca="1" si="39"/>
        <v>0</v>
      </c>
      <c r="HU34" s="780"/>
      <c r="HV34" s="781"/>
      <c r="HW34" s="781"/>
      <c r="HX34" s="781"/>
      <c r="HY34" s="782"/>
      <c r="HZ34" s="314">
        <f t="shared" ca="1" si="40"/>
        <v>0</v>
      </c>
      <c r="IA34" s="314">
        <f t="shared" ca="1" si="41"/>
        <v>0</v>
      </c>
      <c r="IB34" s="780"/>
      <c r="IC34" s="781"/>
      <c r="ID34" s="781"/>
      <c r="IE34" s="781"/>
      <c r="IF34" s="782"/>
      <c r="IG34" s="314">
        <f t="shared" ca="1" si="42"/>
        <v>0</v>
      </c>
      <c r="IH34" s="314">
        <f t="shared" ca="1" si="43"/>
        <v>0</v>
      </c>
      <c r="II34" s="780"/>
      <c r="IJ34" s="781"/>
      <c r="IK34" s="781"/>
      <c r="IL34" s="781"/>
      <c r="IM34" s="782"/>
      <c r="IN34" s="314">
        <f t="shared" ca="1" si="44"/>
        <v>0</v>
      </c>
      <c r="IO34" s="314">
        <f t="shared" ca="1" si="45"/>
        <v>0</v>
      </c>
      <c r="IP34" s="783"/>
      <c r="IQ34" s="781"/>
      <c r="IR34" s="781"/>
      <c r="IS34" s="781"/>
      <c r="IT34" s="781"/>
      <c r="IU34" s="314">
        <f t="shared" si="46"/>
        <v>0</v>
      </c>
      <c r="IV34" s="1250">
        <f t="shared" si="47"/>
        <v>0</v>
      </c>
      <c r="IW34" s="1254">
        <f t="shared" ca="1" si="34"/>
        <v>0</v>
      </c>
    </row>
    <row r="35" spans="3:257" s="57" customFormat="1" ht="13.5" hidden="1" thickBot="1">
      <c r="C35" s="274"/>
      <c r="D35" s="274"/>
      <c r="E35" s="3868"/>
      <c r="F35" s="3869"/>
      <c r="G35" s="3869"/>
      <c r="H35" s="3869"/>
      <c r="I35" s="3869"/>
      <c r="J35" s="3869"/>
      <c r="K35" s="3869"/>
      <c r="L35" s="3869"/>
      <c r="M35" s="3803"/>
      <c r="N35" s="3803"/>
      <c r="O35" s="3806"/>
      <c r="P35" s="3806"/>
      <c r="Q35" s="3806"/>
      <c r="R35" s="3806"/>
      <c r="S35" s="3807"/>
      <c r="T35" s="3807"/>
      <c r="U35" s="3807"/>
      <c r="V35" s="3807"/>
      <c r="W35" s="3807"/>
      <c r="X35" s="3807"/>
      <c r="Y35" s="3808"/>
      <c r="Z35" s="1269"/>
      <c r="AA35" s="1269"/>
      <c r="AB35" s="1269"/>
      <c r="AC35" s="1269"/>
      <c r="AD35" s="58"/>
      <c r="AE35" s="58"/>
      <c r="AF35" s="58"/>
      <c r="AG35" s="34"/>
      <c r="AH35" s="33"/>
      <c r="AI35" s="33"/>
      <c r="AJ35" s="33"/>
      <c r="AK35" s="33"/>
      <c r="AL35" s="33"/>
      <c r="AM35" s="33"/>
      <c r="AN35" s="33"/>
      <c r="AO35" s="33"/>
      <c r="AP35" s="33"/>
      <c r="AQ35" s="33"/>
      <c r="AR35" s="33"/>
      <c r="AS35" s="58"/>
      <c r="AT35" s="58"/>
      <c r="AU35" s="840">
        <v>6</v>
      </c>
      <c r="AV35" s="841"/>
      <c r="AW35" s="4563"/>
      <c r="AX35" s="1076" t="s">
        <v>8</v>
      </c>
      <c r="AY35" s="1089">
        <f ca="1">CC144</f>
        <v>0</v>
      </c>
      <c r="AZ35" s="842">
        <f ca="1">CE144</f>
        <v>0</v>
      </c>
      <c r="BA35" s="842">
        <f ca="1">CG144</f>
        <v>0</v>
      </c>
      <c r="BB35" s="842">
        <f ca="1">CI144</f>
        <v>0</v>
      </c>
      <c r="BC35" s="842">
        <f ca="1">CK144</f>
        <v>0</v>
      </c>
      <c r="BD35" s="842">
        <f ca="1">CM144</f>
        <v>0</v>
      </c>
      <c r="BE35" s="843">
        <f ca="1">CO144</f>
        <v>0</v>
      </c>
      <c r="BF35" s="59"/>
      <c r="BG35" s="39"/>
      <c r="BH35" s="4514"/>
      <c r="BI35" s="4515"/>
      <c r="BJ35" s="4516"/>
      <c r="BK35" s="747" t="s">
        <v>8</v>
      </c>
      <c r="BL35" s="523">
        <f t="shared" ca="1" si="72"/>
        <v>0</v>
      </c>
      <c r="BM35" s="524">
        <f t="shared" ca="1" si="48"/>
        <v>0</v>
      </c>
      <c r="BN35" s="524">
        <f t="shared" ca="1" si="48"/>
        <v>0</v>
      </c>
      <c r="BO35" s="524">
        <f t="shared" ca="1" si="48"/>
        <v>0</v>
      </c>
      <c r="BP35" s="524">
        <f t="shared" ca="1" si="48"/>
        <v>0</v>
      </c>
      <c r="BQ35" s="1853">
        <f t="shared" ca="1" si="48"/>
        <v>0</v>
      </c>
      <c r="BR35" s="1854">
        <f t="shared" ca="1" si="48"/>
        <v>0</v>
      </c>
      <c r="BS35" s="525">
        <f t="shared" ca="1" si="73"/>
        <v>0</v>
      </c>
      <c r="BT35" s="524">
        <f t="shared" ref="BT35:BX35" ca="1" si="81">IF(BT14="X",0,AZ35)</f>
        <v>0</v>
      </c>
      <c r="BU35" s="524">
        <f ca="1">IF(BU14="X",0,BA35)</f>
        <v>0</v>
      </c>
      <c r="BV35" s="524">
        <f t="shared" ca="1" si="81"/>
        <v>0</v>
      </c>
      <c r="BW35" s="524">
        <f t="shared" ca="1" si="81"/>
        <v>0</v>
      </c>
      <c r="BX35" s="1853">
        <f t="shared" ca="1" si="81"/>
        <v>0</v>
      </c>
      <c r="BY35" s="1862">
        <f t="shared" ca="1" si="50"/>
        <v>0</v>
      </c>
      <c r="BZ35" s="639">
        <f t="shared" ca="1" si="51"/>
        <v>0</v>
      </c>
      <c r="CA35" s="639">
        <f t="shared" ca="1" si="52"/>
        <v>0</v>
      </c>
      <c r="CB35" s="639">
        <f t="shared" ca="1" si="53"/>
        <v>0</v>
      </c>
      <c r="CC35" s="524">
        <f t="shared" ca="1" si="54"/>
        <v>0</v>
      </c>
      <c r="CD35" s="526">
        <f t="shared" ca="1" si="55"/>
        <v>0</v>
      </c>
      <c r="CE35" s="1867">
        <f t="shared" ca="1" si="56"/>
        <v>0</v>
      </c>
      <c r="CF35" s="1867">
        <f t="shared" ca="1" si="57"/>
        <v>0</v>
      </c>
      <c r="CG35" s="526">
        <f t="shared" ca="1" si="58"/>
        <v>0</v>
      </c>
      <c r="CH35" s="526">
        <f t="shared" ca="1" si="59"/>
        <v>0</v>
      </c>
      <c r="CI35" s="526">
        <f t="shared" ca="1" si="60"/>
        <v>0</v>
      </c>
      <c r="CJ35" s="526">
        <f t="shared" ca="1" si="61"/>
        <v>0</v>
      </c>
      <c r="CK35" s="526">
        <f t="shared" ca="1" si="62"/>
        <v>0</v>
      </c>
      <c r="CL35" s="1867">
        <f t="shared" ca="1" si="63"/>
        <v>0</v>
      </c>
      <c r="CM35" s="1867">
        <f t="shared" ca="1" si="64"/>
        <v>0</v>
      </c>
      <c r="CN35" s="526">
        <f t="shared" si="65"/>
        <v>0</v>
      </c>
      <c r="CO35" s="526">
        <f t="shared" si="66"/>
        <v>0</v>
      </c>
      <c r="CP35" s="526">
        <f t="shared" si="67"/>
        <v>0</v>
      </c>
      <c r="CQ35" s="526">
        <f t="shared" si="68"/>
        <v>0</v>
      </c>
      <c r="CR35" s="526">
        <f t="shared" si="69"/>
        <v>0</v>
      </c>
      <c r="CS35" s="1867">
        <f t="shared" si="70"/>
        <v>0</v>
      </c>
      <c r="CT35" s="1873">
        <f t="shared" si="71"/>
        <v>0</v>
      </c>
      <c r="CU35" s="3242">
        <f t="shared" ca="1" si="33"/>
        <v>0</v>
      </c>
      <c r="CV35" s="67"/>
      <c r="CW35" s="68"/>
      <c r="CX35" s="182"/>
      <c r="CY35" s="182"/>
      <c r="CZ35" s="182" t="s">
        <v>133</v>
      </c>
      <c r="DA35" s="182">
        <v>4</v>
      </c>
      <c r="DB35" s="182"/>
      <c r="DC35" s="3241"/>
      <c r="DD35" s="1801"/>
      <c r="DE35" s="63"/>
      <c r="DF35" s="63"/>
      <c r="DG35" s="63"/>
      <c r="DH35" s="63"/>
      <c r="DI35" s="63"/>
      <c r="DJ35" s="63"/>
      <c r="DK35" s="63"/>
      <c r="DL35" s="64"/>
      <c r="DM35" s="64"/>
      <c r="DN35" s="64"/>
      <c r="DO35" s="64"/>
      <c r="DP35" s="64"/>
      <c r="DQ35" s="64"/>
      <c r="DR35" s="64"/>
      <c r="DS35" s="21"/>
      <c r="EE35" s="1780"/>
      <c r="EN35" s="274"/>
      <c r="EO35" s="274"/>
      <c r="EP35" s="274"/>
      <c r="EQ35" s="274"/>
      <c r="ER35" s="274"/>
      <c r="FJ35" s="800"/>
      <c r="FM35" s="271"/>
      <c r="FN35" s="272"/>
      <c r="FO35" s="272"/>
      <c r="FP35" s="272"/>
      <c r="FQ35" s="272"/>
      <c r="FR35" s="272"/>
      <c r="FS35" s="272"/>
      <c r="FT35" s="272"/>
      <c r="FU35" s="301"/>
      <c r="FV35" s="301"/>
      <c r="FW35" s="302"/>
      <c r="FX35" s="302"/>
      <c r="FY35" s="302"/>
      <c r="FZ35" s="302"/>
      <c r="GA35" s="302"/>
      <c r="GB35" s="302"/>
      <c r="GC35" s="302"/>
      <c r="GD35" s="302"/>
      <c r="GE35" s="302"/>
      <c r="GF35" s="302"/>
      <c r="GG35" s="302"/>
      <c r="GH35" s="65"/>
      <c r="GI35" s="65"/>
      <c r="GJ35" s="65"/>
      <c r="GK35" s="65"/>
      <c r="GL35" s="58"/>
      <c r="GM35" s="58"/>
      <c r="GN35" s="58"/>
      <c r="GO35" s="34"/>
      <c r="GP35" s="33"/>
      <c r="GQ35" s="33"/>
      <c r="GR35" s="33"/>
      <c r="GS35" s="33"/>
      <c r="GT35" s="33"/>
      <c r="GU35" s="33"/>
      <c r="GV35" s="33"/>
      <c r="GW35" s="33"/>
      <c r="GX35" s="33"/>
      <c r="GY35" s="33"/>
      <c r="GZ35" s="33"/>
      <c r="HA35" s="58"/>
      <c r="HB35" s="58">
        <v>6</v>
      </c>
      <c r="HC35" s="4715"/>
      <c r="HD35" s="51"/>
      <c r="HE35" s="51"/>
      <c r="HF35" s="51"/>
      <c r="HG35" s="51"/>
      <c r="HH35" s="59"/>
      <c r="HI35" s="39"/>
      <c r="HJ35" s="784"/>
      <c r="HK35" s="785"/>
      <c r="HL35" s="785"/>
      <c r="HM35" s="786" t="s">
        <v>8</v>
      </c>
      <c r="HN35" s="767"/>
      <c r="HO35" s="768"/>
      <c r="HP35" s="768"/>
      <c r="HQ35" s="768"/>
      <c r="HR35" s="770"/>
      <c r="HS35" s="314">
        <f t="shared" ca="1" si="75"/>
        <v>0</v>
      </c>
      <c r="HT35" s="314">
        <f t="shared" ca="1" si="39"/>
        <v>0</v>
      </c>
      <c r="HU35" s="767"/>
      <c r="HV35" s="768"/>
      <c r="HW35" s="768"/>
      <c r="HX35" s="768"/>
      <c r="HY35" s="770"/>
      <c r="HZ35" s="314">
        <f t="shared" ca="1" si="40"/>
        <v>0</v>
      </c>
      <c r="IA35" s="314">
        <f t="shared" ca="1" si="41"/>
        <v>0</v>
      </c>
      <c r="IB35" s="767"/>
      <c r="IC35" s="768"/>
      <c r="ID35" s="768"/>
      <c r="IE35" s="768"/>
      <c r="IF35" s="770"/>
      <c r="IG35" s="314">
        <f t="shared" ca="1" si="42"/>
        <v>0</v>
      </c>
      <c r="IH35" s="314">
        <f t="shared" ca="1" si="43"/>
        <v>0</v>
      </c>
      <c r="II35" s="767"/>
      <c r="IJ35" s="768"/>
      <c r="IK35" s="768"/>
      <c r="IL35" s="768"/>
      <c r="IM35" s="770"/>
      <c r="IN35" s="314">
        <f t="shared" ca="1" si="44"/>
        <v>0</v>
      </c>
      <c r="IO35" s="314">
        <f t="shared" ca="1" si="45"/>
        <v>0</v>
      </c>
      <c r="IP35" s="787"/>
      <c r="IQ35" s="768"/>
      <c r="IR35" s="768"/>
      <c r="IS35" s="768"/>
      <c r="IT35" s="768"/>
      <c r="IU35" s="314">
        <f t="shared" si="46"/>
        <v>0</v>
      </c>
      <c r="IV35" s="1250">
        <f t="shared" si="47"/>
        <v>0</v>
      </c>
      <c r="IW35" s="1254">
        <f t="shared" ca="1" si="34"/>
        <v>0</v>
      </c>
    </row>
    <row r="36" spans="3:257" s="57" customFormat="1" hidden="1">
      <c r="C36" s="274"/>
      <c r="D36" s="274"/>
      <c r="E36" s="3868"/>
      <c r="F36" s="3869"/>
      <c r="G36" s="3869"/>
      <c r="H36" s="3869"/>
      <c r="I36" s="3869"/>
      <c r="J36" s="3869"/>
      <c r="K36" s="3869"/>
      <c r="L36" s="3869"/>
      <c r="M36" s="3809" t="s">
        <v>70</v>
      </c>
      <c r="N36" s="3803" t="s">
        <v>70</v>
      </c>
      <c r="O36" s="3806"/>
      <c r="P36" s="3806"/>
      <c r="Q36" s="3806"/>
      <c r="R36" s="3806"/>
      <c r="S36" s="3807"/>
      <c r="T36" s="3807"/>
      <c r="U36" s="3807"/>
      <c r="V36" s="3807"/>
      <c r="W36" s="3807"/>
      <c r="X36" s="3807"/>
      <c r="Y36" s="3808"/>
      <c r="Z36" s="1269"/>
      <c r="AA36" s="1269"/>
      <c r="AB36" s="1269"/>
      <c r="AC36" s="1269"/>
      <c r="AD36" s="58"/>
      <c r="AE36" s="58"/>
      <c r="AF36" s="58"/>
      <c r="AG36" s="34"/>
      <c r="AH36" s="33"/>
      <c r="AI36" s="33"/>
      <c r="AJ36" s="33"/>
      <c r="AK36" s="33"/>
      <c r="AL36" s="33"/>
      <c r="AM36" s="33"/>
      <c r="AN36" s="33"/>
      <c r="AO36" s="33"/>
      <c r="AP36" s="33"/>
      <c r="AQ36" s="33"/>
      <c r="AR36" s="33"/>
      <c r="AS36" s="58"/>
      <c r="AT36" s="58"/>
      <c r="AU36" s="840">
        <v>7</v>
      </c>
      <c r="AV36" s="841"/>
      <c r="AW36" s="4563" t="str">
        <f>BH36</f>
        <v>SAĞLIK BİL. FAK.</v>
      </c>
      <c r="AX36" s="1076" t="s">
        <v>7</v>
      </c>
      <c r="AY36" s="1089">
        <f ca="1">CB145</f>
        <v>0</v>
      </c>
      <c r="AZ36" s="842">
        <f ca="1">CD145</f>
        <v>0</v>
      </c>
      <c r="BA36" s="842">
        <f ca="1">CF145</f>
        <v>0</v>
      </c>
      <c r="BB36" s="842">
        <f ca="1">CH145</f>
        <v>0</v>
      </c>
      <c r="BC36" s="842">
        <f ca="1">CJ145</f>
        <v>0</v>
      </c>
      <c r="BD36" s="842">
        <f ca="1">CL145</f>
        <v>0</v>
      </c>
      <c r="BE36" s="843">
        <f ca="1">CN145</f>
        <v>0</v>
      </c>
      <c r="BF36" s="59"/>
      <c r="BG36" s="39"/>
      <c r="BH36" s="4564" t="str">
        <f>K195</f>
        <v>SAĞLIK BİL. FAK.</v>
      </c>
      <c r="BI36" s="4565"/>
      <c r="BJ36" s="4566"/>
      <c r="BK36" s="747" t="s">
        <v>7</v>
      </c>
      <c r="BL36" s="523">
        <f t="shared" ca="1" si="72"/>
        <v>0</v>
      </c>
      <c r="BM36" s="524">
        <f t="shared" ca="1" si="48"/>
        <v>0</v>
      </c>
      <c r="BN36" s="524">
        <f t="shared" ca="1" si="48"/>
        <v>0</v>
      </c>
      <c r="BO36" s="524">
        <f t="shared" ca="1" si="48"/>
        <v>0</v>
      </c>
      <c r="BP36" s="524">
        <f t="shared" ca="1" si="48"/>
        <v>0</v>
      </c>
      <c r="BQ36" s="1853">
        <f t="shared" ca="1" si="48"/>
        <v>0</v>
      </c>
      <c r="BR36" s="1854">
        <f t="shared" ca="1" si="48"/>
        <v>0</v>
      </c>
      <c r="BS36" s="525">
        <f t="shared" ca="1" si="73"/>
        <v>0</v>
      </c>
      <c r="BT36" s="524">
        <f t="shared" ref="BT36:BX36" ca="1" si="82">IF(BT14="X",0,AZ36)</f>
        <v>0</v>
      </c>
      <c r="BU36" s="524">
        <f t="shared" ca="1" si="82"/>
        <v>0</v>
      </c>
      <c r="BV36" s="524">
        <f t="shared" ca="1" si="82"/>
        <v>0</v>
      </c>
      <c r="BW36" s="524">
        <f t="shared" ca="1" si="82"/>
        <v>0</v>
      </c>
      <c r="BX36" s="1853">
        <f t="shared" ca="1" si="82"/>
        <v>0</v>
      </c>
      <c r="BY36" s="1862">
        <f t="shared" ca="1" si="50"/>
        <v>0</v>
      </c>
      <c r="BZ36" s="639">
        <f t="shared" ca="1" si="51"/>
        <v>0</v>
      </c>
      <c r="CA36" s="639">
        <f t="shared" ca="1" si="52"/>
        <v>0</v>
      </c>
      <c r="CB36" s="639">
        <f t="shared" ca="1" si="53"/>
        <v>0</v>
      </c>
      <c r="CC36" s="524">
        <f t="shared" ca="1" si="54"/>
        <v>0</v>
      </c>
      <c r="CD36" s="526">
        <f t="shared" ca="1" si="55"/>
        <v>0</v>
      </c>
      <c r="CE36" s="1867">
        <f t="shared" ca="1" si="56"/>
        <v>0</v>
      </c>
      <c r="CF36" s="1867">
        <f t="shared" ca="1" si="57"/>
        <v>0</v>
      </c>
      <c r="CG36" s="526">
        <f t="shared" ca="1" si="58"/>
        <v>0</v>
      </c>
      <c r="CH36" s="526">
        <f t="shared" ca="1" si="59"/>
        <v>0</v>
      </c>
      <c r="CI36" s="526">
        <f t="shared" ca="1" si="60"/>
        <v>0</v>
      </c>
      <c r="CJ36" s="526">
        <f t="shared" ca="1" si="61"/>
        <v>0</v>
      </c>
      <c r="CK36" s="526">
        <f t="shared" ca="1" si="62"/>
        <v>0</v>
      </c>
      <c r="CL36" s="1867">
        <f t="shared" ca="1" si="63"/>
        <v>0</v>
      </c>
      <c r="CM36" s="1867">
        <f t="shared" ca="1" si="64"/>
        <v>0</v>
      </c>
      <c r="CN36" s="526">
        <f t="shared" si="65"/>
        <v>0</v>
      </c>
      <c r="CO36" s="526">
        <f t="shared" si="66"/>
        <v>0</v>
      </c>
      <c r="CP36" s="526">
        <f t="shared" si="67"/>
        <v>0</v>
      </c>
      <c r="CQ36" s="526">
        <f t="shared" si="68"/>
        <v>0</v>
      </c>
      <c r="CR36" s="526">
        <f t="shared" si="69"/>
        <v>0</v>
      </c>
      <c r="CS36" s="1867">
        <f t="shared" si="70"/>
        <v>0</v>
      </c>
      <c r="CT36" s="1873">
        <f t="shared" si="71"/>
        <v>0</v>
      </c>
      <c r="CU36" s="3242">
        <f t="shared" ca="1" si="33"/>
        <v>0</v>
      </c>
      <c r="CV36" s="67"/>
      <c r="CW36" s="68"/>
      <c r="CX36" s="182"/>
      <c r="CY36" s="182"/>
      <c r="CZ36" s="182" t="s">
        <v>134</v>
      </c>
      <c r="DA36" s="182">
        <v>5</v>
      </c>
      <c r="DB36" s="182"/>
      <c r="DC36" s="3241"/>
      <c r="DD36" s="1801"/>
      <c r="DE36" s="63"/>
      <c r="DF36" s="63"/>
      <c r="DG36" s="63"/>
      <c r="DH36" s="63"/>
      <c r="DI36" s="63"/>
      <c r="DJ36" s="63"/>
      <c r="DK36" s="63"/>
      <c r="DL36" s="64"/>
      <c r="DM36" s="64"/>
      <c r="DN36" s="64"/>
      <c r="DO36" s="64"/>
      <c r="DP36" s="64"/>
      <c r="DQ36" s="64"/>
      <c r="DR36" s="64"/>
      <c r="DS36" s="21"/>
      <c r="EE36" s="1780"/>
      <c r="EN36" s="274"/>
      <c r="EO36" s="274"/>
      <c r="EP36" s="274"/>
      <c r="EQ36" s="274"/>
      <c r="ER36" s="274"/>
      <c r="FJ36" s="800"/>
      <c r="FM36" s="271"/>
      <c r="FN36" s="272"/>
      <c r="FO36" s="272"/>
      <c r="FP36" s="272"/>
      <c r="FQ36" s="272"/>
      <c r="FR36" s="272"/>
      <c r="FS36" s="272"/>
      <c r="FT36" s="272"/>
      <c r="FU36" s="301"/>
      <c r="FV36" s="301"/>
      <c r="FW36" s="302"/>
      <c r="FX36" s="302"/>
      <c r="FY36" s="302"/>
      <c r="FZ36" s="302"/>
      <c r="GA36" s="302"/>
      <c r="GB36" s="302"/>
      <c r="GC36" s="302"/>
      <c r="GD36" s="302"/>
      <c r="GE36" s="302"/>
      <c r="GF36" s="302"/>
      <c r="GG36" s="302"/>
      <c r="GH36" s="65"/>
      <c r="GI36" s="65"/>
      <c r="GJ36" s="65"/>
      <c r="GK36" s="65"/>
      <c r="GL36" s="58"/>
      <c r="GM36" s="58"/>
      <c r="GN36" s="58"/>
      <c r="GO36" s="34"/>
      <c r="GP36" s="33"/>
      <c r="GQ36" s="33"/>
      <c r="GR36" s="33"/>
      <c r="GS36" s="33"/>
      <c r="GT36" s="33"/>
      <c r="GU36" s="33"/>
      <c r="GV36" s="33"/>
      <c r="GW36" s="33"/>
      <c r="GX36" s="33"/>
      <c r="GY36" s="33"/>
      <c r="GZ36" s="33"/>
      <c r="HA36" s="58"/>
      <c r="HB36" s="58">
        <v>7</v>
      </c>
      <c r="HC36" s="4715"/>
      <c r="HD36" s="51"/>
      <c r="HE36" s="51"/>
      <c r="HF36" s="51"/>
      <c r="HG36" s="51"/>
      <c r="HH36" s="59"/>
      <c r="HI36" s="39"/>
      <c r="HJ36" s="777">
        <f>FS195</f>
        <v>0</v>
      </c>
      <c r="HK36" s="778"/>
      <c r="HL36" s="778" t="str">
        <f t="shared" ref="HL36" si="83">BH36</f>
        <v>SAĞLIK BİL. FAK.</v>
      </c>
      <c r="HM36" s="779" t="s">
        <v>7</v>
      </c>
      <c r="HN36" s="780"/>
      <c r="HO36" s="781"/>
      <c r="HP36" s="781"/>
      <c r="HQ36" s="781"/>
      <c r="HR36" s="782"/>
      <c r="HS36" s="314">
        <f t="shared" ca="1" si="75"/>
        <v>0</v>
      </c>
      <c r="HT36" s="314">
        <f t="shared" ca="1" si="39"/>
        <v>0</v>
      </c>
      <c r="HU36" s="780"/>
      <c r="HV36" s="781"/>
      <c r="HW36" s="781"/>
      <c r="HX36" s="781"/>
      <c r="HY36" s="782"/>
      <c r="HZ36" s="314">
        <f t="shared" ca="1" si="40"/>
        <v>0</v>
      </c>
      <c r="IA36" s="314">
        <f t="shared" ca="1" si="41"/>
        <v>0</v>
      </c>
      <c r="IB36" s="780"/>
      <c r="IC36" s="781"/>
      <c r="ID36" s="781"/>
      <c r="IE36" s="781"/>
      <c r="IF36" s="782"/>
      <c r="IG36" s="314">
        <f t="shared" ca="1" si="42"/>
        <v>0</v>
      </c>
      <c r="IH36" s="314">
        <f t="shared" ca="1" si="43"/>
        <v>0</v>
      </c>
      <c r="II36" s="780"/>
      <c r="IJ36" s="781"/>
      <c r="IK36" s="781"/>
      <c r="IL36" s="781"/>
      <c r="IM36" s="782"/>
      <c r="IN36" s="314">
        <f t="shared" ca="1" si="44"/>
        <v>0</v>
      </c>
      <c r="IO36" s="314">
        <f t="shared" ca="1" si="45"/>
        <v>0</v>
      </c>
      <c r="IP36" s="783"/>
      <c r="IQ36" s="781"/>
      <c r="IR36" s="781"/>
      <c r="IS36" s="781"/>
      <c r="IT36" s="781"/>
      <c r="IU36" s="314">
        <f t="shared" si="46"/>
        <v>0</v>
      </c>
      <c r="IV36" s="1250">
        <f t="shared" si="47"/>
        <v>0</v>
      </c>
      <c r="IW36" s="1254">
        <f t="shared" ca="1" si="34"/>
        <v>0</v>
      </c>
    </row>
    <row r="37" spans="3:257" s="57" customFormat="1" ht="13.5" hidden="1" thickBot="1">
      <c r="C37" s="274"/>
      <c r="D37" s="274"/>
      <c r="E37" s="3868"/>
      <c r="F37" s="3869"/>
      <c r="G37" s="3869"/>
      <c r="H37" s="3869"/>
      <c r="I37" s="3869"/>
      <c r="J37" s="3869"/>
      <c r="K37" s="3869"/>
      <c r="L37" s="3869"/>
      <c r="M37" s="3809" t="s">
        <v>110</v>
      </c>
      <c r="N37" s="3803" t="s">
        <v>110</v>
      </c>
      <c r="O37" s="3806"/>
      <c r="P37" s="3806"/>
      <c r="Q37" s="3806"/>
      <c r="R37" s="3806"/>
      <c r="S37" s="3807"/>
      <c r="T37" s="3807"/>
      <c r="U37" s="3807"/>
      <c r="V37" s="3807"/>
      <c r="W37" s="3807"/>
      <c r="X37" s="3807"/>
      <c r="Y37" s="3808"/>
      <c r="Z37" s="1269"/>
      <c r="AA37" s="1269"/>
      <c r="AB37" s="1269"/>
      <c r="AC37" s="1269"/>
      <c r="AD37" s="58"/>
      <c r="AE37" s="58"/>
      <c r="AF37" s="58"/>
      <c r="AG37" s="34"/>
      <c r="AH37" s="33"/>
      <c r="AI37" s="33"/>
      <c r="AJ37" s="33"/>
      <c r="AK37" s="33"/>
      <c r="AL37" s="33"/>
      <c r="AM37" s="33"/>
      <c r="AN37" s="33"/>
      <c r="AO37" s="33"/>
      <c r="AP37" s="33"/>
      <c r="AQ37" s="33"/>
      <c r="AR37" s="33"/>
      <c r="AS37" s="58"/>
      <c r="AT37" s="58"/>
      <c r="AU37" s="840">
        <v>8</v>
      </c>
      <c r="AV37" s="841"/>
      <c r="AW37" s="4563"/>
      <c r="AX37" s="1076" t="s">
        <v>8</v>
      </c>
      <c r="AY37" s="1089">
        <f ca="1">CC145</f>
        <v>0</v>
      </c>
      <c r="AZ37" s="842">
        <f ca="1">CE145</f>
        <v>0</v>
      </c>
      <c r="BA37" s="842">
        <f ca="1">CG145</f>
        <v>0</v>
      </c>
      <c r="BB37" s="842">
        <f ca="1">CI145</f>
        <v>0</v>
      </c>
      <c r="BC37" s="842">
        <f ca="1">CK145</f>
        <v>0</v>
      </c>
      <c r="BD37" s="842">
        <f ca="1">CM145</f>
        <v>0</v>
      </c>
      <c r="BE37" s="843">
        <f ca="1">CO145</f>
        <v>0</v>
      </c>
      <c r="BF37" s="59"/>
      <c r="BG37" s="39"/>
      <c r="BH37" s="4514"/>
      <c r="BI37" s="4515"/>
      <c r="BJ37" s="4516"/>
      <c r="BK37" s="747" t="s">
        <v>8</v>
      </c>
      <c r="BL37" s="523">
        <f t="shared" ca="1" si="72"/>
        <v>0</v>
      </c>
      <c r="BM37" s="524">
        <f t="shared" ca="1" si="48"/>
        <v>0</v>
      </c>
      <c r="BN37" s="524">
        <f t="shared" ca="1" si="48"/>
        <v>0</v>
      </c>
      <c r="BO37" s="524">
        <f t="shared" ca="1" si="48"/>
        <v>0</v>
      </c>
      <c r="BP37" s="524">
        <f t="shared" ca="1" si="48"/>
        <v>0</v>
      </c>
      <c r="BQ37" s="1853">
        <f t="shared" ca="1" si="48"/>
        <v>0</v>
      </c>
      <c r="BR37" s="1854">
        <f t="shared" ca="1" si="48"/>
        <v>0</v>
      </c>
      <c r="BS37" s="525">
        <f t="shared" ca="1" si="73"/>
        <v>0</v>
      </c>
      <c r="BT37" s="524">
        <f t="shared" ref="BT37:BX37" ca="1" si="84">IF(BT14="X",0,AZ37)</f>
        <v>0</v>
      </c>
      <c r="BU37" s="524">
        <f t="shared" ca="1" si="84"/>
        <v>0</v>
      </c>
      <c r="BV37" s="524">
        <f t="shared" ca="1" si="84"/>
        <v>0</v>
      </c>
      <c r="BW37" s="524">
        <f t="shared" ca="1" si="84"/>
        <v>0</v>
      </c>
      <c r="BX37" s="1853">
        <f t="shared" ca="1" si="84"/>
        <v>0</v>
      </c>
      <c r="BY37" s="1862">
        <f t="shared" ca="1" si="50"/>
        <v>0</v>
      </c>
      <c r="BZ37" s="639">
        <f t="shared" ca="1" si="51"/>
        <v>0</v>
      </c>
      <c r="CA37" s="639">
        <f t="shared" ca="1" si="52"/>
        <v>0</v>
      </c>
      <c r="CB37" s="639">
        <f t="shared" ca="1" si="53"/>
        <v>0</v>
      </c>
      <c r="CC37" s="524">
        <f t="shared" ca="1" si="54"/>
        <v>0</v>
      </c>
      <c r="CD37" s="526">
        <f t="shared" ca="1" si="55"/>
        <v>0</v>
      </c>
      <c r="CE37" s="1867">
        <f t="shared" ca="1" si="56"/>
        <v>0</v>
      </c>
      <c r="CF37" s="1867">
        <f t="shared" ca="1" si="57"/>
        <v>0</v>
      </c>
      <c r="CG37" s="526">
        <f t="shared" ca="1" si="58"/>
        <v>0</v>
      </c>
      <c r="CH37" s="526">
        <f t="shared" ca="1" si="59"/>
        <v>0</v>
      </c>
      <c r="CI37" s="526">
        <f t="shared" ca="1" si="60"/>
        <v>0</v>
      </c>
      <c r="CJ37" s="526">
        <f t="shared" ca="1" si="61"/>
        <v>0</v>
      </c>
      <c r="CK37" s="526">
        <f t="shared" ca="1" si="62"/>
        <v>0</v>
      </c>
      <c r="CL37" s="1867">
        <f t="shared" ca="1" si="63"/>
        <v>0</v>
      </c>
      <c r="CM37" s="1867">
        <f t="shared" ca="1" si="64"/>
        <v>0</v>
      </c>
      <c r="CN37" s="526">
        <f t="shared" si="65"/>
        <v>0</v>
      </c>
      <c r="CO37" s="526">
        <f t="shared" si="66"/>
        <v>0</v>
      </c>
      <c r="CP37" s="526">
        <f t="shared" si="67"/>
        <v>0</v>
      </c>
      <c r="CQ37" s="526">
        <f t="shared" si="68"/>
        <v>0</v>
      </c>
      <c r="CR37" s="526">
        <f t="shared" si="69"/>
        <v>0</v>
      </c>
      <c r="CS37" s="1867">
        <f t="shared" si="70"/>
        <v>0</v>
      </c>
      <c r="CT37" s="1873">
        <f t="shared" si="71"/>
        <v>0</v>
      </c>
      <c r="CU37" s="3242">
        <f t="shared" ca="1" si="33"/>
        <v>0</v>
      </c>
      <c r="CV37" s="67"/>
      <c r="CW37" s="68"/>
      <c r="CX37" s="182"/>
      <c r="CY37" s="182"/>
      <c r="CZ37" s="182" t="s">
        <v>135</v>
      </c>
      <c r="DA37" s="182">
        <v>6</v>
      </c>
      <c r="DB37" s="182"/>
      <c r="DC37" s="3241"/>
      <c r="DD37" s="1801"/>
      <c r="DE37" s="63"/>
      <c r="DF37" s="63"/>
      <c r="DG37" s="63"/>
      <c r="DH37" s="63"/>
      <c r="DI37" s="63"/>
      <c r="DJ37" s="63"/>
      <c r="DK37" s="63"/>
      <c r="DL37" s="64"/>
      <c r="DM37" s="64"/>
      <c r="DN37" s="64"/>
      <c r="DO37" s="64"/>
      <c r="DP37" s="64"/>
      <c r="DQ37" s="64"/>
      <c r="DR37" s="64"/>
      <c r="DS37" s="21"/>
      <c r="EE37" s="1780"/>
      <c r="EN37" s="274"/>
      <c r="EO37" s="274"/>
      <c r="EP37" s="274"/>
      <c r="EQ37" s="274"/>
      <c r="ER37" s="274"/>
      <c r="FJ37" s="800"/>
      <c r="FM37" s="271"/>
      <c r="FN37" s="272"/>
      <c r="FO37" s="272"/>
      <c r="FP37" s="272"/>
      <c r="FQ37" s="272"/>
      <c r="FR37" s="272"/>
      <c r="FS37" s="272"/>
      <c r="FT37" s="272"/>
      <c r="FU37" s="301"/>
      <c r="FV37" s="301"/>
      <c r="FW37" s="302"/>
      <c r="FX37" s="302"/>
      <c r="FY37" s="302"/>
      <c r="FZ37" s="302"/>
      <c r="GA37" s="302"/>
      <c r="GB37" s="302"/>
      <c r="GC37" s="302"/>
      <c r="GD37" s="302"/>
      <c r="GE37" s="302"/>
      <c r="GF37" s="302"/>
      <c r="GG37" s="302"/>
      <c r="GH37" s="65"/>
      <c r="GI37" s="65"/>
      <c r="GJ37" s="65"/>
      <c r="GK37" s="65"/>
      <c r="GL37" s="58"/>
      <c r="GM37" s="58"/>
      <c r="GN37" s="58"/>
      <c r="GO37" s="34"/>
      <c r="GP37" s="33"/>
      <c r="GQ37" s="33"/>
      <c r="GR37" s="33"/>
      <c r="GS37" s="33"/>
      <c r="GT37" s="33"/>
      <c r="GU37" s="33"/>
      <c r="GV37" s="33"/>
      <c r="GW37" s="33"/>
      <c r="GX37" s="33"/>
      <c r="GY37" s="33"/>
      <c r="GZ37" s="33"/>
      <c r="HA37" s="58"/>
      <c r="HB37" s="58">
        <v>8</v>
      </c>
      <c r="HC37" s="4715"/>
      <c r="HD37" s="51"/>
      <c r="HE37" s="51"/>
      <c r="HF37" s="51"/>
      <c r="HG37" s="51"/>
      <c r="HH37" s="59"/>
      <c r="HI37" s="39"/>
      <c r="HJ37" s="784"/>
      <c r="HK37" s="785"/>
      <c r="HL37" s="785"/>
      <c r="HM37" s="786" t="s">
        <v>8</v>
      </c>
      <c r="HN37" s="767"/>
      <c r="HO37" s="768"/>
      <c r="HP37" s="768"/>
      <c r="HQ37" s="768"/>
      <c r="HR37" s="770"/>
      <c r="HS37" s="314">
        <f t="shared" ca="1" si="75"/>
        <v>0</v>
      </c>
      <c r="HT37" s="314">
        <f t="shared" ca="1" si="39"/>
        <v>0</v>
      </c>
      <c r="HU37" s="767"/>
      <c r="HV37" s="768"/>
      <c r="HW37" s="768"/>
      <c r="HX37" s="768"/>
      <c r="HY37" s="770"/>
      <c r="HZ37" s="314">
        <f t="shared" ca="1" si="40"/>
        <v>0</v>
      </c>
      <c r="IA37" s="314">
        <f t="shared" ca="1" si="41"/>
        <v>0</v>
      </c>
      <c r="IB37" s="767"/>
      <c r="IC37" s="768"/>
      <c r="ID37" s="768"/>
      <c r="IE37" s="768"/>
      <c r="IF37" s="770"/>
      <c r="IG37" s="314">
        <f t="shared" ca="1" si="42"/>
        <v>0</v>
      </c>
      <c r="IH37" s="314">
        <f t="shared" ca="1" si="43"/>
        <v>0</v>
      </c>
      <c r="II37" s="767"/>
      <c r="IJ37" s="768"/>
      <c r="IK37" s="768"/>
      <c r="IL37" s="768"/>
      <c r="IM37" s="770"/>
      <c r="IN37" s="314">
        <f t="shared" ca="1" si="44"/>
        <v>0</v>
      </c>
      <c r="IO37" s="314">
        <f t="shared" ca="1" si="45"/>
        <v>0</v>
      </c>
      <c r="IP37" s="787"/>
      <c r="IQ37" s="768"/>
      <c r="IR37" s="768"/>
      <c r="IS37" s="768"/>
      <c r="IT37" s="768"/>
      <c r="IU37" s="314">
        <f t="shared" si="46"/>
        <v>0</v>
      </c>
      <c r="IV37" s="1250">
        <f t="shared" si="47"/>
        <v>0</v>
      </c>
      <c r="IW37" s="1254">
        <f t="shared" ca="1" si="34"/>
        <v>0</v>
      </c>
    </row>
    <row r="38" spans="3:257" s="57" customFormat="1" hidden="1">
      <c r="C38" s="274"/>
      <c r="D38" s="274"/>
      <c r="E38" s="3868"/>
      <c r="F38" s="3869"/>
      <c r="G38" s="3869"/>
      <c r="H38" s="3869"/>
      <c r="I38" s="3869"/>
      <c r="J38" s="3869"/>
      <c r="K38" s="3869"/>
      <c r="L38" s="3869"/>
      <c r="M38" s="3809" t="s">
        <v>206</v>
      </c>
      <c r="N38" s="3803" t="s">
        <v>206</v>
      </c>
      <c r="O38" s="3806"/>
      <c r="P38" s="3806"/>
      <c r="Q38" s="3806"/>
      <c r="R38" s="3806"/>
      <c r="S38" s="3807"/>
      <c r="T38" s="3807"/>
      <c r="U38" s="3807"/>
      <c r="V38" s="3807"/>
      <c r="W38" s="3807"/>
      <c r="X38" s="3807"/>
      <c r="Y38" s="3808"/>
      <c r="Z38" s="1269"/>
      <c r="AA38" s="1269"/>
      <c r="AB38" s="1269"/>
      <c r="AC38" s="1269"/>
      <c r="AD38" s="58"/>
      <c r="AE38" s="58"/>
      <c r="AF38" s="58"/>
      <c r="AG38" s="34"/>
      <c r="AH38" s="33"/>
      <c r="AI38" s="33"/>
      <c r="AJ38" s="33"/>
      <c r="AK38" s="33"/>
      <c r="AL38" s="33"/>
      <c r="AM38" s="33"/>
      <c r="AN38" s="33"/>
      <c r="AO38" s="33"/>
      <c r="AP38" s="33"/>
      <c r="AQ38" s="33"/>
      <c r="AR38" s="33"/>
      <c r="AS38" s="58"/>
      <c r="AT38" s="58"/>
      <c r="AU38" s="840">
        <v>9</v>
      </c>
      <c r="AV38" s="841"/>
      <c r="AW38" s="4563" t="str">
        <f>BH38</f>
        <v>MİMARLIK FAK.</v>
      </c>
      <c r="AX38" s="1076" t="s">
        <v>7</v>
      </c>
      <c r="AY38" s="1089">
        <f ca="1">CB146</f>
        <v>0</v>
      </c>
      <c r="AZ38" s="842">
        <f ca="1">CD146</f>
        <v>0</v>
      </c>
      <c r="BA38" s="842">
        <f ca="1">CF146</f>
        <v>0</v>
      </c>
      <c r="BB38" s="842">
        <f ca="1">CH146</f>
        <v>0</v>
      </c>
      <c r="BC38" s="842">
        <f ca="1">CJ146</f>
        <v>0</v>
      </c>
      <c r="BD38" s="842">
        <f ca="1">CL146</f>
        <v>0</v>
      </c>
      <c r="BE38" s="843">
        <f ca="1">CN146</f>
        <v>0</v>
      </c>
      <c r="BF38" s="59"/>
      <c r="BG38" s="39"/>
      <c r="BH38" s="4564" t="str">
        <f>L195</f>
        <v>MİMARLIK FAK.</v>
      </c>
      <c r="BI38" s="4565"/>
      <c r="BJ38" s="4566"/>
      <c r="BK38" s="747" t="s">
        <v>7</v>
      </c>
      <c r="BL38" s="523">
        <f t="shared" ca="1" si="72"/>
        <v>0</v>
      </c>
      <c r="BM38" s="524">
        <f t="shared" ca="1" si="48"/>
        <v>0</v>
      </c>
      <c r="BN38" s="524">
        <f t="shared" ca="1" si="48"/>
        <v>0</v>
      </c>
      <c r="BO38" s="524">
        <f t="shared" ca="1" si="48"/>
        <v>0</v>
      </c>
      <c r="BP38" s="524">
        <f t="shared" ca="1" si="48"/>
        <v>0</v>
      </c>
      <c r="BQ38" s="1853">
        <f t="shared" ca="1" si="48"/>
        <v>0</v>
      </c>
      <c r="BR38" s="1854">
        <f t="shared" ca="1" si="48"/>
        <v>0</v>
      </c>
      <c r="BS38" s="525">
        <f t="shared" ca="1" si="73"/>
        <v>0</v>
      </c>
      <c r="BT38" s="524">
        <f t="shared" ref="BT38:BX38" ca="1" si="85">IF(BT14="X",0,AZ38)</f>
        <v>0</v>
      </c>
      <c r="BU38" s="524">
        <f t="shared" ca="1" si="85"/>
        <v>0</v>
      </c>
      <c r="BV38" s="524">
        <f t="shared" ca="1" si="85"/>
        <v>0</v>
      </c>
      <c r="BW38" s="524">
        <f t="shared" ca="1" si="85"/>
        <v>0</v>
      </c>
      <c r="BX38" s="1853">
        <f t="shared" ca="1" si="85"/>
        <v>0</v>
      </c>
      <c r="BY38" s="1862">
        <f t="shared" ca="1" si="50"/>
        <v>0</v>
      </c>
      <c r="BZ38" s="639">
        <f t="shared" ca="1" si="51"/>
        <v>0</v>
      </c>
      <c r="CA38" s="639">
        <f t="shared" ca="1" si="52"/>
        <v>0</v>
      </c>
      <c r="CB38" s="639">
        <f t="shared" ca="1" si="53"/>
        <v>0</v>
      </c>
      <c r="CC38" s="524">
        <f t="shared" ca="1" si="54"/>
        <v>0</v>
      </c>
      <c r="CD38" s="526">
        <f t="shared" ca="1" si="55"/>
        <v>0</v>
      </c>
      <c r="CE38" s="1867">
        <f t="shared" ca="1" si="56"/>
        <v>0</v>
      </c>
      <c r="CF38" s="1867">
        <f t="shared" ca="1" si="57"/>
        <v>0</v>
      </c>
      <c r="CG38" s="526">
        <f t="shared" ca="1" si="58"/>
        <v>0</v>
      </c>
      <c r="CH38" s="526">
        <f t="shared" ca="1" si="59"/>
        <v>0</v>
      </c>
      <c r="CI38" s="526">
        <f t="shared" ca="1" si="60"/>
        <v>0</v>
      </c>
      <c r="CJ38" s="526">
        <f t="shared" ca="1" si="61"/>
        <v>0</v>
      </c>
      <c r="CK38" s="526">
        <f t="shared" ca="1" si="62"/>
        <v>0</v>
      </c>
      <c r="CL38" s="1867">
        <f t="shared" ca="1" si="63"/>
        <v>0</v>
      </c>
      <c r="CM38" s="1867">
        <f t="shared" ca="1" si="64"/>
        <v>0</v>
      </c>
      <c r="CN38" s="526">
        <f t="shared" si="65"/>
        <v>0</v>
      </c>
      <c r="CO38" s="526">
        <f t="shared" si="66"/>
        <v>0</v>
      </c>
      <c r="CP38" s="526">
        <f t="shared" si="67"/>
        <v>0</v>
      </c>
      <c r="CQ38" s="526">
        <f t="shared" si="68"/>
        <v>0</v>
      </c>
      <c r="CR38" s="526">
        <f t="shared" si="69"/>
        <v>0</v>
      </c>
      <c r="CS38" s="1867">
        <f t="shared" si="70"/>
        <v>0</v>
      </c>
      <c r="CT38" s="1873">
        <f t="shared" si="71"/>
        <v>0</v>
      </c>
      <c r="CU38" s="3242">
        <f t="shared" ca="1" si="33"/>
        <v>0</v>
      </c>
      <c r="CV38" s="67"/>
      <c r="CW38" s="68"/>
      <c r="CX38" s="182"/>
      <c r="CY38" s="182"/>
      <c r="CZ38" s="182">
        <v>29</v>
      </c>
      <c r="DA38" s="182">
        <v>7</v>
      </c>
      <c r="DB38" s="182"/>
      <c r="DC38" s="3241"/>
      <c r="DD38" s="1801"/>
      <c r="DE38" s="63"/>
      <c r="DF38" s="63"/>
      <c r="DG38" s="63"/>
      <c r="DH38" s="63"/>
      <c r="DI38" s="63"/>
      <c r="DJ38" s="63"/>
      <c r="DK38" s="63"/>
      <c r="DL38" s="64"/>
      <c r="DM38" s="64"/>
      <c r="DN38" s="64"/>
      <c r="DO38" s="64"/>
      <c r="DP38" s="64"/>
      <c r="DQ38" s="64"/>
      <c r="DR38" s="64"/>
      <c r="DS38" s="21"/>
      <c r="EE38" s="1780"/>
      <c r="EN38" s="274"/>
      <c r="EO38" s="274"/>
      <c r="EP38" s="274"/>
      <c r="EQ38" s="274"/>
      <c r="ER38" s="274"/>
      <c r="FJ38" s="800"/>
      <c r="FM38" s="271"/>
      <c r="FN38" s="272"/>
      <c r="FO38" s="272"/>
      <c r="FP38" s="272"/>
      <c r="FQ38" s="272"/>
      <c r="FR38" s="272"/>
      <c r="FS38" s="272"/>
      <c r="FT38" s="272"/>
      <c r="FU38" s="301"/>
      <c r="FV38" s="301"/>
      <c r="FW38" s="302"/>
      <c r="FX38" s="302"/>
      <c r="FY38" s="302"/>
      <c r="FZ38" s="302"/>
      <c r="GA38" s="302"/>
      <c r="GB38" s="302"/>
      <c r="GC38" s="302"/>
      <c r="GD38" s="302"/>
      <c r="GE38" s="302"/>
      <c r="GF38" s="302"/>
      <c r="GG38" s="302"/>
      <c r="GH38" s="65"/>
      <c r="GI38" s="65"/>
      <c r="GJ38" s="65"/>
      <c r="GK38" s="65"/>
      <c r="GL38" s="58"/>
      <c r="GM38" s="58"/>
      <c r="GN38" s="58"/>
      <c r="GO38" s="34"/>
      <c r="GP38" s="33"/>
      <c r="GQ38" s="33"/>
      <c r="GR38" s="33"/>
      <c r="GS38" s="33"/>
      <c r="GT38" s="33"/>
      <c r="GU38" s="33"/>
      <c r="GV38" s="33"/>
      <c r="GW38" s="33"/>
      <c r="GX38" s="33"/>
      <c r="GY38" s="33"/>
      <c r="GZ38" s="33"/>
      <c r="HA38" s="58"/>
      <c r="HB38" s="58">
        <v>9</v>
      </c>
      <c r="HC38" s="4715"/>
      <c r="HD38" s="51"/>
      <c r="HE38" s="51"/>
      <c r="HF38" s="51"/>
      <c r="HG38" s="51"/>
      <c r="HH38" s="59"/>
      <c r="HI38" s="39"/>
      <c r="HJ38" s="777">
        <f>FT195</f>
        <v>0</v>
      </c>
      <c r="HK38" s="778"/>
      <c r="HL38" s="778" t="str">
        <f t="shared" ref="HL38" si="86">BH38</f>
        <v>MİMARLIK FAK.</v>
      </c>
      <c r="HM38" s="779" t="s">
        <v>7</v>
      </c>
      <c r="HN38" s="780"/>
      <c r="HO38" s="781"/>
      <c r="HP38" s="781"/>
      <c r="HQ38" s="781"/>
      <c r="HR38" s="782"/>
      <c r="HS38" s="314">
        <f t="shared" ca="1" si="75"/>
        <v>0</v>
      </c>
      <c r="HT38" s="314">
        <f t="shared" ca="1" si="39"/>
        <v>0</v>
      </c>
      <c r="HU38" s="780"/>
      <c r="HV38" s="781"/>
      <c r="HW38" s="781"/>
      <c r="HX38" s="781"/>
      <c r="HY38" s="782"/>
      <c r="HZ38" s="314">
        <f t="shared" ca="1" si="40"/>
        <v>0</v>
      </c>
      <c r="IA38" s="314">
        <f t="shared" ca="1" si="41"/>
        <v>0</v>
      </c>
      <c r="IB38" s="780"/>
      <c r="IC38" s="781"/>
      <c r="ID38" s="781"/>
      <c r="IE38" s="781"/>
      <c r="IF38" s="782"/>
      <c r="IG38" s="314">
        <f t="shared" ca="1" si="42"/>
        <v>0</v>
      </c>
      <c r="IH38" s="314">
        <f t="shared" ca="1" si="43"/>
        <v>0</v>
      </c>
      <c r="II38" s="780"/>
      <c r="IJ38" s="781"/>
      <c r="IK38" s="781"/>
      <c r="IL38" s="781"/>
      <c r="IM38" s="782"/>
      <c r="IN38" s="314">
        <f t="shared" ca="1" si="44"/>
        <v>0</v>
      </c>
      <c r="IO38" s="314">
        <f t="shared" ca="1" si="45"/>
        <v>0</v>
      </c>
      <c r="IP38" s="783"/>
      <c r="IQ38" s="781"/>
      <c r="IR38" s="781"/>
      <c r="IS38" s="781"/>
      <c r="IT38" s="781"/>
      <c r="IU38" s="314">
        <f t="shared" si="46"/>
        <v>0</v>
      </c>
      <c r="IV38" s="1250">
        <f t="shared" si="47"/>
        <v>0</v>
      </c>
      <c r="IW38" s="1254">
        <f t="shared" ca="1" si="34"/>
        <v>0</v>
      </c>
    </row>
    <row r="39" spans="3:257" s="57" customFormat="1" ht="13.5" hidden="1" thickBot="1">
      <c r="C39" s="274"/>
      <c r="D39" s="274"/>
      <c r="E39" s="3868"/>
      <c r="F39" s="3869"/>
      <c r="G39" s="3869"/>
      <c r="H39" s="3869"/>
      <c r="I39" s="3869"/>
      <c r="J39" s="3869"/>
      <c r="K39" s="3869"/>
      <c r="L39" s="3869"/>
      <c r="M39" s="3809" t="s">
        <v>236</v>
      </c>
      <c r="N39" s="3803" t="s">
        <v>236</v>
      </c>
      <c r="O39" s="3806"/>
      <c r="P39" s="3806"/>
      <c r="Q39" s="3806"/>
      <c r="R39" s="3806"/>
      <c r="S39" s="3807"/>
      <c r="T39" s="3807"/>
      <c r="U39" s="3807"/>
      <c r="V39" s="3807"/>
      <c r="W39" s="3807"/>
      <c r="X39" s="3807"/>
      <c r="Y39" s="3808"/>
      <c r="Z39" s="1269"/>
      <c r="AA39" s="1269"/>
      <c r="AB39" s="1269"/>
      <c r="AC39" s="1269"/>
      <c r="AD39" s="58"/>
      <c r="AE39" s="58"/>
      <c r="AF39" s="58"/>
      <c r="AG39" s="34"/>
      <c r="AH39" s="33"/>
      <c r="AI39" s="33"/>
      <c r="AJ39" s="33"/>
      <c r="AK39" s="33"/>
      <c r="AL39" s="33"/>
      <c r="AM39" s="33"/>
      <c r="AN39" s="33"/>
      <c r="AO39" s="33"/>
      <c r="AP39" s="33"/>
      <c r="AQ39" s="33"/>
      <c r="AR39" s="33"/>
      <c r="AS39" s="58"/>
      <c r="AT39" s="58"/>
      <c r="AU39" s="840">
        <v>10</v>
      </c>
      <c r="AV39" s="841"/>
      <c r="AW39" s="4563"/>
      <c r="AX39" s="1076" t="s">
        <v>8</v>
      </c>
      <c r="AY39" s="1089">
        <f ca="1">CC146</f>
        <v>0</v>
      </c>
      <c r="AZ39" s="842">
        <f ca="1">CE146</f>
        <v>0</v>
      </c>
      <c r="BA39" s="842">
        <f ca="1">CG146</f>
        <v>0</v>
      </c>
      <c r="BB39" s="842">
        <f ca="1">CI146</f>
        <v>0</v>
      </c>
      <c r="BC39" s="842">
        <f ca="1">CK146</f>
        <v>0</v>
      </c>
      <c r="BD39" s="842">
        <f ca="1">CM146</f>
        <v>0</v>
      </c>
      <c r="BE39" s="843">
        <f ca="1">CO146</f>
        <v>0</v>
      </c>
      <c r="BF39" s="59"/>
      <c r="BG39" s="39"/>
      <c r="BH39" s="4514"/>
      <c r="BI39" s="4515"/>
      <c r="BJ39" s="4516"/>
      <c r="BK39" s="747" t="s">
        <v>8</v>
      </c>
      <c r="BL39" s="523">
        <f t="shared" ca="1" si="72"/>
        <v>0</v>
      </c>
      <c r="BM39" s="524">
        <f t="shared" ca="1" si="48"/>
        <v>0</v>
      </c>
      <c r="BN39" s="524">
        <f t="shared" ca="1" si="48"/>
        <v>0</v>
      </c>
      <c r="BO39" s="524">
        <f t="shared" ca="1" si="48"/>
        <v>0</v>
      </c>
      <c r="BP39" s="524">
        <f t="shared" ca="1" si="48"/>
        <v>0</v>
      </c>
      <c r="BQ39" s="1853">
        <f t="shared" ca="1" si="48"/>
        <v>0</v>
      </c>
      <c r="BR39" s="1854">
        <f t="shared" ca="1" si="48"/>
        <v>0</v>
      </c>
      <c r="BS39" s="525">
        <f t="shared" ca="1" si="73"/>
        <v>0</v>
      </c>
      <c r="BT39" s="524">
        <f t="shared" ref="BT39:BX39" ca="1" si="87">IF(BT14="X",0,AZ39)</f>
        <v>0</v>
      </c>
      <c r="BU39" s="524">
        <f t="shared" ca="1" si="87"/>
        <v>0</v>
      </c>
      <c r="BV39" s="524">
        <f t="shared" ca="1" si="87"/>
        <v>0</v>
      </c>
      <c r="BW39" s="524">
        <f t="shared" ca="1" si="87"/>
        <v>0</v>
      </c>
      <c r="BX39" s="1853">
        <f t="shared" ca="1" si="87"/>
        <v>0</v>
      </c>
      <c r="BY39" s="1862">
        <f t="shared" ca="1" si="50"/>
        <v>0</v>
      </c>
      <c r="BZ39" s="639">
        <f t="shared" ca="1" si="51"/>
        <v>0</v>
      </c>
      <c r="CA39" s="639">
        <f t="shared" ca="1" si="52"/>
        <v>0</v>
      </c>
      <c r="CB39" s="639">
        <f t="shared" ca="1" si="53"/>
        <v>0</v>
      </c>
      <c r="CC39" s="524">
        <f t="shared" ca="1" si="54"/>
        <v>0</v>
      </c>
      <c r="CD39" s="526">
        <f t="shared" ca="1" si="55"/>
        <v>0</v>
      </c>
      <c r="CE39" s="1867">
        <f t="shared" ca="1" si="56"/>
        <v>0</v>
      </c>
      <c r="CF39" s="1867">
        <f t="shared" ca="1" si="57"/>
        <v>0</v>
      </c>
      <c r="CG39" s="526">
        <f t="shared" ca="1" si="58"/>
        <v>0</v>
      </c>
      <c r="CH39" s="526">
        <f t="shared" ca="1" si="59"/>
        <v>0</v>
      </c>
      <c r="CI39" s="526">
        <f t="shared" ca="1" si="60"/>
        <v>0</v>
      </c>
      <c r="CJ39" s="526">
        <f t="shared" ca="1" si="61"/>
        <v>0</v>
      </c>
      <c r="CK39" s="526">
        <f t="shared" ca="1" si="62"/>
        <v>0</v>
      </c>
      <c r="CL39" s="1867">
        <f t="shared" ca="1" si="63"/>
        <v>0</v>
      </c>
      <c r="CM39" s="1867">
        <f t="shared" ca="1" si="64"/>
        <v>0</v>
      </c>
      <c r="CN39" s="526">
        <f t="shared" si="65"/>
        <v>0</v>
      </c>
      <c r="CO39" s="526">
        <f t="shared" si="66"/>
        <v>0</v>
      </c>
      <c r="CP39" s="526">
        <f t="shared" si="67"/>
        <v>0</v>
      </c>
      <c r="CQ39" s="526">
        <f t="shared" si="68"/>
        <v>0</v>
      </c>
      <c r="CR39" s="526">
        <f t="shared" si="69"/>
        <v>0</v>
      </c>
      <c r="CS39" s="1867">
        <f t="shared" si="70"/>
        <v>0</v>
      </c>
      <c r="CT39" s="1873">
        <f t="shared" si="71"/>
        <v>0</v>
      </c>
      <c r="CU39" s="3242">
        <f t="shared" ca="1" si="33"/>
        <v>0</v>
      </c>
      <c r="CV39" s="67"/>
      <c r="CW39" s="68"/>
      <c r="CX39" s="182"/>
      <c r="CY39" s="182"/>
      <c r="CZ39" s="182">
        <v>30</v>
      </c>
      <c r="DA39" s="182" t="s">
        <v>140</v>
      </c>
      <c r="DB39" s="182"/>
      <c r="DC39" s="3241"/>
      <c r="DD39" s="1801"/>
      <c r="DE39" s="63"/>
      <c r="DF39" s="63"/>
      <c r="DG39" s="63"/>
      <c r="DH39" s="63"/>
      <c r="DI39" s="63"/>
      <c r="DJ39" s="63"/>
      <c r="DK39" s="63"/>
      <c r="DL39" s="64"/>
      <c r="DM39" s="64"/>
      <c r="DN39" s="64"/>
      <c r="DO39" s="64"/>
      <c r="DP39" s="64"/>
      <c r="DQ39" s="64"/>
      <c r="DR39" s="64"/>
      <c r="DS39" s="21"/>
      <c r="EE39" s="1780"/>
      <c r="EN39" s="274"/>
      <c r="EO39" s="274"/>
      <c r="EP39" s="274"/>
      <c r="EQ39" s="274"/>
      <c r="ER39" s="274"/>
      <c r="FJ39" s="800"/>
      <c r="FM39" s="271"/>
      <c r="FN39" s="272"/>
      <c r="FO39" s="272"/>
      <c r="FP39" s="272"/>
      <c r="FQ39" s="272"/>
      <c r="FR39" s="272"/>
      <c r="FS39" s="272"/>
      <c r="FT39" s="272"/>
      <c r="FU39" s="301"/>
      <c r="FV39" s="301"/>
      <c r="FW39" s="302"/>
      <c r="FX39" s="302"/>
      <c r="FY39" s="302"/>
      <c r="FZ39" s="302"/>
      <c r="GA39" s="302"/>
      <c r="GB39" s="302"/>
      <c r="GC39" s="302"/>
      <c r="GD39" s="302"/>
      <c r="GE39" s="302"/>
      <c r="GF39" s="302"/>
      <c r="GG39" s="302"/>
      <c r="GH39" s="65"/>
      <c r="GI39" s="65"/>
      <c r="GJ39" s="65"/>
      <c r="GK39" s="65"/>
      <c r="GL39" s="58"/>
      <c r="GM39" s="58"/>
      <c r="GN39" s="58"/>
      <c r="GO39" s="34"/>
      <c r="GP39" s="33"/>
      <c r="GQ39" s="33"/>
      <c r="GR39" s="33"/>
      <c r="GS39" s="33"/>
      <c r="GT39" s="33"/>
      <c r="GU39" s="33"/>
      <c r="GV39" s="33"/>
      <c r="GW39" s="33"/>
      <c r="GX39" s="33"/>
      <c r="GY39" s="33"/>
      <c r="GZ39" s="33"/>
      <c r="HA39" s="58"/>
      <c r="HB39" s="58">
        <v>10</v>
      </c>
      <c r="HC39" s="4715"/>
      <c r="HD39" s="51"/>
      <c r="HE39" s="51"/>
      <c r="HF39" s="51"/>
      <c r="HG39" s="51"/>
      <c r="HH39" s="59"/>
      <c r="HI39" s="39"/>
      <c r="HJ39" s="784"/>
      <c r="HK39" s="785"/>
      <c r="HL39" s="785"/>
      <c r="HM39" s="786" t="s">
        <v>8</v>
      </c>
      <c r="HN39" s="767"/>
      <c r="HO39" s="768"/>
      <c r="HP39" s="768"/>
      <c r="HQ39" s="768"/>
      <c r="HR39" s="770"/>
      <c r="HS39" s="314">
        <f t="shared" ca="1" si="75"/>
        <v>0</v>
      </c>
      <c r="HT39" s="314">
        <f t="shared" ca="1" si="39"/>
        <v>0</v>
      </c>
      <c r="HU39" s="767"/>
      <c r="HV39" s="768"/>
      <c r="HW39" s="768"/>
      <c r="HX39" s="768"/>
      <c r="HY39" s="770"/>
      <c r="HZ39" s="314">
        <f t="shared" ca="1" si="40"/>
        <v>0</v>
      </c>
      <c r="IA39" s="314">
        <f t="shared" ca="1" si="41"/>
        <v>0</v>
      </c>
      <c r="IB39" s="767"/>
      <c r="IC39" s="768"/>
      <c r="ID39" s="768"/>
      <c r="IE39" s="768"/>
      <c r="IF39" s="770"/>
      <c r="IG39" s="314">
        <f t="shared" ca="1" si="42"/>
        <v>0</v>
      </c>
      <c r="IH39" s="314">
        <f t="shared" ca="1" si="43"/>
        <v>0</v>
      </c>
      <c r="II39" s="767"/>
      <c r="IJ39" s="768"/>
      <c r="IK39" s="768"/>
      <c r="IL39" s="768"/>
      <c r="IM39" s="770"/>
      <c r="IN39" s="314">
        <f t="shared" ca="1" si="44"/>
        <v>0</v>
      </c>
      <c r="IO39" s="314">
        <f t="shared" ca="1" si="45"/>
        <v>0</v>
      </c>
      <c r="IP39" s="787"/>
      <c r="IQ39" s="768"/>
      <c r="IR39" s="768"/>
      <c r="IS39" s="768"/>
      <c r="IT39" s="768"/>
      <c r="IU39" s="314">
        <f t="shared" si="46"/>
        <v>0</v>
      </c>
      <c r="IV39" s="1250">
        <f t="shared" si="47"/>
        <v>0</v>
      </c>
      <c r="IW39" s="1254">
        <f t="shared" ca="1" si="34"/>
        <v>0</v>
      </c>
    </row>
    <row r="40" spans="3:257" s="57" customFormat="1" hidden="1">
      <c r="C40" s="274"/>
      <c r="D40" s="274"/>
      <c r="E40" s="3868"/>
      <c r="F40" s="3869"/>
      <c r="G40" s="3869"/>
      <c r="H40" s="3869"/>
      <c r="I40" s="3869"/>
      <c r="J40" s="3869"/>
      <c r="K40" s="3869"/>
      <c r="L40" s="3869"/>
      <c r="M40" s="3803" t="s">
        <v>308</v>
      </c>
      <c r="N40" s="3803" t="s">
        <v>311</v>
      </c>
      <c r="O40" s="3803"/>
      <c r="P40" s="3803"/>
      <c r="Q40" s="3803"/>
      <c r="R40" s="3803"/>
      <c r="S40" s="3804"/>
      <c r="T40" s="3804"/>
      <c r="U40" s="3804"/>
      <c r="V40" s="3804"/>
      <c r="W40" s="3804"/>
      <c r="X40" s="3804"/>
      <c r="Y40" s="3805"/>
      <c r="Z40" s="353"/>
      <c r="AA40" s="353"/>
      <c r="AB40" s="353"/>
      <c r="AC40" s="353"/>
      <c r="AD40" s="33"/>
      <c r="AE40" s="33"/>
      <c r="AF40" s="33"/>
      <c r="AG40" s="34"/>
      <c r="AH40" s="58"/>
      <c r="AI40" s="33"/>
      <c r="AJ40" s="33"/>
      <c r="AK40" s="33"/>
      <c r="AL40" s="33"/>
      <c r="AM40" s="33"/>
      <c r="AN40" s="33"/>
      <c r="AO40" s="33"/>
      <c r="AP40" s="33"/>
      <c r="AQ40" s="33"/>
      <c r="AR40" s="33"/>
      <c r="AS40" s="58"/>
      <c r="AT40" s="58"/>
      <c r="AU40" s="840">
        <v>11</v>
      </c>
      <c r="AV40" s="841"/>
      <c r="AW40" s="4563" t="str">
        <f>BH40</f>
        <v>ZİRAAT FAK.</v>
      </c>
      <c r="AX40" s="1076" t="s">
        <v>7</v>
      </c>
      <c r="AY40" s="1089">
        <f ca="1">CB147</f>
        <v>0</v>
      </c>
      <c r="AZ40" s="842">
        <f ca="1">CD147</f>
        <v>0</v>
      </c>
      <c r="BA40" s="842">
        <f ca="1">CF147</f>
        <v>0</v>
      </c>
      <c r="BB40" s="842">
        <f ca="1">CH147</f>
        <v>0</v>
      </c>
      <c r="BC40" s="842">
        <f ca="1">CJ147</f>
        <v>0</v>
      </c>
      <c r="BD40" s="842">
        <f ca="1">CL147</f>
        <v>0</v>
      </c>
      <c r="BE40" s="843">
        <f ca="1">CN147</f>
        <v>0</v>
      </c>
      <c r="BF40" s="59"/>
      <c r="BG40" s="39"/>
      <c r="BH40" s="4564" t="str">
        <f>M195</f>
        <v>ZİRAAT FAK.</v>
      </c>
      <c r="BI40" s="4565"/>
      <c r="BJ40" s="4566"/>
      <c r="BK40" s="747" t="s">
        <v>7</v>
      </c>
      <c r="BL40" s="523">
        <f t="shared" ca="1" si="72"/>
        <v>0</v>
      </c>
      <c r="BM40" s="524">
        <f t="shared" ca="1" si="48"/>
        <v>0</v>
      </c>
      <c r="BN40" s="524">
        <f t="shared" ca="1" si="48"/>
        <v>0</v>
      </c>
      <c r="BO40" s="524">
        <f t="shared" ca="1" si="48"/>
        <v>0</v>
      </c>
      <c r="BP40" s="524">
        <f t="shared" ca="1" si="48"/>
        <v>0</v>
      </c>
      <c r="BQ40" s="1853">
        <f t="shared" ca="1" si="48"/>
        <v>0</v>
      </c>
      <c r="BR40" s="1854">
        <f t="shared" ca="1" si="48"/>
        <v>0</v>
      </c>
      <c r="BS40" s="525">
        <f t="shared" ca="1" si="73"/>
        <v>0</v>
      </c>
      <c r="BT40" s="524">
        <f t="shared" ref="BT40:BX40" ca="1" si="88">IF(BT14="X",0,AZ40)</f>
        <v>0</v>
      </c>
      <c r="BU40" s="524">
        <f t="shared" ca="1" si="88"/>
        <v>0</v>
      </c>
      <c r="BV40" s="524">
        <f t="shared" ca="1" si="88"/>
        <v>0</v>
      </c>
      <c r="BW40" s="524">
        <f t="shared" ca="1" si="88"/>
        <v>0</v>
      </c>
      <c r="BX40" s="1853">
        <f t="shared" ca="1" si="88"/>
        <v>0</v>
      </c>
      <c r="BY40" s="1862">
        <f t="shared" ca="1" si="50"/>
        <v>0</v>
      </c>
      <c r="BZ40" s="639">
        <f t="shared" ca="1" si="51"/>
        <v>0</v>
      </c>
      <c r="CA40" s="639">
        <f t="shared" ca="1" si="52"/>
        <v>0</v>
      </c>
      <c r="CB40" s="639">
        <f t="shared" ca="1" si="53"/>
        <v>0</v>
      </c>
      <c r="CC40" s="524">
        <f t="shared" ca="1" si="54"/>
        <v>0</v>
      </c>
      <c r="CD40" s="526">
        <f t="shared" ca="1" si="55"/>
        <v>0</v>
      </c>
      <c r="CE40" s="1867">
        <f t="shared" ca="1" si="56"/>
        <v>0</v>
      </c>
      <c r="CF40" s="1867">
        <f t="shared" ca="1" si="57"/>
        <v>0</v>
      </c>
      <c r="CG40" s="526">
        <f t="shared" ca="1" si="58"/>
        <v>0</v>
      </c>
      <c r="CH40" s="526">
        <f t="shared" ca="1" si="59"/>
        <v>0</v>
      </c>
      <c r="CI40" s="526">
        <f t="shared" ca="1" si="60"/>
        <v>0</v>
      </c>
      <c r="CJ40" s="526">
        <f t="shared" ca="1" si="61"/>
        <v>0</v>
      </c>
      <c r="CK40" s="526">
        <f t="shared" ca="1" si="62"/>
        <v>0</v>
      </c>
      <c r="CL40" s="1867">
        <f t="shared" ca="1" si="63"/>
        <v>0</v>
      </c>
      <c r="CM40" s="1867">
        <f t="shared" ca="1" si="64"/>
        <v>0</v>
      </c>
      <c r="CN40" s="526">
        <f t="shared" si="65"/>
        <v>0</v>
      </c>
      <c r="CO40" s="526">
        <f t="shared" si="66"/>
        <v>0</v>
      </c>
      <c r="CP40" s="526">
        <f t="shared" si="67"/>
        <v>0</v>
      </c>
      <c r="CQ40" s="526">
        <f t="shared" si="68"/>
        <v>0</v>
      </c>
      <c r="CR40" s="526">
        <f t="shared" si="69"/>
        <v>0</v>
      </c>
      <c r="CS40" s="1867">
        <f t="shared" si="70"/>
        <v>0</v>
      </c>
      <c r="CT40" s="1873">
        <f t="shared" si="71"/>
        <v>0</v>
      </c>
      <c r="CU40" s="3242">
        <f t="shared" ca="1" si="33"/>
        <v>0</v>
      </c>
      <c r="CV40" s="67"/>
      <c r="CW40" s="68"/>
      <c r="CX40" s="182"/>
      <c r="CY40" s="182"/>
      <c r="CZ40" s="182">
        <v>31</v>
      </c>
      <c r="DA40" s="182" t="s">
        <v>140</v>
      </c>
      <c r="DB40" s="182"/>
      <c r="DC40" s="3241"/>
      <c r="DD40" s="1801"/>
      <c r="DE40" s="63"/>
      <c r="DF40" s="63"/>
      <c r="DG40" s="63"/>
      <c r="DH40" s="63"/>
      <c r="DI40" s="63"/>
      <c r="DJ40" s="63"/>
      <c r="DK40" s="63"/>
      <c r="DL40" s="64"/>
      <c r="DM40" s="64"/>
      <c r="DN40" s="64"/>
      <c r="DO40" s="64"/>
      <c r="DP40" s="64"/>
      <c r="DQ40" s="64"/>
      <c r="DR40" s="64"/>
      <c r="DS40" s="21"/>
      <c r="EE40" s="1780"/>
      <c r="EN40" s="274"/>
      <c r="EO40" s="274"/>
      <c r="EP40" s="274"/>
      <c r="EQ40" s="274"/>
      <c r="ER40" s="274"/>
      <c r="FJ40" s="800"/>
      <c r="FM40" s="271"/>
      <c r="FN40" s="272"/>
      <c r="FO40" s="272"/>
      <c r="FP40" s="272"/>
      <c r="FQ40" s="272"/>
      <c r="FR40" s="272"/>
      <c r="FS40" s="272"/>
      <c r="FT40" s="272"/>
      <c r="FU40" s="301"/>
      <c r="FV40" s="301"/>
      <c r="FW40" s="301"/>
      <c r="FX40" s="301"/>
      <c r="FY40" s="301"/>
      <c r="FZ40" s="301"/>
      <c r="GA40" s="301"/>
      <c r="GB40" s="301"/>
      <c r="GC40" s="301"/>
      <c r="GD40" s="301"/>
      <c r="GE40" s="301"/>
      <c r="GF40" s="301"/>
      <c r="GG40" s="301"/>
      <c r="GH40" s="31"/>
      <c r="GI40" s="31"/>
      <c r="GJ40" s="31"/>
      <c r="GK40" s="31"/>
      <c r="GL40" s="33"/>
      <c r="GM40" s="33"/>
      <c r="GN40" s="33"/>
      <c r="GO40" s="34"/>
      <c r="GP40" s="58"/>
      <c r="GQ40" s="33"/>
      <c r="GR40" s="33"/>
      <c r="GS40" s="33"/>
      <c r="GT40" s="33"/>
      <c r="GU40" s="33"/>
      <c r="GV40" s="33"/>
      <c r="GW40" s="33"/>
      <c r="GX40" s="33"/>
      <c r="GY40" s="33"/>
      <c r="GZ40" s="33"/>
      <c r="HA40" s="58"/>
      <c r="HB40" s="58">
        <v>11</v>
      </c>
      <c r="HC40" s="4715"/>
      <c r="HD40" s="51"/>
      <c r="HE40" s="51"/>
      <c r="HF40" s="51"/>
      <c r="HG40" s="51"/>
      <c r="HH40" s="59"/>
      <c r="HI40" s="39"/>
      <c r="HJ40" s="777">
        <f>FU195</f>
        <v>0</v>
      </c>
      <c r="HK40" s="778"/>
      <c r="HL40" s="778" t="str">
        <f t="shared" ref="HL40" si="89">BH40</f>
        <v>ZİRAAT FAK.</v>
      </c>
      <c r="HM40" s="779" t="s">
        <v>7</v>
      </c>
      <c r="HN40" s="780"/>
      <c r="HO40" s="781"/>
      <c r="HP40" s="781"/>
      <c r="HQ40" s="781"/>
      <c r="HR40" s="782"/>
      <c r="HS40" s="314">
        <f t="shared" ca="1" si="75"/>
        <v>0</v>
      </c>
      <c r="HT40" s="314">
        <f t="shared" ca="1" si="39"/>
        <v>0</v>
      </c>
      <c r="HU40" s="780"/>
      <c r="HV40" s="781"/>
      <c r="HW40" s="781"/>
      <c r="HX40" s="781"/>
      <c r="HY40" s="782"/>
      <c r="HZ40" s="314">
        <f t="shared" ca="1" si="40"/>
        <v>0</v>
      </c>
      <c r="IA40" s="314">
        <f t="shared" ca="1" si="41"/>
        <v>0</v>
      </c>
      <c r="IB40" s="780"/>
      <c r="IC40" s="781"/>
      <c r="ID40" s="781"/>
      <c r="IE40" s="781"/>
      <c r="IF40" s="782"/>
      <c r="IG40" s="314">
        <f t="shared" ca="1" si="42"/>
        <v>0</v>
      </c>
      <c r="IH40" s="314">
        <f t="shared" ca="1" si="43"/>
        <v>0</v>
      </c>
      <c r="II40" s="780"/>
      <c r="IJ40" s="781"/>
      <c r="IK40" s="781"/>
      <c r="IL40" s="781"/>
      <c r="IM40" s="782"/>
      <c r="IN40" s="314">
        <f t="shared" ca="1" si="44"/>
        <v>0</v>
      </c>
      <c r="IO40" s="314">
        <f t="shared" ca="1" si="45"/>
        <v>0</v>
      </c>
      <c r="IP40" s="783"/>
      <c r="IQ40" s="781"/>
      <c r="IR40" s="781"/>
      <c r="IS40" s="781"/>
      <c r="IT40" s="781"/>
      <c r="IU40" s="314">
        <f t="shared" si="46"/>
        <v>0</v>
      </c>
      <c r="IV40" s="1250">
        <f t="shared" si="47"/>
        <v>0</v>
      </c>
      <c r="IW40" s="1254">
        <f t="shared" ca="1" si="34"/>
        <v>0</v>
      </c>
    </row>
    <row r="41" spans="3:257" s="57" customFormat="1" ht="13.5" hidden="1" thickBot="1">
      <c r="C41" s="274"/>
      <c r="D41" s="274"/>
      <c r="E41" s="3868"/>
      <c r="F41" s="3869"/>
      <c r="G41" s="3869"/>
      <c r="H41" s="3869"/>
      <c r="I41" s="3869"/>
      <c r="J41" s="3869"/>
      <c r="K41" s="3869"/>
      <c r="L41" s="3869"/>
      <c r="M41" s="3803" t="s">
        <v>275</v>
      </c>
      <c r="N41" s="3803" t="s">
        <v>312</v>
      </c>
      <c r="O41" s="3803"/>
      <c r="P41" s="3803"/>
      <c r="Q41" s="3803"/>
      <c r="R41" s="3803"/>
      <c r="S41" s="3804"/>
      <c r="T41" s="3804"/>
      <c r="U41" s="3804"/>
      <c r="V41" s="3804"/>
      <c r="W41" s="3804"/>
      <c r="X41" s="3804"/>
      <c r="Y41" s="3805"/>
      <c r="Z41" s="353"/>
      <c r="AA41" s="353"/>
      <c r="AB41" s="353"/>
      <c r="AC41" s="353"/>
      <c r="AD41" s="33"/>
      <c r="AE41" s="33"/>
      <c r="AF41" s="33"/>
      <c r="AG41" s="34">
        <v>12</v>
      </c>
      <c r="AH41" s="58"/>
      <c r="AI41" s="33"/>
      <c r="AJ41" s="33"/>
      <c r="AK41" s="33"/>
      <c r="AL41" s="33"/>
      <c r="AM41" s="33"/>
      <c r="AN41" s="33"/>
      <c r="AO41" s="33"/>
      <c r="AP41" s="33"/>
      <c r="AQ41" s="33"/>
      <c r="AR41" s="33"/>
      <c r="AS41" s="58"/>
      <c r="AT41" s="58"/>
      <c r="AU41" s="1041">
        <v>12</v>
      </c>
      <c r="AV41" s="1042"/>
      <c r="AW41" s="4623"/>
      <c r="AX41" s="1077" t="s">
        <v>8</v>
      </c>
      <c r="AY41" s="1090">
        <f ca="1">CC147</f>
        <v>0</v>
      </c>
      <c r="AZ41" s="1043">
        <f ca="1">CE147</f>
        <v>0</v>
      </c>
      <c r="BA41" s="1043">
        <f ca="1">CG147</f>
        <v>0</v>
      </c>
      <c r="BB41" s="1043">
        <f ca="1">CI147</f>
        <v>0</v>
      </c>
      <c r="BC41" s="1043">
        <f ca="1">CK147</f>
        <v>0</v>
      </c>
      <c r="BD41" s="1043">
        <f ca="1">CM147</f>
        <v>0</v>
      </c>
      <c r="BE41" s="1044">
        <f ca="1">CO147</f>
        <v>0</v>
      </c>
      <c r="BF41" s="59"/>
      <c r="BG41" s="39"/>
      <c r="BH41" s="4512"/>
      <c r="BI41" s="4366"/>
      <c r="BJ41" s="4513"/>
      <c r="BK41" s="748" t="s">
        <v>8</v>
      </c>
      <c r="BL41" s="632">
        <f ca="1">IF(BL$14="E",AY41,(IF(OR(BL$1="X",BL$14="X"),0,AY41)))</f>
        <v>0</v>
      </c>
      <c r="BM41" s="633">
        <f t="shared" ca="1" si="48"/>
        <v>0</v>
      </c>
      <c r="BN41" s="633">
        <f t="shared" ca="1" si="48"/>
        <v>0</v>
      </c>
      <c r="BO41" s="633">
        <f t="shared" ca="1" si="48"/>
        <v>0</v>
      </c>
      <c r="BP41" s="633">
        <f t="shared" ca="1" si="48"/>
        <v>0</v>
      </c>
      <c r="BQ41" s="1855">
        <f t="shared" ca="1" si="48"/>
        <v>0</v>
      </c>
      <c r="BR41" s="1856">
        <f ca="1">IF(BR$14="E",BE41,(IF(OR(BR$1="X",BR$14="X"),0,BE41)))</f>
        <v>0</v>
      </c>
      <c r="BS41" s="634">
        <f t="shared" ca="1" si="73"/>
        <v>0</v>
      </c>
      <c r="BT41" s="633">
        <f t="shared" ref="BT41:BX41" ca="1" si="90">IF(BT14="X",0,AZ41)</f>
        <v>0</v>
      </c>
      <c r="BU41" s="633">
        <f t="shared" ca="1" si="90"/>
        <v>0</v>
      </c>
      <c r="BV41" s="633">
        <f t="shared" ca="1" si="90"/>
        <v>0</v>
      </c>
      <c r="BW41" s="633">
        <f t="shared" ca="1" si="90"/>
        <v>0</v>
      </c>
      <c r="BX41" s="1855">
        <f t="shared" ca="1" si="90"/>
        <v>0</v>
      </c>
      <c r="BY41" s="1863">
        <f t="shared" ca="1" si="50"/>
        <v>0</v>
      </c>
      <c r="BZ41" s="640">
        <f t="shared" ca="1" si="51"/>
        <v>0</v>
      </c>
      <c r="CA41" s="640">
        <f t="shared" ca="1" si="52"/>
        <v>0</v>
      </c>
      <c r="CB41" s="640">
        <f t="shared" ca="1" si="53"/>
        <v>0</v>
      </c>
      <c r="CC41" s="633">
        <f t="shared" ca="1" si="54"/>
        <v>0</v>
      </c>
      <c r="CD41" s="635">
        <f t="shared" ca="1" si="55"/>
        <v>0</v>
      </c>
      <c r="CE41" s="1868">
        <f t="shared" ca="1" si="56"/>
        <v>0</v>
      </c>
      <c r="CF41" s="1868">
        <f t="shared" ca="1" si="57"/>
        <v>0</v>
      </c>
      <c r="CG41" s="635">
        <f t="shared" ca="1" si="58"/>
        <v>0</v>
      </c>
      <c r="CH41" s="635">
        <f t="shared" ca="1" si="59"/>
        <v>0</v>
      </c>
      <c r="CI41" s="635">
        <f t="shared" ca="1" si="60"/>
        <v>0</v>
      </c>
      <c r="CJ41" s="635">
        <f t="shared" ca="1" si="61"/>
        <v>0</v>
      </c>
      <c r="CK41" s="635">
        <f t="shared" ca="1" si="62"/>
        <v>0</v>
      </c>
      <c r="CL41" s="1868">
        <f t="shared" ca="1" si="63"/>
        <v>0</v>
      </c>
      <c r="CM41" s="1868">
        <f t="shared" ca="1" si="64"/>
        <v>0</v>
      </c>
      <c r="CN41" s="635">
        <f t="shared" si="65"/>
        <v>0</v>
      </c>
      <c r="CO41" s="635">
        <f t="shared" si="66"/>
        <v>0</v>
      </c>
      <c r="CP41" s="635">
        <f t="shared" si="67"/>
        <v>0</v>
      </c>
      <c r="CQ41" s="635">
        <f t="shared" si="68"/>
        <v>0</v>
      </c>
      <c r="CR41" s="635">
        <f t="shared" si="69"/>
        <v>0</v>
      </c>
      <c r="CS41" s="1868">
        <f t="shared" si="70"/>
        <v>0</v>
      </c>
      <c r="CT41" s="1874">
        <f t="shared" si="71"/>
        <v>0</v>
      </c>
      <c r="CU41" s="859">
        <f t="shared" ca="1" si="33"/>
        <v>0</v>
      </c>
      <c r="CV41" s="636"/>
      <c r="CW41" s="637"/>
      <c r="CX41" s="182"/>
      <c r="CY41" s="182"/>
      <c r="CZ41" s="182"/>
      <c r="DA41" s="182"/>
      <c r="DB41" s="182"/>
      <c r="DC41" s="3241"/>
      <c r="DD41" s="1801"/>
      <c r="DE41" s="63"/>
      <c r="DF41" s="63"/>
      <c r="DG41" s="63"/>
      <c r="DH41" s="63"/>
      <c r="DI41" s="63"/>
      <c r="DJ41" s="63"/>
      <c r="DK41" s="63"/>
      <c r="DL41" s="64"/>
      <c r="DM41" s="64"/>
      <c r="DN41" s="64"/>
      <c r="DO41" s="64"/>
      <c r="DP41" s="64"/>
      <c r="DQ41" s="64"/>
      <c r="DR41" s="64"/>
      <c r="DS41" s="21"/>
      <c r="EE41" s="1780"/>
      <c r="EN41" s="274"/>
      <c r="EO41" s="274"/>
      <c r="EP41" s="274"/>
      <c r="EQ41" s="274"/>
      <c r="ER41" s="274"/>
      <c r="FJ41" s="800"/>
      <c r="FM41" s="271"/>
      <c r="FN41" s="272"/>
      <c r="FO41" s="272"/>
      <c r="FP41" s="272"/>
      <c r="FQ41" s="272"/>
      <c r="FR41" s="272"/>
      <c r="FS41" s="272"/>
      <c r="FT41" s="272"/>
      <c r="FU41" s="301"/>
      <c r="FV41" s="301"/>
      <c r="FW41" s="301"/>
      <c r="FX41" s="301"/>
      <c r="FY41" s="301"/>
      <c r="FZ41" s="301"/>
      <c r="GA41" s="301"/>
      <c r="GB41" s="301"/>
      <c r="GC41" s="301"/>
      <c r="GD41" s="301"/>
      <c r="GE41" s="301"/>
      <c r="GF41" s="301"/>
      <c r="GG41" s="301"/>
      <c r="GH41" s="31"/>
      <c r="GI41" s="31"/>
      <c r="GJ41" s="31"/>
      <c r="GK41" s="31"/>
      <c r="GL41" s="33"/>
      <c r="GM41" s="33"/>
      <c r="GN41" s="33"/>
      <c r="GO41" s="34">
        <v>12</v>
      </c>
      <c r="GP41" s="58"/>
      <c r="GQ41" s="33"/>
      <c r="GR41" s="33"/>
      <c r="GS41" s="33"/>
      <c r="GT41" s="33"/>
      <c r="GU41" s="33"/>
      <c r="GV41" s="33"/>
      <c r="GW41" s="33"/>
      <c r="GX41" s="33"/>
      <c r="GY41" s="33"/>
      <c r="GZ41" s="33"/>
      <c r="HA41" s="58"/>
      <c r="HB41" s="58">
        <v>12</v>
      </c>
      <c r="HC41" s="4715"/>
      <c r="HD41" s="51"/>
      <c r="HE41" s="51"/>
      <c r="HF41" s="51"/>
      <c r="HG41" s="51"/>
      <c r="HH41" s="59"/>
      <c r="HI41" s="39"/>
      <c r="HJ41" s="784"/>
      <c r="HK41" s="785"/>
      <c r="HL41" s="785"/>
      <c r="HM41" s="786" t="s">
        <v>8</v>
      </c>
      <c r="HN41" s="767"/>
      <c r="HO41" s="768"/>
      <c r="HP41" s="768"/>
      <c r="HQ41" s="768"/>
      <c r="HR41" s="770"/>
      <c r="HS41" s="315">
        <f t="shared" ca="1" si="75"/>
        <v>0</v>
      </c>
      <c r="HT41" s="315">
        <f t="shared" ca="1" si="39"/>
        <v>0</v>
      </c>
      <c r="HU41" s="767"/>
      <c r="HV41" s="768"/>
      <c r="HW41" s="768"/>
      <c r="HX41" s="768"/>
      <c r="HY41" s="770"/>
      <c r="HZ41" s="315">
        <f t="shared" ca="1" si="40"/>
        <v>0</v>
      </c>
      <c r="IA41" s="315">
        <f t="shared" ca="1" si="41"/>
        <v>0</v>
      </c>
      <c r="IB41" s="767"/>
      <c r="IC41" s="768"/>
      <c r="ID41" s="768"/>
      <c r="IE41" s="768"/>
      <c r="IF41" s="770"/>
      <c r="IG41" s="315">
        <f t="shared" ca="1" si="42"/>
        <v>0</v>
      </c>
      <c r="IH41" s="315">
        <f t="shared" ca="1" si="43"/>
        <v>0</v>
      </c>
      <c r="II41" s="767"/>
      <c r="IJ41" s="768"/>
      <c r="IK41" s="768"/>
      <c r="IL41" s="768"/>
      <c r="IM41" s="770"/>
      <c r="IN41" s="315">
        <f t="shared" ca="1" si="44"/>
        <v>0</v>
      </c>
      <c r="IO41" s="315">
        <f t="shared" ca="1" si="45"/>
        <v>0</v>
      </c>
      <c r="IP41" s="787"/>
      <c r="IQ41" s="768"/>
      <c r="IR41" s="768"/>
      <c r="IS41" s="768"/>
      <c r="IT41" s="768"/>
      <c r="IU41" s="315">
        <f t="shared" si="46"/>
        <v>0</v>
      </c>
      <c r="IV41" s="1256">
        <f t="shared" si="47"/>
        <v>0</v>
      </c>
      <c r="IW41" s="1255">
        <f t="shared" ca="1" si="34"/>
        <v>0</v>
      </c>
    </row>
    <row r="42" spans="3:257" s="57" customFormat="1" hidden="1">
      <c r="C42" s="274"/>
      <c r="D42" s="274"/>
      <c r="E42" s="3868"/>
      <c r="F42" s="3869"/>
      <c r="G42" s="3869"/>
      <c r="H42" s="3869"/>
      <c r="I42" s="3869"/>
      <c r="J42" s="3869"/>
      <c r="K42" s="3869"/>
      <c r="L42" s="3869"/>
      <c r="M42" s="3803" t="s">
        <v>309</v>
      </c>
      <c r="N42" s="3803" t="s">
        <v>313</v>
      </c>
      <c r="O42" s="3803"/>
      <c r="P42" s="3803"/>
      <c r="Q42" s="3803"/>
      <c r="R42" s="3803"/>
      <c r="S42" s="3804"/>
      <c r="T42" s="3804"/>
      <c r="U42" s="3804"/>
      <c r="V42" s="3804"/>
      <c r="W42" s="3804"/>
      <c r="X42" s="3804"/>
      <c r="Y42" s="3805"/>
      <c r="Z42" s="353"/>
      <c r="AA42" s="353"/>
      <c r="AB42" s="353"/>
      <c r="AC42" s="353"/>
      <c r="AD42" s="33"/>
      <c r="AE42" s="33"/>
      <c r="AF42" s="33"/>
      <c r="AG42" s="34"/>
      <c r="AH42" s="58"/>
      <c r="AI42" s="33"/>
      <c r="AJ42" s="33"/>
      <c r="AK42" s="33"/>
      <c r="AL42" s="33"/>
      <c r="AM42" s="33"/>
      <c r="AN42" s="33"/>
      <c r="AO42" s="33"/>
      <c r="AP42" s="33"/>
      <c r="AQ42" s="33"/>
      <c r="AR42" s="33"/>
      <c r="AS42" s="58"/>
      <c r="AT42" s="58"/>
      <c r="AU42" s="1100"/>
      <c r="AV42" s="1101"/>
      <c r="AW42" s="1102"/>
      <c r="AX42" s="1103" t="s">
        <v>7</v>
      </c>
      <c r="AY42" s="1104"/>
      <c r="AZ42" s="1105"/>
      <c r="BA42" s="1105"/>
      <c r="BB42" s="1105"/>
      <c r="BC42" s="1105"/>
      <c r="BD42" s="1105"/>
      <c r="BE42" s="1106"/>
      <c r="BF42" s="1107"/>
      <c r="BG42" s="1108"/>
      <c r="BH42" s="3243"/>
      <c r="BI42" s="2742"/>
      <c r="BJ42" s="2742"/>
      <c r="BK42" s="1053"/>
      <c r="BL42" s="1054"/>
      <c r="BM42" s="1055"/>
      <c r="BN42" s="1055"/>
      <c r="BO42" s="1055"/>
      <c r="BP42" s="1055"/>
      <c r="BQ42" s="1857"/>
      <c r="BR42" s="1858"/>
      <c r="BS42" s="1056"/>
      <c r="BT42" s="1055"/>
      <c r="BU42" s="1055"/>
      <c r="BV42" s="1055"/>
      <c r="BW42" s="1055"/>
      <c r="BX42" s="1857"/>
      <c r="BY42" s="1864"/>
      <c r="BZ42" s="1057"/>
      <c r="CA42" s="1057"/>
      <c r="CB42" s="1057"/>
      <c r="CC42" s="1055"/>
      <c r="CD42" s="1058"/>
      <c r="CE42" s="1869"/>
      <c r="CF42" s="1869"/>
      <c r="CG42" s="1058"/>
      <c r="CH42" s="1058"/>
      <c r="CI42" s="1058"/>
      <c r="CJ42" s="1058"/>
      <c r="CK42" s="1058"/>
      <c r="CL42" s="1869"/>
      <c r="CM42" s="1869"/>
      <c r="CN42" s="1058"/>
      <c r="CO42" s="1058"/>
      <c r="CP42" s="1058"/>
      <c r="CQ42" s="1058"/>
      <c r="CR42" s="1058"/>
      <c r="CS42" s="1869"/>
      <c r="CT42" s="1875"/>
      <c r="CU42" s="1059"/>
      <c r="CV42" s="1060"/>
      <c r="CW42" s="1061"/>
      <c r="CX42" s="182"/>
      <c r="CY42" s="182"/>
      <c r="CZ42" s="182"/>
      <c r="DA42" s="182"/>
      <c r="DB42" s="182"/>
      <c r="DC42" s="3241"/>
      <c r="DD42" s="1801"/>
      <c r="DE42" s="63"/>
      <c r="DF42" s="63"/>
      <c r="DG42" s="63"/>
      <c r="DH42" s="63"/>
      <c r="DI42" s="63"/>
      <c r="DJ42" s="63"/>
      <c r="DK42" s="63"/>
      <c r="DL42" s="64"/>
      <c r="DM42" s="64"/>
      <c r="DN42" s="64"/>
      <c r="DO42" s="64"/>
      <c r="DP42" s="64"/>
      <c r="DQ42" s="64"/>
      <c r="DR42" s="64"/>
      <c r="DS42" s="21"/>
      <c r="EE42" s="1780"/>
      <c r="EN42" s="274"/>
      <c r="EO42" s="274"/>
      <c r="EP42" s="274"/>
      <c r="EQ42" s="274"/>
      <c r="ER42" s="274"/>
      <c r="FJ42" s="800"/>
      <c r="FM42" s="271"/>
      <c r="FN42" s="272"/>
      <c r="FO42" s="272"/>
      <c r="FP42" s="272"/>
      <c r="FQ42" s="272"/>
      <c r="FR42" s="272"/>
      <c r="FS42" s="272"/>
      <c r="FT42" s="272"/>
      <c r="FU42" s="301"/>
      <c r="FV42" s="301"/>
      <c r="FW42" s="301"/>
      <c r="FX42" s="301"/>
      <c r="FY42" s="301"/>
      <c r="FZ42" s="301"/>
      <c r="GA42" s="301"/>
      <c r="GB42" s="301"/>
      <c r="GC42" s="301"/>
      <c r="GD42" s="301"/>
      <c r="GE42" s="301"/>
      <c r="GF42" s="301"/>
      <c r="GG42" s="301"/>
      <c r="GH42" s="31"/>
      <c r="GI42" s="31"/>
      <c r="GJ42" s="31"/>
      <c r="GK42" s="31"/>
      <c r="GL42" s="33"/>
      <c r="GM42" s="33"/>
      <c r="GN42" s="33"/>
      <c r="GO42" s="34"/>
      <c r="GP42" s="58"/>
      <c r="GQ42" s="33"/>
      <c r="GR42" s="33"/>
      <c r="GS42" s="33"/>
      <c r="GT42" s="33"/>
      <c r="GU42" s="33"/>
      <c r="GV42" s="33"/>
      <c r="GW42" s="33"/>
      <c r="GX42" s="33"/>
      <c r="GY42" s="33"/>
      <c r="GZ42" s="33"/>
      <c r="HA42" s="58"/>
      <c r="HB42" s="58"/>
      <c r="HC42" s="813"/>
      <c r="HD42" s="51"/>
      <c r="HE42" s="51"/>
      <c r="HF42" s="51"/>
      <c r="HG42" s="51"/>
      <c r="HH42" s="59"/>
      <c r="HI42" s="39"/>
      <c r="HJ42" s="1040"/>
      <c r="HK42" s="1040"/>
      <c r="HL42" s="1040"/>
      <c r="HM42" s="33"/>
      <c r="HN42" s="90"/>
      <c r="HO42" s="90"/>
      <c r="HP42" s="248"/>
      <c r="HQ42" s="248"/>
      <c r="HR42" s="248"/>
      <c r="HS42" s="248"/>
      <c r="HT42" s="248"/>
      <c r="HU42" s="248"/>
      <c r="HV42" s="248"/>
      <c r="HW42" s="248"/>
      <c r="HX42" s="248"/>
      <c r="HY42" s="248"/>
      <c r="HZ42" s="248"/>
      <c r="IA42" s="248"/>
      <c r="IB42" s="248"/>
      <c r="IC42" s="248"/>
      <c r="ID42" s="248"/>
      <c r="IE42" s="248"/>
      <c r="IF42" s="248"/>
      <c r="IG42" s="248"/>
      <c r="IH42" s="248"/>
      <c r="II42" s="248"/>
      <c r="IJ42" s="248"/>
      <c r="IK42" s="248"/>
      <c r="IL42" s="248"/>
      <c r="IM42" s="248"/>
      <c r="IN42" s="248"/>
      <c r="IO42" s="248"/>
      <c r="IP42" s="248"/>
      <c r="IQ42" s="248"/>
      <c r="IR42" s="248"/>
      <c r="IS42" s="248"/>
      <c r="IT42" s="248"/>
      <c r="IU42" s="248"/>
      <c r="IV42" s="248"/>
      <c r="IW42" s="1247"/>
    </row>
    <row r="43" spans="3:257" s="57" customFormat="1" ht="13.5" hidden="1" thickBot="1">
      <c r="C43" s="274"/>
      <c r="D43" s="274"/>
      <c r="E43" s="3868"/>
      <c r="F43" s="3869"/>
      <c r="G43" s="3869"/>
      <c r="H43" s="3869"/>
      <c r="I43" s="3869"/>
      <c r="J43" s="3869"/>
      <c r="K43" s="3869"/>
      <c r="L43" s="3869"/>
      <c r="M43" s="3803" t="s">
        <v>310</v>
      </c>
      <c r="N43" s="3803" t="s">
        <v>314</v>
      </c>
      <c r="O43" s="3803"/>
      <c r="P43" s="3803"/>
      <c r="Q43" s="3803"/>
      <c r="R43" s="3803"/>
      <c r="S43" s="3804"/>
      <c r="T43" s="3804"/>
      <c r="U43" s="3804"/>
      <c r="V43" s="3804"/>
      <c r="W43" s="3804"/>
      <c r="X43" s="3804"/>
      <c r="Y43" s="3805"/>
      <c r="Z43" s="353"/>
      <c r="AA43" s="353"/>
      <c r="AB43" s="353"/>
      <c r="AC43" s="353"/>
      <c r="AD43" s="33"/>
      <c r="AE43" s="33"/>
      <c r="AF43" s="33"/>
      <c r="AG43" s="34"/>
      <c r="AH43" s="58"/>
      <c r="AI43" s="33"/>
      <c r="AJ43" s="33"/>
      <c r="AK43" s="33"/>
      <c r="AL43" s="33"/>
      <c r="AM43" s="33"/>
      <c r="AN43" s="33"/>
      <c r="AO43" s="33"/>
      <c r="AP43" s="33"/>
      <c r="AQ43" s="33"/>
      <c r="AR43" s="33"/>
      <c r="AS43" s="58"/>
      <c r="AT43" s="58"/>
      <c r="AU43" s="1109"/>
      <c r="AV43" s="1110"/>
      <c r="AW43" s="1111"/>
      <c r="AX43" s="1112" t="s">
        <v>8</v>
      </c>
      <c r="AY43" s="1113"/>
      <c r="AZ43" s="1114"/>
      <c r="BA43" s="1114"/>
      <c r="BB43" s="1114"/>
      <c r="BC43" s="1114"/>
      <c r="BD43" s="1114"/>
      <c r="BE43" s="1115"/>
      <c r="BF43" s="1116"/>
      <c r="BG43" s="1117"/>
      <c r="BH43" s="3244"/>
      <c r="BI43" s="1063"/>
      <c r="BJ43" s="1063"/>
      <c r="BK43" s="1064"/>
      <c r="BL43" s="1065"/>
      <c r="BM43" s="1066"/>
      <c r="BN43" s="1066"/>
      <c r="BO43" s="1066"/>
      <c r="BP43" s="1066"/>
      <c r="BQ43" s="1859"/>
      <c r="BR43" s="1860"/>
      <c r="BS43" s="1067"/>
      <c r="BT43" s="1066"/>
      <c r="BU43" s="1066"/>
      <c r="BV43" s="1066"/>
      <c r="BW43" s="1066"/>
      <c r="BX43" s="1859"/>
      <c r="BY43" s="1865"/>
      <c r="BZ43" s="1068"/>
      <c r="CA43" s="1068"/>
      <c r="CB43" s="1068"/>
      <c r="CC43" s="1066"/>
      <c r="CD43" s="1069"/>
      <c r="CE43" s="1870"/>
      <c r="CF43" s="1870"/>
      <c r="CG43" s="1069"/>
      <c r="CH43" s="1069"/>
      <c r="CI43" s="1069"/>
      <c r="CJ43" s="1069"/>
      <c r="CK43" s="1069"/>
      <c r="CL43" s="1870"/>
      <c r="CM43" s="1870"/>
      <c r="CN43" s="1069"/>
      <c r="CO43" s="1069"/>
      <c r="CP43" s="1069"/>
      <c r="CQ43" s="1069"/>
      <c r="CR43" s="1069"/>
      <c r="CS43" s="1870"/>
      <c r="CT43" s="1876"/>
      <c r="CU43" s="1070"/>
      <c r="CV43" s="1071"/>
      <c r="CW43" s="1072"/>
      <c r="CX43" s="182"/>
      <c r="CY43" s="182"/>
      <c r="CZ43" s="182"/>
      <c r="DA43" s="182"/>
      <c r="DB43" s="182"/>
      <c r="DC43" s="3241"/>
      <c r="DD43" s="1801"/>
      <c r="DE43" s="63"/>
      <c r="DF43" s="63"/>
      <c r="DG43" s="63"/>
      <c r="DH43" s="63"/>
      <c r="DI43" s="63"/>
      <c r="DJ43" s="63"/>
      <c r="DK43" s="63"/>
      <c r="DL43" s="64"/>
      <c r="DM43" s="64"/>
      <c r="DN43" s="64"/>
      <c r="DO43" s="64"/>
      <c r="DP43" s="64"/>
      <c r="DQ43" s="64"/>
      <c r="DR43" s="64"/>
      <c r="DS43" s="21"/>
      <c r="EE43" s="1780"/>
      <c r="EN43" s="274"/>
      <c r="EO43" s="274"/>
      <c r="EP43" s="274"/>
      <c r="EQ43" s="274"/>
      <c r="ER43" s="274"/>
      <c r="FJ43" s="800"/>
      <c r="FM43" s="271"/>
      <c r="FN43" s="272"/>
      <c r="FO43" s="272"/>
      <c r="FP43" s="272"/>
      <c r="FQ43" s="272"/>
      <c r="FR43" s="272"/>
      <c r="FS43" s="272"/>
      <c r="FT43" s="272"/>
      <c r="FU43" s="301"/>
      <c r="FV43" s="301"/>
      <c r="FW43" s="301"/>
      <c r="FX43" s="301"/>
      <c r="FY43" s="301"/>
      <c r="FZ43" s="301"/>
      <c r="GA43" s="301"/>
      <c r="GB43" s="301"/>
      <c r="GC43" s="301"/>
      <c r="GD43" s="301"/>
      <c r="GE43" s="301"/>
      <c r="GF43" s="301"/>
      <c r="GG43" s="301"/>
      <c r="GH43" s="31"/>
      <c r="GI43" s="31"/>
      <c r="GJ43" s="31"/>
      <c r="GK43" s="31"/>
      <c r="GL43" s="33"/>
      <c r="GM43" s="33"/>
      <c r="GN43" s="33"/>
      <c r="GO43" s="34"/>
      <c r="GP43" s="58"/>
      <c r="GQ43" s="33"/>
      <c r="GR43" s="33"/>
      <c r="GS43" s="33"/>
      <c r="GT43" s="33"/>
      <c r="GU43" s="33"/>
      <c r="GV43" s="33"/>
      <c r="GW43" s="33"/>
      <c r="GX43" s="33"/>
      <c r="GY43" s="33"/>
      <c r="GZ43" s="33"/>
      <c r="HA43" s="58"/>
      <c r="HB43" s="58"/>
      <c r="HC43" s="813"/>
      <c r="HD43" s="51"/>
      <c r="HE43" s="51"/>
      <c r="HF43" s="51"/>
      <c r="HG43" s="51"/>
      <c r="HH43" s="59"/>
      <c r="HI43" s="39"/>
      <c r="HJ43" s="1040"/>
      <c r="HK43" s="1040"/>
      <c r="HL43" s="1040"/>
      <c r="HM43" s="33"/>
      <c r="HN43" s="90"/>
      <c r="HO43" s="90"/>
      <c r="HP43" s="248"/>
      <c r="HQ43" s="248"/>
      <c r="HR43" s="248"/>
      <c r="HS43" s="248"/>
      <c r="HT43" s="248"/>
      <c r="HU43" s="248"/>
      <c r="HV43" s="248"/>
      <c r="HW43" s="248"/>
      <c r="HX43" s="248"/>
      <c r="HY43" s="248"/>
      <c r="HZ43" s="248"/>
      <c r="IA43" s="248"/>
      <c r="IB43" s="248"/>
      <c r="IC43" s="248"/>
      <c r="ID43" s="248"/>
      <c r="IE43" s="248"/>
      <c r="IF43" s="248"/>
      <c r="IG43" s="248"/>
      <c r="IH43" s="248"/>
      <c r="II43" s="248"/>
      <c r="IJ43" s="248"/>
      <c r="IK43" s="248"/>
      <c r="IL43" s="248"/>
      <c r="IM43" s="248"/>
      <c r="IN43" s="248"/>
      <c r="IO43" s="248"/>
      <c r="IP43" s="248"/>
      <c r="IQ43" s="248"/>
      <c r="IR43" s="248"/>
      <c r="IS43" s="248"/>
      <c r="IT43" s="248"/>
      <c r="IU43" s="248"/>
      <c r="IV43" s="248"/>
      <c r="IW43" s="1247"/>
    </row>
    <row r="44" spans="3:257" s="57" customFormat="1" hidden="1">
      <c r="C44" s="274"/>
      <c r="D44" s="274"/>
      <c r="E44" s="3868"/>
      <c r="F44" s="3869"/>
      <c r="G44" s="3869"/>
      <c r="H44" s="3869"/>
      <c r="I44" s="3869"/>
      <c r="J44" s="3869"/>
      <c r="K44" s="3869"/>
      <c r="L44" s="3869"/>
      <c r="M44" s="3803"/>
      <c r="N44" s="3803"/>
      <c r="O44" s="3803"/>
      <c r="P44" s="3803"/>
      <c r="Q44" s="3803"/>
      <c r="R44" s="3803"/>
      <c r="S44" s="3804"/>
      <c r="T44" s="3804"/>
      <c r="U44" s="3804"/>
      <c r="V44" s="3804"/>
      <c r="W44" s="3804"/>
      <c r="X44" s="3804"/>
      <c r="Y44" s="3805"/>
      <c r="Z44" s="353"/>
      <c r="AA44" s="353"/>
      <c r="AB44" s="353"/>
      <c r="AC44" s="353"/>
      <c r="AD44" s="33"/>
      <c r="AE44" s="33"/>
      <c r="AF44" s="33"/>
      <c r="AG44" s="34"/>
      <c r="AH44" s="58"/>
      <c r="AI44" s="33"/>
      <c r="AJ44" s="33"/>
      <c r="AK44" s="33"/>
      <c r="AL44" s="33"/>
      <c r="AM44" s="33"/>
      <c r="AN44" s="33"/>
      <c r="AO44" s="33"/>
      <c r="AP44" s="33"/>
      <c r="AQ44" s="33"/>
      <c r="AR44" s="33"/>
      <c r="AS44" s="58"/>
      <c r="AT44" s="58"/>
      <c r="AU44" s="1100"/>
      <c r="AV44" s="1101"/>
      <c r="AW44" s="4318" t="str">
        <f>AW30</f>
        <v>EĞİTİM FAK.</v>
      </c>
      <c r="AX44" s="1222" t="s">
        <v>7</v>
      </c>
      <c r="AY44" s="1223">
        <f ca="1">CB133</f>
        <v>0</v>
      </c>
      <c r="AZ44" s="1223">
        <f ca="1">CD133</f>
        <v>0</v>
      </c>
      <c r="BA44" s="1223">
        <f ca="1">CF133</f>
        <v>0</v>
      </c>
      <c r="BB44" s="1223">
        <f ca="1">CH133</f>
        <v>0</v>
      </c>
      <c r="BC44" s="1223">
        <f ca="1">CJ133</f>
        <v>0</v>
      </c>
      <c r="BD44" s="1223">
        <f ca="1">CL133</f>
        <v>0</v>
      </c>
      <c r="BE44" s="1224">
        <f ca="1">CN133</f>
        <v>0</v>
      </c>
      <c r="BF44" s="1107"/>
      <c r="BG44" s="1108"/>
      <c r="BH44" s="4507" t="str">
        <f>AW44</f>
        <v>EĞİTİM FAK.</v>
      </c>
      <c r="BI44" s="4335"/>
      <c r="BJ44" s="4336"/>
      <c r="BK44" s="1053" t="s">
        <v>7</v>
      </c>
      <c r="BL44" s="1054">
        <f ca="1">IF(BL30=0,0,IF(BL$14="X",0,AY44))</f>
        <v>0</v>
      </c>
      <c r="BM44" s="1055">
        <f ca="1">IF(BM30=0,0,IF(BM$14="X",0,AZ44))</f>
        <v>0</v>
      </c>
      <c r="BN44" s="1055">
        <f t="shared" ref="BN44:BR44" ca="1" si="91">IF(BN30=0,0,IF(BN$14="X",0,BA44))</f>
        <v>0</v>
      </c>
      <c r="BO44" s="1055">
        <f t="shared" ca="1" si="91"/>
        <v>0</v>
      </c>
      <c r="BP44" s="1055">
        <f t="shared" ca="1" si="91"/>
        <v>0</v>
      </c>
      <c r="BQ44" s="1857">
        <f t="shared" ca="1" si="91"/>
        <v>0</v>
      </c>
      <c r="BR44" s="1858">
        <f t="shared" ca="1" si="91"/>
        <v>0</v>
      </c>
      <c r="BS44" s="1056">
        <f ca="1">IF(BS30=0,0,IF($BS$14="X",0,AY44))</f>
        <v>0</v>
      </c>
      <c r="BT44" s="1055">
        <f ca="1">IF(BT30=0,0,IF($BT$14="X",0,AZ44))</f>
        <v>0</v>
      </c>
      <c r="BU44" s="1055">
        <f ca="1">IF(BU30=0,0,IF($BU$14="X",0,BA44))</f>
        <v>0</v>
      </c>
      <c r="BV44" s="1055">
        <f ca="1">IF(BV30=0,0,IF($BV$14="X",0,BB44))</f>
        <v>0</v>
      </c>
      <c r="BW44" s="1055">
        <f ca="1">IF(BW30=0,0,IF($BW$14="X",0,BC44))</f>
        <v>0</v>
      </c>
      <c r="BX44" s="1857">
        <f ca="1">IF(BX30=0,0,IF($BX$14="X",0,BD44))</f>
        <v>0</v>
      </c>
      <c r="BY44" s="1864">
        <f t="shared" ref="BY44:BY55" ca="1" si="92">IF(BY30=0,0,IF($BY$14="X",0,BE44))</f>
        <v>0</v>
      </c>
      <c r="BZ44" s="1057">
        <f t="shared" ref="BZ44:BZ55" ca="1" si="93">IF(BZ30=0,0,(IF(BZ$14="X",0,AY44)))</f>
        <v>0</v>
      </c>
      <c r="CA44" s="1057">
        <f t="shared" ref="CA44:CA55" ca="1" si="94">IF(CA30=0,0,(IF(CA$14="X",0,AZ44)))</f>
        <v>0</v>
      </c>
      <c r="CB44" s="1057">
        <f t="shared" ref="CB44:CB55" ca="1" si="95">IF(CB30=0,0,(IF(CB$14="X",0,BA44)))</f>
        <v>0</v>
      </c>
      <c r="CC44" s="1055">
        <f t="shared" ref="CC44:CC55" ca="1" si="96">IF(CC30=0,0,(IF(CC$14="X",0,BB44)))</f>
        <v>0</v>
      </c>
      <c r="CD44" s="1058">
        <f t="shared" ref="CD44:CD55" ca="1" si="97">IF(CD30=0,0,(IF(CD$14="X",0,BC44)))</f>
        <v>0</v>
      </c>
      <c r="CE44" s="1869">
        <f t="shared" ref="CE44:CE55" ca="1" si="98">IF(CE30=0,0,(IF(CE$14="X",0,BD44)))</f>
        <v>0</v>
      </c>
      <c r="CF44" s="1869">
        <f t="shared" ref="CF44" ca="1" si="99">IF(CF30=0,0,(IF(CF$14="X",0,BE44)))</f>
        <v>0</v>
      </c>
      <c r="CG44" s="1058">
        <f t="shared" ref="CG44:CM44" ca="1" si="100">IF(CG30=0,0,(IF(CG$14="X",0,AY44)))</f>
        <v>0</v>
      </c>
      <c r="CH44" s="1058">
        <f t="shared" ca="1" si="100"/>
        <v>0</v>
      </c>
      <c r="CI44" s="1058">
        <f t="shared" ca="1" si="100"/>
        <v>0</v>
      </c>
      <c r="CJ44" s="1058">
        <f t="shared" ca="1" si="100"/>
        <v>0</v>
      </c>
      <c r="CK44" s="1058">
        <f t="shared" ca="1" si="100"/>
        <v>0</v>
      </c>
      <c r="CL44" s="1869">
        <f t="shared" ca="1" si="100"/>
        <v>0</v>
      </c>
      <c r="CM44" s="1869">
        <f t="shared" ca="1" si="100"/>
        <v>0</v>
      </c>
      <c r="CN44" s="1058">
        <f t="shared" ref="CN44:CT44" si="101">IF(CN30=0,0,(IF(CN$14="E",AY44,(IF(OR(CN$1="X",CN$14="X"),0,AY44)))))</f>
        <v>0</v>
      </c>
      <c r="CO44" s="1058">
        <f t="shared" si="101"/>
        <v>0</v>
      </c>
      <c r="CP44" s="1058">
        <f t="shared" si="101"/>
        <v>0</v>
      </c>
      <c r="CQ44" s="1058">
        <f t="shared" si="101"/>
        <v>0</v>
      </c>
      <c r="CR44" s="1058">
        <f t="shared" si="101"/>
        <v>0</v>
      </c>
      <c r="CS44" s="1869">
        <f t="shared" si="101"/>
        <v>0</v>
      </c>
      <c r="CT44" s="1875">
        <f t="shared" si="101"/>
        <v>0</v>
      </c>
      <c r="CU44" s="857">
        <f t="shared" ca="1" si="33"/>
        <v>0</v>
      </c>
      <c r="CV44" s="1060"/>
      <c r="CW44" s="1061"/>
      <c r="CX44" s="182"/>
      <c r="CY44" s="182"/>
      <c r="CZ44" s="182"/>
      <c r="DA44" s="182"/>
      <c r="DB44" s="182"/>
      <c r="DC44" s="3241"/>
      <c r="DD44" s="1801"/>
      <c r="DE44" s="63"/>
      <c r="DF44" s="63"/>
      <c r="DG44" s="63"/>
      <c r="DH44" s="63"/>
      <c r="DI44" s="63"/>
      <c r="DJ44" s="63"/>
      <c r="DK44" s="63"/>
      <c r="DL44" s="64"/>
      <c r="DM44" s="64"/>
      <c r="DN44" s="64"/>
      <c r="DO44" s="64"/>
      <c r="DP44" s="64"/>
      <c r="DQ44" s="64"/>
      <c r="DR44" s="64"/>
      <c r="DS44" s="21"/>
      <c r="EE44" s="1780"/>
      <c r="EN44" s="274"/>
      <c r="EO44" s="274"/>
      <c r="EP44" s="274"/>
      <c r="EQ44" s="274"/>
      <c r="ER44" s="274"/>
      <c r="FJ44" s="800"/>
      <c r="FM44" s="271"/>
      <c r="FN44" s="272"/>
      <c r="FO44" s="272"/>
      <c r="FP44" s="272"/>
      <c r="FQ44" s="272"/>
      <c r="FR44" s="272"/>
      <c r="FS44" s="272"/>
      <c r="FT44" s="272"/>
      <c r="FU44" s="301"/>
      <c r="FV44" s="301"/>
      <c r="FW44" s="301"/>
      <c r="FX44" s="301"/>
      <c r="FY44" s="301"/>
      <c r="FZ44" s="301"/>
      <c r="GA44" s="301"/>
      <c r="GB44" s="301"/>
      <c r="GC44" s="301"/>
      <c r="GD44" s="301"/>
      <c r="GE44" s="301"/>
      <c r="GF44" s="301"/>
      <c r="GG44" s="301"/>
      <c r="GH44" s="31"/>
      <c r="GI44" s="31"/>
      <c r="GJ44" s="31"/>
      <c r="GK44" s="31"/>
      <c r="GL44" s="33"/>
      <c r="GM44" s="33"/>
      <c r="GN44" s="33"/>
      <c r="GO44" s="34"/>
      <c r="GP44" s="58"/>
      <c r="GQ44" s="33"/>
      <c r="GR44" s="33"/>
      <c r="GS44" s="33"/>
      <c r="GT44" s="33"/>
      <c r="GU44" s="33"/>
      <c r="GV44" s="33"/>
      <c r="GW44" s="33"/>
      <c r="GX44" s="33"/>
      <c r="GY44" s="33"/>
      <c r="GZ44" s="33"/>
      <c r="HA44" s="58"/>
      <c r="HB44" s="58"/>
      <c r="HC44" s="813"/>
      <c r="HD44" s="51"/>
      <c r="HE44" s="51"/>
      <c r="HF44" s="51"/>
      <c r="HG44" s="51"/>
      <c r="HH44" s="59"/>
      <c r="HI44" s="39"/>
      <c r="HJ44" s="1040"/>
      <c r="HK44" s="1040"/>
      <c r="HL44" s="1040"/>
      <c r="HM44" s="33"/>
      <c r="HN44" s="90"/>
      <c r="HO44" s="90"/>
      <c r="HP44" s="248"/>
      <c r="HQ44" s="248"/>
      <c r="HR44" s="248"/>
      <c r="HS44" s="248"/>
      <c r="HT44" s="248"/>
      <c r="HU44" s="248"/>
      <c r="HV44" s="248"/>
      <c r="HW44" s="248"/>
      <c r="HX44" s="248"/>
      <c r="HY44" s="248"/>
      <c r="HZ44" s="248"/>
      <c r="IA44" s="248"/>
      <c r="IB44" s="248"/>
      <c r="IC44" s="248"/>
      <c r="ID44" s="248"/>
      <c r="IE44" s="248"/>
      <c r="IF44" s="248"/>
      <c r="IG44" s="248"/>
      <c r="IH44" s="248"/>
      <c r="II44" s="248"/>
      <c r="IJ44" s="248"/>
      <c r="IK44" s="248"/>
      <c r="IL44" s="248"/>
      <c r="IM44" s="248"/>
      <c r="IN44" s="248"/>
      <c r="IO44" s="248"/>
      <c r="IP44" s="248"/>
      <c r="IQ44" s="248"/>
      <c r="IR44" s="248"/>
      <c r="IS44" s="248"/>
      <c r="IT44" s="248"/>
      <c r="IU44" s="248"/>
      <c r="IV44" s="248"/>
      <c r="IW44" s="1247"/>
    </row>
    <row r="45" spans="3:257" s="57" customFormat="1" ht="13.5" hidden="1" thickBot="1">
      <c r="C45" s="274"/>
      <c r="D45" s="274"/>
      <c r="E45" s="3868"/>
      <c r="F45" s="3869"/>
      <c r="G45" s="3869"/>
      <c r="H45" s="3869"/>
      <c r="I45" s="3869"/>
      <c r="J45" s="3869"/>
      <c r="K45" s="3869"/>
      <c r="L45" s="3869"/>
      <c r="M45" s="3803"/>
      <c r="N45" s="3803"/>
      <c r="O45" s="3803"/>
      <c r="P45" s="3803"/>
      <c r="Q45" s="3803"/>
      <c r="R45" s="3803"/>
      <c r="S45" s="3804"/>
      <c r="T45" s="3804"/>
      <c r="U45" s="3804"/>
      <c r="V45" s="3804"/>
      <c r="W45" s="3804"/>
      <c r="X45" s="3804"/>
      <c r="Y45" s="3805"/>
      <c r="Z45" s="353"/>
      <c r="AA45" s="353"/>
      <c r="AB45" s="353"/>
      <c r="AC45" s="353"/>
      <c r="AD45" s="33"/>
      <c r="AE45" s="33"/>
      <c r="AF45" s="33"/>
      <c r="AG45" s="34"/>
      <c r="AH45" s="58"/>
      <c r="AI45" s="33"/>
      <c r="AJ45" s="33"/>
      <c r="AK45" s="33"/>
      <c r="AL45" s="33"/>
      <c r="AM45" s="33"/>
      <c r="AN45" s="33"/>
      <c r="AO45" s="33"/>
      <c r="AP45" s="33"/>
      <c r="AQ45" s="33"/>
      <c r="AR45" s="33"/>
      <c r="AS45" s="58"/>
      <c r="AT45" s="58"/>
      <c r="AU45" s="1118"/>
      <c r="AV45" s="1119"/>
      <c r="AW45" s="4319"/>
      <c r="AX45" s="1220" t="s">
        <v>8</v>
      </c>
      <c r="AY45" s="1219">
        <f ca="1">CC133</f>
        <v>0</v>
      </c>
      <c r="AZ45" s="1219">
        <f ca="1">CE133</f>
        <v>0</v>
      </c>
      <c r="BA45" s="1219">
        <f ca="1">CG133</f>
        <v>0</v>
      </c>
      <c r="BB45" s="1219">
        <f ca="1">CI133</f>
        <v>0</v>
      </c>
      <c r="BC45" s="1219">
        <f ca="1">CK133</f>
        <v>0</v>
      </c>
      <c r="BD45" s="1219">
        <f ca="1">CM133</f>
        <v>0</v>
      </c>
      <c r="BE45" s="1221">
        <f ca="1">CO133</f>
        <v>0</v>
      </c>
      <c r="BF45" s="1120"/>
      <c r="BG45" s="1121"/>
      <c r="BH45" s="4508"/>
      <c r="BI45" s="4324"/>
      <c r="BJ45" s="4325"/>
      <c r="BK45" s="747" t="s">
        <v>8</v>
      </c>
      <c r="BL45" s="523">
        <f t="shared" ref="BL45:BR45" ca="1" si="102">IF(BL31=0,0,IF(BL$14="X",0,AY45))</f>
        <v>0</v>
      </c>
      <c r="BM45" s="524">
        <f t="shared" ca="1" si="102"/>
        <v>0</v>
      </c>
      <c r="BN45" s="524">
        <f t="shared" ca="1" si="102"/>
        <v>0</v>
      </c>
      <c r="BO45" s="524">
        <f t="shared" ca="1" si="102"/>
        <v>0</v>
      </c>
      <c r="BP45" s="524">
        <f t="shared" ca="1" si="102"/>
        <v>0</v>
      </c>
      <c r="BQ45" s="1853">
        <f t="shared" ca="1" si="102"/>
        <v>0</v>
      </c>
      <c r="BR45" s="1854">
        <f t="shared" ca="1" si="102"/>
        <v>0</v>
      </c>
      <c r="BS45" s="525">
        <f t="shared" ref="BS45:BS55" ca="1" si="103">IF(BS31=0,0,IF($BS$14="X",0,AY45))</f>
        <v>0</v>
      </c>
      <c r="BT45" s="524">
        <f t="shared" ref="BT45:BT55" ca="1" si="104">IF(BT31=0,0,IF($BT$14="X",0,AZ45))</f>
        <v>0</v>
      </c>
      <c r="BU45" s="524">
        <f t="shared" ref="BU45:BU55" ca="1" si="105">IF(BU31=0,0,IF($BU$14="X",0,BA45))</f>
        <v>0</v>
      </c>
      <c r="BV45" s="524">
        <f t="shared" ref="BV45:BV55" ca="1" si="106">IF(BV31=0,0,IF($BV$14="X",0,BB45))</f>
        <v>0</v>
      </c>
      <c r="BW45" s="524">
        <f t="shared" ref="BW45:BW55" ca="1" si="107">IF(BW31=0,0,IF($BW$14="X",0,BC45))</f>
        <v>0</v>
      </c>
      <c r="BX45" s="1853">
        <f t="shared" ref="BX45:BX55" ca="1" si="108">IF(BX31=0,0,IF($BX$14="X",0,BD45))</f>
        <v>0</v>
      </c>
      <c r="BY45" s="1862">
        <f t="shared" ca="1" si="92"/>
        <v>0</v>
      </c>
      <c r="BZ45" s="639">
        <f t="shared" ca="1" si="93"/>
        <v>0</v>
      </c>
      <c r="CA45" s="639">
        <f t="shared" ca="1" si="94"/>
        <v>0</v>
      </c>
      <c r="CB45" s="639">
        <f t="shared" ca="1" si="95"/>
        <v>0</v>
      </c>
      <c r="CC45" s="524">
        <f t="shared" ca="1" si="96"/>
        <v>0</v>
      </c>
      <c r="CD45" s="526">
        <f t="shared" ca="1" si="97"/>
        <v>0</v>
      </c>
      <c r="CE45" s="1867">
        <f t="shared" ca="1" si="98"/>
        <v>0</v>
      </c>
      <c r="CF45" s="1867">
        <f t="shared" ref="CF45" ca="1" si="109">IF(CF31=0,0,(IF(CF$14="X",0,BE45)))</f>
        <v>0</v>
      </c>
      <c r="CG45" s="526">
        <f t="shared" ref="CG45:CM45" ca="1" si="110">IF(CG31=0,0,(IF(CG$14="X",0,AY45)))</f>
        <v>0</v>
      </c>
      <c r="CH45" s="526">
        <f t="shared" ca="1" si="110"/>
        <v>0</v>
      </c>
      <c r="CI45" s="526">
        <f t="shared" ca="1" si="110"/>
        <v>0</v>
      </c>
      <c r="CJ45" s="526">
        <f t="shared" ca="1" si="110"/>
        <v>0</v>
      </c>
      <c r="CK45" s="526">
        <f t="shared" ca="1" si="110"/>
        <v>0</v>
      </c>
      <c r="CL45" s="1867">
        <f t="shared" ca="1" si="110"/>
        <v>0</v>
      </c>
      <c r="CM45" s="1867">
        <f t="shared" ca="1" si="110"/>
        <v>0</v>
      </c>
      <c r="CN45" s="526">
        <f t="shared" ref="CN45:CT45" si="111">IF(CN31=0,0,(IF(CN$14="E",AY45,(IF(OR(CN$1="X",CN$14="X"),0,AY45)))))</f>
        <v>0</v>
      </c>
      <c r="CO45" s="526">
        <f t="shared" si="111"/>
        <v>0</v>
      </c>
      <c r="CP45" s="526">
        <f t="shared" si="111"/>
        <v>0</v>
      </c>
      <c r="CQ45" s="526">
        <f t="shared" si="111"/>
        <v>0</v>
      </c>
      <c r="CR45" s="526">
        <f t="shared" si="111"/>
        <v>0</v>
      </c>
      <c r="CS45" s="1867">
        <f t="shared" si="111"/>
        <v>0</v>
      </c>
      <c r="CT45" s="1873">
        <f t="shared" si="111"/>
        <v>0</v>
      </c>
      <c r="CU45" s="3242">
        <f t="shared" ca="1" si="33"/>
        <v>0</v>
      </c>
      <c r="CV45" s="1049"/>
      <c r="CW45" s="1062"/>
      <c r="CX45" s="182"/>
      <c r="CY45" s="182"/>
      <c r="CZ45" s="182"/>
      <c r="DA45" s="182"/>
      <c r="DB45" s="182"/>
      <c r="DC45" s="3241"/>
      <c r="DD45" s="1801"/>
      <c r="DE45" s="63"/>
      <c r="DF45" s="63"/>
      <c r="DG45" s="63"/>
      <c r="DH45" s="63"/>
      <c r="DI45" s="63"/>
      <c r="DJ45" s="63"/>
      <c r="DK45" s="63"/>
      <c r="DL45" s="64"/>
      <c r="DM45" s="64"/>
      <c r="DN45" s="64"/>
      <c r="DO45" s="64"/>
      <c r="DP45" s="64"/>
      <c r="DQ45" s="64"/>
      <c r="DR45" s="64"/>
      <c r="DS45" s="21"/>
      <c r="EE45" s="1780"/>
      <c r="EN45" s="274"/>
      <c r="EO45" s="274"/>
      <c r="EP45" s="274"/>
      <c r="EQ45" s="274"/>
      <c r="ER45" s="274"/>
      <c r="FJ45" s="800"/>
      <c r="FM45" s="271"/>
      <c r="FN45" s="272"/>
      <c r="FO45" s="272"/>
      <c r="FP45" s="272"/>
      <c r="FQ45" s="272"/>
      <c r="FR45" s="272"/>
      <c r="FS45" s="272"/>
      <c r="FT45" s="272"/>
      <c r="FU45" s="301"/>
      <c r="FV45" s="301"/>
      <c r="FW45" s="301"/>
      <c r="FX45" s="301"/>
      <c r="FY45" s="301"/>
      <c r="FZ45" s="301"/>
      <c r="GA45" s="301"/>
      <c r="GB45" s="301"/>
      <c r="GC45" s="301"/>
      <c r="GD45" s="301"/>
      <c r="GE45" s="301"/>
      <c r="GF45" s="301"/>
      <c r="GG45" s="301"/>
      <c r="GH45" s="31"/>
      <c r="GI45" s="31"/>
      <c r="GJ45" s="31"/>
      <c r="GK45" s="31"/>
      <c r="GL45" s="33"/>
      <c r="GM45" s="33"/>
      <c r="GN45" s="33"/>
      <c r="GO45" s="34"/>
      <c r="GP45" s="58"/>
      <c r="GQ45" s="33"/>
      <c r="GR45" s="33"/>
      <c r="GS45" s="33"/>
      <c r="GT45" s="33"/>
      <c r="GU45" s="33"/>
      <c r="GV45" s="33"/>
      <c r="GW45" s="33"/>
      <c r="GX45" s="33"/>
      <c r="GY45" s="33"/>
      <c r="GZ45" s="33"/>
      <c r="HA45" s="58"/>
      <c r="HB45" s="58"/>
      <c r="HC45" s="813"/>
      <c r="HD45" s="51"/>
      <c r="HE45" s="51"/>
      <c r="HF45" s="51"/>
      <c r="HG45" s="51"/>
      <c r="HH45" s="59"/>
      <c r="HI45" s="39"/>
      <c r="HJ45" s="1040"/>
      <c r="HK45" s="1040"/>
      <c r="HL45" s="1040"/>
      <c r="HM45" s="33"/>
      <c r="HN45" s="90"/>
      <c r="HO45" s="90"/>
      <c r="HP45" s="248"/>
      <c r="HQ45" s="248"/>
      <c r="HR45" s="248"/>
      <c r="HS45" s="248"/>
      <c r="HT45" s="248"/>
      <c r="HU45" s="248"/>
      <c r="HV45" s="248"/>
      <c r="HW45" s="248"/>
      <c r="HX45" s="248"/>
      <c r="HY45" s="248"/>
      <c r="HZ45" s="248"/>
      <c r="IA45" s="248"/>
      <c r="IB45" s="248"/>
      <c r="IC45" s="248"/>
      <c r="ID45" s="248"/>
      <c r="IE45" s="248"/>
      <c r="IF45" s="248"/>
      <c r="IG45" s="248"/>
      <c r="IH45" s="248"/>
      <c r="II45" s="248"/>
      <c r="IJ45" s="248"/>
      <c r="IK45" s="248"/>
      <c r="IL45" s="248"/>
      <c r="IM45" s="248"/>
      <c r="IN45" s="248"/>
      <c r="IO45" s="248"/>
      <c r="IP45" s="248"/>
      <c r="IQ45" s="248"/>
      <c r="IR45" s="248"/>
      <c r="IS45" s="248"/>
      <c r="IT45" s="248"/>
      <c r="IU45" s="248"/>
      <c r="IV45" s="248"/>
      <c r="IW45" s="1247"/>
    </row>
    <row r="46" spans="3:257" s="57" customFormat="1" hidden="1">
      <c r="C46" s="274"/>
      <c r="D46" s="274"/>
      <c r="E46" s="3868"/>
      <c r="F46" s="3869"/>
      <c r="G46" s="3869"/>
      <c r="H46" s="3869"/>
      <c r="I46" s="3869"/>
      <c r="J46" s="3869"/>
      <c r="K46" s="3869"/>
      <c r="L46" s="3869"/>
      <c r="M46" s="3803"/>
      <c r="N46" s="3803"/>
      <c r="O46" s="3803"/>
      <c r="P46" s="3803"/>
      <c r="Q46" s="3803"/>
      <c r="R46" s="3803"/>
      <c r="S46" s="3804"/>
      <c r="T46" s="3804"/>
      <c r="U46" s="3804"/>
      <c r="V46" s="3804"/>
      <c r="W46" s="3804"/>
      <c r="X46" s="3804"/>
      <c r="Y46" s="3805"/>
      <c r="Z46" s="353"/>
      <c r="AA46" s="353"/>
      <c r="AB46" s="353"/>
      <c r="AC46" s="353"/>
      <c r="AD46" s="33"/>
      <c r="AE46" s="33"/>
      <c r="AF46" s="33"/>
      <c r="AG46" s="34"/>
      <c r="AH46" s="58"/>
      <c r="AI46" s="33"/>
      <c r="AJ46" s="33"/>
      <c r="AK46" s="33"/>
      <c r="AL46" s="33"/>
      <c r="AM46" s="33"/>
      <c r="AN46" s="33"/>
      <c r="AO46" s="33"/>
      <c r="AP46" s="33"/>
      <c r="AQ46" s="33"/>
      <c r="AR46" s="33"/>
      <c r="AS46" s="58"/>
      <c r="AT46" s="58"/>
      <c r="AU46" s="1118"/>
      <c r="AV46" s="1119"/>
      <c r="AW46" s="4318" t="str">
        <f t="shared" ref="AW46" si="112">AW32</f>
        <v>FEN EDEBİYAT FAK.</v>
      </c>
      <c r="AX46" s="1222" t="s">
        <v>7</v>
      </c>
      <c r="AY46" s="1223">
        <f ca="1">CB134</f>
        <v>0</v>
      </c>
      <c r="AZ46" s="1223">
        <f ca="1">CD134</f>
        <v>0</v>
      </c>
      <c r="BA46" s="1223">
        <f ca="1">CF134</f>
        <v>0</v>
      </c>
      <c r="BB46" s="1223">
        <f ca="1">CH134</f>
        <v>0</v>
      </c>
      <c r="BC46" s="1223">
        <f ca="1">CJ134</f>
        <v>0</v>
      </c>
      <c r="BD46" s="1223">
        <f ca="1">CL134</f>
        <v>0</v>
      </c>
      <c r="BE46" s="1224">
        <f ca="1">CN134</f>
        <v>0</v>
      </c>
      <c r="BF46" s="1120"/>
      <c r="BG46" s="1121"/>
      <c r="BH46" s="4508" t="str">
        <f t="shared" ref="BH46" si="113">AW46</f>
        <v>FEN EDEBİYAT FAK.</v>
      </c>
      <c r="BI46" s="4324"/>
      <c r="BJ46" s="4325"/>
      <c r="BK46" s="747" t="s">
        <v>7</v>
      </c>
      <c r="BL46" s="523">
        <f t="shared" ref="BL46:BR46" ca="1" si="114">IF(BL32=0,0,IF(BL$14="X",0,AY46))</f>
        <v>0</v>
      </c>
      <c r="BM46" s="524">
        <f t="shared" ca="1" si="114"/>
        <v>0</v>
      </c>
      <c r="BN46" s="524">
        <f t="shared" ca="1" si="114"/>
        <v>0</v>
      </c>
      <c r="BO46" s="524">
        <f t="shared" ca="1" si="114"/>
        <v>0</v>
      </c>
      <c r="BP46" s="524">
        <f t="shared" ca="1" si="114"/>
        <v>0</v>
      </c>
      <c r="BQ46" s="1853">
        <f t="shared" ca="1" si="114"/>
        <v>0</v>
      </c>
      <c r="BR46" s="1854">
        <f t="shared" ca="1" si="114"/>
        <v>0</v>
      </c>
      <c r="BS46" s="525">
        <f t="shared" ca="1" si="103"/>
        <v>0</v>
      </c>
      <c r="BT46" s="524">
        <f t="shared" ca="1" si="104"/>
        <v>0</v>
      </c>
      <c r="BU46" s="524">
        <f t="shared" ca="1" si="105"/>
        <v>0</v>
      </c>
      <c r="BV46" s="524">
        <f t="shared" ca="1" si="106"/>
        <v>0</v>
      </c>
      <c r="BW46" s="524">
        <f t="shared" ca="1" si="107"/>
        <v>0</v>
      </c>
      <c r="BX46" s="1853">
        <f t="shared" ca="1" si="108"/>
        <v>0</v>
      </c>
      <c r="BY46" s="1862">
        <f t="shared" ca="1" si="92"/>
        <v>0</v>
      </c>
      <c r="BZ46" s="639">
        <f t="shared" ca="1" si="93"/>
        <v>0</v>
      </c>
      <c r="CA46" s="639">
        <f t="shared" ca="1" si="94"/>
        <v>0</v>
      </c>
      <c r="CB46" s="639">
        <f t="shared" ca="1" si="95"/>
        <v>0</v>
      </c>
      <c r="CC46" s="524">
        <f t="shared" ca="1" si="96"/>
        <v>0</v>
      </c>
      <c r="CD46" s="526">
        <f t="shared" ca="1" si="97"/>
        <v>0</v>
      </c>
      <c r="CE46" s="1867">
        <f t="shared" ca="1" si="98"/>
        <v>0</v>
      </c>
      <c r="CF46" s="1867">
        <f t="shared" ref="CF46" ca="1" si="115">IF(CF32=0,0,(IF(CF$14="X",0,BE46)))</f>
        <v>0</v>
      </c>
      <c r="CG46" s="526">
        <f t="shared" ref="CG46:CM46" ca="1" si="116">IF(CG32=0,0,(IF(CG$14="X",0,AY46)))</f>
        <v>0</v>
      </c>
      <c r="CH46" s="526">
        <f t="shared" ca="1" si="116"/>
        <v>0</v>
      </c>
      <c r="CI46" s="526">
        <f t="shared" ca="1" si="116"/>
        <v>0</v>
      </c>
      <c r="CJ46" s="526">
        <f t="shared" ca="1" si="116"/>
        <v>0</v>
      </c>
      <c r="CK46" s="526">
        <f t="shared" ca="1" si="116"/>
        <v>0</v>
      </c>
      <c r="CL46" s="1867">
        <f t="shared" ca="1" si="116"/>
        <v>0</v>
      </c>
      <c r="CM46" s="1867">
        <f t="shared" ca="1" si="116"/>
        <v>0</v>
      </c>
      <c r="CN46" s="526">
        <f t="shared" ref="CN46:CT46" si="117">IF(CN32=0,0,(IF(CN$14="E",AY46,(IF(OR(CN$1="X",CN$14="X"),0,AY46)))))</f>
        <v>0</v>
      </c>
      <c r="CO46" s="526">
        <f t="shared" si="117"/>
        <v>0</v>
      </c>
      <c r="CP46" s="526">
        <f t="shared" si="117"/>
        <v>0</v>
      </c>
      <c r="CQ46" s="526">
        <f t="shared" si="117"/>
        <v>0</v>
      </c>
      <c r="CR46" s="526">
        <f t="shared" si="117"/>
        <v>0</v>
      </c>
      <c r="CS46" s="1867">
        <f t="shared" si="117"/>
        <v>0</v>
      </c>
      <c r="CT46" s="1873">
        <f t="shared" si="117"/>
        <v>0</v>
      </c>
      <c r="CU46" s="3242">
        <f t="shared" ca="1" si="33"/>
        <v>0</v>
      </c>
      <c r="CV46" s="1049"/>
      <c r="CW46" s="1062"/>
      <c r="CX46" s="182"/>
      <c r="CY46" s="182"/>
      <c r="CZ46" s="182"/>
      <c r="DA46" s="182"/>
      <c r="DB46" s="182"/>
      <c r="DC46" s="3241"/>
      <c r="DD46" s="1801"/>
      <c r="DE46" s="63"/>
      <c r="DF46" s="63"/>
      <c r="DG46" s="63"/>
      <c r="DH46" s="63"/>
      <c r="DI46" s="63"/>
      <c r="DJ46" s="63"/>
      <c r="DK46" s="63"/>
      <c r="DL46" s="64"/>
      <c r="DM46" s="64"/>
      <c r="DN46" s="64"/>
      <c r="DO46" s="64"/>
      <c r="DP46" s="64"/>
      <c r="DQ46" s="64"/>
      <c r="DR46" s="64"/>
      <c r="DS46" s="21"/>
      <c r="EE46" s="1780"/>
      <c r="EN46" s="274"/>
      <c r="EO46" s="274"/>
      <c r="EP46" s="274"/>
      <c r="EQ46" s="274"/>
      <c r="ER46" s="274"/>
      <c r="FJ46" s="800"/>
      <c r="FM46" s="271"/>
      <c r="FN46" s="272"/>
      <c r="FO46" s="272"/>
      <c r="FP46" s="272"/>
      <c r="FQ46" s="272"/>
      <c r="FR46" s="272"/>
      <c r="FS46" s="272"/>
      <c r="FT46" s="272"/>
      <c r="FU46" s="301"/>
      <c r="FV46" s="301"/>
      <c r="FW46" s="301"/>
      <c r="FX46" s="301"/>
      <c r="FY46" s="301"/>
      <c r="FZ46" s="301"/>
      <c r="GA46" s="301"/>
      <c r="GB46" s="301"/>
      <c r="GC46" s="301"/>
      <c r="GD46" s="301"/>
      <c r="GE46" s="301"/>
      <c r="GF46" s="301"/>
      <c r="GG46" s="301"/>
      <c r="GH46" s="31"/>
      <c r="GI46" s="31"/>
      <c r="GJ46" s="31"/>
      <c r="GK46" s="31"/>
      <c r="GL46" s="33"/>
      <c r="GM46" s="33"/>
      <c r="GN46" s="33"/>
      <c r="GO46" s="34"/>
      <c r="GP46" s="58"/>
      <c r="GQ46" s="33"/>
      <c r="GR46" s="33"/>
      <c r="GS46" s="33"/>
      <c r="GT46" s="33"/>
      <c r="GU46" s="33"/>
      <c r="GV46" s="33"/>
      <c r="GW46" s="33"/>
      <c r="GX46" s="33"/>
      <c r="GY46" s="33"/>
      <c r="GZ46" s="33"/>
      <c r="HA46" s="58"/>
      <c r="HB46" s="58"/>
      <c r="HC46" s="813"/>
      <c r="HD46" s="51"/>
      <c r="HE46" s="51"/>
      <c r="HF46" s="51"/>
      <c r="HG46" s="51"/>
      <c r="HH46" s="59"/>
      <c r="HI46" s="39"/>
      <c r="HJ46" s="1040"/>
      <c r="HK46" s="1040"/>
      <c r="HL46" s="1040"/>
      <c r="HM46" s="33"/>
      <c r="HN46" s="90"/>
      <c r="HO46" s="90"/>
      <c r="HP46" s="248"/>
      <c r="HQ46" s="248"/>
      <c r="HR46" s="248"/>
      <c r="HS46" s="248"/>
      <c r="HT46" s="248"/>
      <c r="HU46" s="248"/>
      <c r="HV46" s="248"/>
      <c r="HW46" s="248"/>
      <c r="HX46" s="248"/>
      <c r="HY46" s="248"/>
      <c r="HZ46" s="248"/>
      <c r="IA46" s="248"/>
      <c r="IB46" s="248"/>
      <c r="IC46" s="248"/>
      <c r="ID46" s="248"/>
      <c r="IE46" s="248"/>
      <c r="IF46" s="248"/>
      <c r="IG46" s="248"/>
      <c r="IH46" s="248"/>
      <c r="II46" s="248"/>
      <c r="IJ46" s="248"/>
      <c r="IK46" s="248"/>
      <c r="IL46" s="248"/>
      <c r="IM46" s="248"/>
      <c r="IN46" s="248"/>
      <c r="IO46" s="248"/>
      <c r="IP46" s="248"/>
      <c r="IQ46" s="248"/>
      <c r="IR46" s="248"/>
      <c r="IS46" s="248"/>
      <c r="IT46" s="248"/>
      <c r="IU46" s="248"/>
      <c r="IV46" s="248"/>
      <c r="IW46" s="1247"/>
    </row>
    <row r="47" spans="3:257" s="57" customFormat="1" ht="13.5" hidden="1" thickBot="1">
      <c r="C47" s="274"/>
      <c r="D47" s="274"/>
      <c r="E47" s="3868"/>
      <c r="F47" s="3869"/>
      <c r="G47" s="3869"/>
      <c r="H47" s="3869"/>
      <c r="I47" s="3869"/>
      <c r="J47" s="3869"/>
      <c r="K47" s="3869"/>
      <c r="L47" s="3869"/>
      <c r="M47" s="3803"/>
      <c r="N47" s="3803"/>
      <c r="O47" s="3803"/>
      <c r="P47" s="3803"/>
      <c r="Q47" s="3803"/>
      <c r="R47" s="3803"/>
      <c r="S47" s="3804"/>
      <c r="T47" s="3804"/>
      <c r="U47" s="3804"/>
      <c r="V47" s="3804"/>
      <c r="W47" s="3804"/>
      <c r="X47" s="3804"/>
      <c r="Y47" s="3805"/>
      <c r="Z47" s="353"/>
      <c r="AA47" s="353"/>
      <c r="AB47" s="353"/>
      <c r="AC47" s="353"/>
      <c r="AD47" s="33"/>
      <c r="AE47" s="33"/>
      <c r="AF47" s="33"/>
      <c r="AG47" s="34"/>
      <c r="AH47" s="58"/>
      <c r="AI47" s="33"/>
      <c r="AJ47" s="33"/>
      <c r="AK47" s="33"/>
      <c r="AL47" s="33"/>
      <c r="AM47" s="33"/>
      <c r="AN47" s="33"/>
      <c r="AO47" s="33"/>
      <c r="AP47" s="33"/>
      <c r="AQ47" s="33"/>
      <c r="AR47" s="33"/>
      <c r="AS47" s="58"/>
      <c r="AT47" s="58"/>
      <c r="AU47" s="1118"/>
      <c r="AV47" s="1119"/>
      <c r="AW47" s="4319"/>
      <c r="AX47" s="1220" t="s">
        <v>8</v>
      </c>
      <c r="AY47" s="1219">
        <f ca="1">CC134</f>
        <v>0</v>
      </c>
      <c r="AZ47" s="1219">
        <f ca="1">CE134</f>
        <v>0</v>
      </c>
      <c r="BA47" s="1219">
        <f ca="1">CG134</f>
        <v>0</v>
      </c>
      <c r="BB47" s="1219">
        <f ca="1">CI134</f>
        <v>0</v>
      </c>
      <c r="BC47" s="1219">
        <f ca="1">CK134</f>
        <v>0</v>
      </c>
      <c r="BD47" s="1219">
        <f ca="1">CM134</f>
        <v>0</v>
      </c>
      <c r="BE47" s="1221">
        <f ca="1">CO134</f>
        <v>0</v>
      </c>
      <c r="BF47" s="1120"/>
      <c r="BG47" s="1121"/>
      <c r="BH47" s="4508"/>
      <c r="BI47" s="4324"/>
      <c r="BJ47" s="4325"/>
      <c r="BK47" s="747" t="s">
        <v>8</v>
      </c>
      <c r="BL47" s="523">
        <f t="shared" ref="BL47:BR47" ca="1" si="118">IF(BL33=0,0,IF(BL$14="X",0,AY47))</f>
        <v>0</v>
      </c>
      <c r="BM47" s="524">
        <f t="shared" ca="1" si="118"/>
        <v>0</v>
      </c>
      <c r="BN47" s="524">
        <f t="shared" ca="1" si="118"/>
        <v>0</v>
      </c>
      <c r="BO47" s="524">
        <f t="shared" ca="1" si="118"/>
        <v>0</v>
      </c>
      <c r="BP47" s="524">
        <f t="shared" ca="1" si="118"/>
        <v>0</v>
      </c>
      <c r="BQ47" s="1853">
        <f t="shared" ca="1" si="118"/>
        <v>0</v>
      </c>
      <c r="BR47" s="1854">
        <f t="shared" ca="1" si="118"/>
        <v>0</v>
      </c>
      <c r="BS47" s="525">
        <f t="shared" ca="1" si="103"/>
        <v>0</v>
      </c>
      <c r="BT47" s="524">
        <f t="shared" ca="1" si="104"/>
        <v>0</v>
      </c>
      <c r="BU47" s="524">
        <f t="shared" ca="1" si="105"/>
        <v>0</v>
      </c>
      <c r="BV47" s="524">
        <f t="shared" ca="1" si="106"/>
        <v>0</v>
      </c>
      <c r="BW47" s="524">
        <f t="shared" ca="1" si="107"/>
        <v>0</v>
      </c>
      <c r="BX47" s="1853">
        <f t="shared" ca="1" si="108"/>
        <v>0</v>
      </c>
      <c r="BY47" s="1862">
        <f t="shared" ca="1" si="92"/>
        <v>0</v>
      </c>
      <c r="BZ47" s="639">
        <f t="shared" ca="1" si="93"/>
        <v>0</v>
      </c>
      <c r="CA47" s="639">
        <f t="shared" ca="1" si="94"/>
        <v>0</v>
      </c>
      <c r="CB47" s="639">
        <f t="shared" ca="1" si="95"/>
        <v>0</v>
      </c>
      <c r="CC47" s="524">
        <f t="shared" ca="1" si="96"/>
        <v>0</v>
      </c>
      <c r="CD47" s="526">
        <f t="shared" ca="1" si="97"/>
        <v>0</v>
      </c>
      <c r="CE47" s="1867">
        <f t="shared" ca="1" si="98"/>
        <v>0</v>
      </c>
      <c r="CF47" s="1867">
        <f t="shared" ref="CF47" ca="1" si="119">IF(CF33=0,0,(IF(CF$14="X",0,BE47)))</f>
        <v>0</v>
      </c>
      <c r="CG47" s="526">
        <f t="shared" ref="CG47:CM47" ca="1" si="120">IF(CG33=0,0,(IF(CG$14="X",0,AY47)))</f>
        <v>0</v>
      </c>
      <c r="CH47" s="526">
        <f t="shared" ca="1" si="120"/>
        <v>0</v>
      </c>
      <c r="CI47" s="526">
        <f t="shared" ca="1" si="120"/>
        <v>0</v>
      </c>
      <c r="CJ47" s="526">
        <f t="shared" ca="1" si="120"/>
        <v>0</v>
      </c>
      <c r="CK47" s="526">
        <f t="shared" ca="1" si="120"/>
        <v>0</v>
      </c>
      <c r="CL47" s="1867">
        <f t="shared" ca="1" si="120"/>
        <v>0</v>
      </c>
      <c r="CM47" s="1867">
        <f t="shared" ca="1" si="120"/>
        <v>0</v>
      </c>
      <c r="CN47" s="526">
        <f t="shared" ref="CN47:CT47" si="121">IF(CN33=0,0,(IF(CN$14="E",AY47,(IF(OR(CN$1="X",CN$14="X"),0,AY47)))))</f>
        <v>0</v>
      </c>
      <c r="CO47" s="526">
        <f t="shared" si="121"/>
        <v>0</v>
      </c>
      <c r="CP47" s="526">
        <f t="shared" si="121"/>
        <v>0</v>
      </c>
      <c r="CQ47" s="526">
        <f t="shared" si="121"/>
        <v>0</v>
      </c>
      <c r="CR47" s="526">
        <f t="shared" si="121"/>
        <v>0</v>
      </c>
      <c r="CS47" s="1867">
        <f t="shared" si="121"/>
        <v>0</v>
      </c>
      <c r="CT47" s="1873">
        <f t="shared" si="121"/>
        <v>0</v>
      </c>
      <c r="CU47" s="3242">
        <f t="shared" ca="1" si="33"/>
        <v>0</v>
      </c>
      <c r="CV47" s="1049"/>
      <c r="CW47" s="1062"/>
      <c r="CX47" s="182"/>
      <c r="CY47" s="182"/>
      <c r="CZ47" s="182"/>
      <c r="DA47" s="182"/>
      <c r="DB47" s="182"/>
      <c r="DC47" s="3241"/>
      <c r="DD47" s="1801"/>
      <c r="DE47" s="63"/>
      <c r="DF47" s="63"/>
      <c r="DG47" s="63"/>
      <c r="DH47" s="63"/>
      <c r="DI47" s="63"/>
      <c r="DJ47" s="63"/>
      <c r="DK47" s="63"/>
      <c r="DL47" s="64"/>
      <c r="DM47" s="64"/>
      <c r="DN47" s="64"/>
      <c r="DO47" s="64"/>
      <c r="DP47" s="64"/>
      <c r="DQ47" s="64"/>
      <c r="DR47" s="64"/>
      <c r="DS47" s="21"/>
      <c r="EE47" s="1780"/>
      <c r="EN47" s="274"/>
      <c r="EO47" s="274"/>
      <c r="EP47" s="274"/>
      <c r="EQ47" s="274"/>
      <c r="ER47" s="274"/>
      <c r="FJ47" s="800"/>
      <c r="FM47" s="271"/>
      <c r="FN47" s="272"/>
      <c r="FO47" s="272"/>
      <c r="FP47" s="272"/>
      <c r="FQ47" s="272"/>
      <c r="FR47" s="272"/>
      <c r="FS47" s="272"/>
      <c r="FT47" s="272"/>
      <c r="FU47" s="301"/>
      <c r="FV47" s="301"/>
      <c r="FW47" s="301"/>
      <c r="FX47" s="301"/>
      <c r="FY47" s="301"/>
      <c r="FZ47" s="301"/>
      <c r="GA47" s="301"/>
      <c r="GB47" s="301"/>
      <c r="GC47" s="301"/>
      <c r="GD47" s="301"/>
      <c r="GE47" s="301"/>
      <c r="GF47" s="301"/>
      <c r="GG47" s="301"/>
      <c r="GH47" s="31"/>
      <c r="GI47" s="31"/>
      <c r="GJ47" s="31"/>
      <c r="GK47" s="31"/>
      <c r="GL47" s="33"/>
      <c r="GM47" s="33"/>
      <c r="GN47" s="33"/>
      <c r="GO47" s="34"/>
      <c r="GP47" s="58"/>
      <c r="GQ47" s="33"/>
      <c r="GR47" s="33"/>
      <c r="GS47" s="33"/>
      <c r="GT47" s="33"/>
      <c r="GU47" s="33"/>
      <c r="GV47" s="33"/>
      <c r="GW47" s="33"/>
      <c r="GX47" s="33"/>
      <c r="GY47" s="33"/>
      <c r="GZ47" s="33"/>
      <c r="HA47" s="58"/>
      <c r="HB47" s="58"/>
      <c r="HC47" s="813"/>
      <c r="HD47" s="51"/>
      <c r="HE47" s="51"/>
      <c r="HF47" s="51"/>
      <c r="HG47" s="51"/>
      <c r="HH47" s="59"/>
      <c r="HI47" s="39"/>
      <c r="HJ47" s="1040"/>
      <c r="HK47" s="1040"/>
      <c r="HL47" s="1040"/>
      <c r="HM47" s="33"/>
      <c r="HN47" s="90"/>
      <c r="HO47" s="90"/>
      <c r="HP47" s="248"/>
      <c r="HQ47" s="248"/>
      <c r="HR47" s="248"/>
      <c r="HS47" s="248"/>
      <c r="HT47" s="248"/>
      <c r="HU47" s="248"/>
      <c r="HV47" s="248"/>
      <c r="HW47" s="248"/>
      <c r="HX47" s="248"/>
      <c r="HY47" s="248"/>
      <c r="HZ47" s="248"/>
      <c r="IA47" s="248"/>
      <c r="IB47" s="248"/>
      <c r="IC47" s="248"/>
      <c r="ID47" s="248"/>
      <c r="IE47" s="248"/>
      <c r="IF47" s="248"/>
      <c r="IG47" s="248"/>
      <c r="IH47" s="248"/>
      <c r="II47" s="248"/>
      <c r="IJ47" s="248"/>
      <c r="IK47" s="248"/>
      <c r="IL47" s="248"/>
      <c r="IM47" s="248"/>
      <c r="IN47" s="248"/>
      <c r="IO47" s="248"/>
      <c r="IP47" s="248"/>
      <c r="IQ47" s="248"/>
      <c r="IR47" s="248"/>
      <c r="IS47" s="248"/>
      <c r="IT47" s="248"/>
      <c r="IU47" s="248"/>
      <c r="IV47" s="248"/>
      <c r="IW47" s="1247"/>
    </row>
    <row r="48" spans="3:257" s="57" customFormat="1" hidden="1">
      <c r="C48" s="274"/>
      <c r="D48" s="274"/>
      <c r="E48" s="3868"/>
      <c r="F48" s="3869"/>
      <c r="G48" s="3869"/>
      <c r="H48" s="3869"/>
      <c r="I48" s="3869"/>
      <c r="J48" s="3869"/>
      <c r="K48" s="3869"/>
      <c r="L48" s="3869"/>
      <c r="M48" s="3803"/>
      <c r="N48" s="3803"/>
      <c r="O48" s="3803"/>
      <c r="P48" s="3803"/>
      <c r="Q48" s="3803"/>
      <c r="R48" s="3803"/>
      <c r="S48" s="3804"/>
      <c r="T48" s="3804"/>
      <c r="U48" s="3804"/>
      <c r="V48" s="3804"/>
      <c r="W48" s="3804"/>
      <c r="X48" s="3804"/>
      <c r="Y48" s="3805"/>
      <c r="Z48" s="353"/>
      <c r="AA48" s="353"/>
      <c r="AB48" s="353"/>
      <c r="AC48" s="353"/>
      <c r="AD48" s="33"/>
      <c r="AE48" s="33"/>
      <c r="AF48" s="33"/>
      <c r="AG48" s="34"/>
      <c r="AH48" s="58"/>
      <c r="AI48" s="33"/>
      <c r="AJ48" s="33"/>
      <c r="AK48" s="33"/>
      <c r="AL48" s="33"/>
      <c r="AM48" s="33"/>
      <c r="AN48" s="33"/>
      <c r="AO48" s="33"/>
      <c r="AP48" s="33"/>
      <c r="AQ48" s="33"/>
      <c r="AR48" s="33"/>
      <c r="AS48" s="58"/>
      <c r="AT48" s="58"/>
      <c r="AU48" s="1118"/>
      <c r="AV48" s="1119"/>
      <c r="AW48" s="4318" t="str">
        <f t="shared" ref="AW48" si="122">AW34</f>
        <v>İLAHİYAT FAK.</v>
      </c>
      <c r="AX48" s="1222" t="s">
        <v>7</v>
      </c>
      <c r="AY48" s="1223">
        <f ca="1">CB135</f>
        <v>0</v>
      </c>
      <c r="AZ48" s="1223">
        <f ca="1">CD135</f>
        <v>0</v>
      </c>
      <c r="BA48" s="1223">
        <f ca="1">CF135</f>
        <v>0</v>
      </c>
      <c r="BB48" s="1223">
        <f ca="1">CH135</f>
        <v>0</v>
      </c>
      <c r="BC48" s="1223">
        <f ca="1">CJ135</f>
        <v>0</v>
      </c>
      <c r="BD48" s="1223">
        <f ca="1">CL135</f>
        <v>0</v>
      </c>
      <c r="BE48" s="1224">
        <f ca="1">CN135</f>
        <v>0</v>
      </c>
      <c r="BF48" s="1120"/>
      <c r="BG48" s="1121"/>
      <c r="BH48" s="4508" t="str">
        <f t="shared" ref="BH48" si="123">AW48</f>
        <v>İLAHİYAT FAK.</v>
      </c>
      <c r="BI48" s="4324"/>
      <c r="BJ48" s="4325"/>
      <c r="BK48" s="747" t="s">
        <v>7</v>
      </c>
      <c r="BL48" s="523">
        <f t="shared" ref="BL48:BR48" ca="1" si="124">IF(BL34=0,0,IF(BL$14="X",0,AY48))</f>
        <v>0</v>
      </c>
      <c r="BM48" s="524">
        <f t="shared" ca="1" si="124"/>
        <v>0</v>
      </c>
      <c r="BN48" s="524">
        <f t="shared" ca="1" si="124"/>
        <v>0</v>
      </c>
      <c r="BO48" s="524">
        <f t="shared" ca="1" si="124"/>
        <v>0</v>
      </c>
      <c r="BP48" s="524">
        <f t="shared" ca="1" si="124"/>
        <v>0</v>
      </c>
      <c r="BQ48" s="1853">
        <f t="shared" ca="1" si="124"/>
        <v>0</v>
      </c>
      <c r="BR48" s="1854">
        <f t="shared" ca="1" si="124"/>
        <v>0</v>
      </c>
      <c r="BS48" s="525">
        <f t="shared" ca="1" si="103"/>
        <v>0</v>
      </c>
      <c r="BT48" s="524">
        <f t="shared" ca="1" si="104"/>
        <v>0</v>
      </c>
      <c r="BU48" s="524">
        <f t="shared" ca="1" si="105"/>
        <v>0</v>
      </c>
      <c r="BV48" s="524">
        <f t="shared" ca="1" si="106"/>
        <v>0</v>
      </c>
      <c r="BW48" s="524">
        <f t="shared" ca="1" si="107"/>
        <v>0</v>
      </c>
      <c r="BX48" s="1853">
        <f t="shared" ca="1" si="108"/>
        <v>0</v>
      </c>
      <c r="BY48" s="1862">
        <f t="shared" ca="1" si="92"/>
        <v>0</v>
      </c>
      <c r="BZ48" s="639">
        <f t="shared" ca="1" si="93"/>
        <v>0</v>
      </c>
      <c r="CA48" s="639">
        <f t="shared" ca="1" si="94"/>
        <v>0</v>
      </c>
      <c r="CB48" s="639">
        <f t="shared" ca="1" si="95"/>
        <v>0</v>
      </c>
      <c r="CC48" s="524">
        <f t="shared" ca="1" si="96"/>
        <v>0</v>
      </c>
      <c r="CD48" s="526">
        <f t="shared" ca="1" si="97"/>
        <v>0</v>
      </c>
      <c r="CE48" s="1867">
        <f t="shared" ca="1" si="98"/>
        <v>0</v>
      </c>
      <c r="CF48" s="1867">
        <f t="shared" ref="CF48" ca="1" si="125">IF(CF34=0,0,(IF(CF$14="X",0,BE48)))</f>
        <v>0</v>
      </c>
      <c r="CG48" s="526">
        <f t="shared" ref="CG48:CM48" ca="1" si="126">IF(CG34=0,0,(IF(CG$14="X",0,AY48)))</f>
        <v>0</v>
      </c>
      <c r="CH48" s="526">
        <f t="shared" ca="1" si="126"/>
        <v>0</v>
      </c>
      <c r="CI48" s="526">
        <f t="shared" ca="1" si="126"/>
        <v>0</v>
      </c>
      <c r="CJ48" s="526">
        <f t="shared" ca="1" si="126"/>
        <v>0</v>
      </c>
      <c r="CK48" s="526">
        <f t="shared" ca="1" si="126"/>
        <v>0</v>
      </c>
      <c r="CL48" s="1867">
        <f t="shared" ca="1" si="126"/>
        <v>0</v>
      </c>
      <c r="CM48" s="1867">
        <f t="shared" ca="1" si="126"/>
        <v>0</v>
      </c>
      <c r="CN48" s="526">
        <f t="shared" ref="CN48:CT48" si="127">IF(CN34=0,0,(IF(CN$14="E",AY48,(IF(OR(CN$1="X",CN$14="X"),0,AY48)))))</f>
        <v>0</v>
      </c>
      <c r="CO48" s="526">
        <f t="shared" si="127"/>
        <v>0</v>
      </c>
      <c r="CP48" s="526">
        <f t="shared" si="127"/>
        <v>0</v>
      </c>
      <c r="CQ48" s="526">
        <f t="shared" si="127"/>
        <v>0</v>
      </c>
      <c r="CR48" s="526">
        <f t="shared" si="127"/>
        <v>0</v>
      </c>
      <c r="CS48" s="1867">
        <f t="shared" si="127"/>
        <v>0</v>
      </c>
      <c r="CT48" s="1873">
        <f t="shared" si="127"/>
        <v>0</v>
      </c>
      <c r="CU48" s="3242">
        <f t="shared" ca="1" si="33"/>
        <v>0</v>
      </c>
      <c r="CV48" s="1049"/>
      <c r="CW48" s="1062"/>
      <c r="CX48" s="182"/>
      <c r="CY48" s="182"/>
      <c r="CZ48" s="182"/>
      <c r="DA48" s="182"/>
      <c r="DB48" s="182"/>
      <c r="DC48" s="3241"/>
      <c r="DD48" s="1801"/>
      <c r="DE48" s="63"/>
      <c r="DF48" s="63"/>
      <c r="DG48" s="63"/>
      <c r="DH48" s="63"/>
      <c r="DI48" s="63"/>
      <c r="DJ48" s="63"/>
      <c r="DK48" s="63"/>
      <c r="DL48" s="64"/>
      <c r="DM48" s="64"/>
      <c r="DN48" s="64"/>
      <c r="DO48" s="64"/>
      <c r="DP48" s="64"/>
      <c r="DQ48" s="64"/>
      <c r="DR48" s="64"/>
      <c r="DS48" s="21"/>
      <c r="EE48" s="1780"/>
      <c r="EN48" s="274"/>
      <c r="EO48" s="274"/>
      <c r="EP48" s="274"/>
      <c r="EQ48" s="274"/>
      <c r="ER48" s="274"/>
      <c r="FJ48" s="800"/>
      <c r="FM48" s="271"/>
      <c r="FN48" s="272"/>
      <c r="FO48" s="272"/>
      <c r="FP48" s="272"/>
      <c r="FQ48" s="272"/>
      <c r="FR48" s="272"/>
      <c r="FS48" s="272"/>
      <c r="FT48" s="272"/>
      <c r="FU48" s="301"/>
      <c r="FV48" s="301"/>
      <c r="FW48" s="301"/>
      <c r="FX48" s="301"/>
      <c r="FY48" s="301"/>
      <c r="FZ48" s="301"/>
      <c r="GA48" s="301"/>
      <c r="GB48" s="301"/>
      <c r="GC48" s="301"/>
      <c r="GD48" s="301"/>
      <c r="GE48" s="301"/>
      <c r="GF48" s="301"/>
      <c r="GG48" s="301"/>
      <c r="GH48" s="31"/>
      <c r="GI48" s="31"/>
      <c r="GJ48" s="31"/>
      <c r="GK48" s="31"/>
      <c r="GL48" s="33"/>
      <c r="GM48" s="33"/>
      <c r="GN48" s="33"/>
      <c r="GO48" s="34"/>
      <c r="GP48" s="58"/>
      <c r="GQ48" s="33"/>
      <c r="GR48" s="33"/>
      <c r="GS48" s="33"/>
      <c r="GT48" s="33"/>
      <c r="GU48" s="33"/>
      <c r="GV48" s="33"/>
      <c r="GW48" s="33"/>
      <c r="GX48" s="33"/>
      <c r="GY48" s="33"/>
      <c r="GZ48" s="33"/>
      <c r="HA48" s="58"/>
      <c r="HB48" s="58"/>
      <c r="HC48" s="813"/>
      <c r="HD48" s="51"/>
      <c r="HE48" s="51"/>
      <c r="HF48" s="51"/>
      <c r="HG48" s="51"/>
      <c r="HH48" s="59"/>
      <c r="HI48" s="39"/>
      <c r="HJ48" s="1040"/>
      <c r="HK48" s="1040"/>
      <c r="HL48" s="1040"/>
      <c r="HM48" s="33"/>
      <c r="HN48" s="90"/>
      <c r="HO48" s="90"/>
      <c r="HP48" s="248"/>
      <c r="HQ48" s="248"/>
      <c r="HR48" s="248"/>
      <c r="HS48" s="248"/>
      <c r="HT48" s="248"/>
      <c r="HU48" s="248"/>
      <c r="HV48" s="248"/>
      <c r="HW48" s="248"/>
      <c r="HX48" s="248"/>
      <c r="HY48" s="248"/>
      <c r="HZ48" s="248"/>
      <c r="IA48" s="248"/>
      <c r="IB48" s="248"/>
      <c r="IC48" s="248"/>
      <c r="ID48" s="248"/>
      <c r="IE48" s="248"/>
      <c r="IF48" s="248"/>
      <c r="IG48" s="248"/>
      <c r="IH48" s="248"/>
      <c r="II48" s="248"/>
      <c r="IJ48" s="248"/>
      <c r="IK48" s="248"/>
      <c r="IL48" s="248"/>
      <c r="IM48" s="248"/>
      <c r="IN48" s="248"/>
      <c r="IO48" s="248"/>
      <c r="IP48" s="248"/>
      <c r="IQ48" s="248"/>
      <c r="IR48" s="248"/>
      <c r="IS48" s="248"/>
      <c r="IT48" s="248"/>
      <c r="IU48" s="248"/>
      <c r="IV48" s="248"/>
      <c r="IW48" s="1247"/>
    </row>
    <row r="49" spans="3:259" s="57" customFormat="1" ht="13.5" hidden="1" thickBot="1">
      <c r="C49" s="274"/>
      <c r="D49" s="274"/>
      <c r="E49" s="3868"/>
      <c r="F49" s="3869"/>
      <c r="G49" s="3869"/>
      <c r="H49" s="3869"/>
      <c r="I49" s="3869"/>
      <c r="J49" s="3869"/>
      <c r="K49" s="3869"/>
      <c r="L49" s="3869"/>
      <c r="M49" s="3803"/>
      <c r="N49" s="3803"/>
      <c r="O49" s="3803"/>
      <c r="P49" s="3803"/>
      <c r="Q49" s="3803"/>
      <c r="R49" s="3803"/>
      <c r="S49" s="3804"/>
      <c r="T49" s="3804"/>
      <c r="U49" s="3804"/>
      <c r="V49" s="3804"/>
      <c r="W49" s="3804"/>
      <c r="X49" s="3804"/>
      <c r="Y49" s="3805"/>
      <c r="Z49" s="353"/>
      <c r="AA49" s="353"/>
      <c r="AB49" s="353"/>
      <c r="AC49" s="353"/>
      <c r="AD49" s="33"/>
      <c r="AE49" s="33"/>
      <c r="AF49" s="33"/>
      <c r="AG49" s="34"/>
      <c r="AH49" s="58"/>
      <c r="AI49" s="33"/>
      <c r="AJ49" s="33"/>
      <c r="AK49" s="33"/>
      <c r="AL49" s="33"/>
      <c r="AM49" s="33"/>
      <c r="AN49" s="33"/>
      <c r="AO49" s="33"/>
      <c r="AP49" s="33"/>
      <c r="AQ49" s="33"/>
      <c r="AR49" s="33"/>
      <c r="AS49" s="58"/>
      <c r="AT49" s="58"/>
      <c r="AU49" s="1118"/>
      <c r="AV49" s="1119"/>
      <c r="AW49" s="4319"/>
      <c r="AX49" s="1220" t="s">
        <v>8</v>
      </c>
      <c r="AY49" s="1219">
        <f ca="1">CC135</f>
        <v>0</v>
      </c>
      <c r="AZ49" s="1219">
        <f ca="1">CE135</f>
        <v>0</v>
      </c>
      <c r="BA49" s="1219">
        <f ca="1">CG135</f>
        <v>0</v>
      </c>
      <c r="BB49" s="1219">
        <f ca="1">CI135</f>
        <v>0</v>
      </c>
      <c r="BC49" s="1219">
        <f ca="1">CK135</f>
        <v>0</v>
      </c>
      <c r="BD49" s="1219">
        <f ca="1">CM135</f>
        <v>0</v>
      </c>
      <c r="BE49" s="1221">
        <f ca="1">CO135</f>
        <v>0</v>
      </c>
      <c r="BF49" s="1120"/>
      <c r="BG49" s="1121"/>
      <c r="BH49" s="4508"/>
      <c r="BI49" s="4324"/>
      <c r="BJ49" s="4325"/>
      <c r="BK49" s="747" t="s">
        <v>8</v>
      </c>
      <c r="BL49" s="523">
        <f t="shared" ref="BL49:BR49" ca="1" si="128">IF(BL35=0,0,IF(BL$14="X",0,AY49))</f>
        <v>0</v>
      </c>
      <c r="BM49" s="524">
        <f t="shared" ca="1" si="128"/>
        <v>0</v>
      </c>
      <c r="BN49" s="524">
        <f t="shared" ca="1" si="128"/>
        <v>0</v>
      </c>
      <c r="BO49" s="524">
        <f t="shared" ca="1" si="128"/>
        <v>0</v>
      </c>
      <c r="BP49" s="524">
        <f t="shared" ca="1" si="128"/>
        <v>0</v>
      </c>
      <c r="BQ49" s="1853">
        <f t="shared" ca="1" si="128"/>
        <v>0</v>
      </c>
      <c r="BR49" s="1854">
        <f t="shared" ca="1" si="128"/>
        <v>0</v>
      </c>
      <c r="BS49" s="525">
        <f t="shared" ca="1" si="103"/>
        <v>0</v>
      </c>
      <c r="BT49" s="524">
        <f t="shared" ca="1" si="104"/>
        <v>0</v>
      </c>
      <c r="BU49" s="524">
        <f t="shared" ca="1" si="105"/>
        <v>0</v>
      </c>
      <c r="BV49" s="524">
        <f t="shared" ca="1" si="106"/>
        <v>0</v>
      </c>
      <c r="BW49" s="524">
        <f t="shared" ca="1" si="107"/>
        <v>0</v>
      </c>
      <c r="BX49" s="1853">
        <f t="shared" ca="1" si="108"/>
        <v>0</v>
      </c>
      <c r="BY49" s="1862">
        <f t="shared" ca="1" si="92"/>
        <v>0</v>
      </c>
      <c r="BZ49" s="639">
        <f t="shared" ca="1" si="93"/>
        <v>0</v>
      </c>
      <c r="CA49" s="639">
        <f t="shared" ca="1" si="94"/>
        <v>0</v>
      </c>
      <c r="CB49" s="639">
        <f t="shared" ca="1" si="95"/>
        <v>0</v>
      </c>
      <c r="CC49" s="524">
        <f t="shared" ca="1" si="96"/>
        <v>0</v>
      </c>
      <c r="CD49" s="526">
        <f t="shared" ca="1" si="97"/>
        <v>0</v>
      </c>
      <c r="CE49" s="1867">
        <f t="shared" ca="1" si="98"/>
        <v>0</v>
      </c>
      <c r="CF49" s="1867">
        <f t="shared" ref="CF49" ca="1" si="129">IF(CF35=0,0,(IF(CF$14="X",0,BE49)))</f>
        <v>0</v>
      </c>
      <c r="CG49" s="526">
        <f t="shared" ref="CG49:CM49" ca="1" si="130">IF(CG35=0,0,(IF(CG$14="X",0,AY49)))</f>
        <v>0</v>
      </c>
      <c r="CH49" s="526">
        <f t="shared" ca="1" si="130"/>
        <v>0</v>
      </c>
      <c r="CI49" s="526">
        <f t="shared" ca="1" si="130"/>
        <v>0</v>
      </c>
      <c r="CJ49" s="526">
        <f t="shared" ca="1" si="130"/>
        <v>0</v>
      </c>
      <c r="CK49" s="526">
        <f t="shared" ca="1" si="130"/>
        <v>0</v>
      </c>
      <c r="CL49" s="1867">
        <f t="shared" ca="1" si="130"/>
        <v>0</v>
      </c>
      <c r="CM49" s="1867">
        <f t="shared" ca="1" si="130"/>
        <v>0</v>
      </c>
      <c r="CN49" s="526">
        <f t="shared" ref="CN49:CT49" si="131">IF(CN35=0,0,(IF(CN$14="E",AY49,(IF(OR(CN$1="X",CN$14="X"),0,AY49)))))</f>
        <v>0</v>
      </c>
      <c r="CO49" s="526">
        <f t="shared" si="131"/>
        <v>0</v>
      </c>
      <c r="CP49" s="526">
        <f t="shared" si="131"/>
        <v>0</v>
      </c>
      <c r="CQ49" s="526">
        <f t="shared" si="131"/>
        <v>0</v>
      </c>
      <c r="CR49" s="526">
        <f t="shared" si="131"/>
        <v>0</v>
      </c>
      <c r="CS49" s="1867">
        <f t="shared" si="131"/>
        <v>0</v>
      </c>
      <c r="CT49" s="1873">
        <f t="shared" si="131"/>
        <v>0</v>
      </c>
      <c r="CU49" s="3242">
        <f t="shared" ca="1" si="33"/>
        <v>0</v>
      </c>
      <c r="CV49" s="1049"/>
      <c r="CW49" s="1062"/>
      <c r="CX49" s="182"/>
      <c r="CY49" s="182"/>
      <c r="CZ49" s="182"/>
      <c r="DA49" s="182"/>
      <c r="DB49" s="182"/>
      <c r="DC49" s="3241"/>
      <c r="DD49" s="1801"/>
      <c r="DE49" s="63"/>
      <c r="DF49" s="63"/>
      <c r="DG49" s="63"/>
      <c r="DH49" s="63"/>
      <c r="DI49" s="63"/>
      <c r="DJ49" s="63"/>
      <c r="DK49" s="63"/>
      <c r="DL49" s="64"/>
      <c r="DM49" s="64"/>
      <c r="DN49" s="64"/>
      <c r="DO49" s="64"/>
      <c r="DP49" s="64"/>
      <c r="DQ49" s="64"/>
      <c r="DR49" s="64"/>
      <c r="DS49" s="21"/>
      <c r="EE49" s="1780"/>
      <c r="EN49" s="274"/>
      <c r="EO49" s="274"/>
      <c r="EP49" s="274"/>
      <c r="EQ49" s="274"/>
      <c r="ER49" s="274"/>
      <c r="FJ49" s="800"/>
      <c r="FM49" s="271"/>
      <c r="FN49" s="272"/>
      <c r="FO49" s="272"/>
      <c r="FP49" s="272"/>
      <c r="FQ49" s="272"/>
      <c r="FR49" s="272"/>
      <c r="FS49" s="272"/>
      <c r="FT49" s="272"/>
      <c r="FU49" s="301"/>
      <c r="FV49" s="301"/>
      <c r="FW49" s="301"/>
      <c r="FX49" s="301"/>
      <c r="FY49" s="301"/>
      <c r="FZ49" s="301"/>
      <c r="GA49" s="301"/>
      <c r="GB49" s="301"/>
      <c r="GC49" s="301"/>
      <c r="GD49" s="301"/>
      <c r="GE49" s="301"/>
      <c r="GF49" s="301"/>
      <c r="GG49" s="301"/>
      <c r="GH49" s="31"/>
      <c r="GI49" s="31"/>
      <c r="GJ49" s="31"/>
      <c r="GK49" s="31"/>
      <c r="GL49" s="33"/>
      <c r="GM49" s="33"/>
      <c r="GN49" s="33"/>
      <c r="GO49" s="34"/>
      <c r="GP49" s="58"/>
      <c r="GQ49" s="33"/>
      <c r="GR49" s="33"/>
      <c r="GS49" s="33"/>
      <c r="GT49" s="33"/>
      <c r="GU49" s="33"/>
      <c r="GV49" s="33"/>
      <c r="GW49" s="33"/>
      <c r="GX49" s="33"/>
      <c r="GY49" s="33"/>
      <c r="GZ49" s="33"/>
      <c r="HA49" s="58"/>
      <c r="HB49" s="58"/>
      <c r="HC49" s="813"/>
      <c r="HD49" s="51"/>
      <c r="HE49" s="51"/>
      <c r="HF49" s="51"/>
      <c r="HG49" s="51"/>
      <c r="HH49" s="59"/>
      <c r="HI49" s="39"/>
      <c r="HJ49" s="1040"/>
      <c r="HK49" s="1040"/>
      <c r="HL49" s="1040"/>
      <c r="HM49" s="33"/>
      <c r="HN49" s="90"/>
      <c r="HO49" s="90"/>
      <c r="HP49" s="248"/>
      <c r="HQ49" s="248"/>
      <c r="HR49" s="248"/>
      <c r="HS49" s="248"/>
      <c r="HT49" s="248"/>
      <c r="HU49" s="248"/>
      <c r="HV49" s="248"/>
      <c r="HW49" s="248"/>
      <c r="HX49" s="248"/>
      <c r="HY49" s="248"/>
      <c r="HZ49" s="248"/>
      <c r="IA49" s="248"/>
      <c r="IB49" s="248"/>
      <c r="IC49" s="248"/>
      <c r="ID49" s="248"/>
      <c r="IE49" s="248"/>
      <c r="IF49" s="248"/>
      <c r="IG49" s="248"/>
      <c r="IH49" s="248"/>
      <c r="II49" s="248"/>
      <c r="IJ49" s="248"/>
      <c r="IK49" s="248"/>
      <c r="IL49" s="248"/>
      <c r="IM49" s="248"/>
      <c r="IN49" s="248"/>
      <c r="IO49" s="248"/>
      <c r="IP49" s="248"/>
      <c r="IQ49" s="248"/>
      <c r="IR49" s="248"/>
      <c r="IS49" s="248"/>
      <c r="IT49" s="248"/>
      <c r="IU49" s="248"/>
      <c r="IV49" s="248"/>
      <c r="IW49" s="1247"/>
    </row>
    <row r="50" spans="3:259" s="57" customFormat="1" hidden="1">
      <c r="C50" s="274"/>
      <c r="D50" s="274"/>
      <c r="E50" s="3868"/>
      <c r="F50" s="3869"/>
      <c r="G50" s="3869"/>
      <c r="H50" s="3869"/>
      <c r="I50" s="3869"/>
      <c r="J50" s="3869"/>
      <c r="K50" s="3869"/>
      <c r="L50" s="3869"/>
      <c r="M50" s="3803"/>
      <c r="N50" s="3803"/>
      <c r="O50" s="3803"/>
      <c r="P50" s="3803"/>
      <c r="Q50" s="3803"/>
      <c r="R50" s="3803"/>
      <c r="S50" s="3804"/>
      <c r="T50" s="3804"/>
      <c r="U50" s="3804"/>
      <c r="V50" s="3804"/>
      <c r="W50" s="3804"/>
      <c r="X50" s="3804"/>
      <c r="Y50" s="3805"/>
      <c r="Z50" s="353"/>
      <c r="AA50" s="353"/>
      <c r="AB50" s="353"/>
      <c r="AC50" s="353"/>
      <c r="AD50" s="33"/>
      <c r="AE50" s="33"/>
      <c r="AF50" s="33"/>
      <c r="AG50" s="34"/>
      <c r="AH50" s="58"/>
      <c r="AI50" s="33"/>
      <c r="AJ50" s="33"/>
      <c r="AK50" s="33"/>
      <c r="AL50" s="33"/>
      <c r="AM50" s="33"/>
      <c r="AN50" s="33"/>
      <c r="AO50" s="33"/>
      <c r="AP50" s="33"/>
      <c r="AQ50" s="33"/>
      <c r="AR50" s="33"/>
      <c r="AS50" s="58"/>
      <c r="AT50" s="58"/>
      <c r="AU50" s="1118"/>
      <c r="AV50" s="1119"/>
      <c r="AW50" s="4318" t="str">
        <f t="shared" ref="AW50" si="132">AW36</f>
        <v>SAĞLIK BİL. FAK.</v>
      </c>
      <c r="AX50" s="1222" t="s">
        <v>7</v>
      </c>
      <c r="AY50" s="1223">
        <f ca="1">CB136</f>
        <v>0</v>
      </c>
      <c r="AZ50" s="1223">
        <f ca="1">CD136</f>
        <v>0</v>
      </c>
      <c r="BA50" s="1223">
        <f ca="1">CF136</f>
        <v>0</v>
      </c>
      <c r="BB50" s="1223">
        <f ca="1">CH136</f>
        <v>0</v>
      </c>
      <c r="BC50" s="1223">
        <f ca="1">CJ136</f>
        <v>0</v>
      </c>
      <c r="BD50" s="1223">
        <f ca="1">CL136</f>
        <v>0</v>
      </c>
      <c r="BE50" s="1224">
        <f ca="1">CN136</f>
        <v>0</v>
      </c>
      <c r="BF50" s="1120"/>
      <c r="BG50" s="1121"/>
      <c r="BH50" s="4508" t="str">
        <f t="shared" ref="BH50" si="133">AW50</f>
        <v>SAĞLIK BİL. FAK.</v>
      </c>
      <c r="BI50" s="4324"/>
      <c r="BJ50" s="4325"/>
      <c r="BK50" s="747" t="s">
        <v>7</v>
      </c>
      <c r="BL50" s="523">
        <f t="shared" ref="BL50:BR50" ca="1" si="134">IF(BL36=0,0,IF(BL$14="X",0,AY50))</f>
        <v>0</v>
      </c>
      <c r="BM50" s="524">
        <f t="shared" ca="1" si="134"/>
        <v>0</v>
      </c>
      <c r="BN50" s="524">
        <f t="shared" ca="1" si="134"/>
        <v>0</v>
      </c>
      <c r="BO50" s="524">
        <f t="shared" ca="1" si="134"/>
        <v>0</v>
      </c>
      <c r="BP50" s="524">
        <f t="shared" ca="1" si="134"/>
        <v>0</v>
      </c>
      <c r="BQ50" s="1853">
        <f t="shared" ca="1" si="134"/>
        <v>0</v>
      </c>
      <c r="BR50" s="1854">
        <f t="shared" ca="1" si="134"/>
        <v>0</v>
      </c>
      <c r="BS50" s="525">
        <f t="shared" ca="1" si="103"/>
        <v>0</v>
      </c>
      <c r="BT50" s="524">
        <f t="shared" ca="1" si="104"/>
        <v>0</v>
      </c>
      <c r="BU50" s="524">
        <f t="shared" ca="1" si="105"/>
        <v>0</v>
      </c>
      <c r="BV50" s="524">
        <f t="shared" ca="1" si="106"/>
        <v>0</v>
      </c>
      <c r="BW50" s="524">
        <f t="shared" ca="1" si="107"/>
        <v>0</v>
      </c>
      <c r="BX50" s="1853">
        <f t="shared" ca="1" si="108"/>
        <v>0</v>
      </c>
      <c r="BY50" s="1862">
        <f t="shared" ca="1" si="92"/>
        <v>0</v>
      </c>
      <c r="BZ50" s="639">
        <f t="shared" ca="1" si="93"/>
        <v>0</v>
      </c>
      <c r="CA50" s="639">
        <f t="shared" ca="1" si="94"/>
        <v>0</v>
      </c>
      <c r="CB50" s="639">
        <f t="shared" ca="1" si="95"/>
        <v>0</v>
      </c>
      <c r="CC50" s="524">
        <f t="shared" ca="1" si="96"/>
        <v>0</v>
      </c>
      <c r="CD50" s="526">
        <f t="shared" ca="1" si="97"/>
        <v>0</v>
      </c>
      <c r="CE50" s="1867">
        <f t="shared" ca="1" si="98"/>
        <v>0</v>
      </c>
      <c r="CF50" s="1867">
        <f t="shared" ref="CF50" ca="1" si="135">IF(CF36=0,0,(IF(CF$14="X",0,BE50)))</f>
        <v>0</v>
      </c>
      <c r="CG50" s="526">
        <f t="shared" ref="CG50:CM50" ca="1" si="136">IF(CG36=0,0,(IF(CG$14="X",0,AY50)))</f>
        <v>0</v>
      </c>
      <c r="CH50" s="526">
        <f t="shared" ca="1" si="136"/>
        <v>0</v>
      </c>
      <c r="CI50" s="526">
        <f t="shared" ca="1" si="136"/>
        <v>0</v>
      </c>
      <c r="CJ50" s="526">
        <f t="shared" ca="1" si="136"/>
        <v>0</v>
      </c>
      <c r="CK50" s="526">
        <f t="shared" ca="1" si="136"/>
        <v>0</v>
      </c>
      <c r="CL50" s="1867">
        <f t="shared" ca="1" si="136"/>
        <v>0</v>
      </c>
      <c r="CM50" s="1867">
        <f t="shared" ca="1" si="136"/>
        <v>0</v>
      </c>
      <c r="CN50" s="526">
        <f t="shared" ref="CN50:CT50" si="137">IF(CN36=0,0,(IF(CN$14="E",AY50,(IF(OR(CN$1="X",CN$14="X"),0,AY50)))))</f>
        <v>0</v>
      </c>
      <c r="CO50" s="526">
        <f t="shared" si="137"/>
        <v>0</v>
      </c>
      <c r="CP50" s="526">
        <f t="shared" si="137"/>
        <v>0</v>
      </c>
      <c r="CQ50" s="526">
        <f t="shared" si="137"/>
        <v>0</v>
      </c>
      <c r="CR50" s="526">
        <f t="shared" si="137"/>
        <v>0</v>
      </c>
      <c r="CS50" s="1867">
        <f t="shared" si="137"/>
        <v>0</v>
      </c>
      <c r="CT50" s="1873">
        <f t="shared" si="137"/>
        <v>0</v>
      </c>
      <c r="CU50" s="3242">
        <f t="shared" ca="1" si="33"/>
        <v>0</v>
      </c>
      <c r="CV50" s="1049"/>
      <c r="CW50" s="1062"/>
      <c r="CX50" s="182"/>
      <c r="CY50" s="182"/>
      <c r="CZ50" s="182"/>
      <c r="DA50" s="182"/>
      <c r="DB50" s="182"/>
      <c r="DC50" s="3241"/>
      <c r="DD50" s="1801"/>
      <c r="DE50" s="63"/>
      <c r="DF50" s="63"/>
      <c r="DG50" s="63"/>
      <c r="DH50" s="63"/>
      <c r="DI50" s="63"/>
      <c r="DJ50" s="63"/>
      <c r="DK50" s="63"/>
      <c r="DL50" s="64"/>
      <c r="DM50" s="64"/>
      <c r="DN50" s="64"/>
      <c r="DO50" s="64"/>
      <c r="DP50" s="64"/>
      <c r="DQ50" s="64"/>
      <c r="DR50" s="64"/>
      <c r="DS50" s="21"/>
      <c r="EE50" s="1780"/>
      <c r="EN50" s="274"/>
      <c r="EO50" s="274"/>
      <c r="EP50" s="274"/>
      <c r="EQ50" s="274"/>
      <c r="ER50" s="274"/>
      <c r="FJ50" s="800"/>
      <c r="FM50" s="271"/>
      <c r="FN50" s="272"/>
      <c r="FO50" s="272"/>
      <c r="FP50" s="272"/>
      <c r="FQ50" s="272"/>
      <c r="FR50" s="272"/>
      <c r="FS50" s="272"/>
      <c r="FT50" s="272"/>
      <c r="FU50" s="301"/>
      <c r="FV50" s="301"/>
      <c r="FW50" s="301"/>
      <c r="FX50" s="301"/>
      <c r="FY50" s="301"/>
      <c r="FZ50" s="301"/>
      <c r="GA50" s="301"/>
      <c r="GB50" s="301"/>
      <c r="GC50" s="301"/>
      <c r="GD50" s="301"/>
      <c r="GE50" s="301"/>
      <c r="GF50" s="301"/>
      <c r="GG50" s="301"/>
      <c r="GH50" s="31"/>
      <c r="GI50" s="31"/>
      <c r="GJ50" s="31"/>
      <c r="GK50" s="31"/>
      <c r="GL50" s="33"/>
      <c r="GM50" s="33"/>
      <c r="GN50" s="33"/>
      <c r="GO50" s="34"/>
      <c r="GP50" s="58"/>
      <c r="GQ50" s="33"/>
      <c r="GR50" s="33"/>
      <c r="GS50" s="33"/>
      <c r="GT50" s="33"/>
      <c r="GU50" s="33"/>
      <c r="GV50" s="33"/>
      <c r="GW50" s="33"/>
      <c r="GX50" s="33"/>
      <c r="GY50" s="33"/>
      <c r="GZ50" s="33"/>
      <c r="HA50" s="58"/>
      <c r="HB50" s="58"/>
      <c r="HC50" s="813"/>
      <c r="HD50" s="51"/>
      <c r="HE50" s="51"/>
      <c r="HF50" s="51"/>
      <c r="HG50" s="51"/>
      <c r="HH50" s="59"/>
      <c r="HI50" s="39"/>
      <c r="HJ50" s="1040"/>
      <c r="HK50" s="1040"/>
      <c r="HL50" s="1040"/>
      <c r="HM50" s="33"/>
      <c r="HN50" s="90"/>
      <c r="HO50" s="90"/>
      <c r="HP50" s="248"/>
      <c r="HQ50" s="248"/>
      <c r="HR50" s="248"/>
      <c r="HS50" s="248"/>
      <c r="HT50" s="248"/>
      <c r="HU50" s="248"/>
      <c r="HV50" s="248"/>
      <c r="HW50" s="248"/>
      <c r="HX50" s="248"/>
      <c r="HY50" s="248"/>
      <c r="HZ50" s="248"/>
      <c r="IA50" s="248"/>
      <c r="IB50" s="248"/>
      <c r="IC50" s="248"/>
      <c r="ID50" s="248"/>
      <c r="IE50" s="248"/>
      <c r="IF50" s="248"/>
      <c r="IG50" s="248"/>
      <c r="IH50" s="248"/>
      <c r="II50" s="248"/>
      <c r="IJ50" s="248"/>
      <c r="IK50" s="248"/>
      <c r="IL50" s="248"/>
      <c r="IM50" s="248"/>
      <c r="IN50" s="248"/>
      <c r="IO50" s="248"/>
      <c r="IP50" s="248"/>
      <c r="IQ50" s="248"/>
      <c r="IR50" s="248"/>
      <c r="IS50" s="248"/>
      <c r="IT50" s="248"/>
      <c r="IU50" s="248"/>
      <c r="IV50" s="248"/>
      <c r="IW50" s="1247"/>
    </row>
    <row r="51" spans="3:259" s="57" customFormat="1" ht="13.5" hidden="1" thickBot="1">
      <c r="C51" s="274"/>
      <c r="D51" s="274"/>
      <c r="E51" s="3868"/>
      <c r="F51" s="3869"/>
      <c r="G51" s="3869"/>
      <c r="H51" s="3869"/>
      <c r="I51" s="3869"/>
      <c r="J51" s="3869"/>
      <c r="K51" s="3869"/>
      <c r="L51" s="3869"/>
      <c r="M51" s="3803"/>
      <c r="N51" s="3803"/>
      <c r="O51" s="3803"/>
      <c r="P51" s="3803"/>
      <c r="Q51" s="3803"/>
      <c r="R51" s="3803"/>
      <c r="S51" s="3804"/>
      <c r="T51" s="3804"/>
      <c r="U51" s="3804"/>
      <c r="V51" s="3804"/>
      <c r="W51" s="3804"/>
      <c r="X51" s="3804"/>
      <c r="Y51" s="3805"/>
      <c r="Z51" s="353"/>
      <c r="AA51" s="353"/>
      <c r="AB51" s="353"/>
      <c r="AC51" s="353"/>
      <c r="AD51" s="33"/>
      <c r="AE51" s="33"/>
      <c r="AF51" s="33"/>
      <c r="AG51" s="34"/>
      <c r="AH51" s="58"/>
      <c r="AI51" s="33"/>
      <c r="AJ51" s="33"/>
      <c r="AK51" s="33"/>
      <c r="AL51" s="33"/>
      <c r="AM51" s="33"/>
      <c r="AN51" s="33"/>
      <c r="AO51" s="33"/>
      <c r="AP51" s="33"/>
      <c r="AQ51" s="33"/>
      <c r="AR51" s="33"/>
      <c r="AS51" s="58"/>
      <c r="AT51" s="58"/>
      <c r="AU51" s="1118"/>
      <c r="AV51" s="1119"/>
      <c r="AW51" s="4319"/>
      <c r="AX51" s="1220" t="s">
        <v>8</v>
      </c>
      <c r="AY51" s="1219">
        <f ca="1">CC136</f>
        <v>0</v>
      </c>
      <c r="AZ51" s="1219">
        <f ca="1">CE136</f>
        <v>0</v>
      </c>
      <c r="BA51" s="1219">
        <f ca="1">CG136</f>
        <v>0</v>
      </c>
      <c r="BB51" s="1219">
        <f ca="1">CI136</f>
        <v>0</v>
      </c>
      <c r="BC51" s="1219">
        <f ca="1">CK136</f>
        <v>0</v>
      </c>
      <c r="BD51" s="1219">
        <f ca="1">CM136</f>
        <v>0</v>
      </c>
      <c r="BE51" s="1221">
        <f ca="1">CO136</f>
        <v>0</v>
      </c>
      <c r="BF51" s="1120"/>
      <c r="BG51" s="1121"/>
      <c r="BH51" s="4508"/>
      <c r="BI51" s="4324"/>
      <c r="BJ51" s="4325"/>
      <c r="BK51" s="747" t="s">
        <v>8</v>
      </c>
      <c r="BL51" s="523">
        <f t="shared" ref="BL51:BR51" ca="1" si="138">IF(BL37=0,0,IF(BL$14="X",0,AY51))</f>
        <v>0</v>
      </c>
      <c r="BM51" s="524">
        <f t="shared" ca="1" si="138"/>
        <v>0</v>
      </c>
      <c r="BN51" s="524">
        <f t="shared" ca="1" si="138"/>
        <v>0</v>
      </c>
      <c r="BO51" s="524">
        <f t="shared" ca="1" si="138"/>
        <v>0</v>
      </c>
      <c r="BP51" s="524">
        <f t="shared" ca="1" si="138"/>
        <v>0</v>
      </c>
      <c r="BQ51" s="1853">
        <f t="shared" ca="1" si="138"/>
        <v>0</v>
      </c>
      <c r="BR51" s="1854">
        <f t="shared" ca="1" si="138"/>
        <v>0</v>
      </c>
      <c r="BS51" s="525">
        <f t="shared" ca="1" si="103"/>
        <v>0</v>
      </c>
      <c r="BT51" s="524">
        <f t="shared" ca="1" si="104"/>
        <v>0</v>
      </c>
      <c r="BU51" s="524">
        <f t="shared" ca="1" si="105"/>
        <v>0</v>
      </c>
      <c r="BV51" s="524">
        <f t="shared" ca="1" si="106"/>
        <v>0</v>
      </c>
      <c r="BW51" s="524">
        <f t="shared" ca="1" si="107"/>
        <v>0</v>
      </c>
      <c r="BX51" s="1853">
        <f t="shared" ca="1" si="108"/>
        <v>0</v>
      </c>
      <c r="BY51" s="1862">
        <f t="shared" ca="1" si="92"/>
        <v>0</v>
      </c>
      <c r="BZ51" s="639">
        <f t="shared" ca="1" si="93"/>
        <v>0</v>
      </c>
      <c r="CA51" s="639">
        <f t="shared" ca="1" si="94"/>
        <v>0</v>
      </c>
      <c r="CB51" s="639">
        <f t="shared" ca="1" si="95"/>
        <v>0</v>
      </c>
      <c r="CC51" s="524">
        <f t="shared" ca="1" si="96"/>
        <v>0</v>
      </c>
      <c r="CD51" s="526">
        <f t="shared" ca="1" si="97"/>
        <v>0</v>
      </c>
      <c r="CE51" s="1867">
        <f t="shared" ca="1" si="98"/>
        <v>0</v>
      </c>
      <c r="CF51" s="1867">
        <f t="shared" ref="CF51" ca="1" si="139">IF(CF37=0,0,(IF(CF$14="X",0,BE51)))</f>
        <v>0</v>
      </c>
      <c r="CG51" s="526">
        <f t="shared" ref="CG51:CM51" ca="1" si="140">IF(CG37=0,0,(IF(CG$14="X",0,AY51)))</f>
        <v>0</v>
      </c>
      <c r="CH51" s="526">
        <f t="shared" ca="1" si="140"/>
        <v>0</v>
      </c>
      <c r="CI51" s="526">
        <f t="shared" ca="1" si="140"/>
        <v>0</v>
      </c>
      <c r="CJ51" s="526">
        <f t="shared" ca="1" si="140"/>
        <v>0</v>
      </c>
      <c r="CK51" s="526">
        <f t="shared" ca="1" si="140"/>
        <v>0</v>
      </c>
      <c r="CL51" s="1867">
        <f t="shared" ca="1" si="140"/>
        <v>0</v>
      </c>
      <c r="CM51" s="1867">
        <f t="shared" ca="1" si="140"/>
        <v>0</v>
      </c>
      <c r="CN51" s="526">
        <f t="shared" ref="CN51:CT51" si="141">IF(CN37=0,0,(IF(CN$14="E",AY51,(IF(OR(CN$1="X",CN$14="X"),0,AY51)))))</f>
        <v>0</v>
      </c>
      <c r="CO51" s="526">
        <f t="shared" si="141"/>
        <v>0</v>
      </c>
      <c r="CP51" s="526">
        <f t="shared" si="141"/>
        <v>0</v>
      </c>
      <c r="CQ51" s="526">
        <f t="shared" si="141"/>
        <v>0</v>
      </c>
      <c r="CR51" s="526">
        <f t="shared" si="141"/>
        <v>0</v>
      </c>
      <c r="CS51" s="1867">
        <f t="shared" si="141"/>
        <v>0</v>
      </c>
      <c r="CT51" s="1873">
        <f t="shared" si="141"/>
        <v>0</v>
      </c>
      <c r="CU51" s="3242">
        <f t="shared" ca="1" si="33"/>
        <v>0</v>
      </c>
      <c r="CV51" s="1049"/>
      <c r="CW51" s="1062"/>
      <c r="CX51" s="182"/>
      <c r="CY51" s="182"/>
      <c r="CZ51" s="182"/>
      <c r="DA51" s="182"/>
      <c r="DB51" s="182"/>
      <c r="DC51" s="3241"/>
      <c r="DD51" s="1801"/>
      <c r="DE51" s="63"/>
      <c r="DF51" s="63"/>
      <c r="DG51" s="63"/>
      <c r="DH51" s="63"/>
      <c r="DI51" s="63"/>
      <c r="DJ51" s="63"/>
      <c r="DK51" s="63"/>
      <c r="DL51" s="64"/>
      <c r="DM51" s="64"/>
      <c r="DN51" s="64"/>
      <c r="DO51" s="64"/>
      <c r="DP51" s="64"/>
      <c r="DQ51" s="64"/>
      <c r="DR51" s="64"/>
      <c r="DS51" s="21"/>
      <c r="EE51" s="1780"/>
      <c r="EN51" s="274"/>
      <c r="EO51" s="274"/>
      <c r="EP51" s="274"/>
      <c r="EQ51" s="274"/>
      <c r="ER51" s="274"/>
      <c r="FJ51" s="800"/>
      <c r="FM51" s="271"/>
      <c r="FN51" s="272"/>
      <c r="FO51" s="272"/>
      <c r="FP51" s="272"/>
      <c r="FQ51" s="272"/>
      <c r="FR51" s="272"/>
      <c r="FS51" s="272"/>
      <c r="FT51" s="272"/>
      <c r="FU51" s="301"/>
      <c r="FV51" s="301"/>
      <c r="FW51" s="301"/>
      <c r="FX51" s="301"/>
      <c r="FY51" s="301"/>
      <c r="FZ51" s="301"/>
      <c r="GA51" s="301"/>
      <c r="GB51" s="301"/>
      <c r="GC51" s="301"/>
      <c r="GD51" s="301"/>
      <c r="GE51" s="301"/>
      <c r="GF51" s="301"/>
      <c r="GG51" s="301"/>
      <c r="GH51" s="31"/>
      <c r="GI51" s="31"/>
      <c r="GJ51" s="31"/>
      <c r="GK51" s="31"/>
      <c r="GL51" s="33"/>
      <c r="GM51" s="33"/>
      <c r="GN51" s="33"/>
      <c r="GO51" s="34"/>
      <c r="GP51" s="58"/>
      <c r="GQ51" s="33"/>
      <c r="GR51" s="33"/>
      <c r="GS51" s="33"/>
      <c r="GT51" s="33"/>
      <c r="GU51" s="33"/>
      <c r="GV51" s="33"/>
      <c r="GW51" s="33"/>
      <c r="GX51" s="33"/>
      <c r="GY51" s="33"/>
      <c r="GZ51" s="33"/>
      <c r="HA51" s="58"/>
      <c r="HB51" s="58"/>
      <c r="HC51" s="813"/>
      <c r="HD51" s="51"/>
      <c r="HE51" s="51"/>
      <c r="HF51" s="51"/>
      <c r="HG51" s="51"/>
      <c r="HH51" s="59"/>
      <c r="HI51" s="39"/>
      <c r="HJ51" s="1040"/>
      <c r="HK51" s="1040"/>
      <c r="HL51" s="1040"/>
      <c r="HM51" s="33"/>
      <c r="HN51" s="90"/>
      <c r="HO51" s="90"/>
      <c r="HP51" s="248"/>
      <c r="HQ51" s="248"/>
      <c r="HR51" s="248"/>
      <c r="HS51" s="248"/>
      <c r="HT51" s="248"/>
      <c r="HU51" s="248"/>
      <c r="HV51" s="248"/>
      <c r="HW51" s="248"/>
      <c r="HX51" s="248"/>
      <c r="HY51" s="248"/>
      <c r="HZ51" s="248"/>
      <c r="IA51" s="248"/>
      <c r="IB51" s="248"/>
      <c r="IC51" s="248"/>
      <c r="ID51" s="248"/>
      <c r="IE51" s="248"/>
      <c r="IF51" s="248"/>
      <c r="IG51" s="248"/>
      <c r="IH51" s="248"/>
      <c r="II51" s="248"/>
      <c r="IJ51" s="248"/>
      <c r="IK51" s="248"/>
      <c r="IL51" s="248"/>
      <c r="IM51" s="248"/>
      <c r="IN51" s="248"/>
      <c r="IO51" s="248"/>
      <c r="IP51" s="248"/>
      <c r="IQ51" s="248"/>
      <c r="IR51" s="248"/>
      <c r="IS51" s="248"/>
      <c r="IT51" s="248"/>
      <c r="IU51" s="248"/>
      <c r="IV51" s="248"/>
      <c r="IW51" s="1247"/>
    </row>
    <row r="52" spans="3:259" s="57" customFormat="1" hidden="1">
      <c r="C52" s="274"/>
      <c r="D52" s="274"/>
      <c r="E52" s="3868"/>
      <c r="F52" s="3869"/>
      <c r="G52" s="3869"/>
      <c r="H52" s="3869"/>
      <c r="I52" s="3869"/>
      <c r="J52" s="3869"/>
      <c r="K52" s="3869"/>
      <c r="L52" s="3869"/>
      <c r="M52" s="3803"/>
      <c r="N52" s="3803"/>
      <c r="O52" s="3803"/>
      <c r="P52" s="3803"/>
      <c r="Q52" s="3803"/>
      <c r="R52" s="3803"/>
      <c r="S52" s="3804"/>
      <c r="T52" s="3804"/>
      <c r="U52" s="3804"/>
      <c r="V52" s="3804"/>
      <c r="W52" s="3804"/>
      <c r="X52" s="3804"/>
      <c r="Y52" s="3805"/>
      <c r="Z52" s="353"/>
      <c r="AA52" s="353"/>
      <c r="AB52" s="353"/>
      <c r="AC52" s="353"/>
      <c r="AD52" s="33"/>
      <c r="AE52" s="33"/>
      <c r="AF52" s="33"/>
      <c r="AG52" s="34"/>
      <c r="AH52" s="58"/>
      <c r="AI52" s="33"/>
      <c r="AJ52" s="33"/>
      <c r="AK52" s="33"/>
      <c r="AL52" s="33"/>
      <c r="AM52" s="33"/>
      <c r="AN52" s="33"/>
      <c r="AO52" s="33"/>
      <c r="AP52" s="33"/>
      <c r="AQ52" s="33"/>
      <c r="AR52" s="33"/>
      <c r="AS52" s="58"/>
      <c r="AT52" s="58"/>
      <c r="AU52" s="1118"/>
      <c r="AV52" s="1119"/>
      <c r="AW52" s="4318" t="str">
        <f t="shared" ref="AW52" si="142">AW38</f>
        <v>MİMARLIK FAK.</v>
      </c>
      <c r="AX52" s="1222" t="s">
        <v>7</v>
      </c>
      <c r="AY52" s="1223">
        <f ca="1">CB137</f>
        <v>0</v>
      </c>
      <c r="AZ52" s="1223">
        <f ca="1">CD137</f>
        <v>0</v>
      </c>
      <c r="BA52" s="1223">
        <f ca="1">CF137</f>
        <v>0</v>
      </c>
      <c r="BB52" s="1223">
        <f ca="1">CH137</f>
        <v>0</v>
      </c>
      <c r="BC52" s="1223">
        <f ca="1">CJ137</f>
        <v>0</v>
      </c>
      <c r="BD52" s="1223">
        <f ca="1">CL137</f>
        <v>0</v>
      </c>
      <c r="BE52" s="1224">
        <f ca="1">CN137</f>
        <v>0</v>
      </c>
      <c r="BF52" s="1120"/>
      <c r="BG52" s="1121"/>
      <c r="BH52" s="4508" t="str">
        <f t="shared" ref="BH52" si="143">AW52</f>
        <v>MİMARLIK FAK.</v>
      </c>
      <c r="BI52" s="4324"/>
      <c r="BJ52" s="4325"/>
      <c r="BK52" s="747" t="s">
        <v>7</v>
      </c>
      <c r="BL52" s="523">
        <f t="shared" ref="BL52:BR52" ca="1" si="144">IF(BL38=0,0,IF(BL$14="X",0,AY52))</f>
        <v>0</v>
      </c>
      <c r="BM52" s="524">
        <f t="shared" ca="1" si="144"/>
        <v>0</v>
      </c>
      <c r="BN52" s="524">
        <f t="shared" ca="1" si="144"/>
        <v>0</v>
      </c>
      <c r="BO52" s="524">
        <f t="shared" ca="1" si="144"/>
        <v>0</v>
      </c>
      <c r="BP52" s="524">
        <f t="shared" ca="1" si="144"/>
        <v>0</v>
      </c>
      <c r="BQ52" s="1853">
        <f t="shared" ca="1" si="144"/>
        <v>0</v>
      </c>
      <c r="BR52" s="1854">
        <f t="shared" ca="1" si="144"/>
        <v>0</v>
      </c>
      <c r="BS52" s="525">
        <f t="shared" ca="1" si="103"/>
        <v>0</v>
      </c>
      <c r="BT52" s="524">
        <f t="shared" ca="1" si="104"/>
        <v>0</v>
      </c>
      <c r="BU52" s="524">
        <f t="shared" ca="1" si="105"/>
        <v>0</v>
      </c>
      <c r="BV52" s="524">
        <f t="shared" ca="1" si="106"/>
        <v>0</v>
      </c>
      <c r="BW52" s="524">
        <f t="shared" ca="1" si="107"/>
        <v>0</v>
      </c>
      <c r="BX52" s="1853">
        <f t="shared" ca="1" si="108"/>
        <v>0</v>
      </c>
      <c r="BY52" s="1862">
        <f t="shared" ca="1" si="92"/>
        <v>0</v>
      </c>
      <c r="BZ52" s="639">
        <f t="shared" ca="1" si="93"/>
        <v>0</v>
      </c>
      <c r="CA52" s="639">
        <f t="shared" ca="1" si="94"/>
        <v>0</v>
      </c>
      <c r="CB52" s="639">
        <f t="shared" ca="1" si="95"/>
        <v>0</v>
      </c>
      <c r="CC52" s="524">
        <f t="shared" ca="1" si="96"/>
        <v>0</v>
      </c>
      <c r="CD52" s="526">
        <f t="shared" ca="1" si="97"/>
        <v>0</v>
      </c>
      <c r="CE52" s="1867">
        <f t="shared" ca="1" si="98"/>
        <v>0</v>
      </c>
      <c r="CF52" s="1867">
        <f t="shared" ref="CF52" ca="1" si="145">IF(CF38=0,0,(IF(CF$14="X",0,BE52)))</f>
        <v>0</v>
      </c>
      <c r="CG52" s="526">
        <f t="shared" ref="CG52:CM52" ca="1" si="146">IF(CG38=0,0,(IF(CG$14="X",0,AY52)))</f>
        <v>0</v>
      </c>
      <c r="CH52" s="526">
        <f t="shared" ca="1" si="146"/>
        <v>0</v>
      </c>
      <c r="CI52" s="526">
        <f t="shared" ca="1" si="146"/>
        <v>0</v>
      </c>
      <c r="CJ52" s="526">
        <f t="shared" ca="1" si="146"/>
        <v>0</v>
      </c>
      <c r="CK52" s="526">
        <f t="shared" ca="1" si="146"/>
        <v>0</v>
      </c>
      <c r="CL52" s="1867">
        <f t="shared" ca="1" si="146"/>
        <v>0</v>
      </c>
      <c r="CM52" s="1867">
        <f t="shared" ca="1" si="146"/>
        <v>0</v>
      </c>
      <c r="CN52" s="526">
        <f t="shared" ref="CN52:CT52" si="147">IF(CN38=0,0,(IF(CN$14="E",AY52,(IF(OR(CN$1="X",CN$14="X"),0,AY52)))))</f>
        <v>0</v>
      </c>
      <c r="CO52" s="526">
        <f t="shared" si="147"/>
        <v>0</v>
      </c>
      <c r="CP52" s="526">
        <f t="shared" si="147"/>
        <v>0</v>
      </c>
      <c r="CQ52" s="526">
        <f t="shared" si="147"/>
        <v>0</v>
      </c>
      <c r="CR52" s="526">
        <f t="shared" si="147"/>
        <v>0</v>
      </c>
      <c r="CS52" s="1867">
        <f t="shared" si="147"/>
        <v>0</v>
      </c>
      <c r="CT52" s="1873">
        <f t="shared" si="147"/>
        <v>0</v>
      </c>
      <c r="CU52" s="3242">
        <f t="shared" ca="1" si="33"/>
        <v>0</v>
      </c>
      <c r="CV52" s="1049"/>
      <c r="CW52" s="1062"/>
      <c r="CX52" s="182"/>
      <c r="CY52" s="182"/>
      <c r="CZ52" s="182"/>
      <c r="DA52" s="182"/>
      <c r="DB52" s="182"/>
      <c r="DC52" s="3241"/>
      <c r="DD52" s="1801"/>
      <c r="DE52" s="63"/>
      <c r="DF52" s="63"/>
      <c r="DG52" s="63"/>
      <c r="DH52" s="63"/>
      <c r="DI52" s="63"/>
      <c r="DJ52" s="63"/>
      <c r="DK52" s="63"/>
      <c r="DL52" s="64"/>
      <c r="DM52" s="64"/>
      <c r="DN52" s="64"/>
      <c r="DO52" s="64"/>
      <c r="DP52" s="64"/>
      <c r="DQ52" s="64"/>
      <c r="DR52" s="64"/>
      <c r="DS52" s="21"/>
      <c r="EE52" s="1780"/>
      <c r="EN52" s="274"/>
      <c r="EO52" s="274"/>
      <c r="EP52" s="274"/>
      <c r="EQ52" s="274"/>
      <c r="ER52" s="274"/>
      <c r="FJ52" s="800"/>
      <c r="FM52" s="271"/>
      <c r="FN52" s="272"/>
      <c r="FO52" s="272"/>
      <c r="FP52" s="272"/>
      <c r="FQ52" s="272"/>
      <c r="FR52" s="272"/>
      <c r="FS52" s="272"/>
      <c r="FT52" s="272"/>
      <c r="FU52" s="301"/>
      <c r="FV52" s="301"/>
      <c r="FW52" s="301"/>
      <c r="FX52" s="301"/>
      <c r="FY52" s="301"/>
      <c r="FZ52" s="301"/>
      <c r="GA52" s="301"/>
      <c r="GB52" s="301"/>
      <c r="GC52" s="301"/>
      <c r="GD52" s="301"/>
      <c r="GE52" s="301"/>
      <c r="GF52" s="301"/>
      <c r="GG52" s="301"/>
      <c r="GH52" s="31"/>
      <c r="GI52" s="31"/>
      <c r="GJ52" s="31"/>
      <c r="GK52" s="31"/>
      <c r="GL52" s="33"/>
      <c r="GM52" s="33"/>
      <c r="GN52" s="33"/>
      <c r="GO52" s="34"/>
      <c r="GP52" s="58"/>
      <c r="GQ52" s="33"/>
      <c r="GR52" s="33"/>
      <c r="GS52" s="33"/>
      <c r="GT52" s="33"/>
      <c r="GU52" s="33"/>
      <c r="GV52" s="33"/>
      <c r="GW52" s="33"/>
      <c r="GX52" s="33"/>
      <c r="GY52" s="33"/>
      <c r="GZ52" s="33"/>
      <c r="HA52" s="58"/>
      <c r="HB52" s="58"/>
      <c r="HC52" s="813"/>
      <c r="HD52" s="51"/>
      <c r="HE52" s="51"/>
      <c r="HF52" s="51"/>
      <c r="HG52" s="51"/>
      <c r="HH52" s="59"/>
      <c r="HI52" s="39"/>
      <c r="HJ52" s="1040"/>
      <c r="HK52" s="1040"/>
      <c r="HL52" s="1040"/>
      <c r="HM52" s="33"/>
      <c r="HN52" s="90"/>
      <c r="HO52" s="90"/>
      <c r="HP52" s="248"/>
      <c r="HQ52" s="248"/>
      <c r="HR52" s="248"/>
      <c r="HS52" s="248"/>
      <c r="HT52" s="248"/>
      <c r="HU52" s="248"/>
      <c r="HV52" s="248"/>
      <c r="HW52" s="248"/>
      <c r="HX52" s="248"/>
      <c r="HY52" s="248"/>
      <c r="HZ52" s="248"/>
      <c r="IA52" s="248"/>
      <c r="IB52" s="248"/>
      <c r="IC52" s="248"/>
      <c r="ID52" s="248"/>
      <c r="IE52" s="248"/>
      <c r="IF52" s="248"/>
      <c r="IG52" s="248"/>
      <c r="IH52" s="248"/>
      <c r="II52" s="248"/>
      <c r="IJ52" s="248"/>
      <c r="IK52" s="248"/>
      <c r="IL52" s="248"/>
      <c r="IM52" s="248"/>
      <c r="IN52" s="248"/>
      <c r="IO52" s="248"/>
      <c r="IP52" s="248"/>
      <c r="IQ52" s="248"/>
      <c r="IR52" s="248"/>
      <c r="IS52" s="248"/>
      <c r="IT52" s="248"/>
      <c r="IU52" s="248"/>
      <c r="IV52" s="248"/>
      <c r="IW52" s="1247"/>
    </row>
    <row r="53" spans="3:259" s="57" customFormat="1" ht="13.5" hidden="1" thickBot="1">
      <c r="C53" s="274"/>
      <c r="D53" s="274"/>
      <c r="E53" s="3868"/>
      <c r="F53" s="3869"/>
      <c r="G53" s="3869"/>
      <c r="H53" s="3869"/>
      <c r="I53" s="3869"/>
      <c r="J53" s="3869"/>
      <c r="K53" s="3869"/>
      <c r="L53" s="3869"/>
      <c r="M53" s="3803"/>
      <c r="N53" s="3803"/>
      <c r="O53" s="3803"/>
      <c r="P53" s="3803"/>
      <c r="Q53" s="3803"/>
      <c r="R53" s="3803"/>
      <c r="S53" s="3804"/>
      <c r="T53" s="3804"/>
      <c r="U53" s="3804"/>
      <c r="V53" s="3804"/>
      <c r="W53" s="3804"/>
      <c r="X53" s="3804"/>
      <c r="Y53" s="3805"/>
      <c r="Z53" s="353"/>
      <c r="AA53" s="353"/>
      <c r="AB53" s="353"/>
      <c r="AC53" s="353"/>
      <c r="AD53" s="33"/>
      <c r="AE53" s="33"/>
      <c r="AF53" s="33"/>
      <c r="AG53" s="34"/>
      <c r="AH53" s="58"/>
      <c r="AI53" s="33"/>
      <c r="AJ53" s="33"/>
      <c r="AK53" s="33"/>
      <c r="AL53" s="33"/>
      <c r="AM53" s="33"/>
      <c r="AN53" s="33"/>
      <c r="AO53" s="33"/>
      <c r="AP53" s="33"/>
      <c r="AQ53" s="33"/>
      <c r="AR53" s="33"/>
      <c r="AS53" s="58"/>
      <c r="AT53" s="58"/>
      <c r="AU53" s="1118"/>
      <c r="AV53" s="1119"/>
      <c r="AW53" s="4319"/>
      <c r="AX53" s="1220" t="s">
        <v>8</v>
      </c>
      <c r="AY53" s="1219">
        <f ca="1">CC137</f>
        <v>0</v>
      </c>
      <c r="AZ53" s="1219">
        <f ca="1">CE137</f>
        <v>0</v>
      </c>
      <c r="BA53" s="1219">
        <f ca="1">CG137</f>
        <v>0</v>
      </c>
      <c r="BB53" s="1219">
        <f ca="1">CI137</f>
        <v>0</v>
      </c>
      <c r="BC53" s="1219">
        <f ca="1">CK137</f>
        <v>0</v>
      </c>
      <c r="BD53" s="1219">
        <f ca="1">CM137</f>
        <v>0</v>
      </c>
      <c r="BE53" s="1221">
        <f ca="1">CO137</f>
        <v>0</v>
      </c>
      <c r="BF53" s="1120"/>
      <c r="BG53" s="1121"/>
      <c r="BH53" s="4508"/>
      <c r="BI53" s="4324"/>
      <c r="BJ53" s="4325"/>
      <c r="BK53" s="747" t="s">
        <v>8</v>
      </c>
      <c r="BL53" s="523">
        <f t="shared" ref="BL53:BR53" ca="1" si="148">IF(BL39=0,0,IF(BL$14="X",0,AY53))</f>
        <v>0</v>
      </c>
      <c r="BM53" s="524">
        <f t="shared" ca="1" si="148"/>
        <v>0</v>
      </c>
      <c r="BN53" s="524">
        <f t="shared" ca="1" si="148"/>
        <v>0</v>
      </c>
      <c r="BO53" s="524">
        <f t="shared" ca="1" si="148"/>
        <v>0</v>
      </c>
      <c r="BP53" s="524">
        <f t="shared" ca="1" si="148"/>
        <v>0</v>
      </c>
      <c r="BQ53" s="1853">
        <f t="shared" ca="1" si="148"/>
        <v>0</v>
      </c>
      <c r="BR53" s="1854">
        <f t="shared" ca="1" si="148"/>
        <v>0</v>
      </c>
      <c r="BS53" s="525">
        <f t="shared" ca="1" si="103"/>
        <v>0</v>
      </c>
      <c r="BT53" s="524">
        <f t="shared" ca="1" si="104"/>
        <v>0</v>
      </c>
      <c r="BU53" s="524">
        <f t="shared" ca="1" si="105"/>
        <v>0</v>
      </c>
      <c r="BV53" s="524">
        <f t="shared" ca="1" si="106"/>
        <v>0</v>
      </c>
      <c r="BW53" s="524">
        <f t="shared" ca="1" si="107"/>
        <v>0</v>
      </c>
      <c r="BX53" s="1853">
        <f t="shared" ca="1" si="108"/>
        <v>0</v>
      </c>
      <c r="BY53" s="1862">
        <f t="shared" ca="1" si="92"/>
        <v>0</v>
      </c>
      <c r="BZ53" s="639">
        <f t="shared" ca="1" si="93"/>
        <v>0</v>
      </c>
      <c r="CA53" s="639">
        <f t="shared" ca="1" si="94"/>
        <v>0</v>
      </c>
      <c r="CB53" s="639">
        <f t="shared" ca="1" si="95"/>
        <v>0</v>
      </c>
      <c r="CC53" s="524">
        <f t="shared" ca="1" si="96"/>
        <v>0</v>
      </c>
      <c r="CD53" s="526">
        <f t="shared" ca="1" si="97"/>
        <v>0</v>
      </c>
      <c r="CE53" s="1867">
        <f t="shared" ca="1" si="98"/>
        <v>0</v>
      </c>
      <c r="CF53" s="1867">
        <f t="shared" ref="CF53" ca="1" si="149">IF(CF39=0,0,(IF(CF$14="X",0,BE53)))</f>
        <v>0</v>
      </c>
      <c r="CG53" s="526">
        <f t="shared" ref="CG53:CM53" ca="1" si="150">IF(CG39=0,0,(IF(CG$14="X",0,AY53)))</f>
        <v>0</v>
      </c>
      <c r="CH53" s="526">
        <f t="shared" ca="1" si="150"/>
        <v>0</v>
      </c>
      <c r="CI53" s="526">
        <f t="shared" ca="1" si="150"/>
        <v>0</v>
      </c>
      <c r="CJ53" s="526">
        <f t="shared" ca="1" si="150"/>
        <v>0</v>
      </c>
      <c r="CK53" s="526">
        <f t="shared" ca="1" si="150"/>
        <v>0</v>
      </c>
      <c r="CL53" s="1867">
        <f t="shared" ca="1" si="150"/>
        <v>0</v>
      </c>
      <c r="CM53" s="1867">
        <f t="shared" ca="1" si="150"/>
        <v>0</v>
      </c>
      <c r="CN53" s="526">
        <f t="shared" ref="CN53:CT53" si="151">IF(CN39=0,0,(IF(CN$14="E",AY53,(IF(OR(CN$1="X",CN$14="X"),0,AY53)))))</f>
        <v>0</v>
      </c>
      <c r="CO53" s="526">
        <f t="shared" si="151"/>
        <v>0</v>
      </c>
      <c r="CP53" s="526">
        <f t="shared" si="151"/>
        <v>0</v>
      </c>
      <c r="CQ53" s="526">
        <f t="shared" si="151"/>
        <v>0</v>
      </c>
      <c r="CR53" s="526">
        <f t="shared" si="151"/>
        <v>0</v>
      </c>
      <c r="CS53" s="1867">
        <f t="shared" si="151"/>
        <v>0</v>
      </c>
      <c r="CT53" s="1873">
        <f t="shared" si="151"/>
        <v>0</v>
      </c>
      <c r="CU53" s="3242">
        <f t="shared" ca="1" si="33"/>
        <v>0</v>
      </c>
      <c r="CV53" s="1049"/>
      <c r="CW53" s="1062"/>
      <c r="CX53" s="182"/>
      <c r="CY53" s="182"/>
      <c r="CZ53" s="182"/>
      <c r="DA53" s="182"/>
      <c r="DB53" s="182"/>
      <c r="DC53" s="3241"/>
      <c r="DD53" s="1801"/>
      <c r="DE53" s="63"/>
      <c r="DF53" s="63"/>
      <c r="DG53" s="63"/>
      <c r="DH53" s="63"/>
      <c r="DI53" s="63"/>
      <c r="DJ53" s="63"/>
      <c r="DK53" s="63"/>
      <c r="DL53" s="64"/>
      <c r="DM53" s="64"/>
      <c r="DN53" s="64"/>
      <c r="DO53" s="64"/>
      <c r="DP53" s="64"/>
      <c r="DQ53" s="64"/>
      <c r="DR53" s="64"/>
      <c r="DS53" s="21"/>
      <c r="EE53" s="1780"/>
      <c r="EN53" s="274"/>
      <c r="EO53" s="274"/>
      <c r="EP53" s="274"/>
      <c r="EQ53" s="274"/>
      <c r="ER53" s="274"/>
      <c r="FJ53" s="800"/>
      <c r="FM53" s="271"/>
      <c r="FN53" s="272"/>
      <c r="FO53" s="272"/>
      <c r="FP53" s="272"/>
      <c r="FQ53" s="272"/>
      <c r="FR53" s="272"/>
      <c r="FS53" s="272"/>
      <c r="FT53" s="272"/>
      <c r="FU53" s="301"/>
      <c r="FV53" s="301"/>
      <c r="FW53" s="301"/>
      <c r="FX53" s="301"/>
      <c r="FY53" s="301"/>
      <c r="FZ53" s="301"/>
      <c r="GA53" s="301"/>
      <c r="GB53" s="301"/>
      <c r="GC53" s="301"/>
      <c r="GD53" s="301"/>
      <c r="GE53" s="301"/>
      <c r="GF53" s="301"/>
      <c r="GG53" s="301"/>
      <c r="GH53" s="31"/>
      <c r="GI53" s="31"/>
      <c r="GJ53" s="31"/>
      <c r="GK53" s="31"/>
      <c r="GL53" s="33"/>
      <c r="GM53" s="33"/>
      <c r="GN53" s="33"/>
      <c r="GO53" s="34"/>
      <c r="GP53" s="58"/>
      <c r="GQ53" s="33"/>
      <c r="GR53" s="33"/>
      <c r="GS53" s="33"/>
      <c r="GT53" s="33"/>
      <c r="GU53" s="33"/>
      <c r="GV53" s="33"/>
      <c r="GW53" s="33"/>
      <c r="GX53" s="33"/>
      <c r="GY53" s="33"/>
      <c r="GZ53" s="33"/>
      <c r="HA53" s="58"/>
      <c r="HB53" s="58"/>
      <c r="HC53" s="813"/>
      <c r="HD53" s="51"/>
      <c r="HE53" s="51"/>
      <c r="HF53" s="51"/>
      <c r="HG53" s="51"/>
      <c r="HH53" s="59"/>
      <c r="HI53" s="39"/>
      <c r="HJ53" s="1040"/>
      <c r="HK53" s="1040"/>
      <c r="HL53" s="1040"/>
      <c r="HM53" s="33"/>
      <c r="HN53" s="90"/>
      <c r="HO53" s="90"/>
      <c r="HP53" s="248"/>
      <c r="HQ53" s="248"/>
      <c r="HR53" s="248"/>
      <c r="HS53" s="248"/>
      <c r="HT53" s="248"/>
      <c r="HU53" s="248"/>
      <c r="HV53" s="248"/>
      <c r="HW53" s="248"/>
      <c r="HX53" s="248"/>
      <c r="HY53" s="248"/>
      <c r="HZ53" s="248"/>
      <c r="IA53" s="248"/>
      <c r="IB53" s="248"/>
      <c r="IC53" s="248"/>
      <c r="ID53" s="248"/>
      <c r="IE53" s="248"/>
      <c r="IF53" s="248"/>
      <c r="IG53" s="248"/>
      <c r="IH53" s="248"/>
      <c r="II53" s="248"/>
      <c r="IJ53" s="248"/>
      <c r="IK53" s="248"/>
      <c r="IL53" s="248"/>
      <c r="IM53" s="248"/>
      <c r="IN53" s="248"/>
      <c r="IO53" s="248"/>
      <c r="IP53" s="248"/>
      <c r="IQ53" s="248"/>
      <c r="IR53" s="248"/>
      <c r="IS53" s="248"/>
      <c r="IT53" s="248"/>
      <c r="IU53" s="248"/>
      <c r="IV53" s="248"/>
      <c r="IW53" s="1247"/>
    </row>
    <row r="54" spans="3:259" s="57" customFormat="1" hidden="1">
      <c r="C54" s="274"/>
      <c r="D54" s="274"/>
      <c r="E54" s="3868"/>
      <c r="F54" s="3869"/>
      <c r="G54" s="3869"/>
      <c r="H54" s="3869"/>
      <c r="I54" s="3869"/>
      <c r="J54" s="3869"/>
      <c r="K54" s="3869"/>
      <c r="L54" s="3869"/>
      <c r="M54" s="3803"/>
      <c r="N54" s="3803"/>
      <c r="O54" s="3803"/>
      <c r="P54" s="3803"/>
      <c r="Q54" s="3803"/>
      <c r="R54" s="3803"/>
      <c r="S54" s="3804"/>
      <c r="T54" s="3804"/>
      <c r="U54" s="3804"/>
      <c r="V54" s="3804"/>
      <c r="W54" s="3804"/>
      <c r="X54" s="3804"/>
      <c r="Y54" s="3805"/>
      <c r="Z54" s="353"/>
      <c r="AA54" s="353"/>
      <c r="AB54" s="353"/>
      <c r="AC54" s="353"/>
      <c r="AD54" s="33"/>
      <c r="AE54" s="33"/>
      <c r="AF54" s="33"/>
      <c r="AG54" s="34"/>
      <c r="AH54" s="58"/>
      <c r="AI54" s="33"/>
      <c r="AJ54" s="33"/>
      <c r="AK54" s="33"/>
      <c r="AL54" s="33"/>
      <c r="AM54" s="33"/>
      <c r="AN54" s="33"/>
      <c r="AO54" s="33"/>
      <c r="AP54" s="33"/>
      <c r="AQ54" s="33"/>
      <c r="AR54" s="33"/>
      <c r="AS54" s="58"/>
      <c r="AT54" s="58"/>
      <c r="AU54" s="1118"/>
      <c r="AV54" s="1119"/>
      <c r="AW54" s="4318" t="str">
        <f t="shared" ref="AW54" si="152">AW40</f>
        <v>ZİRAAT FAK.</v>
      </c>
      <c r="AX54" s="1222" t="s">
        <v>7</v>
      </c>
      <c r="AY54" s="1223">
        <f ca="1">CB138</f>
        <v>0</v>
      </c>
      <c r="AZ54" s="1223">
        <f ca="1">CD138</f>
        <v>0</v>
      </c>
      <c r="BA54" s="1223">
        <f ca="1">CF138</f>
        <v>0</v>
      </c>
      <c r="BB54" s="1223">
        <f ca="1">CH138</f>
        <v>0</v>
      </c>
      <c r="BC54" s="1223">
        <f ca="1">CJ138</f>
        <v>0</v>
      </c>
      <c r="BD54" s="1223">
        <f ca="1">CL138</f>
        <v>0</v>
      </c>
      <c r="BE54" s="1224">
        <f ca="1">CN138</f>
        <v>0</v>
      </c>
      <c r="BF54" s="1120"/>
      <c r="BG54" s="1121"/>
      <c r="BH54" s="4508" t="str">
        <f t="shared" ref="BH54" si="153">AW54</f>
        <v>ZİRAAT FAK.</v>
      </c>
      <c r="BI54" s="4324"/>
      <c r="BJ54" s="4325"/>
      <c r="BK54" s="747" t="s">
        <v>7</v>
      </c>
      <c r="BL54" s="523">
        <f t="shared" ref="BL54:BR54" ca="1" si="154">IF(BL40=0,0,IF(BL$14="X",0,AY54))</f>
        <v>0</v>
      </c>
      <c r="BM54" s="524">
        <f t="shared" ca="1" si="154"/>
        <v>0</v>
      </c>
      <c r="BN54" s="524">
        <f t="shared" ca="1" si="154"/>
        <v>0</v>
      </c>
      <c r="BO54" s="524">
        <f t="shared" ca="1" si="154"/>
        <v>0</v>
      </c>
      <c r="BP54" s="524">
        <f t="shared" ca="1" si="154"/>
        <v>0</v>
      </c>
      <c r="BQ54" s="1853">
        <f t="shared" ca="1" si="154"/>
        <v>0</v>
      </c>
      <c r="BR54" s="1854">
        <f t="shared" ca="1" si="154"/>
        <v>0</v>
      </c>
      <c r="BS54" s="525">
        <f t="shared" ca="1" si="103"/>
        <v>0</v>
      </c>
      <c r="BT54" s="524">
        <f t="shared" ca="1" si="104"/>
        <v>0</v>
      </c>
      <c r="BU54" s="524">
        <f t="shared" ca="1" si="105"/>
        <v>0</v>
      </c>
      <c r="BV54" s="524">
        <f t="shared" ca="1" si="106"/>
        <v>0</v>
      </c>
      <c r="BW54" s="524">
        <f t="shared" ca="1" si="107"/>
        <v>0</v>
      </c>
      <c r="BX54" s="1853">
        <f t="shared" ca="1" si="108"/>
        <v>0</v>
      </c>
      <c r="BY54" s="1862">
        <f t="shared" ca="1" si="92"/>
        <v>0</v>
      </c>
      <c r="BZ54" s="639">
        <f t="shared" ca="1" si="93"/>
        <v>0</v>
      </c>
      <c r="CA54" s="639">
        <f t="shared" ca="1" si="94"/>
        <v>0</v>
      </c>
      <c r="CB54" s="639">
        <f t="shared" ca="1" si="95"/>
        <v>0</v>
      </c>
      <c r="CC54" s="524">
        <f t="shared" ca="1" si="96"/>
        <v>0</v>
      </c>
      <c r="CD54" s="526">
        <f t="shared" ca="1" si="97"/>
        <v>0</v>
      </c>
      <c r="CE54" s="1867">
        <f t="shared" ca="1" si="98"/>
        <v>0</v>
      </c>
      <c r="CF54" s="1867">
        <f t="shared" ref="CF54" ca="1" si="155">IF(CF40=0,0,(IF(CF$14="X",0,BE54)))</f>
        <v>0</v>
      </c>
      <c r="CG54" s="526">
        <f t="shared" ref="CG54:CM54" ca="1" si="156">IF(CG40=0,0,(IF(CG$14="X",0,AY54)))</f>
        <v>0</v>
      </c>
      <c r="CH54" s="526">
        <f t="shared" ca="1" si="156"/>
        <v>0</v>
      </c>
      <c r="CI54" s="526">
        <f t="shared" ca="1" si="156"/>
        <v>0</v>
      </c>
      <c r="CJ54" s="526">
        <f t="shared" ca="1" si="156"/>
        <v>0</v>
      </c>
      <c r="CK54" s="526">
        <f t="shared" ca="1" si="156"/>
        <v>0</v>
      </c>
      <c r="CL54" s="1867">
        <f t="shared" ca="1" si="156"/>
        <v>0</v>
      </c>
      <c r="CM54" s="1867">
        <f t="shared" ca="1" si="156"/>
        <v>0</v>
      </c>
      <c r="CN54" s="526">
        <f t="shared" ref="CN54:CT54" si="157">IF(CN40=0,0,(IF(CN$14="E",AY54,(IF(OR(CN$1="X",CN$14="X"),0,AY54)))))</f>
        <v>0</v>
      </c>
      <c r="CO54" s="526">
        <f t="shared" si="157"/>
        <v>0</v>
      </c>
      <c r="CP54" s="526">
        <f t="shared" si="157"/>
        <v>0</v>
      </c>
      <c r="CQ54" s="526">
        <f t="shared" si="157"/>
        <v>0</v>
      </c>
      <c r="CR54" s="526">
        <f t="shared" si="157"/>
        <v>0</v>
      </c>
      <c r="CS54" s="1867">
        <f t="shared" si="157"/>
        <v>0</v>
      </c>
      <c r="CT54" s="1873">
        <f t="shared" si="157"/>
        <v>0</v>
      </c>
      <c r="CU54" s="3242">
        <f t="shared" ca="1" si="33"/>
        <v>0</v>
      </c>
      <c r="CV54" s="1049"/>
      <c r="CW54" s="1062"/>
      <c r="CX54" s="182"/>
      <c r="CY54" s="182"/>
      <c r="CZ54" s="182"/>
      <c r="DA54" s="182"/>
      <c r="DB54" s="182"/>
      <c r="DC54" s="3241"/>
      <c r="DD54" s="1801"/>
      <c r="DE54" s="63"/>
      <c r="DF54" s="63"/>
      <c r="DG54" s="63"/>
      <c r="DH54" s="63"/>
      <c r="DI54" s="63"/>
      <c r="DJ54" s="63"/>
      <c r="DK54" s="63"/>
      <c r="DL54" s="64"/>
      <c r="DM54" s="64"/>
      <c r="DN54" s="64"/>
      <c r="DO54" s="64"/>
      <c r="DP54" s="64"/>
      <c r="DQ54" s="64"/>
      <c r="DR54" s="64"/>
      <c r="DS54" s="21"/>
      <c r="EE54" s="1780"/>
      <c r="EN54" s="274"/>
      <c r="EO54" s="274"/>
      <c r="EP54" s="274"/>
      <c r="EQ54" s="274"/>
      <c r="ER54" s="274"/>
      <c r="FJ54" s="800"/>
      <c r="FM54" s="271"/>
      <c r="FN54" s="272"/>
      <c r="FO54" s="272"/>
      <c r="FP54" s="272"/>
      <c r="FQ54" s="272"/>
      <c r="FR54" s="272"/>
      <c r="FS54" s="272"/>
      <c r="FT54" s="272"/>
      <c r="FU54" s="301"/>
      <c r="FV54" s="301"/>
      <c r="FW54" s="301"/>
      <c r="FX54" s="301"/>
      <c r="FY54" s="301"/>
      <c r="FZ54" s="301"/>
      <c r="GA54" s="301"/>
      <c r="GB54" s="301"/>
      <c r="GC54" s="301"/>
      <c r="GD54" s="301"/>
      <c r="GE54" s="301"/>
      <c r="GF54" s="301"/>
      <c r="GG54" s="301"/>
      <c r="GH54" s="31"/>
      <c r="GI54" s="31"/>
      <c r="GJ54" s="31"/>
      <c r="GK54" s="31"/>
      <c r="GL54" s="33"/>
      <c r="GM54" s="33"/>
      <c r="GN54" s="33"/>
      <c r="GO54" s="34"/>
      <c r="GP54" s="58"/>
      <c r="GQ54" s="33"/>
      <c r="GR54" s="33"/>
      <c r="GS54" s="33"/>
      <c r="GT54" s="33"/>
      <c r="GU54" s="33"/>
      <c r="GV54" s="33"/>
      <c r="GW54" s="33"/>
      <c r="GX54" s="33"/>
      <c r="GY54" s="33"/>
      <c r="GZ54" s="33"/>
      <c r="HA54" s="58"/>
      <c r="HB54" s="58"/>
      <c r="HC54" s="813"/>
      <c r="HD54" s="51"/>
      <c r="HE54" s="51"/>
      <c r="HF54" s="51"/>
      <c r="HG54" s="51"/>
      <c r="HH54" s="59"/>
      <c r="HI54" s="39"/>
      <c r="HJ54" s="1040"/>
      <c r="HK54" s="1040"/>
      <c r="HL54" s="1040"/>
      <c r="HM54" s="33"/>
      <c r="HN54" s="90"/>
      <c r="HO54" s="90"/>
      <c r="HP54" s="248"/>
      <c r="HQ54" s="248"/>
      <c r="HR54" s="248"/>
      <c r="HS54" s="248"/>
      <c r="HT54" s="248"/>
      <c r="HU54" s="248"/>
      <c r="HV54" s="248"/>
      <c r="HW54" s="248"/>
      <c r="HX54" s="248"/>
      <c r="HY54" s="248"/>
      <c r="HZ54" s="248"/>
      <c r="IA54" s="248"/>
      <c r="IB54" s="248"/>
      <c r="IC54" s="248"/>
      <c r="ID54" s="248"/>
      <c r="IE54" s="248"/>
      <c r="IF54" s="248"/>
      <c r="IG54" s="248"/>
      <c r="IH54" s="248"/>
      <c r="II54" s="248"/>
      <c r="IJ54" s="248"/>
      <c r="IK54" s="248"/>
      <c r="IL54" s="248"/>
      <c r="IM54" s="248"/>
      <c r="IN54" s="248"/>
      <c r="IO54" s="248"/>
      <c r="IP54" s="248"/>
      <c r="IQ54" s="248"/>
      <c r="IR54" s="248"/>
      <c r="IS54" s="248"/>
      <c r="IT54" s="248"/>
      <c r="IU54" s="248"/>
      <c r="IV54" s="248"/>
      <c r="IW54" s="1247"/>
    </row>
    <row r="55" spans="3:259" s="57" customFormat="1" ht="13.5" hidden="1" thickBot="1">
      <c r="C55" s="274"/>
      <c r="D55" s="274"/>
      <c r="E55" s="3868"/>
      <c r="F55" s="3869"/>
      <c r="G55" s="3869"/>
      <c r="H55" s="3869"/>
      <c r="I55" s="3869"/>
      <c r="J55" s="3869"/>
      <c r="K55" s="3869"/>
      <c r="L55" s="3869"/>
      <c r="M55" s="3803"/>
      <c r="N55" s="3803"/>
      <c r="O55" s="3803"/>
      <c r="P55" s="3803"/>
      <c r="Q55" s="3803"/>
      <c r="R55" s="3803"/>
      <c r="S55" s="3804"/>
      <c r="T55" s="3804"/>
      <c r="U55" s="3804"/>
      <c r="V55" s="3804"/>
      <c r="W55" s="3804"/>
      <c r="X55" s="3804"/>
      <c r="Y55" s="3805"/>
      <c r="Z55" s="353"/>
      <c r="AA55" s="353"/>
      <c r="AB55" s="353"/>
      <c r="AC55" s="353"/>
      <c r="AD55" s="33"/>
      <c r="AE55" s="33"/>
      <c r="AF55" s="33"/>
      <c r="AG55" s="34"/>
      <c r="AH55" s="58"/>
      <c r="AI55" s="33"/>
      <c r="AJ55" s="33"/>
      <c r="AK55" s="33"/>
      <c r="AL55" s="33"/>
      <c r="AM55" s="33"/>
      <c r="AN55" s="33"/>
      <c r="AO55" s="33"/>
      <c r="AP55" s="33"/>
      <c r="AQ55" s="33"/>
      <c r="AR55" s="33"/>
      <c r="AS55" s="58"/>
      <c r="AT55" s="58"/>
      <c r="AU55" s="1109"/>
      <c r="AV55" s="1110"/>
      <c r="AW55" s="4319"/>
      <c r="AX55" s="1220" t="s">
        <v>8</v>
      </c>
      <c r="AY55" s="1219">
        <f ca="1">CC138</f>
        <v>0</v>
      </c>
      <c r="AZ55" s="1219">
        <f ca="1">CE138</f>
        <v>0</v>
      </c>
      <c r="BA55" s="1219">
        <f ca="1">CG138</f>
        <v>0</v>
      </c>
      <c r="BB55" s="1219">
        <f ca="1">CI138</f>
        <v>0</v>
      </c>
      <c r="BC55" s="1219">
        <f ca="1">CK138</f>
        <v>0</v>
      </c>
      <c r="BD55" s="1219">
        <f ca="1">CM138</f>
        <v>0</v>
      </c>
      <c r="BE55" s="1221">
        <f ca="1">CO138</f>
        <v>0</v>
      </c>
      <c r="BF55" s="1116"/>
      <c r="BG55" s="1117"/>
      <c r="BH55" s="4517"/>
      <c r="BI55" s="4518"/>
      <c r="BJ55" s="4519"/>
      <c r="BK55" s="1064" t="s">
        <v>8</v>
      </c>
      <c r="BL55" s="1065">
        <f t="shared" ref="BL55:BR55" ca="1" si="158">IF(BL41=0,0,IF(BL$14="X",0,AY55))</f>
        <v>0</v>
      </c>
      <c r="BM55" s="1066">
        <f t="shared" ca="1" si="158"/>
        <v>0</v>
      </c>
      <c r="BN55" s="1066">
        <f t="shared" ca="1" si="158"/>
        <v>0</v>
      </c>
      <c r="BO55" s="1066">
        <f t="shared" ca="1" si="158"/>
        <v>0</v>
      </c>
      <c r="BP55" s="1066">
        <f t="shared" ca="1" si="158"/>
        <v>0</v>
      </c>
      <c r="BQ55" s="1859">
        <f t="shared" ca="1" si="158"/>
        <v>0</v>
      </c>
      <c r="BR55" s="1860">
        <f t="shared" ca="1" si="158"/>
        <v>0</v>
      </c>
      <c r="BS55" s="1067">
        <f t="shared" ca="1" si="103"/>
        <v>0</v>
      </c>
      <c r="BT55" s="1066">
        <f t="shared" ca="1" si="104"/>
        <v>0</v>
      </c>
      <c r="BU55" s="1066">
        <f t="shared" ca="1" si="105"/>
        <v>0</v>
      </c>
      <c r="BV55" s="1066">
        <f t="shared" ca="1" si="106"/>
        <v>0</v>
      </c>
      <c r="BW55" s="1066">
        <f t="shared" ca="1" si="107"/>
        <v>0</v>
      </c>
      <c r="BX55" s="1859">
        <f t="shared" ca="1" si="108"/>
        <v>0</v>
      </c>
      <c r="BY55" s="1865">
        <f t="shared" ca="1" si="92"/>
        <v>0</v>
      </c>
      <c r="BZ55" s="1068">
        <f t="shared" ca="1" si="93"/>
        <v>0</v>
      </c>
      <c r="CA55" s="1068">
        <f t="shared" ca="1" si="94"/>
        <v>0</v>
      </c>
      <c r="CB55" s="1068">
        <f t="shared" ca="1" si="95"/>
        <v>0</v>
      </c>
      <c r="CC55" s="1066">
        <f t="shared" ca="1" si="96"/>
        <v>0</v>
      </c>
      <c r="CD55" s="1069">
        <f t="shared" ca="1" si="97"/>
        <v>0</v>
      </c>
      <c r="CE55" s="1870">
        <f t="shared" ca="1" si="98"/>
        <v>0</v>
      </c>
      <c r="CF55" s="1870">
        <f t="shared" ref="CF55" ca="1" si="159">IF(CF41=0,0,(IF(CF$14="X",0,BE55)))</f>
        <v>0</v>
      </c>
      <c r="CG55" s="1069">
        <f t="shared" ref="CG55:CM55" ca="1" si="160">IF(CG41=0,0,(IF(CG$14="X",0,AY55)))</f>
        <v>0</v>
      </c>
      <c r="CH55" s="1069">
        <f t="shared" ca="1" si="160"/>
        <v>0</v>
      </c>
      <c r="CI55" s="1069">
        <f t="shared" ca="1" si="160"/>
        <v>0</v>
      </c>
      <c r="CJ55" s="1069">
        <f t="shared" ca="1" si="160"/>
        <v>0</v>
      </c>
      <c r="CK55" s="1069">
        <f t="shared" ca="1" si="160"/>
        <v>0</v>
      </c>
      <c r="CL55" s="1870">
        <f t="shared" ca="1" si="160"/>
        <v>0</v>
      </c>
      <c r="CM55" s="1870">
        <f t="shared" ca="1" si="160"/>
        <v>0</v>
      </c>
      <c r="CN55" s="1069">
        <f t="shared" ref="CN55:CT55" si="161">IF(CN41=0,0,(IF(CN$14="E",AY55,(IF(OR(CN$1="X",CN$14="X"),0,AY55)))))</f>
        <v>0</v>
      </c>
      <c r="CO55" s="1069">
        <f t="shared" si="161"/>
        <v>0</v>
      </c>
      <c r="CP55" s="1069">
        <f t="shared" si="161"/>
        <v>0</v>
      </c>
      <c r="CQ55" s="1069">
        <f t="shared" si="161"/>
        <v>0</v>
      </c>
      <c r="CR55" s="1069">
        <f t="shared" si="161"/>
        <v>0</v>
      </c>
      <c r="CS55" s="1870">
        <f t="shared" si="161"/>
        <v>0</v>
      </c>
      <c r="CT55" s="1876">
        <f t="shared" si="161"/>
        <v>0</v>
      </c>
      <c r="CU55" s="1099">
        <f t="shared" ca="1" si="33"/>
        <v>0</v>
      </c>
      <c r="CV55" s="1071"/>
      <c r="CW55" s="1072"/>
      <c r="CX55" s="182"/>
      <c r="CY55" s="182"/>
      <c r="CZ55" s="182"/>
      <c r="DA55" s="182"/>
      <c r="DB55" s="182"/>
      <c r="DC55" s="3241"/>
      <c r="DD55" s="1801"/>
      <c r="DE55" s="63"/>
      <c r="DF55" s="63"/>
      <c r="DG55" s="63"/>
      <c r="DH55" s="63"/>
      <c r="DI55" s="63"/>
      <c r="DJ55" s="63"/>
      <c r="DK55" s="63"/>
      <c r="DL55" s="64"/>
      <c r="DM55" s="64"/>
      <c r="DN55" s="64"/>
      <c r="DO55" s="64"/>
      <c r="DP55" s="64"/>
      <c r="DQ55" s="64"/>
      <c r="DR55" s="64"/>
      <c r="DS55" s="21"/>
      <c r="EE55" s="1780"/>
      <c r="EN55" s="274"/>
      <c r="EO55" s="274"/>
      <c r="EP55" s="274"/>
      <c r="EQ55" s="274"/>
      <c r="ER55" s="274"/>
      <c r="FJ55" s="800"/>
      <c r="FM55" s="271"/>
      <c r="FN55" s="272"/>
      <c r="FO55" s="272"/>
      <c r="FP55" s="272"/>
      <c r="FQ55" s="272"/>
      <c r="FR55" s="272"/>
      <c r="FS55" s="272"/>
      <c r="FT55" s="272"/>
      <c r="FU55" s="301"/>
      <c r="FV55" s="301"/>
      <c r="FW55" s="301"/>
      <c r="FX55" s="301"/>
      <c r="FY55" s="301"/>
      <c r="FZ55" s="301"/>
      <c r="GA55" s="301"/>
      <c r="GB55" s="301"/>
      <c r="GC55" s="301"/>
      <c r="GD55" s="301"/>
      <c r="GE55" s="301"/>
      <c r="GF55" s="301"/>
      <c r="GG55" s="301"/>
      <c r="GH55" s="31"/>
      <c r="GI55" s="31"/>
      <c r="GJ55" s="31"/>
      <c r="GK55" s="31"/>
      <c r="GL55" s="33"/>
      <c r="GM55" s="33"/>
      <c r="GN55" s="33"/>
      <c r="GO55" s="34"/>
      <c r="GP55" s="58"/>
      <c r="GQ55" s="33"/>
      <c r="GR55" s="33"/>
      <c r="GS55" s="33"/>
      <c r="GT55" s="33"/>
      <c r="GU55" s="33"/>
      <c r="GV55" s="33"/>
      <c r="GW55" s="33"/>
      <c r="GX55" s="33"/>
      <c r="GY55" s="33"/>
      <c r="GZ55" s="33"/>
      <c r="HA55" s="58"/>
      <c r="HB55" s="58"/>
      <c r="HC55" s="813"/>
      <c r="HD55" s="51"/>
      <c r="HE55" s="51"/>
      <c r="HF55" s="51"/>
      <c r="HG55" s="51"/>
      <c r="HH55" s="59"/>
      <c r="HI55" s="39"/>
      <c r="HJ55" s="1040"/>
      <c r="HK55" s="1040"/>
      <c r="HL55" s="1040"/>
      <c r="HM55" s="33"/>
      <c r="HN55" s="90"/>
      <c r="HO55" s="90"/>
      <c r="HP55" s="248"/>
      <c r="HQ55" s="248"/>
      <c r="HR55" s="248"/>
      <c r="HS55" s="248"/>
      <c r="HT55" s="248"/>
      <c r="HU55" s="248"/>
      <c r="HV55" s="248"/>
      <c r="HW55" s="248"/>
      <c r="HX55" s="248"/>
      <c r="HY55" s="248"/>
      <c r="HZ55" s="248"/>
      <c r="IA55" s="248"/>
      <c r="IB55" s="248"/>
      <c r="IC55" s="248"/>
      <c r="ID55" s="248"/>
      <c r="IE55" s="248"/>
      <c r="IF55" s="248"/>
      <c r="IG55" s="248"/>
      <c r="IH55" s="248"/>
      <c r="II55" s="248"/>
      <c r="IJ55" s="248"/>
      <c r="IK55" s="248"/>
      <c r="IL55" s="248"/>
      <c r="IM55" s="248"/>
      <c r="IN55" s="248"/>
      <c r="IO55" s="248"/>
      <c r="IP55" s="248"/>
      <c r="IQ55" s="248"/>
      <c r="IR55" s="248"/>
      <c r="IS55" s="248"/>
      <c r="IT55" s="248"/>
      <c r="IU55" s="248"/>
      <c r="IV55" s="248"/>
      <c r="IW55" s="1247"/>
    </row>
    <row r="56" spans="3:259">
      <c r="D56" s="56"/>
      <c r="E56" s="4581" t="s">
        <v>9</v>
      </c>
      <c r="F56" s="4582"/>
      <c r="G56" s="4582"/>
      <c r="H56" s="4582"/>
      <c r="I56" s="4582"/>
      <c r="J56" s="4582"/>
      <c r="K56" s="4582"/>
      <c r="L56" s="4583"/>
      <c r="M56" s="4613"/>
      <c r="N56" s="4614"/>
      <c r="O56" s="4614"/>
      <c r="P56" s="4614"/>
      <c r="Q56" s="4614"/>
      <c r="R56" s="4614"/>
      <c r="S56" s="4614"/>
      <c r="T56" s="4614"/>
      <c r="U56" s="4614"/>
      <c r="V56" s="4614"/>
      <c r="W56" s="4614"/>
      <c r="X56" s="4614"/>
      <c r="Y56" s="4949"/>
      <c r="Z56" s="72"/>
      <c r="AA56" s="72"/>
      <c r="AB56" s="72"/>
      <c r="AC56" s="72"/>
      <c r="AD56" s="72"/>
      <c r="AE56" s="72"/>
      <c r="AF56" s="72"/>
      <c r="AG56" s="47"/>
      <c r="AH56" s="47"/>
      <c r="AI56" s="47"/>
      <c r="AJ56" s="47"/>
      <c r="AK56" s="47"/>
      <c r="AL56" s="47"/>
      <c r="AM56" s="47"/>
      <c r="AN56" s="47"/>
      <c r="AO56" s="47"/>
      <c r="AP56" s="47"/>
      <c r="AQ56" s="47"/>
      <c r="AR56" s="47"/>
      <c r="AS56" s="25"/>
      <c r="AT56" s="25"/>
      <c r="AU56" s="1045"/>
      <c r="AV56" s="1046"/>
      <c r="AW56" s="4941" t="str">
        <f>BH56</f>
        <v>II.Öğretim</v>
      </c>
      <c r="AX56" s="1078" t="s">
        <v>7</v>
      </c>
      <c r="AY56" s="1091">
        <f>CB189</f>
        <v>0</v>
      </c>
      <c r="AZ56" s="1047">
        <f>CD189</f>
        <v>0</v>
      </c>
      <c r="BA56" s="1047">
        <f>CF189</f>
        <v>0</v>
      </c>
      <c r="BB56" s="1047">
        <f>CH189</f>
        <v>0</v>
      </c>
      <c r="BC56" s="1047">
        <f>CJ189</f>
        <v>0</v>
      </c>
      <c r="BD56" s="1047">
        <f>CL189</f>
        <v>0</v>
      </c>
      <c r="BE56" s="1048">
        <f>CN189</f>
        <v>0</v>
      </c>
      <c r="BF56" s="69"/>
      <c r="BG56" s="49"/>
      <c r="BH56" s="4604" t="s">
        <v>61</v>
      </c>
      <c r="BI56" s="4605"/>
      <c r="BJ56" s="4606"/>
      <c r="BK56" s="1050" t="s">
        <v>7</v>
      </c>
      <c r="BL56" s="1051">
        <f t="shared" ref="BL56:BR56" si="162">IF(BL14="E",AY56,(IF(OR(BL1="X",BL14="X"),0,AY56)))</f>
        <v>0</v>
      </c>
      <c r="BM56" s="1052">
        <f t="shared" si="162"/>
        <v>0</v>
      </c>
      <c r="BN56" s="1052">
        <f t="shared" si="162"/>
        <v>0</v>
      </c>
      <c r="BO56" s="1052">
        <f t="shared" si="162"/>
        <v>0</v>
      </c>
      <c r="BP56" s="1052">
        <f t="shared" si="162"/>
        <v>0</v>
      </c>
      <c r="BQ56" s="1852">
        <f t="shared" si="162"/>
        <v>0</v>
      </c>
      <c r="BR56" s="1852">
        <f t="shared" si="162"/>
        <v>0</v>
      </c>
      <c r="BS56" s="1052">
        <f>IF(BS14="E",AY56,(IF(OR(BS1="X",BS14="X"),0,AY56)))</f>
        <v>0</v>
      </c>
      <c r="BT56" s="1052">
        <f t="shared" ref="BT56:BX56" si="163">IF(BT14="X",0,AZ56)</f>
        <v>0</v>
      </c>
      <c r="BU56" s="1052">
        <f t="shared" si="163"/>
        <v>0</v>
      </c>
      <c r="BV56" s="1052">
        <f t="shared" si="163"/>
        <v>0</v>
      </c>
      <c r="BW56" s="1052">
        <f t="shared" si="163"/>
        <v>0</v>
      </c>
      <c r="BX56" s="1852">
        <f t="shared" si="163"/>
        <v>0</v>
      </c>
      <c r="BY56" s="1852">
        <f>IF(BY14="X",0,BE56)</f>
        <v>0</v>
      </c>
      <c r="BZ56" s="1052">
        <f t="shared" ref="BZ56:CE56" si="164">IF(BZ14="X",0,AY56)</f>
        <v>0</v>
      </c>
      <c r="CA56" s="1052">
        <f t="shared" si="164"/>
        <v>0</v>
      </c>
      <c r="CB56" s="1052">
        <f t="shared" si="164"/>
        <v>0</v>
      </c>
      <c r="CC56" s="1052">
        <f t="shared" si="164"/>
        <v>0</v>
      </c>
      <c r="CD56" s="1052">
        <f t="shared" si="164"/>
        <v>0</v>
      </c>
      <c r="CE56" s="1852">
        <f t="shared" si="164"/>
        <v>0</v>
      </c>
      <c r="CF56" s="1852">
        <f t="shared" ref="CF56" si="165">IF(CF14="X",0,BE56)</f>
        <v>0</v>
      </c>
      <c r="CG56" s="1052">
        <f>IF(CG14="X",0,AY56)</f>
        <v>0</v>
      </c>
      <c r="CH56" s="1052">
        <f>IF(CH14="X",0,AZ56)</f>
        <v>0</v>
      </c>
      <c r="CI56" s="1052">
        <f>IF(CI14="E",BA56,(IF(OR(CI1="X",CI14="X"),0,BA56)))</f>
        <v>0</v>
      </c>
      <c r="CJ56" s="1052">
        <f>IF(CJ14="E",BB56,(IF(OR(CJ1="X",CJ14="X"),0,BB56)))</f>
        <v>0</v>
      </c>
      <c r="CK56" s="1052">
        <f>IF(CK14="E",BC56,(IF(OR(CK1="X",CK14="X"),0,BC56)))</f>
        <v>0</v>
      </c>
      <c r="CL56" s="1852">
        <f>IF(CL14="E",BD56,(IF(OR(CL1="X",CL14="X"),0,BD56)))</f>
        <v>0</v>
      </c>
      <c r="CM56" s="1852">
        <f>IF(CM14="E",BE56,(IF(OR(CM1="X",CM14="X"),0,BE56)))</f>
        <v>0</v>
      </c>
      <c r="CN56" s="1052">
        <f t="shared" ref="CN56:CT56" si="166">IF(CN14="E",AY56,(IF(OR(CN1="X",CN14="X"),0,AY56)))</f>
        <v>0</v>
      </c>
      <c r="CO56" s="1052">
        <f t="shared" si="166"/>
        <v>0</v>
      </c>
      <c r="CP56" s="1052">
        <f t="shared" si="166"/>
        <v>0</v>
      </c>
      <c r="CQ56" s="1052">
        <f t="shared" si="166"/>
        <v>0</v>
      </c>
      <c r="CR56" s="1052">
        <f t="shared" si="166"/>
        <v>0</v>
      </c>
      <c r="CS56" s="1852">
        <f t="shared" si="166"/>
        <v>0</v>
      </c>
      <c r="CT56" s="1877">
        <f t="shared" si="166"/>
        <v>0</v>
      </c>
      <c r="CU56" s="4700">
        <f t="shared" si="33"/>
        <v>0</v>
      </c>
      <c r="CV56" s="4701"/>
      <c r="CW56" s="4702"/>
      <c r="CX56" s="4651" t="s">
        <v>64</v>
      </c>
      <c r="CY56" s="4652"/>
      <c r="CZ56" s="4652"/>
      <c r="DA56" s="4652"/>
      <c r="DB56" s="4652"/>
      <c r="DC56" s="4653"/>
      <c r="DD56" s="1802" t="s">
        <v>141</v>
      </c>
      <c r="DE56" s="71"/>
      <c r="DF56" s="71"/>
      <c r="DG56" s="71"/>
      <c r="DH56" s="71"/>
      <c r="DI56" s="71"/>
      <c r="DJ56" s="71"/>
      <c r="DK56" s="71"/>
      <c r="DL56" s="55"/>
      <c r="DM56" s="55"/>
      <c r="DN56" s="55"/>
      <c r="DO56" s="55"/>
      <c r="DP56" s="55"/>
      <c r="DQ56" s="55"/>
      <c r="DR56" s="55"/>
      <c r="EE56" s="2138">
        <f>IF(DC118&gt;BT141,1,0)</f>
        <v>0</v>
      </c>
      <c r="EN56" s="273"/>
      <c r="EO56" s="273"/>
      <c r="EP56" s="273"/>
      <c r="EQ56" s="273"/>
      <c r="ER56" s="273"/>
      <c r="FL56" s="382"/>
      <c r="FM56" s="4716"/>
      <c r="FN56" s="4716"/>
      <c r="FO56" s="4716"/>
      <c r="FP56" s="4716"/>
      <c r="FQ56" s="4716"/>
      <c r="FR56" s="4716"/>
      <c r="FS56" s="4716"/>
      <c r="FT56" s="4716"/>
      <c r="FU56" s="4717"/>
      <c r="FV56" s="4717"/>
      <c r="FW56" s="4717"/>
      <c r="FX56" s="4717"/>
      <c r="FY56" s="4717"/>
      <c r="FZ56" s="4717"/>
      <c r="GA56" s="4717"/>
      <c r="GB56" s="4717"/>
      <c r="GC56" s="4717"/>
      <c r="GD56" s="4717"/>
      <c r="GE56" s="4717"/>
      <c r="GF56" s="4717"/>
      <c r="GG56" s="4717"/>
      <c r="GH56" s="4744"/>
      <c r="GI56" s="4744"/>
      <c r="GJ56" s="4744"/>
      <c r="GK56" s="4744"/>
      <c r="GL56" s="4744"/>
      <c r="GM56" s="4744"/>
      <c r="GN56" s="4744"/>
      <c r="GO56" s="47"/>
      <c r="GP56" s="47"/>
      <c r="GQ56" s="47"/>
      <c r="GR56" s="47"/>
      <c r="GS56" s="47"/>
      <c r="GT56" s="47"/>
      <c r="GU56" s="47"/>
      <c r="GV56" s="47"/>
      <c r="GW56" s="47"/>
      <c r="GX56" s="47"/>
      <c r="GY56" s="47"/>
      <c r="GZ56" s="47"/>
      <c r="HA56" s="25"/>
      <c r="HB56" s="25"/>
      <c r="HC56" s="4715"/>
      <c r="HD56" s="48"/>
      <c r="HE56" s="48"/>
      <c r="HF56" s="48"/>
      <c r="HG56" s="48"/>
      <c r="HH56" s="69"/>
      <c r="HI56" s="49"/>
      <c r="HJ56" s="4720"/>
      <c r="HK56" s="4720"/>
      <c r="HL56" s="4720"/>
      <c r="HM56" s="247"/>
      <c r="HN56" s="248"/>
      <c r="HO56" s="248"/>
      <c r="HP56" s="248"/>
      <c r="HQ56" s="248"/>
      <c r="HR56" s="248"/>
      <c r="HS56" s="248"/>
      <c r="HT56" s="248"/>
      <c r="HU56" s="248"/>
      <c r="HV56" s="248"/>
      <c r="HW56" s="248"/>
      <c r="HX56" s="248"/>
      <c r="HY56" s="248"/>
      <c r="HZ56" s="248"/>
      <c r="IA56" s="248"/>
      <c r="IB56" s="248"/>
      <c r="IC56" s="248"/>
      <c r="ID56" s="248"/>
      <c r="IE56" s="248"/>
      <c r="IF56" s="248"/>
      <c r="IG56" s="248"/>
      <c r="IH56" s="248"/>
      <c r="II56" s="248"/>
      <c r="IJ56" s="248"/>
      <c r="IK56" s="248"/>
      <c r="IL56" s="248"/>
      <c r="IM56" s="248"/>
      <c r="IN56" s="248"/>
      <c r="IO56" s="248"/>
      <c r="IP56" s="248"/>
      <c r="IQ56" s="248"/>
      <c r="IR56" s="248"/>
      <c r="IS56" s="4714"/>
      <c r="IT56" s="4714"/>
      <c r="IU56" s="4714"/>
      <c r="IV56" s="4363"/>
      <c r="IW56" s="4363"/>
      <c r="IX56" s="749"/>
      <c r="IY56" s="749"/>
    </row>
    <row r="57" spans="3:259" ht="13.5" customHeight="1" thickBot="1">
      <c r="E57" s="4877" t="s">
        <v>11</v>
      </c>
      <c r="F57" s="4878"/>
      <c r="G57" s="4878"/>
      <c r="H57" s="4878"/>
      <c r="I57" s="4878"/>
      <c r="J57" s="4878"/>
      <c r="K57" s="4878"/>
      <c r="L57" s="4879"/>
      <c r="M57" s="4875">
        <f>IF(Q14="Yaz ve Yarıyıl Tatili",0,hesap!F17)</f>
        <v>12</v>
      </c>
      <c r="N57" s="4876"/>
      <c r="O57" s="4876"/>
      <c r="P57" s="4873" t="str">
        <f>IF(AND(BT190&gt;0,M57=BT190),"Zorunlu Ders Yükü Tam Düşüldü",(IF(AND(hesap!F17&gt;0,M26&lt;&gt;"",BX191=0,CS191=0),"Zorunlu Ders Yükü Düşmeyi Unutmayınız!",(IFERROR((IF(Q14="Yaz ve Yarıyıl Tatili","Yaz ve Yarıyıl Tatilinde Ders Yükü Zorunlu DEĞİL!",(IF(M57&lt;&gt;(BT190),"Ders Yükü "&amp;EY107&amp;" "&amp;EZ107&amp;" düşülmüştür.",IF(AND(M26&lt;&gt;"",M57=0),"Zorunlu Ders Yükü Yoktur!",""))))),"")))))</f>
        <v>Zorunlu Ders Yükü Düşmeyi Unutmayınız!</v>
      </c>
      <c r="Q57" s="4873"/>
      <c r="R57" s="4873"/>
      <c r="S57" s="4873"/>
      <c r="T57" s="4873"/>
      <c r="U57" s="4873"/>
      <c r="V57" s="4873"/>
      <c r="W57" s="4873"/>
      <c r="X57" s="4873"/>
      <c r="Y57" s="4874"/>
      <c r="Z57" s="72"/>
      <c r="AA57" s="72"/>
      <c r="AB57" s="72"/>
      <c r="AC57" s="72"/>
      <c r="AD57" s="72"/>
      <c r="AE57" s="72"/>
      <c r="AF57" s="72"/>
      <c r="AG57" s="47"/>
      <c r="AH57" s="72"/>
      <c r="AI57" s="72"/>
      <c r="AJ57" s="72"/>
      <c r="AK57" s="72"/>
      <c r="AL57" s="46"/>
      <c r="AM57" s="46"/>
      <c r="AN57" s="46"/>
      <c r="AO57" s="46"/>
      <c r="AP57" s="46"/>
      <c r="AQ57" s="46"/>
      <c r="AR57" s="46"/>
      <c r="AS57" s="25"/>
      <c r="AT57" s="25"/>
      <c r="AU57" s="510"/>
      <c r="AV57" s="511"/>
      <c r="AW57" s="4942"/>
      <c r="AX57" s="1079" t="s">
        <v>8</v>
      </c>
      <c r="AY57" s="1092">
        <f>CC189</f>
        <v>0</v>
      </c>
      <c r="AZ57" s="512">
        <f>CE189</f>
        <v>0</v>
      </c>
      <c r="BA57" s="512">
        <f>CG189</f>
        <v>0</v>
      </c>
      <c r="BB57" s="512">
        <f>CI189</f>
        <v>0</v>
      </c>
      <c r="BC57" s="512">
        <f>CK189</f>
        <v>0</v>
      </c>
      <c r="BD57" s="512">
        <f>CM189</f>
        <v>0</v>
      </c>
      <c r="BE57" s="513">
        <f>CO189</f>
        <v>0</v>
      </c>
      <c r="BF57" s="69"/>
      <c r="BG57" s="73"/>
      <c r="BH57" s="4607"/>
      <c r="BI57" s="4608"/>
      <c r="BJ57" s="4609"/>
      <c r="BK57" s="3245" t="s">
        <v>8</v>
      </c>
      <c r="BL57" s="3246">
        <f t="shared" ref="BL57:BR57" si="167">IF(BL14="E",AY57,(IF(OR(BL1="X",BL14="X"),0,AY57)))</f>
        <v>0</v>
      </c>
      <c r="BM57" s="3247">
        <f t="shared" si="167"/>
        <v>0</v>
      </c>
      <c r="BN57" s="3247">
        <f t="shared" si="167"/>
        <v>0</v>
      </c>
      <c r="BO57" s="3247">
        <f t="shared" si="167"/>
        <v>0</v>
      </c>
      <c r="BP57" s="3247">
        <f t="shared" si="167"/>
        <v>0</v>
      </c>
      <c r="BQ57" s="3248">
        <f t="shared" si="167"/>
        <v>0</v>
      </c>
      <c r="BR57" s="3248">
        <f t="shared" si="167"/>
        <v>0</v>
      </c>
      <c r="BS57" s="3247">
        <f>IF(BS14="E",AY57,(IF(OR(BS1="X",BS14="X"),0,AY57)))</f>
        <v>0</v>
      </c>
      <c r="BT57" s="3247">
        <f t="shared" ref="BT57:BX57" si="168">IF(BT14="X",0,AZ57)</f>
        <v>0</v>
      </c>
      <c r="BU57" s="3247">
        <f t="shared" si="168"/>
        <v>0</v>
      </c>
      <c r="BV57" s="3247">
        <f t="shared" si="168"/>
        <v>0</v>
      </c>
      <c r="BW57" s="3247">
        <f t="shared" si="168"/>
        <v>0</v>
      </c>
      <c r="BX57" s="3248">
        <f t="shared" si="168"/>
        <v>0</v>
      </c>
      <c r="BY57" s="3248">
        <f>IF(BY14="X",0,BE57)</f>
        <v>0</v>
      </c>
      <c r="BZ57" s="3247">
        <f t="shared" ref="BZ57:CE57" si="169">IF(BZ14="X",0,AY57)</f>
        <v>0</v>
      </c>
      <c r="CA57" s="3247">
        <f t="shared" si="169"/>
        <v>0</v>
      </c>
      <c r="CB57" s="3247">
        <f t="shared" si="169"/>
        <v>0</v>
      </c>
      <c r="CC57" s="3247">
        <f t="shared" si="169"/>
        <v>0</v>
      </c>
      <c r="CD57" s="3247">
        <f t="shared" si="169"/>
        <v>0</v>
      </c>
      <c r="CE57" s="3248">
        <f t="shared" si="169"/>
        <v>0</v>
      </c>
      <c r="CF57" s="3248">
        <f t="shared" ref="CF57" si="170">IF(CF14="X",0,BE57)</f>
        <v>0</v>
      </c>
      <c r="CG57" s="3247">
        <f>IF(CG14="X",0,AY57)</f>
        <v>0</v>
      </c>
      <c r="CH57" s="3247">
        <f>IF(CH14="X",0,AZ57)</f>
        <v>0</v>
      </c>
      <c r="CI57" s="3247">
        <f>IF(CI14="E",BA57,(IF(OR(CI1="X",CI14="X"),0,BA57)))</f>
        <v>0</v>
      </c>
      <c r="CJ57" s="3247">
        <f>IF(CJ14="E",BB57,(IF(OR(CJ1="X",CJ14="X"),0,BB57)))</f>
        <v>0</v>
      </c>
      <c r="CK57" s="3247">
        <f>IF(CK14="E",BC57,(IF(OR(CK1="X",CK14="X"),0,BC57)))</f>
        <v>0</v>
      </c>
      <c r="CL57" s="3248">
        <f>IF(CL14="E",BD57,(IF(OR(CL1="X",CL14="X"),0,BD57)))</f>
        <v>0</v>
      </c>
      <c r="CM57" s="3248">
        <f>IF(CM14="E",BE57,(IF(OR(CM1="X",CM14="X"),0,BE57)))</f>
        <v>0</v>
      </c>
      <c r="CN57" s="3247">
        <f t="shared" ref="CN57:CT57" si="171">IF(CN14="E",AY57,(IF(OR(CN1="X",CN14="X"),0,AY57)))</f>
        <v>0</v>
      </c>
      <c r="CO57" s="3247">
        <f t="shared" si="171"/>
        <v>0</v>
      </c>
      <c r="CP57" s="3247">
        <f t="shared" si="171"/>
        <v>0</v>
      </c>
      <c r="CQ57" s="3247">
        <f t="shared" si="171"/>
        <v>0</v>
      </c>
      <c r="CR57" s="3247">
        <f t="shared" si="171"/>
        <v>0</v>
      </c>
      <c r="CS57" s="3248">
        <f t="shared" si="171"/>
        <v>0</v>
      </c>
      <c r="CT57" s="3249">
        <f t="shared" si="171"/>
        <v>0</v>
      </c>
      <c r="CU57" s="4703">
        <f t="shared" si="33"/>
        <v>0</v>
      </c>
      <c r="CV57" s="4704"/>
      <c r="CW57" s="4705"/>
      <c r="CX57" s="4803">
        <f>CU28+CU29+CU56+CU57</f>
        <v>0</v>
      </c>
      <c r="CY57" s="4650"/>
      <c r="CZ57" s="4650"/>
      <c r="DA57" s="4650"/>
      <c r="DB57" s="4650"/>
      <c r="DC57" s="4799"/>
      <c r="DD57" s="1803" t="s">
        <v>210</v>
      </c>
      <c r="DE57" s="74"/>
      <c r="DF57" s="74"/>
      <c r="DG57" s="74"/>
      <c r="DH57" s="74"/>
      <c r="DI57" s="74"/>
      <c r="DJ57" s="74"/>
      <c r="DK57" s="74"/>
      <c r="EE57" s="2138">
        <f>IF(DC116&gt;EE14,1,0)</f>
        <v>0</v>
      </c>
      <c r="EN57" s="273"/>
      <c r="EO57" s="273"/>
      <c r="EP57" s="273"/>
      <c r="EQ57" s="273"/>
      <c r="ER57" s="273"/>
      <c r="FM57" s="4716"/>
      <c r="FN57" s="4716"/>
      <c r="FO57" s="4716"/>
      <c r="FP57" s="4716"/>
      <c r="FQ57" s="4716"/>
      <c r="FR57" s="4716"/>
      <c r="FS57" s="4716"/>
      <c r="FT57" s="4716"/>
      <c r="FU57" s="4717"/>
      <c r="FV57" s="4717"/>
      <c r="FW57" s="4717"/>
      <c r="FX57" s="4717"/>
      <c r="FY57" s="4717"/>
      <c r="FZ57" s="4717"/>
      <c r="GA57" s="4717"/>
      <c r="GB57" s="4717"/>
      <c r="GC57" s="4717"/>
      <c r="GD57" s="4717"/>
      <c r="GE57" s="4717"/>
      <c r="GF57" s="4717"/>
      <c r="GG57" s="4717"/>
      <c r="GH57" s="4744"/>
      <c r="GI57" s="4744"/>
      <c r="GJ57" s="4744"/>
      <c r="GK57" s="4744"/>
      <c r="GL57" s="4744"/>
      <c r="GM57" s="4744"/>
      <c r="GN57" s="4744"/>
      <c r="GO57" s="47"/>
      <c r="GP57" s="72"/>
      <c r="GQ57" s="72"/>
      <c r="GR57" s="72"/>
      <c r="GS57" s="72"/>
      <c r="GT57" s="291"/>
      <c r="GU57" s="291"/>
      <c r="GV57" s="291"/>
      <c r="GW57" s="291"/>
      <c r="GX57" s="180"/>
      <c r="GY57" s="810"/>
      <c r="GZ57" s="180"/>
      <c r="HA57" s="25"/>
      <c r="HB57" s="25"/>
      <c r="HC57" s="4715"/>
      <c r="HD57" s="48"/>
      <c r="HE57" s="48"/>
      <c r="HF57" s="48"/>
      <c r="HG57" s="48"/>
      <c r="HH57" s="69"/>
      <c r="HI57" s="73"/>
      <c r="HJ57" s="4720"/>
      <c r="HK57" s="4720"/>
      <c r="HL57" s="4720"/>
      <c r="HM57" s="247"/>
      <c r="HN57" s="248"/>
      <c r="HO57" s="248"/>
      <c r="HP57" s="248"/>
      <c r="HQ57" s="248"/>
      <c r="HR57" s="248"/>
      <c r="HS57" s="248"/>
      <c r="HT57" s="248"/>
      <c r="HU57" s="248"/>
      <c r="HV57" s="248"/>
      <c r="HW57" s="248"/>
      <c r="HX57" s="248"/>
      <c r="HY57" s="248"/>
      <c r="HZ57" s="248"/>
      <c r="IA57" s="248"/>
      <c r="IB57" s="248"/>
      <c r="IC57" s="248"/>
      <c r="ID57" s="248"/>
      <c r="IE57" s="248"/>
      <c r="IF57" s="248"/>
      <c r="IG57" s="248"/>
      <c r="IH57" s="248"/>
      <c r="II57" s="248"/>
      <c r="IJ57" s="248"/>
      <c r="IK57" s="248"/>
      <c r="IL57" s="248"/>
      <c r="IM57" s="248"/>
      <c r="IN57" s="248"/>
      <c r="IO57" s="248"/>
      <c r="IP57" s="248"/>
      <c r="IQ57" s="248"/>
      <c r="IR57" s="248"/>
      <c r="IS57" s="4714"/>
      <c r="IT57" s="4714"/>
      <c r="IU57" s="4714"/>
      <c r="IV57" s="4395"/>
      <c r="IW57" s="4395"/>
      <c r="IX57" s="749"/>
      <c r="IY57" s="749"/>
    </row>
    <row r="58" spans="3:259" hidden="1">
      <c r="E58" s="47"/>
      <c r="F58" s="47"/>
      <c r="G58" s="47"/>
      <c r="H58" s="47"/>
      <c r="I58" s="47"/>
      <c r="J58" s="47"/>
      <c r="K58" s="47"/>
      <c r="L58" s="47"/>
      <c r="M58" s="46"/>
      <c r="N58" s="46"/>
      <c r="O58" s="46"/>
      <c r="P58" s="46"/>
      <c r="Q58" s="46"/>
      <c r="R58" s="46"/>
      <c r="S58" s="46"/>
      <c r="T58" s="46"/>
      <c r="U58" s="46"/>
      <c r="V58" s="46"/>
      <c r="W58" s="75"/>
      <c r="X58" s="75"/>
      <c r="Y58" s="46"/>
      <c r="Z58" s="46"/>
      <c r="AA58" s="46"/>
      <c r="AB58" s="46"/>
      <c r="AC58" s="46"/>
      <c r="AD58" s="46"/>
      <c r="AE58" s="46"/>
      <c r="AF58" s="46"/>
      <c r="AG58" s="47"/>
      <c r="AH58" s="72"/>
      <c r="AI58" s="72"/>
      <c r="AJ58" s="72"/>
      <c r="AK58" s="72"/>
      <c r="AL58" s="46"/>
      <c r="AM58" s="46"/>
      <c r="AN58" s="46"/>
      <c r="AO58" s="46"/>
      <c r="AP58" s="46"/>
      <c r="AQ58" s="46"/>
      <c r="AR58" s="46"/>
      <c r="AS58" s="25"/>
      <c r="AT58" s="25"/>
      <c r="AU58" s="844"/>
      <c r="AV58" s="845"/>
      <c r="AW58" s="4567" t="str">
        <f>BH58</f>
        <v>EĞİTİM FAK.</v>
      </c>
      <c r="AX58" s="1080" t="s">
        <v>7</v>
      </c>
      <c r="AY58" s="1093">
        <f ca="1">CB161</f>
        <v>0</v>
      </c>
      <c r="AZ58" s="830">
        <f ca="1">CD161</f>
        <v>0</v>
      </c>
      <c r="BA58" s="830">
        <f ca="1">CF161</f>
        <v>0</v>
      </c>
      <c r="BB58" s="830">
        <f ca="1">CH161</f>
        <v>0</v>
      </c>
      <c r="BC58" s="830">
        <f ca="1">CJ161</f>
        <v>0</v>
      </c>
      <c r="BD58" s="830">
        <f ca="1">CL161</f>
        <v>0</v>
      </c>
      <c r="BE58" s="831">
        <f ca="1">CN161</f>
        <v>0</v>
      </c>
      <c r="BF58" s="69">
        <f t="shared" ref="BF58:BF81" ca="1" si="172">SUM(AY58:BE58)</f>
        <v>0</v>
      </c>
      <c r="BG58" s="73"/>
      <c r="BH58" s="4471" t="str">
        <f>BS195</f>
        <v>EĞİTİM FAK.</v>
      </c>
      <c r="BI58" s="4472"/>
      <c r="BJ58" s="4472"/>
      <c r="BK58" s="387" t="s">
        <v>7</v>
      </c>
      <c r="BL58" s="463">
        <f ca="1">IF(BL$14="E",AY58,(IF(OR(BL$1="X",BL$14="X"),0,AY58)))</f>
        <v>0</v>
      </c>
      <c r="BM58" s="463">
        <f t="shared" ref="BM58:BR73" ca="1" si="173">IF(BM$14="E",AZ58,(IF(OR(BM$1="X",BM$14="X"),0,AZ58)))</f>
        <v>0</v>
      </c>
      <c r="BN58" s="463">
        <f t="shared" ca="1" si="173"/>
        <v>0</v>
      </c>
      <c r="BO58" s="1989">
        <f ca="1">IF(BO$14="E",BB58,(IF(OR(BO$1="X",BO$14="X"),0,BB58)))</f>
        <v>0</v>
      </c>
      <c r="BP58" s="463">
        <f t="shared" ca="1" si="173"/>
        <v>0</v>
      </c>
      <c r="BQ58" s="463">
        <f t="shared" ca="1" si="173"/>
        <v>0</v>
      </c>
      <c r="BR58" s="464">
        <f ca="1">IF(BR$14="E",BE58,(IF(OR(BR$1="X",BR$14="X"),0,BE58)))</f>
        <v>0</v>
      </c>
      <c r="BS58" s="465">
        <f ca="1">IF(OR(BS$1="X",BS$14="X"),0,AY58)</f>
        <v>0</v>
      </c>
      <c r="BT58" s="466">
        <f ca="1">IF(BT14="X",0,AZ58)</f>
        <v>0</v>
      </c>
      <c r="BU58" s="466">
        <f ca="1">IF(BU14="X",0,BA58)</f>
        <v>0</v>
      </c>
      <c r="BV58" s="466">
        <f ca="1">IF(BV14="X",0,BB58)</f>
        <v>0</v>
      </c>
      <c r="BW58" s="466">
        <f ca="1">IF(BW14="X",0,BC58)</f>
        <v>0</v>
      </c>
      <c r="BX58" s="466">
        <f ca="1">IF(BX14="X",0,BD58)</f>
        <v>0</v>
      </c>
      <c r="BY58" s="467">
        <f t="shared" ref="BY58:BY93" ca="1" si="174">IF(BY$14="X",0,BE58)</f>
        <v>0</v>
      </c>
      <c r="BZ58" s="467">
        <f t="shared" ref="BZ58:BZ93" ca="1" si="175">IF(BZ$14="X",0,AY58)</f>
        <v>0</v>
      </c>
      <c r="CA58" s="467">
        <f t="shared" ref="CA58:CA93" ca="1" si="176">IF(CA$14="X",0,AZ58)</f>
        <v>0</v>
      </c>
      <c r="CB58" s="460">
        <f t="shared" ref="CB58:CB93" ca="1" si="177">IF(CB$14="X",0,BA58)</f>
        <v>0</v>
      </c>
      <c r="CC58" s="460">
        <f t="shared" ref="CC58:CC93" ca="1" si="178">IF(CC$14="X",0,BB58)</f>
        <v>0</v>
      </c>
      <c r="CD58" s="460">
        <f t="shared" ref="CD58:CD93" ca="1" si="179">IF(CD$14="X",0,BC58)</f>
        <v>0</v>
      </c>
      <c r="CE58" s="467">
        <f t="shared" ref="CE58:CE93" ca="1" si="180">IF(CE$14="X",0,BD58)</f>
        <v>0</v>
      </c>
      <c r="CF58" s="467">
        <f t="shared" ref="CF58:CF81" ca="1" si="181">IF(CF$14="X",0,BE58)</f>
        <v>0</v>
      </c>
      <c r="CG58" s="467">
        <f t="shared" ref="CG58:CG81" ca="1" si="182">IF(CG$14="X",0,AY58)</f>
        <v>0</v>
      </c>
      <c r="CH58" s="467">
        <f t="shared" ref="CH58:CH81" ca="1" si="183">IF(CH$14="X",0,AZ58)</f>
        <v>0</v>
      </c>
      <c r="CI58" s="460">
        <f t="shared" ref="CI58:CI81" ca="1" si="184">IF(CI$14="E",BA58,(IF(OR(CI$1="X",CI$14="X"),0,BA58)))</f>
        <v>0</v>
      </c>
      <c r="CJ58" s="460">
        <f t="shared" ref="CJ58:CJ81" ca="1" si="185">IF(CJ$14="E",BB58,(IF(OR(CJ$1="X",CJ$14="X"),0,BB58)))</f>
        <v>0</v>
      </c>
      <c r="CK58" s="460">
        <f t="shared" ref="CK58:CK81" ca="1" si="186">IF(CK$14="E",BC58,(IF(OR(CK$1="X",CK$14="X"),0,BC58)))</f>
        <v>0</v>
      </c>
      <c r="CL58" s="468">
        <f t="shared" ref="CL58:CL81" ca="1" si="187">IF(CL$14="E",BD58,(IF(OR(CL$1="X",CL$14="X"),0,BD58)))</f>
        <v>0</v>
      </c>
      <c r="CM58" s="468">
        <f t="shared" ref="CM58:CM81" ca="1" si="188">IF(CM$14="E",BE58,(IF(OR(CM$1="X",CM$14="X"),0,BE58)))</f>
        <v>0</v>
      </c>
      <c r="CN58" s="468">
        <f t="shared" ref="CN58:CN81" si="189">IF(CN$14="E",AY58,(IF(OR(CN$1="X",CN$14="X"),0,AY58)))</f>
        <v>0</v>
      </c>
      <c r="CO58" s="468">
        <f t="shared" ref="CO58:CO81" si="190">IF(CO$14="E",AZ58,(IF(OR(CO$1="X",CO$14="X"),0,AZ58)))</f>
        <v>0</v>
      </c>
      <c r="CP58" s="468">
        <f t="shared" ref="CP58:CP81" si="191">IF(CP$14="E",BA58,(IF(OR(CP$1="X",CP$14="X"),0,BA58)))</f>
        <v>0</v>
      </c>
      <c r="CQ58" s="468">
        <f t="shared" ref="CQ58:CQ81" si="192">IF(CQ$14="E",BB58,(IF(OR(CQ$1="X",CQ$14="X"),0,BB58)))</f>
        <v>0</v>
      </c>
      <c r="CR58" s="460">
        <f t="shared" ref="CR58:CR81" si="193">IF(CR$14="E",BC58,(IF(OR(CR$1="X",CR$14="X"),0,BC58)))</f>
        <v>0</v>
      </c>
      <c r="CS58" s="469">
        <f t="shared" ref="CS58:CS81" si="194">IF(CS$14="E",BD58,(IF(OR(CS$1="X",CS$14="X"),0,BD58)))</f>
        <v>0</v>
      </c>
      <c r="CT58" s="470">
        <f t="shared" ref="CT58:CT81" si="195">IF(CT$14="E",BE58,(IF(OR(CT$1="X",CT$14="X"),0,BE58)))</f>
        <v>0</v>
      </c>
      <c r="CU58" s="471">
        <f t="shared" ref="CU58:CU81" ca="1" si="196">SUM(BL58:CT58)</f>
        <v>0</v>
      </c>
      <c r="CV58" s="472"/>
      <c r="CW58" s="473"/>
      <c r="CX58" s="38"/>
      <c r="CY58" s="38"/>
      <c r="CZ58" s="38"/>
      <c r="DA58" s="38"/>
      <c r="DB58" s="27"/>
      <c r="DC58" s="38"/>
      <c r="DD58" s="1804"/>
      <c r="DE58" s="38"/>
      <c r="DF58" s="38"/>
      <c r="DG58" s="38"/>
      <c r="DH58" s="38"/>
      <c r="DI58" s="38"/>
      <c r="DJ58" s="38"/>
      <c r="DK58" s="38"/>
      <c r="EN58" s="273"/>
      <c r="EO58" s="273"/>
      <c r="EP58" s="273"/>
      <c r="EQ58" s="273"/>
      <c r="ER58" s="273"/>
      <c r="FM58" s="273"/>
      <c r="FN58" s="273"/>
      <c r="FO58" s="273"/>
      <c r="FP58" s="273"/>
      <c r="FQ58" s="273"/>
      <c r="FR58" s="273"/>
      <c r="FS58" s="273"/>
      <c r="FT58" s="273"/>
      <c r="FU58" s="273"/>
      <c r="FV58" s="273"/>
      <c r="FW58" s="273"/>
      <c r="FX58" s="273"/>
      <c r="FY58" s="273"/>
      <c r="FZ58" s="273"/>
      <c r="GA58" s="273"/>
      <c r="GB58" s="273"/>
      <c r="GC58" s="273"/>
      <c r="GD58" s="273"/>
      <c r="GE58" s="273"/>
      <c r="GF58" s="273"/>
      <c r="GG58" s="273"/>
      <c r="HJ58" s="4364"/>
      <c r="HK58" s="4365"/>
      <c r="HL58" s="4718"/>
      <c r="HM58" s="4718"/>
      <c r="HN58" s="1245"/>
      <c r="HO58" s="1245"/>
      <c r="HP58" s="1245"/>
      <c r="HQ58" s="1245"/>
      <c r="HR58" s="1245"/>
      <c r="HS58" s="1245"/>
      <c r="HT58" s="1245"/>
      <c r="HU58" s="1245"/>
      <c r="HV58" s="1245"/>
      <c r="HW58" s="1245"/>
      <c r="HX58" s="1245"/>
      <c r="HY58" s="1245"/>
      <c r="HZ58" s="1245"/>
      <c r="IA58" s="1245"/>
      <c r="IB58" s="1245"/>
      <c r="IC58" s="1245"/>
      <c r="ID58" s="1245"/>
      <c r="IE58" s="1245"/>
      <c r="IF58" s="1245"/>
      <c r="IG58" s="1245"/>
      <c r="IH58" s="1245"/>
      <c r="II58" s="1245"/>
      <c r="IJ58" s="1245"/>
      <c r="IK58" s="1245"/>
      <c r="IL58" s="1245"/>
      <c r="IM58" s="1245"/>
      <c r="IN58" s="1245"/>
      <c r="IO58" s="1245"/>
      <c r="IP58" s="1245"/>
      <c r="IQ58" s="1245"/>
      <c r="IR58" s="1245"/>
      <c r="IS58" s="273"/>
      <c r="IT58" s="273"/>
      <c r="IU58" s="273"/>
      <c r="IV58" s="434"/>
      <c r="IW58" s="273"/>
      <c r="IX58" s="749"/>
      <c r="IY58" s="749"/>
    </row>
    <row r="59" spans="3:259" ht="13.5" hidden="1" thickBot="1">
      <c r="E59" s="47"/>
      <c r="F59" s="47"/>
      <c r="G59" s="47"/>
      <c r="H59" s="47"/>
      <c r="I59" s="47"/>
      <c r="J59" s="47"/>
      <c r="K59" s="47"/>
      <c r="L59" s="47"/>
      <c r="M59" s="46"/>
      <c r="N59" s="46"/>
      <c r="O59" s="46"/>
      <c r="P59" s="46"/>
      <c r="Q59" s="46"/>
      <c r="R59" s="46"/>
      <c r="S59" s="46"/>
      <c r="T59" s="46"/>
      <c r="U59" s="46"/>
      <c r="V59" s="46"/>
      <c r="W59" s="75"/>
      <c r="X59" s="75"/>
      <c r="Y59" s="46"/>
      <c r="Z59" s="46"/>
      <c r="AA59" s="46"/>
      <c r="AB59" s="46"/>
      <c r="AC59" s="46"/>
      <c r="AD59" s="46"/>
      <c r="AE59" s="46"/>
      <c r="AF59" s="46"/>
      <c r="AG59" s="47"/>
      <c r="AH59" s="72"/>
      <c r="AI59" s="72"/>
      <c r="AJ59" s="72"/>
      <c r="AK59" s="72"/>
      <c r="AL59" s="46"/>
      <c r="AM59" s="46"/>
      <c r="AN59" s="46"/>
      <c r="AO59" s="46"/>
      <c r="AP59" s="46"/>
      <c r="AQ59" s="46"/>
      <c r="AR59" s="46"/>
      <c r="AS59" s="25"/>
      <c r="AT59" s="25"/>
      <c r="AU59" s="846"/>
      <c r="AV59" s="847"/>
      <c r="AW59" s="4509"/>
      <c r="AX59" s="1081" t="s">
        <v>8</v>
      </c>
      <c r="AY59" s="1094">
        <f ca="1">CC161</f>
        <v>0</v>
      </c>
      <c r="AZ59" s="832">
        <f ca="1">CE161</f>
        <v>0</v>
      </c>
      <c r="BA59" s="832">
        <f ca="1">CG161</f>
        <v>0</v>
      </c>
      <c r="BB59" s="832">
        <f ca="1">CI161</f>
        <v>0</v>
      </c>
      <c r="BC59" s="832">
        <f ca="1">CK161</f>
        <v>0</v>
      </c>
      <c r="BD59" s="832">
        <f ca="1">CM161</f>
        <v>0</v>
      </c>
      <c r="BE59" s="833">
        <f ca="1">CO161</f>
        <v>0</v>
      </c>
      <c r="BF59" s="69">
        <f t="shared" ca="1" si="172"/>
        <v>0</v>
      </c>
      <c r="BG59" s="73"/>
      <c r="BH59" s="4533"/>
      <c r="BI59" s="4534"/>
      <c r="BJ59" s="4534"/>
      <c r="BK59" s="385" t="s">
        <v>8</v>
      </c>
      <c r="BL59" s="418">
        <f t="shared" ref="BL59:BL68" ca="1" si="197">IF(BL$14="E",AY59,(IF(OR(BL$1="X",BL$14="X"),0,AY59)))</f>
        <v>0</v>
      </c>
      <c r="BM59" s="418">
        <f t="shared" ca="1" si="173"/>
        <v>0</v>
      </c>
      <c r="BN59" s="418">
        <f t="shared" ca="1" si="173"/>
        <v>0</v>
      </c>
      <c r="BO59" s="418">
        <f t="shared" ca="1" si="173"/>
        <v>0</v>
      </c>
      <c r="BP59" s="418">
        <f t="shared" ca="1" si="173"/>
        <v>0</v>
      </c>
      <c r="BQ59" s="418">
        <f t="shared" ca="1" si="173"/>
        <v>0</v>
      </c>
      <c r="BR59" s="419">
        <f t="shared" ca="1" si="173"/>
        <v>0</v>
      </c>
      <c r="BS59" s="420">
        <f t="shared" ref="BS59:BS68" ca="1" si="198">IF(OR(BS$1="X",BS$14="X"),0,AY59)</f>
        <v>0</v>
      </c>
      <c r="BT59" s="421">
        <f ca="1">IF(BT14="X",0,AZ59)</f>
        <v>0</v>
      </c>
      <c r="BU59" s="421">
        <f ca="1">IF(BU14="X",0,BA59)</f>
        <v>0</v>
      </c>
      <c r="BV59" s="421">
        <f ca="1">IF(BV14="X",0,BB59)</f>
        <v>0</v>
      </c>
      <c r="BW59" s="421">
        <f ca="1">IF(BW14="X",0,BC59)</f>
        <v>0</v>
      </c>
      <c r="BX59" s="421">
        <f ca="1">IF(BX14="X",0,BD59)</f>
        <v>0</v>
      </c>
      <c r="BY59" s="422">
        <f t="shared" ca="1" si="174"/>
        <v>0</v>
      </c>
      <c r="BZ59" s="422">
        <f t="shared" ca="1" si="175"/>
        <v>0</v>
      </c>
      <c r="CA59" s="422">
        <f t="shared" ca="1" si="176"/>
        <v>0</v>
      </c>
      <c r="CB59" s="450">
        <f t="shared" ca="1" si="177"/>
        <v>0</v>
      </c>
      <c r="CC59" s="450">
        <f t="shared" ca="1" si="178"/>
        <v>0</v>
      </c>
      <c r="CD59" s="450">
        <f t="shared" ca="1" si="179"/>
        <v>0</v>
      </c>
      <c r="CE59" s="422">
        <f t="shared" ca="1" si="180"/>
        <v>0</v>
      </c>
      <c r="CF59" s="422">
        <f t="shared" ca="1" si="181"/>
        <v>0</v>
      </c>
      <c r="CG59" s="422">
        <f t="shared" ca="1" si="182"/>
        <v>0</v>
      </c>
      <c r="CH59" s="422">
        <f t="shared" ca="1" si="183"/>
        <v>0</v>
      </c>
      <c r="CI59" s="450">
        <f t="shared" ca="1" si="184"/>
        <v>0</v>
      </c>
      <c r="CJ59" s="450">
        <f t="shared" ca="1" si="185"/>
        <v>0</v>
      </c>
      <c r="CK59" s="450">
        <f t="shared" ca="1" si="186"/>
        <v>0</v>
      </c>
      <c r="CL59" s="459">
        <f t="shared" ca="1" si="187"/>
        <v>0</v>
      </c>
      <c r="CM59" s="459">
        <f t="shared" ca="1" si="188"/>
        <v>0</v>
      </c>
      <c r="CN59" s="459">
        <f t="shared" si="189"/>
        <v>0</v>
      </c>
      <c r="CO59" s="459">
        <f t="shared" si="190"/>
        <v>0</v>
      </c>
      <c r="CP59" s="459">
        <f t="shared" si="191"/>
        <v>0</v>
      </c>
      <c r="CQ59" s="459">
        <f t="shared" si="192"/>
        <v>0</v>
      </c>
      <c r="CR59" s="450">
        <f t="shared" si="193"/>
        <v>0</v>
      </c>
      <c r="CS59" s="451">
        <f t="shared" si="194"/>
        <v>0</v>
      </c>
      <c r="CT59" s="452">
        <f t="shared" si="195"/>
        <v>0</v>
      </c>
      <c r="CU59" s="395">
        <f t="shared" ca="1" si="196"/>
        <v>0</v>
      </c>
      <c r="CV59" s="391"/>
      <c r="CW59" s="396"/>
      <c r="CX59" s="38"/>
      <c r="CY59" s="38"/>
      <c r="CZ59" s="38"/>
      <c r="DA59" s="38"/>
      <c r="DB59" s="27"/>
      <c r="DC59" s="38"/>
      <c r="DD59" s="1804"/>
      <c r="DE59" s="38"/>
      <c r="DF59" s="38"/>
      <c r="DG59" s="38"/>
      <c r="DH59" s="38"/>
      <c r="DI59" s="38"/>
      <c r="DJ59" s="38"/>
      <c r="DK59" s="38"/>
      <c r="EN59" s="273"/>
      <c r="EO59" s="273"/>
      <c r="EP59" s="273"/>
      <c r="EQ59" s="273"/>
      <c r="ER59" s="273"/>
      <c r="FM59" s="273"/>
      <c r="FN59" s="273"/>
      <c r="FO59" s="273"/>
      <c r="FP59" s="273"/>
      <c r="FQ59" s="273"/>
      <c r="FR59" s="273"/>
      <c r="FS59" s="273"/>
      <c r="FT59" s="273"/>
      <c r="FU59" s="273"/>
      <c r="FV59" s="273"/>
      <c r="FW59" s="273"/>
      <c r="FX59" s="273"/>
      <c r="FY59" s="273"/>
      <c r="FZ59" s="273"/>
      <c r="GA59" s="273"/>
      <c r="GB59" s="273"/>
      <c r="GC59" s="273"/>
      <c r="GD59" s="273"/>
      <c r="GE59" s="273"/>
      <c r="GF59" s="273"/>
      <c r="GG59" s="273"/>
      <c r="HJ59" s="1243"/>
      <c r="HK59" s="1244"/>
      <c r="HL59" s="442"/>
      <c r="HM59" s="442"/>
      <c r="HN59" s="1245"/>
      <c r="HO59" s="1245"/>
      <c r="HP59" s="1245"/>
      <c r="HQ59" s="1245"/>
      <c r="HR59" s="1245"/>
      <c r="HS59" s="1245"/>
      <c r="HT59" s="1245"/>
      <c r="HU59" s="1245"/>
      <c r="HV59" s="1245"/>
      <c r="HW59" s="1245"/>
      <c r="HX59" s="1245"/>
      <c r="HY59" s="1245"/>
      <c r="HZ59" s="1245"/>
      <c r="IA59" s="1245"/>
      <c r="IB59" s="1245"/>
      <c r="IC59" s="1245"/>
      <c r="ID59" s="1245"/>
      <c r="IE59" s="1245"/>
      <c r="IF59" s="1245"/>
      <c r="IG59" s="1245"/>
      <c r="IH59" s="1245"/>
      <c r="II59" s="1245"/>
      <c r="IJ59" s="1245"/>
      <c r="IK59" s="1245"/>
      <c r="IL59" s="1245"/>
      <c r="IM59" s="1245"/>
      <c r="IN59" s="1245"/>
      <c r="IO59" s="1245"/>
      <c r="IP59" s="1245"/>
      <c r="IQ59" s="1245"/>
      <c r="IR59" s="1245"/>
      <c r="IS59" s="273"/>
      <c r="IT59" s="273"/>
      <c r="IU59" s="273"/>
      <c r="IV59" s="434"/>
      <c r="IW59" s="273"/>
      <c r="IX59" s="749"/>
      <c r="IY59" s="749"/>
    </row>
    <row r="60" spans="3:259" hidden="1">
      <c r="E60" s="47"/>
      <c r="F60" s="47"/>
      <c r="G60" s="47"/>
      <c r="H60" s="47"/>
      <c r="I60" s="47"/>
      <c r="J60" s="47"/>
      <c r="K60" s="47"/>
      <c r="L60" s="47"/>
      <c r="M60" s="46"/>
      <c r="N60" s="46"/>
      <c r="O60" s="46"/>
      <c r="P60" s="46"/>
      <c r="Q60" s="46"/>
      <c r="R60" s="46"/>
      <c r="S60" s="46"/>
      <c r="T60" s="46"/>
      <c r="U60" s="46"/>
      <c r="V60" s="46"/>
      <c r="W60" s="75"/>
      <c r="X60" s="75"/>
      <c r="Y60" s="46"/>
      <c r="Z60" s="46"/>
      <c r="AA60" s="46"/>
      <c r="AB60" s="46"/>
      <c r="AC60" s="46"/>
      <c r="AD60" s="46"/>
      <c r="AE60" s="46"/>
      <c r="AF60" s="46"/>
      <c r="AG60" s="47"/>
      <c r="AH60" s="72"/>
      <c r="AI60" s="72"/>
      <c r="AJ60" s="72"/>
      <c r="AK60" s="72"/>
      <c r="AL60" s="46"/>
      <c r="AM60" s="46"/>
      <c r="AN60" s="46"/>
      <c r="AO60" s="46"/>
      <c r="AP60" s="46"/>
      <c r="AQ60" s="46"/>
      <c r="AR60" s="46"/>
      <c r="AS60" s="25"/>
      <c r="AT60" s="25"/>
      <c r="AU60" s="846"/>
      <c r="AV60" s="847"/>
      <c r="AW60" s="4509" t="str">
        <f>BH60</f>
        <v>FEN EDEBİYAT FAK.</v>
      </c>
      <c r="AX60" s="1081" t="s">
        <v>7</v>
      </c>
      <c r="AY60" s="1094">
        <f ca="1">CB162</f>
        <v>0</v>
      </c>
      <c r="AZ60" s="832">
        <f ca="1">CD162</f>
        <v>0</v>
      </c>
      <c r="BA60" s="832">
        <f ca="1">CF162</f>
        <v>0</v>
      </c>
      <c r="BB60" s="832">
        <f ca="1">CH162</f>
        <v>0</v>
      </c>
      <c r="BC60" s="832">
        <f ca="1">CJ162</f>
        <v>0</v>
      </c>
      <c r="BD60" s="832">
        <f ca="1">CL162</f>
        <v>0</v>
      </c>
      <c r="BE60" s="833">
        <f ca="1">CN162</f>
        <v>0</v>
      </c>
      <c r="BF60" s="69">
        <f t="shared" ca="1" si="172"/>
        <v>0</v>
      </c>
      <c r="BG60" s="73"/>
      <c r="BH60" s="4602" t="str">
        <f>BT195</f>
        <v>FEN EDEBİYAT FAK.</v>
      </c>
      <c r="BI60" s="4603"/>
      <c r="BJ60" s="4603"/>
      <c r="BK60" s="386" t="s">
        <v>7</v>
      </c>
      <c r="BL60" s="413">
        <f t="shared" ca="1" si="197"/>
        <v>0</v>
      </c>
      <c r="BM60" s="413">
        <f t="shared" ca="1" si="173"/>
        <v>0</v>
      </c>
      <c r="BN60" s="413">
        <f t="shared" ca="1" si="173"/>
        <v>0</v>
      </c>
      <c r="BO60" s="413">
        <f t="shared" ca="1" si="173"/>
        <v>0</v>
      </c>
      <c r="BP60" s="413">
        <f t="shared" ca="1" si="173"/>
        <v>0</v>
      </c>
      <c r="BQ60" s="413">
        <f t="shared" ca="1" si="173"/>
        <v>0</v>
      </c>
      <c r="BR60" s="414">
        <f t="shared" ca="1" si="173"/>
        <v>0</v>
      </c>
      <c r="BS60" s="415">
        <f t="shared" ca="1" si="198"/>
        <v>0</v>
      </c>
      <c r="BT60" s="416">
        <f ca="1">IF(BT14="X",0,AZ60)</f>
        <v>0</v>
      </c>
      <c r="BU60" s="416">
        <f ca="1">IF(BU14="X",0,BA60)</f>
        <v>0</v>
      </c>
      <c r="BV60" s="416">
        <f ca="1">IF(BV14="X",0,BB60)</f>
        <v>0</v>
      </c>
      <c r="BW60" s="416">
        <f ca="1">IF(BW14="X",0,BC60)</f>
        <v>0</v>
      </c>
      <c r="BX60" s="416">
        <f ca="1">IF(BX14="X",0,BD60)</f>
        <v>0</v>
      </c>
      <c r="BY60" s="417">
        <f t="shared" ca="1" si="174"/>
        <v>0</v>
      </c>
      <c r="BZ60" s="417">
        <f t="shared" ca="1" si="175"/>
        <v>0</v>
      </c>
      <c r="CA60" s="417">
        <f t="shared" ca="1" si="176"/>
        <v>0</v>
      </c>
      <c r="CB60" s="447">
        <f t="shared" ca="1" si="177"/>
        <v>0</v>
      </c>
      <c r="CC60" s="447">
        <f t="shared" ca="1" si="178"/>
        <v>0</v>
      </c>
      <c r="CD60" s="447">
        <f t="shared" ca="1" si="179"/>
        <v>0</v>
      </c>
      <c r="CE60" s="417">
        <f t="shared" ca="1" si="180"/>
        <v>0</v>
      </c>
      <c r="CF60" s="417">
        <f t="shared" ca="1" si="181"/>
        <v>0</v>
      </c>
      <c r="CG60" s="417">
        <f t="shared" ca="1" si="182"/>
        <v>0</v>
      </c>
      <c r="CH60" s="417">
        <f t="shared" ca="1" si="183"/>
        <v>0</v>
      </c>
      <c r="CI60" s="447">
        <f t="shared" ca="1" si="184"/>
        <v>0</v>
      </c>
      <c r="CJ60" s="447">
        <f t="shared" ca="1" si="185"/>
        <v>0</v>
      </c>
      <c r="CK60" s="447">
        <f t="shared" ca="1" si="186"/>
        <v>0</v>
      </c>
      <c r="CL60" s="458">
        <f t="shared" ca="1" si="187"/>
        <v>0</v>
      </c>
      <c r="CM60" s="458">
        <f t="shared" ca="1" si="188"/>
        <v>0</v>
      </c>
      <c r="CN60" s="458">
        <f t="shared" si="189"/>
        <v>0</v>
      </c>
      <c r="CO60" s="458">
        <f t="shared" si="190"/>
        <v>0</v>
      </c>
      <c r="CP60" s="458">
        <f t="shared" si="191"/>
        <v>0</v>
      </c>
      <c r="CQ60" s="458">
        <f t="shared" si="192"/>
        <v>0</v>
      </c>
      <c r="CR60" s="447">
        <f t="shared" si="193"/>
        <v>0</v>
      </c>
      <c r="CS60" s="448">
        <f t="shared" si="194"/>
        <v>0</v>
      </c>
      <c r="CT60" s="449">
        <f t="shared" si="195"/>
        <v>0</v>
      </c>
      <c r="CU60" s="393">
        <f t="shared" ca="1" si="196"/>
        <v>0</v>
      </c>
      <c r="CV60" s="392"/>
      <c r="CW60" s="394"/>
      <c r="CX60" s="38"/>
      <c r="CY60" s="38"/>
      <c r="CZ60" s="38"/>
      <c r="DA60" s="38"/>
      <c r="DB60" s="27"/>
      <c r="DC60" s="38"/>
      <c r="DD60" s="1804"/>
      <c r="DE60" s="38"/>
      <c r="DF60" s="38"/>
      <c r="DG60" s="38"/>
      <c r="DH60" s="38"/>
      <c r="DI60" s="38"/>
      <c r="DJ60" s="38"/>
      <c r="DK60" s="38"/>
      <c r="EN60" s="273"/>
      <c r="EO60" s="273"/>
      <c r="EP60" s="273"/>
      <c r="EQ60" s="273"/>
      <c r="ER60" s="273"/>
      <c r="FM60" s="273"/>
      <c r="FN60" s="273"/>
      <c r="FO60" s="273"/>
      <c r="FP60" s="273"/>
      <c r="FQ60" s="273"/>
      <c r="FR60" s="273"/>
      <c r="FS60" s="273"/>
      <c r="FT60" s="273"/>
      <c r="FU60" s="273"/>
      <c r="FV60" s="273"/>
      <c r="FW60" s="273"/>
      <c r="FX60" s="273"/>
      <c r="FY60" s="273"/>
      <c r="FZ60" s="273"/>
      <c r="GA60" s="273"/>
      <c r="GB60" s="273"/>
      <c r="GC60" s="273"/>
      <c r="GD60" s="273"/>
      <c r="GE60" s="273"/>
      <c r="GF60" s="273"/>
      <c r="GG60" s="273"/>
      <c r="HJ60" s="1243"/>
      <c r="HK60" s="1244"/>
      <c r="HL60" s="442"/>
      <c r="HM60" s="442"/>
      <c r="HN60" s="1245"/>
      <c r="HO60" s="1245"/>
      <c r="HP60" s="1245"/>
      <c r="HQ60" s="1245"/>
      <c r="HR60" s="1245"/>
      <c r="HS60" s="1245"/>
      <c r="HT60" s="1245"/>
      <c r="HU60" s="1245"/>
      <c r="HV60" s="1245"/>
      <c r="HW60" s="1245"/>
      <c r="HX60" s="1245"/>
      <c r="HY60" s="1245"/>
      <c r="HZ60" s="1245"/>
      <c r="IA60" s="1245"/>
      <c r="IB60" s="1245"/>
      <c r="IC60" s="1245"/>
      <c r="ID60" s="1245"/>
      <c r="IE60" s="1245"/>
      <c r="IF60" s="1245"/>
      <c r="IG60" s="1245"/>
      <c r="IH60" s="1245"/>
      <c r="II60" s="1245"/>
      <c r="IJ60" s="1245"/>
      <c r="IK60" s="1245"/>
      <c r="IL60" s="1245"/>
      <c r="IM60" s="1245"/>
      <c r="IN60" s="1245"/>
      <c r="IO60" s="1245"/>
      <c r="IP60" s="1245"/>
      <c r="IQ60" s="1245"/>
      <c r="IR60" s="1245"/>
      <c r="IS60" s="273"/>
      <c r="IT60" s="273"/>
      <c r="IU60" s="273"/>
      <c r="IV60" s="434"/>
      <c r="IW60" s="273"/>
      <c r="IX60" s="749"/>
      <c r="IY60" s="749"/>
    </row>
    <row r="61" spans="3:259" ht="13.5" hidden="1" thickBot="1">
      <c r="E61" s="47"/>
      <c r="F61" s="47"/>
      <c r="G61" s="47"/>
      <c r="H61" s="47"/>
      <c r="I61" s="47"/>
      <c r="J61" s="47"/>
      <c r="K61" s="47"/>
      <c r="L61" s="47"/>
      <c r="M61" s="46"/>
      <c r="N61" s="46"/>
      <c r="O61" s="46"/>
      <c r="P61" s="46"/>
      <c r="Q61" s="46"/>
      <c r="R61" s="46"/>
      <c r="S61" s="46"/>
      <c r="T61" s="46"/>
      <c r="U61" s="46"/>
      <c r="V61" s="46"/>
      <c r="W61" s="75"/>
      <c r="X61" s="75"/>
      <c r="Y61" s="46"/>
      <c r="Z61" s="46"/>
      <c r="AA61" s="46"/>
      <c r="AB61" s="46"/>
      <c r="AC61" s="46"/>
      <c r="AD61" s="46"/>
      <c r="AE61" s="46"/>
      <c r="AF61" s="46"/>
      <c r="AG61" s="47"/>
      <c r="AH61" s="72"/>
      <c r="AI61" s="72"/>
      <c r="AJ61" s="72"/>
      <c r="AK61" s="72"/>
      <c r="AL61" s="46"/>
      <c r="AM61" s="46"/>
      <c r="AN61" s="46"/>
      <c r="AO61" s="46"/>
      <c r="AP61" s="46"/>
      <c r="AQ61" s="46"/>
      <c r="AR61" s="46"/>
      <c r="AS61" s="25"/>
      <c r="AT61" s="25"/>
      <c r="AU61" s="846"/>
      <c r="AV61" s="847"/>
      <c r="AW61" s="4509"/>
      <c r="AX61" s="1081" t="s">
        <v>8</v>
      </c>
      <c r="AY61" s="1094">
        <f ca="1">CC162</f>
        <v>0</v>
      </c>
      <c r="AZ61" s="832">
        <f ca="1">CE162</f>
        <v>0</v>
      </c>
      <c r="BA61" s="832">
        <f ca="1">CG162</f>
        <v>0</v>
      </c>
      <c r="BB61" s="832">
        <f ca="1">CI162</f>
        <v>0</v>
      </c>
      <c r="BC61" s="832">
        <f ca="1">CK162</f>
        <v>0</v>
      </c>
      <c r="BD61" s="832">
        <f ca="1">CM162</f>
        <v>0</v>
      </c>
      <c r="BE61" s="833">
        <f ca="1">CO162</f>
        <v>0</v>
      </c>
      <c r="BF61" s="69">
        <f t="shared" ca="1" si="172"/>
        <v>0</v>
      </c>
      <c r="BG61" s="73"/>
      <c r="BH61" s="4533"/>
      <c r="BI61" s="4534"/>
      <c r="BJ61" s="4534"/>
      <c r="BK61" s="385" t="s">
        <v>8</v>
      </c>
      <c r="BL61" s="418">
        <f t="shared" ca="1" si="197"/>
        <v>0</v>
      </c>
      <c r="BM61" s="418">
        <f t="shared" ca="1" si="173"/>
        <v>0</v>
      </c>
      <c r="BN61" s="418">
        <f t="shared" ca="1" si="173"/>
        <v>0</v>
      </c>
      <c r="BO61" s="418">
        <f t="shared" ca="1" si="173"/>
        <v>0</v>
      </c>
      <c r="BP61" s="418">
        <f t="shared" ca="1" si="173"/>
        <v>0</v>
      </c>
      <c r="BQ61" s="418">
        <f t="shared" ca="1" si="173"/>
        <v>0</v>
      </c>
      <c r="BR61" s="419">
        <f t="shared" ca="1" si="173"/>
        <v>0</v>
      </c>
      <c r="BS61" s="420">
        <f t="shared" ca="1" si="198"/>
        <v>0</v>
      </c>
      <c r="BT61" s="421">
        <f ca="1">IF(BT14="X",0,AZ61)</f>
        <v>0</v>
      </c>
      <c r="BU61" s="421">
        <f ca="1">IF(BU14="X",0,BA61)</f>
        <v>0</v>
      </c>
      <c r="BV61" s="421">
        <f ca="1">IF(BV14="X",0,BB61)</f>
        <v>0</v>
      </c>
      <c r="BW61" s="421">
        <f ca="1">IF(BW14="X",0,BC61)</f>
        <v>0</v>
      </c>
      <c r="BX61" s="421">
        <f ca="1">IF(BX14="X",0,BD61)</f>
        <v>0</v>
      </c>
      <c r="BY61" s="422">
        <f t="shared" ca="1" si="174"/>
        <v>0</v>
      </c>
      <c r="BZ61" s="422">
        <f t="shared" ca="1" si="175"/>
        <v>0</v>
      </c>
      <c r="CA61" s="422">
        <f t="shared" ca="1" si="176"/>
        <v>0</v>
      </c>
      <c r="CB61" s="450">
        <f t="shared" ca="1" si="177"/>
        <v>0</v>
      </c>
      <c r="CC61" s="450">
        <f t="shared" ca="1" si="178"/>
        <v>0</v>
      </c>
      <c r="CD61" s="450">
        <f t="shared" ca="1" si="179"/>
        <v>0</v>
      </c>
      <c r="CE61" s="422">
        <f t="shared" ca="1" si="180"/>
        <v>0</v>
      </c>
      <c r="CF61" s="422">
        <f t="shared" ca="1" si="181"/>
        <v>0</v>
      </c>
      <c r="CG61" s="422">
        <f t="shared" ca="1" si="182"/>
        <v>0</v>
      </c>
      <c r="CH61" s="422">
        <f t="shared" ca="1" si="183"/>
        <v>0</v>
      </c>
      <c r="CI61" s="450">
        <f t="shared" ca="1" si="184"/>
        <v>0</v>
      </c>
      <c r="CJ61" s="450">
        <f t="shared" ca="1" si="185"/>
        <v>0</v>
      </c>
      <c r="CK61" s="450">
        <f t="shared" ca="1" si="186"/>
        <v>0</v>
      </c>
      <c r="CL61" s="459">
        <f t="shared" ca="1" si="187"/>
        <v>0</v>
      </c>
      <c r="CM61" s="459">
        <f t="shared" ca="1" si="188"/>
        <v>0</v>
      </c>
      <c r="CN61" s="459">
        <f t="shared" si="189"/>
        <v>0</v>
      </c>
      <c r="CO61" s="459">
        <f t="shared" si="190"/>
        <v>0</v>
      </c>
      <c r="CP61" s="459">
        <f t="shared" si="191"/>
        <v>0</v>
      </c>
      <c r="CQ61" s="459">
        <f t="shared" si="192"/>
        <v>0</v>
      </c>
      <c r="CR61" s="450">
        <f t="shared" si="193"/>
        <v>0</v>
      </c>
      <c r="CS61" s="451">
        <f t="shared" si="194"/>
        <v>0</v>
      </c>
      <c r="CT61" s="452">
        <f t="shared" si="195"/>
        <v>0</v>
      </c>
      <c r="CU61" s="395">
        <f t="shared" ca="1" si="196"/>
        <v>0</v>
      </c>
      <c r="CV61" s="391"/>
      <c r="CW61" s="396"/>
      <c r="CX61" s="38"/>
      <c r="CY61" s="38"/>
      <c r="CZ61" s="38"/>
      <c r="DA61" s="38"/>
      <c r="DB61" s="27"/>
      <c r="DC61" s="38"/>
      <c r="DD61" s="1804"/>
      <c r="DE61" s="38"/>
      <c r="DF61" s="38"/>
      <c r="DG61" s="38"/>
      <c r="DH61" s="38"/>
      <c r="DI61" s="38"/>
      <c r="DJ61" s="38"/>
      <c r="DK61" s="38"/>
      <c r="EN61" s="273"/>
      <c r="EO61" s="273"/>
      <c r="EP61" s="273"/>
      <c r="EQ61" s="273"/>
      <c r="ER61" s="273"/>
      <c r="FM61" s="273"/>
      <c r="FN61" s="273"/>
      <c r="FO61" s="273"/>
      <c r="FP61" s="273"/>
      <c r="FQ61" s="273"/>
      <c r="FR61" s="273"/>
      <c r="FS61" s="273"/>
      <c r="FT61" s="273"/>
      <c r="FU61" s="273"/>
      <c r="FV61" s="273"/>
      <c r="FW61" s="273"/>
      <c r="FX61" s="273"/>
      <c r="FY61" s="273"/>
      <c r="FZ61" s="273"/>
      <c r="GA61" s="273"/>
      <c r="GB61" s="273"/>
      <c r="GC61" s="273"/>
      <c r="GD61" s="273"/>
      <c r="GE61" s="273"/>
      <c r="GF61" s="273"/>
      <c r="GG61" s="273"/>
      <c r="HJ61" s="1243"/>
      <c r="HK61" s="1244"/>
      <c r="HL61" s="442"/>
      <c r="HM61" s="442"/>
      <c r="HN61" s="1245"/>
      <c r="HO61" s="1245"/>
      <c r="HP61" s="1245"/>
      <c r="HQ61" s="1245"/>
      <c r="HR61" s="1245"/>
      <c r="HS61" s="1245"/>
      <c r="HT61" s="1245"/>
      <c r="HU61" s="1245"/>
      <c r="HV61" s="1245"/>
      <c r="HW61" s="1245"/>
      <c r="HX61" s="1245"/>
      <c r="HY61" s="1245"/>
      <c r="HZ61" s="1245"/>
      <c r="IA61" s="1245"/>
      <c r="IB61" s="1245"/>
      <c r="IC61" s="1245"/>
      <c r="ID61" s="1245"/>
      <c r="IE61" s="1245"/>
      <c r="IF61" s="1245"/>
      <c r="IG61" s="1245"/>
      <c r="IH61" s="1245"/>
      <c r="II61" s="1245"/>
      <c r="IJ61" s="1245"/>
      <c r="IK61" s="1245"/>
      <c r="IL61" s="1245"/>
      <c r="IM61" s="1245"/>
      <c r="IN61" s="1245"/>
      <c r="IO61" s="1245"/>
      <c r="IP61" s="1245"/>
      <c r="IQ61" s="1245"/>
      <c r="IR61" s="1245"/>
      <c r="IS61" s="273"/>
      <c r="IT61" s="273"/>
      <c r="IU61" s="273"/>
      <c r="IV61" s="434"/>
      <c r="IW61" s="273"/>
      <c r="IX61" s="749"/>
      <c r="IY61" s="749"/>
    </row>
    <row r="62" spans="3:259" hidden="1">
      <c r="E62" s="47"/>
      <c r="F62" s="47"/>
      <c r="G62" s="47"/>
      <c r="H62" s="47"/>
      <c r="I62" s="47"/>
      <c r="J62" s="47"/>
      <c r="K62" s="47"/>
      <c r="L62" s="47"/>
      <c r="M62" s="46"/>
      <c r="N62" s="46"/>
      <c r="O62" s="46"/>
      <c r="P62" s="46"/>
      <c r="Q62" s="46"/>
      <c r="R62" s="46"/>
      <c r="S62" s="46"/>
      <c r="T62" s="46"/>
      <c r="U62" s="46"/>
      <c r="V62" s="46"/>
      <c r="W62" s="75"/>
      <c r="X62" s="75"/>
      <c r="Y62" s="46"/>
      <c r="Z62" s="46"/>
      <c r="AA62" s="46"/>
      <c r="AB62" s="46"/>
      <c r="AC62" s="46"/>
      <c r="AD62" s="46"/>
      <c r="AE62" s="46"/>
      <c r="AF62" s="46"/>
      <c r="AG62" s="47"/>
      <c r="AH62" s="72"/>
      <c r="AI62" s="72"/>
      <c r="AJ62" s="72"/>
      <c r="AK62" s="72"/>
      <c r="AL62" s="46"/>
      <c r="AM62" s="46"/>
      <c r="AN62" s="46"/>
      <c r="AO62" s="46"/>
      <c r="AP62" s="46"/>
      <c r="AQ62" s="46" t="s">
        <v>225</v>
      </c>
      <c r="AR62" s="46"/>
      <c r="AS62" s="25"/>
      <c r="AT62" s="25"/>
      <c r="AU62" s="846"/>
      <c r="AV62" s="847"/>
      <c r="AW62" s="4509" t="str">
        <f>BH62</f>
        <v>İLAHİYAT FAK.</v>
      </c>
      <c r="AX62" s="1081" t="s">
        <v>7</v>
      </c>
      <c r="AY62" s="1094">
        <f ca="1">CB163</f>
        <v>0</v>
      </c>
      <c r="AZ62" s="832">
        <f ca="1">CD163</f>
        <v>0</v>
      </c>
      <c r="BA62" s="832">
        <f ca="1">CF163</f>
        <v>0</v>
      </c>
      <c r="BB62" s="832">
        <f ca="1">CH163</f>
        <v>0</v>
      </c>
      <c r="BC62" s="832">
        <f ca="1">CJ163</f>
        <v>0</v>
      </c>
      <c r="BD62" s="832">
        <f ca="1">CL163</f>
        <v>0</v>
      </c>
      <c r="BE62" s="833">
        <f ca="1">CN163</f>
        <v>0</v>
      </c>
      <c r="BF62" s="69">
        <f t="shared" ca="1" si="172"/>
        <v>0</v>
      </c>
      <c r="BG62" s="73"/>
      <c r="BH62" s="4602" t="str">
        <f>BU195</f>
        <v>İLAHİYAT FAK.</v>
      </c>
      <c r="BI62" s="4603"/>
      <c r="BJ62" s="4603"/>
      <c r="BK62" s="386" t="s">
        <v>7</v>
      </c>
      <c r="BL62" s="413">
        <f t="shared" ca="1" si="197"/>
        <v>0</v>
      </c>
      <c r="BM62" s="413">
        <f t="shared" ca="1" si="173"/>
        <v>0</v>
      </c>
      <c r="BN62" s="413">
        <f t="shared" ca="1" si="173"/>
        <v>0</v>
      </c>
      <c r="BO62" s="413">
        <f t="shared" ca="1" si="173"/>
        <v>0</v>
      </c>
      <c r="BP62" s="413">
        <f t="shared" ca="1" si="173"/>
        <v>0</v>
      </c>
      <c r="BQ62" s="413">
        <f t="shared" ca="1" si="173"/>
        <v>0</v>
      </c>
      <c r="BR62" s="414">
        <f t="shared" ca="1" si="173"/>
        <v>0</v>
      </c>
      <c r="BS62" s="415">
        <f t="shared" ca="1" si="198"/>
        <v>0</v>
      </c>
      <c r="BT62" s="416">
        <f ca="1">IF(BT14="X",0,AZ62)</f>
        <v>0</v>
      </c>
      <c r="BU62" s="416">
        <f ca="1">IF(BU14="X",0,BA62)</f>
        <v>0</v>
      </c>
      <c r="BV62" s="416">
        <f ca="1">IF(BV14="X",0,BB62)</f>
        <v>0</v>
      </c>
      <c r="BW62" s="416">
        <f ca="1">IF(BW14="X",0,BC62)</f>
        <v>0</v>
      </c>
      <c r="BX62" s="416">
        <f ca="1">IF(BX14="X",0,BD62)</f>
        <v>0</v>
      </c>
      <c r="BY62" s="417">
        <f t="shared" ca="1" si="174"/>
        <v>0</v>
      </c>
      <c r="BZ62" s="417">
        <f t="shared" ca="1" si="175"/>
        <v>0</v>
      </c>
      <c r="CA62" s="417">
        <f t="shared" ca="1" si="176"/>
        <v>0</v>
      </c>
      <c r="CB62" s="447">
        <f t="shared" ca="1" si="177"/>
        <v>0</v>
      </c>
      <c r="CC62" s="447">
        <f t="shared" ca="1" si="178"/>
        <v>0</v>
      </c>
      <c r="CD62" s="447">
        <f t="shared" ca="1" si="179"/>
        <v>0</v>
      </c>
      <c r="CE62" s="417">
        <f t="shared" ca="1" si="180"/>
        <v>0</v>
      </c>
      <c r="CF62" s="417">
        <f t="shared" ca="1" si="181"/>
        <v>0</v>
      </c>
      <c r="CG62" s="417">
        <f t="shared" ca="1" si="182"/>
        <v>0</v>
      </c>
      <c r="CH62" s="417">
        <f t="shared" ca="1" si="183"/>
        <v>0</v>
      </c>
      <c r="CI62" s="447">
        <f t="shared" ca="1" si="184"/>
        <v>0</v>
      </c>
      <c r="CJ62" s="447">
        <f t="shared" ca="1" si="185"/>
        <v>0</v>
      </c>
      <c r="CK62" s="447">
        <f t="shared" ca="1" si="186"/>
        <v>0</v>
      </c>
      <c r="CL62" s="458">
        <f t="shared" ca="1" si="187"/>
        <v>0</v>
      </c>
      <c r="CM62" s="458">
        <f t="shared" ca="1" si="188"/>
        <v>0</v>
      </c>
      <c r="CN62" s="458">
        <f t="shared" si="189"/>
        <v>0</v>
      </c>
      <c r="CO62" s="458">
        <f t="shared" si="190"/>
        <v>0</v>
      </c>
      <c r="CP62" s="458">
        <f t="shared" si="191"/>
        <v>0</v>
      </c>
      <c r="CQ62" s="458">
        <f t="shared" si="192"/>
        <v>0</v>
      </c>
      <c r="CR62" s="447">
        <f t="shared" si="193"/>
        <v>0</v>
      </c>
      <c r="CS62" s="448">
        <f t="shared" si="194"/>
        <v>0</v>
      </c>
      <c r="CT62" s="449">
        <f t="shared" si="195"/>
        <v>0</v>
      </c>
      <c r="CU62" s="393">
        <f t="shared" ca="1" si="196"/>
        <v>0</v>
      </c>
      <c r="CV62" s="392"/>
      <c r="CW62" s="394"/>
      <c r="CX62" s="38"/>
      <c r="CY62" s="38"/>
      <c r="CZ62" s="38"/>
      <c r="DA62" s="38"/>
      <c r="DB62" s="27"/>
      <c r="DC62" s="38"/>
      <c r="DD62" s="1804"/>
      <c r="DE62" s="38"/>
      <c r="DF62" s="38"/>
      <c r="DG62" s="38"/>
      <c r="DH62" s="38"/>
      <c r="DI62" s="38"/>
      <c r="DJ62" s="38"/>
      <c r="DK62" s="38"/>
      <c r="EN62" s="273"/>
      <c r="EO62" s="273"/>
      <c r="EP62" s="273"/>
      <c r="EQ62" s="273"/>
      <c r="ER62" s="273"/>
      <c r="FM62" s="273"/>
      <c r="FN62" s="273"/>
      <c r="FO62" s="273"/>
      <c r="FP62" s="273"/>
      <c r="FQ62" s="273"/>
      <c r="FR62" s="273"/>
      <c r="FS62" s="273"/>
      <c r="FT62" s="273"/>
      <c r="FU62" s="273"/>
      <c r="FV62" s="273"/>
      <c r="FW62" s="273"/>
      <c r="FX62" s="273"/>
      <c r="FY62" s="273"/>
      <c r="FZ62" s="273"/>
      <c r="GA62" s="273"/>
      <c r="GB62" s="273"/>
      <c r="GC62" s="273"/>
      <c r="GD62" s="273"/>
      <c r="GE62" s="273"/>
      <c r="GF62" s="273"/>
      <c r="GG62" s="273"/>
      <c r="HJ62" s="1243"/>
      <c r="HK62" s="1244"/>
      <c r="HL62" s="442"/>
      <c r="HM62" s="442"/>
      <c r="HN62" s="1245"/>
      <c r="HO62" s="1245"/>
      <c r="HP62" s="1245"/>
      <c r="HQ62" s="1245"/>
      <c r="HR62" s="1245"/>
      <c r="HS62" s="1245"/>
      <c r="HT62" s="1245"/>
      <c r="HU62" s="1245"/>
      <c r="HV62" s="1245"/>
      <c r="HW62" s="1245"/>
      <c r="HX62" s="1245"/>
      <c r="HY62" s="1245"/>
      <c r="HZ62" s="1245"/>
      <c r="IA62" s="1245"/>
      <c r="IB62" s="1245"/>
      <c r="IC62" s="1245"/>
      <c r="ID62" s="1245"/>
      <c r="IE62" s="1245"/>
      <c r="IF62" s="1245"/>
      <c r="IG62" s="1245"/>
      <c r="IH62" s="1245"/>
      <c r="II62" s="1245"/>
      <c r="IJ62" s="1245"/>
      <c r="IK62" s="1245"/>
      <c r="IL62" s="1245"/>
      <c r="IM62" s="1245"/>
      <c r="IN62" s="1245"/>
      <c r="IO62" s="1245"/>
      <c r="IP62" s="1245"/>
      <c r="IQ62" s="1245"/>
      <c r="IR62" s="1245"/>
      <c r="IS62" s="273"/>
      <c r="IT62" s="273"/>
      <c r="IU62" s="273"/>
      <c r="IV62" s="434"/>
      <c r="IW62" s="273"/>
      <c r="IX62" s="749"/>
      <c r="IY62" s="749"/>
    </row>
    <row r="63" spans="3:259" ht="13.5" hidden="1" thickBot="1">
      <c r="E63" s="47"/>
      <c r="F63" s="47"/>
      <c r="G63" s="47"/>
      <c r="H63" s="47"/>
      <c r="I63" s="47"/>
      <c r="J63" s="47"/>
      <c r="K63" s="47"/>
      <c r="L63" s="47"/>
      <c r="M63" s="46"/>
      <c r="N63" s="46"/>
      <c r="O63" s="46"/>
      <c r="P63" s="46"/>
      <c r="Q63" s="46"/>
      <c r="R63" s="46"/>
      <c r="S63" s="46"/>
      <c r="T63" s="46"/>
      <c r="U63" s="46"/>
      <c r="V63" s="46"/>
      <c r="W63" s="75"/>
      <c r="X63" s="75"/>
      <c r="Y63" s="46"/>
      <c r="Z63" s="46"/>
      <c r="AA63" s="46"/>
      <c r="AB63" s="46"/>
      <c r="AC63" s="46"/>
      <c r="AD63" s="46"/>
      <c r="AE63" s="46"/>
      <c r="AF63" s="46"/>
      <c r="AG63" s="47"/>
      <c r="AH63" s="72"/>
      <c r="AI63" s="72"/>
      <c r="AJ63" s="72"/>
      <c r="AK63" s="72"/>
      <c r="AL63" s="46"/>
      <c r="AM63" s="46"/>
      <c r="AN63" s="46"/>
      <c r="AO63" s="46"/>
      <c r="AP63" s="46"/>
      <c r="AQ63" s="46"/>
      <c r="AR63" s="46"/>
      <c r="AS63" s="25"/>
      <c r="AT63" s="25"/>
      <c r="AU63" s="846"/>
      <c r="AV63" s="847"/>
      <c r="AW63" s="4509"/>
      <c r="AX63" s="1081" t="s">
        <v>8</v>
      </c>
      <c r="AY63" s="1094">
        <f ca="1">CC163</f>
        <v>0</v>
      </c>
      <c r="AZ63" s="832">
        <f ca="1">CE163</f>
        <v>0</v>
      </c>
      <c r="BA63" s="832">
        <f ca="1">CG163</f>
        <v>0</v>
      </c>
      <c r="BB63" s="832">
        <f ca="1">CI163</f>
        <v>0</v>
      </c>
      <c r="BC63" s="832">
        <f ca="1">CK163</f>
        <v>0</v>
      </c>
      <c r="BD63" s="832">
        <f ca="1">CM163</f>
        <v>0</v>
      </c>
      <c r="BE63" s="833">
        <f ca="1">CO163</f>
        <v>0</v>
      </c>
      <c r="BF63" s="69">
        <f t="shared" ca="1" si="172"/>
        <v>0</v>
      </c>
      <c r="BG63" s="73"/>
      <c r="BH63" s="4533"/>
      <c r="BI63" s="4534"/>
      <c r="BJ63" s="4534"/>
      <c r="BK63" s="385" t="s">
        <v>8</v>
      </c>
      <c r="BL63" s="418">
        <f t="shared" ca="1" si="197"/>
        <v>0</v>
      </c>
      <c r="BM63" s="418">
        <f t="shared" ca="1" si="173"/>
        <v>0</v>
      </c>
      <c r="BN63" s="418">
        <f t="shared" ca="1" si="173"/>
        <v>0</v>
      </c>
      <c r="BO63" s="418">
        <f t="shared" ca="1" si="173"/>
        <v>0</v>
      </c>
      <c r="BP63" s="418">
        <f t="shared" ca="1" si="173"/>
        <v>0</v>
      </c>
      <c r="BQ63" s="418">
        <f t="shared" ca="1" si="173"/>
        <v>0</v>
      </c>
      <c r="BR63" s="419">
        <f t="shared" ca="1" si="173"/>
        <v>0</v>
      </c>
      <c r="BS63" s="420">
        <f t="shared" ca="1" si="198"/>
        <v>0</v>
      </c>
      <c r="BT63" s="421">
        <f ca="1">IF(BT14="X",0,AZ63)</f>
        <v>0</v>
      </c>
      <c r="BU63" s="421">
        <f ca="1">IF(BU14="X",0,BA63)</f>
        <v>0</v>
      </c>
      <c r="BV63" s="421">
        <f ca="1">IF(BV14="X",0,BB63)</f>
        <v>0</v>
      </c>
      <c r="BW63" s="421">
        <f ca="1">IF(BW14="X",0,BC63)</f>
        <v>0</v>
      </c>
      <c r="BX63" s="421">
        <f ca="1">IF(BX14="X",0,BD63)</f>
        <v>0</v>
      </c>
      <c r="BY63" s="422">
        <f t="shared" ca="1" si="174"/>
        <v>0</v>
      </c>
      <c r="BZ63" s="422">
        <f t="shared" ca="1" si="175"/>
        <v>0</v>
      </c>
      <c r="CA63" s="422">
        <f t="shared" ca="1" si="176"/>
        <v>0</v>
      </c>
      <c r="CB63" s="450">
        <f t="shared" ca="1" si="177"/>
        <v>0</v>
      </c>
      <c r="CC63" s="450">
        <f t="shared" ca="1" si="178"/>
        <v>0</v>
      </c>
      <c r="CD63" s="450">
        <f t="shared" ca="1" si="179"/>
        <v>0</v>
      </c>
      <c r="CE63" s="422">
        <f t="shared" ca="1" si="180"/>
        <v>0</v>
      </c>
      <c r="CF63" s="422">
        <f t="shared" ca="1" si="181"/>
        <v>0</v>
      </c>
      <c r="CG63" s="422">
        <f t="shared" ca="1" si="182"/>
        <v>0</v>
      </c>
      <c r="CH63" s="422">
        <f t="shared" ca="1" si="183"/>
        <v>0</v>
      </c>
      <c r="CI63" s="450">
        <f t="shared" ca="1" si="184"/>
        <v>0</v>
      </c>
      <c r="CJ63" s="450">
        <f t="shared" ca="1" si="185"/>
        <v>0</v>
      </c>
      <c r="CK63" s="450">
        <f t="shared" ca="1" si="186"/>
        <v>0</v>
      </c>
      <c r="CL63" s="459">
        <f t="shared" ca="1" si="187"/>
        <v>0</v>
      </c>
      <c r="CM63" s="459">
        <f t="shared" ca="1" si="188"/>
        <v>0</v>
      </c>
      <c r="CN63" s="459">
        <f t="shared" si="189"/>
        <v>0</v>
      </c>
      <c r="CO63" s="459">
        <f t="shared" si="190"/>
        <v>0</v>
      </c>
      <c r="CP63" s="459">
        <f t="shared" si="191"/>
        <v>0</v>
      </c>
      <c r="CQ63" s="459">
        <f t="shared" si="192"/>
        <v>0</v>
      </c>
      <c r="CR63" s="450">
        <f t="shared" si="193"/>
        <v>0</v>
      </c>
      <c r="CS63" s="451">
        <f t="shared" si="194"/>
        <v>0</v>
      </c>
      <c r="CT63" s="452">
        <f t="shared" si="195"/>
        <v>0</v>
      </c>
      <c r="CU63" s="395">
        <f t="shared" ca="1" si="196"/>
        <v>0</v>
      </c>
      <c r="CV63" s="391"/>
      <c r="CW63" s="396"/>
      <c r="CX63" s="38"/>
      <c r="CY63" s="38"/>
      <c r="CZ63" s="38"/>
      <c r="DA63" s="38"/>
      <c r="DB63" s="27"/>
      <c r="DC63" s="38"/>
      <c r="DD63" s="1804"/>
      <c r="DE63" s="38"/>
      <c r="DF63" s="38"/>
      <c r="DG63" s="38"/>
      <c r="DH63" s="38"/>
      <c r="DI63" s="38"/>
      <c r="DJ63" s="38"/>
      <c r="DK63" s="38"/>
      <c r="EN63" s="273"/>
      <c r="EO63" s="273"/>
      <c r="EP63" s="273"/>
      <c r="EQ63" s="273"/>
      <c r="ER63" s="273"/>
      <c r="FM63" s="273"/>
      <c r="FN63" s="273"/>
      <c r="FO63" s="273"/>
      <c r="FP63" s="273"/>
      <c r="FQ63" s="273"/>
      <c r="FR63" s="273"/>
      <c r="FS63" s="273"/>
      <c r="FT63" s="273"/>
      <c r="FU63" s="273"/>
      <c r="FV63" s="273"/>
      <c r="FW63" s="273"/>
      <c r="FX63" s="273"/>
      <c r="FY63" s="273"/>
      <c r="FZ63" s="273"/>
      <c r="GA63" s="273"/>
      <c r="GB63" s="273"/>
      <c r="GC63" s="273"/>
      <c r="GD63" s="273"/>
      <c r="GE63" s="273"/>
      <c r="GF63" s="273"/>
      <c r="GG63" s="273"/>
      <c r="HJ63" s="1243"/>
      <c r="HK63" s="1244"/>
      <c r="HL63" s="442"/>
      <c r="HM63" s="442"/>
      <c r="HN63" s="1245"/>
      <c r="HO63" s="1245"/>
      <c r="HP63" s="1245"/>
      <c r="HQ63" s="1245"/>
      <c r="HR63" s="1245"/>
      <c r="HS63" s="1245"/>
      <c r="HT63" s="1245"/>
      <c r="HU63" s="1245"/>
      <c r="HV63" s="1245"/>
      <c r="HW63" s="1245"/>
      <c r="HX63" s="1245"/>
      <c r="HY63" s="1245"/>
      <c r="HZ63" s="1245"/>
      <c r="IA63" s="1245"/>
      <c r="IB63" s="1245"/>
      <c r="IC63" s="1245"/>
      <c r="ID63" s="1245"/>
      <c r="IE63" s="1245"/>
      <c r="IF63" s="1245"/>
      <c r="IG63" s="1245"/>
      <c r="IH63" s="1245"/>
      <c r="II63" s="1245"/>
      <c r="IJ63" s="1245"/>
      <c r="IK63" s="1245"/>
      <c r="IL63" s="1245"/>
      <c r="IM63" s="1245"/>
      <c r="IN63" s="1245"/>
      <c r="IO63" s="1245"/>
      <c r="IP63" s="1245"/>
      <c r="IQ63" s="1245"/>
      <c r="IR63" s="1245"/>
      <c r="IS63" s="273"/>
      <c r="IT63" s="273"/>
      <c r="IU63" s="273"/>
      <c r="IV63" s="434"/>
      <c r="IW63" s="273"/>
      <c r="IX63" s="749"/>
      <c r="IY63" s="749"/>
    </row>
    <row r="64" spans="3:259" hidden="1">
      <c r="E64" s="47"/>
      <c r="F64" s="47"/>
      <c r="G64" s="47"/>
      <c r="H64" s="47"/>
      <c r="I64" s="47"/>
      <c r="J64" s="47"/>
      <c r="K64" s="47"/>
      <c r="L64" s="47"/>
      <c r="M64" s="46"/>
      <c r="N64" s="46"/>
      <c r="O64" s="46"/>
      <c r="P64" s="46"/>
      <c r="Q64" s="46"/>
      <c r="R64" s="46"/>
      <c r="S64" s="46"/>
      <c r="T64" s="46"/>
      <c r="U64" s="46"/>
      <c r="V64" s="46"/>
      <c r="W64" s="75"/>
      <c r="X64" s="75"/>
      <c r="Y64" s="46"/>
      <c r="Z64" s="46"/>
      <c r="AA64" s="46"/>
      <c r="AB64" s="46"/>
      <c r="AC64" s="46"/>
      <c r="AD64" s="46"/>
      <c r="AE64" s="46"/>
      <c r="AF64" s="46"/>
      <c r="AG64" s="47"/>
      <c r="AH64" s="72"/>
      <c r="AI64" s="72"/>
      <c r="AJ64" s="72"/>
      <c r="AK64" s="72"/>
      <c r="AL64" s="46"/>
      <c r="AM64" s="46"/>
      <c r="AN64" s="46"/>
      <c r="AO64" s="46"/>
      <c r="AP64" s="46"/>
      <c r="AQ64" s="46"/>
      <c r="AR64" s="46"/>
      <c r="AS64" s="25"/>
      <c r="AT64" s="25"/>
      <c r="AU64" s="846"/>
      <c r="AV64" s="847"/>
      <c r="AW64" s="4509" t="str">
        <f>BH64</f>
        <v>SAĞLIK BİL. FAK.</v>
      </c>
      <c r="AX64" s="1081" t="s">
        <v>7</v>
      </c>
      <c r="AY64" s="1094">
        <f ca="1">CB164</f>
        <v>0</v>
      </c>
      <c r="AZ64" s="832">
        <f ca="1">CD164</f>
        <v>0</v>
      </c>
      <c r="BA64" s="832">
        <f ca="1">CF164</f>
        <v>0</v>
      </c>
      <c r="BB64" s="832">
        <f ca="1">CH164</f>
        <v>0</v>
      </c>
      <c r="BC64" s="832">
        <f ca="1">CJ164</f>
        <v>0</v>
      </c>
      <c r="BD64" s="832">
        <f ca="1">CL164</f>
        <v>0</v>
      </c>
      <c r="BE64" s="833">
        <f ca="1">CN164</f>
        <v>0</v>
      </c>
      <c r="BF64" s="69">
        <f t="shared" ca="1" si="172"/>
        <v>0</v>
      </c>
      <c r="BG64" s="73"/>
      <c r="BH64" s="4471" t="str">
        <f>BV195</f>
        <v>SAĞLIK BİL. FAK.</v>
      </c>
      <c r="BI64" s="4472"/>
      <c r="BJ64" s="4472"/>
      <c r="BK64" s="387" t="s">
        <v>7</v>
      </c>
      <c r="BL64" s="463">
        <f t="shared" ca="1" si="197"/>
        <v>0</v>
      </c>
      <c r="BM64" s="463">
        <f t="shared" ca="1" si="173"/>
        <v>0</v>
      </c>
      <c r="BN64" s="463">
        <f t="shared" ca="1" si="173"/>
        <v>0</v>
      </c>
      <c r="BO64" s="463">
        <f t="shared" ca="1" si="173"/>
        <v>0</v>
      </c>
      <c r="BP64" s="463">
        <f t="shared" ca="1" si="173"/>
        <v>0</v>
      </c>
      <c r="BQ64" s="463">
        <f t="shared" ca="1" si="173"/>
        <v>0</v>
      </c>
      <c r="BR64" s="464">
        <f t="shared" ca="1" si="173"/>
        <v>0</v>
      </c>
      <c r="BS64" s="465">
        <f t="shared" ca="1" si="198"/>
        <v>0</v>
      </c>
      <c r="BT64" s="466">
        <f ca="1">IF(BT14="X",0,AZ64)</f>
        <v>0</v>
      </c>
      <c r="BU64" s="466">
        <f ca="1">IF(BU14="X",0,BA64)</f>
        <v>0</v>
      </c>
      <c r="BV64" s="466">
        <f ca="1">IF(BV14="X",0,BB64)</f>
        <v>0</v>
      </c>
      <c r="BW64" s="466">
        <f ca="1">IF(BW14="X",0,BC64)</f>
        <v>0</v>
      </c>
      <c r="BX64" s="466">
        <f ca="1">IF(BX14="X",0,BD64)</f>
        <v>0</v>
      </c>
      <c r="BY64" s="467">
        <f t="shared" ca="1" si="174"/>
        <v>0</v>
      </c>
      <c r="BZ64" s="467">
        <f t="shared" ca="1" si="175"/>
        <v>0</v>
      </c>
      <c r="CA64" s="467">
        <f t="shared" ca="1" si="176"/>
        <v>0</v>
      </c>
      <c r="CB64" s="460">
        <f t="shared" ca="1" si="177"/>
        <v>0</v>
      </c>
      <c r="CC64" s="460">
        <f t="shared" ca="1" si="178"/>
        <v>0</v>
      </c>
      <c r="CD64" s="460">
        <f t="shared" ca="1" si="179"/>
        <v>0</v>
      </c>
      <c r="CE64" s="467">
        <f t="shared" ca="1" si="180"/>
        <v>0</v>
      </c>
      <c r="CF64" s="467">
        <f t="shared" ca="1" si="181"/>
        <v>0</v>
      </c>
      <c r="CG64" s="467">
        <f t="shared" ca="1" si="182"/>
        <v>0</v>
      </c>
      <c r="CH64" s="467">
        <f t="shared" ca="1" si="183"/>
        <v>0</v>
      </c>
      <c r="CI64" s="460">
        <f t="shared" ca="1" si="184"/>
        <v>0</v>
      </c>
      <c r="CJ64" s="460">
        <f t="shared" ca="1" si="185"/>
        <v>0</v>
      </c>
      <c r="CK64" s="460">
        <f t="shared" ca="1" si="186"/>
        <v>0</v>
      </c>
      <c r="CL64" s="468">
        <f t="shared" ca="1" si="187"/>
        <v>0</v>
      </c>
      <c r="CM64" s="468">
        <f t="shared" ca="1" si="188"/>
        <v>0</v>
      </c>
      <c r="CN64" s="468">
        <f t="shared" si="189"/>
        <v>0</v>
      </c>
      <c r="CO64" s="468">
        <f t="shared" si="190"/>
        <v>0</v>
      </c>
      <c r="CP64" s="468">
        <f t="shared" si="191"/>
        <v>0</v>
      </c>
      <c r="CQ64" s="468">
        <f t="shared" si="192"/>
        <v>0</v>
      </c>
      <c r="CR64" s="460">
        <f t="shared" si="193"/>
        <v>0</v>
      </c>
      <c r="CS64" s="469">
        <f t="shared" si="194"/>
        <v>0</v>
      </c>
      <c r="CT64" s="470">
        <f t="shared" si="195"/>
        <v>0</v>
      </c>
      <c r="CU64" s="471">
        <f ca="1">SUM(BL64:CT64)</f>
        <v>0</v>
      </c>
      <c r="CV64" s="472"/>
      <c r="CW64" s="473"/>
      <c r="CX64" s="38"/>
      <c r="CY64" s="38"/>
      <c r="CZ64" s="38"/>
      <c r="DA64" s="38"/>
      <c r="DB64" s="27"/>
      <c r="DC64" s="38"/>
      <c r="DD64" s="1804"/>
      <c r="DE64" s="38"/>
      <c r="DF64" s="38"/>
      <c r="DG64" s="38"/>
      <c r="DH64" s="38"/>
      <c r="DI64" s="38"/>
      <c r="DJ64" s="38"/>
      <c r="DK64" s="38"/>
      <c r="EN64" s="273"/>
      <c r="EO64" s="273"/>
      <c r="EP64" s="273"/>
      <c r="EQ64" s="273"/>
      <c r="ER64" s="273"/>
      <c r="FM64" s="273"/>
      <c r="FN64" s="273"/>
      <c r="FO64" s="273"/>
      <c r="FP64" s="273"/>
      <c r="FQ64" s="273"/>
      <c r="FR64" s="273"/>
      <c r="FS64" s="273"/>
      <c r="FT64" s="273"/>
      <c r="FU64" s="273"/>
      <c r="FV64" s="273"/>
      <c r="FW64" s="273"/>
      <c r="FX64" s="273"/>
      <c r="FY64" s="273"/>
      <c r="FZ64" s="273"/>
      <c r="GA64" s="273"/>
      <c r="GB64" s="273"/>
      <c r="GC64" s="273"/>
      <c r="GD64" s="273"/>
      <c r="GE64" s="273"/>
      <c r="GF64" s="273"/>
      <c r="GG64" s="273"/>
      <c r="HJ64" s="1243"/>
      <c r="HK64" s="1244"/>
      <c r="HL64" s="442"/>
      <c r="HM64" s="442"/>
      <c r="HN64" s="1245"/>
      <c r="HO64" s="1245"/>
      <c r="HP64" s="1245"/>
      <c r="HQ64" s="1245"/>
      <c r="HR64" s="1245"/>
      <c r="HS64" s="1245"/>
      <c r="HT64" s="1245"/>
      <c r="HU64" s="1245"/>
      <c r="HV64" s="1245"/>
      <c r="HW64" s="1245"/>
      <c r="HX64" s="1245"/>
      <c r="HY64" s="1245"/>
      <c r="HZ64" s="1245"/>
      <c r="IA64" s="1245"/>
      <c r="IB64" s="1245"/>
      <c r="IC64" s="1245"/>
      <c r="ID64" s="1245"/>
      <c r="IE64" s="1245"/>
      <c r="IF64" s="1245"/>
      <c r="IG64" s="1245"/>
      <c r="IH64" s="1245"/>
      <c r="II64" s="1245"/>
      <c r="IJ64" s="1245"/>
      <c r="IK64" s="1245"/>
      <c r="IL64" s="1245"/>
      <c r="IM64" s="1245"/>
      <c r="IN64" s="1245"/>
      <c r="IO64" s="1245"/>
      <c r="IP64" s="1245"/>
      <c r="IQ64" s="1245"/>
      <c r="IR64" s="1245"/>
      <c r="IS64" s="273"/>
      <c r="IT64" s="273"/>
      <c r="IU64" s="273"/>
      <c r="IV64" s="434"/>
      <c r="IW64" s="273"/>
      <c r="IX64" s="749"/>
      <c r="IY64" s="749"/>
    </row>
    <row r="65" spans="3:259" ht="13.5" hidden="1" thickBot="1">
      <c r="E65" s="47"/>
      <c r="F65" s="47"/>
      <c r="G65" s="47"/>
      <c r="H65" s="47"/>
      <c r="I65" s="47"/>
      <c r="J65" s="47"/>
      <c r="K65" s="47"/>
      <c r="L65" s="47"/>
      <c r="M65" s="46"/>
      <c r="N65" s="46"/>
      <c r="O65" s="46"/>
      <c r="P65" s="46"/>
      <c r="Q65" s="46"/>
      <c r="R65" s="46"/>
      <c r="S65" s="46"/>
      <c r="T65" s="46"/>
      <c r="U65" s="46"/>
      <c r="V65" s="46"/>
      <c r="W65" s="75"/>
      <c r="X65" s="75"/>
      <c r="Y65" s="46"/>
      <c r="Z65" s="46"/>
      <c r="AA65" s="46"/>
      <c r="AB65" s="46"/>
      <c r="AC65" s="46"/>
      <c r="AD65" s="46"/>
      <c r="AE65" s="46"/>
      <c r="AF65" s="46"/>
      <c r="AG65" s="47"/>
      <c r="AH65" s="72"/>
      <c r="AI65" s="72"/>
      <c r="AJ65" s="72"/>
      <c r="AK65" s="72"/>
      <c r="AL65" s="46"/>
      <c r="AM65" s="46"/>
      <c r="AN65" s="46"/>
      <c r="AO65" s="46"/>
      <c r="AP65" s="46"/>
      <c r="AQ65" s="46"/>
      <c r="AR65" s="46"/>
      <c r="AS65" s="25"/>
      <c r="AT65" s="25"/>
      <c r="AU65" s="846"/>
      <c r="AV65" s="847"/>
      <c r="AW65" s="4509"/>
      <c r="AX65" s="1081" t="s">
        <v>8</v>
      </c>
      <c r="AY65" s="1094">
        <f ca="1">CC164</f>
        <v>0</v>
      </c>
      <c r="AZ65" s="832">
        <f ca="1">CE164</f>
        <v>0</v>
      </c>
      <c r="BA65" s="832">
        <f ca="1">CG164</f>
        <v>0</v>
      </c>
      <c r="BB65" s="832">
        <f ca="1">CI164</f>
        <v>0</v>
      </c>
      <c r="BC65" s="832">
        <f ca="1">CK164</f>
        <v>0</v>
      </c>
      <c r="BD65" s="832">
        <f ca="1">CM164</f>
        <v>0</v>
      </c>
      <c r="BE65" s="833">
        <f ca="1">CO164</f>
        <v>0</v>
      </c>
      <c r="BF65" s="69">
        <f t="shared" ca="1" si="172"/>
        <v>0</v>
      </c>
      <c r="BG65" s="73"/>
      <c r="BH65" s="4471"/>
      <c r="BI65" s="4472"/>
      <c r="BJ65" s="4472"/>
      <c r="BK65" s="474" t="s">
        <v>8</v>
      </c>
      <c r="BL65" s="475">
        <f t="shared" ca="1" si="197"/>
        <v>0</v>
      </c>
      <c r="BM65" s="475">
        <f t="shared" ca="1" si="173"/>
        <v>0</v>
      </c>
      <c r="BN65" s="475">
        <f t="shared" ca="1" si="173"/>
        <v>0</v>
      </c>
      <c r="BO65" s="475">
        <f t="shared" ca="1" si="173"/>
        <v>0</v>
      </c>
      <c r="BP65" s="475">
        <f ca="1">IF(BP$14="E",BC65,(IF(OR(BP$1="X",BP$14="X"),0,BC65)))</f>
        <v>0</v>
      </c>
      <c r="BQ65" s="475">
        <f t="shared" ca="1" si="173"/>
        <v>0</v>
      </c>
      <c r="BR65" s="476">
        <f t="shared" ca="1" si="173"/>
        <v>0</v>
      </c>
      <c r="BS65" s="477">
        <f t="shared" ca="1" si="198"/>
        <v>0</v>
      </c>
      <c r="BT65" s="478">
        <f ca="1">IF(BT14="X",0,AZ65)</f>
        <v>0</v>
      </c>
      <c r="BU65" s="478">
        <f ca="1">IF(BU14="X",0,BA65)</f>
        <v>0</v>
      </c>
      <c r="BV65" s="478">
        <f ca="1">IF(BV14="X",0,BB65)</f>
        <v>0</v>
      </c>
      <c r="BW65" s="478">
        <f ca="1">IF(BW14="X",0,BC65)</f>
        <v>0</v>
      </c>
      <c r="BX65" s="478">
        <f ca="1">IF(BX14="X",0,BD65)</f>
        <v>0</v>
      </c>
      <c r="BY65" s="479">
        <f t="shared" ca="1" si="174"/>
        <v>0</v>
      </c>
      <c r="BZ65" s="479">
        <f t="shared" ca="1" si="175"/>
        <v>0</v>
      </c>
      <c r="CA65" s="479">
        <f t="shared" ca="1" si="176"/>
        <v>0</v>
      </c>
      <c r="CB65" s="461">
        <f t="shared" ca="1" si="177"/>
        <v>0</v>
      </c>
      <c r="CC65" s="461">
        <f t="shared" ca="1" si="178"/>
        <v>0</v>
      </c>
      <c r="CD65" s="461">
        <f t="shared" ca="1" si="179"/>
        <v>0</v>
      </c>
      <c r="CE65" s="479">
        <f t="shared" ca="1" si="180"/>
        <v>0</v>
      </c>
      <c r="CF65" s="479">
        <f t="shared" ca="1" si="181"/>
        <v>0</v>
      </c>
      <c r="CG65" s="479">
        <f t="shared" ca="1" si="182"/>
        <v>0</v>
      </c>
      <c r="CH65" s="479">
        <f t="shared" ca="1" si="183"/>
        <v>0</v>
      </c>
      <c r="CI65" s="461">
        <f t="shared" ca="1" si="184"/>
        <v>0</v>
      </c>
      <c r="CJ65" s="461">
        <f t="shared" ca="1" si="185"/>
        <v>0</v>
      </c>
      <c r="CK65" s="461">
        <f t="shared" ca="1" si="186"/>
        <v>0</v>
      </c>
      <c r="CL65" s="462">
        <f t="shared" ca="1" si="187"/>
        <v>0</v>
      </c>
      <c r="CM65" s="462">
        <f t="shared" ca="1" si="188"/>
        <v>0</v>
      </c>
      <c r="CN65" s="462">
        <f t="shared" si="189"/>
        <v>0</v>
      </c>
      <c r="CO65" s="462">
        <f t="shared" si="190"/>
        <v>0</v>
      </c>
      <c r="CP65" s="462">
        <f t="shared" si="191"/>
        <v>0</v>
      </c>
      <c r="CQ65" s="462">
        <f t="shared" si="192"/>
        <v>0</v>
      </c>
      <c r="CR65" s="461">
        <f t="shared" si="193"/>
        <v>0</v>
      </c>
      <c r="CS65" s="480">
        <f t="shared" si="194"/>
        <v>0</v>
      </c>
      <c r="CT65" s="481">
        <f t="shared" si="195"/>
        <v>0</v>
      </c>
      <c r="CU65" s="482">
        <f ca="1">SUM(BL65:CT65)</f>
        <v>0</v>
      </c>
      <c r="CV65" s="483"/>
      <c r="CW65" s="484"/>
      <c r="CX65" s="38"/>
      <c r="CY65" s="38"/>
      <c r="CZ65" s="38"/>
      <c r="DA65" s="38"/>
      <c r="DB65" s="27"/>
      <c r="DC65" s="38"/>
      <c r="DD65" s="1804"/>
      <c r="DE65" s="38"/>
      <c r="DF65" s="38"/>
      <c r="DG65" s="38"/>
      <c r="DH65" s="38"/>
      <c r="DI65" s="38"/>
      <c r="DJ65" s="38"/>
      <c r="DK65" s="38"/>
      <c r="EN65" s="273"/>
      <c r="EO65" s="273"/>
      <c r="EP65" s="273"/>
      <c r="EQ65" s="273"/>
      <c r="ER65" s="273"/>
      <c r="FM65" s="273"/>
      <c r="FN65" s="273"/>
      <c r="FO65" s="273"/>
      <c r="FP65" s="273"/>
      <c r="FQ65" s="273"/>
      <c r="FR65" s="273"/>
      <c r="FS65" s="273"/>
      <c r="FT65" s="273"/>
      <c r="FU65" s="273"/>
      <c r="FV65" s="273"/>
      <c r="FW65" s="273"/>
      <c r="FX65" s="273"/>
      <c r="FY65" s="273"/>
      <c r="FZ65" s="273"/>
      <c r="GA65" s="273"/>
      <c r="GB65" s="273"/>
      <c r="GC65" s="273"/>
      <c r="GD65" s="273"/>
      <c r="GE65" s="273"/>
      <c r="GF65" s="273"/>
      <c r="GG65" s="273"/>
      <c r="HJ65" s="1243"/>
      <c r="HK65" s="1244"/>
      <c r="HL65" s="442"/>
      <c r="HM65" s="442"/>
      <c r="HN65" s="1245"/>
      <c r="HO65" s="1245"/>
      <c r="HP65" s="1245"/>
      <c r="HQ65" s="1245"/>
      <c r="HR65" s="1245"/>
      <c r="HS65" s="1245"/>
      <c r="HT65" s="1245"/>
      <c r="HU65" s="1245"/>
      <c r="HV65" s="1245"/>
      <c r="HW65" s="1245"/>
      <c r="HX65" s="1245"/>
      <c r="HY65" s="1245"/>
      <c r="HZ65" s="1245"/>
      <c r="IA65" s="1245"/>
      <c r="IB65" s="1245"/>
      <c r="IC65" s="1245"/>
      <c r="ID65" s="1245"/>
      <c r="IE65" s="1245"/>
      <c r="IF65" s="1245"/>
      <c r="IG65" s="1245"/>
      <c r="IH65" s="1245"/>
      <c r="II65" s="1245"/>
      <c r="IJ65" s="1245"/>
      <c r="IK65" s="1245"/>
      <c r="IL65" s="1245"/>
      <c r="IM65" s="1245"/>
      <c r="IN65" s="1245"/>
      <c r="IO65" s="1245"/>
      <c r="IP65" s="1245"/>
      <c r="IQ65" s="1245"/>
      <c r="IR65" s="1245"/>
      <c r="IS65" s="273"/>
      <c r="IT65" s="273"/>
      <c r="IU65" s="273"/>
      <c r="IV65" s="434"/>
      <c r="IW65" s="273"/>
      <c r="IX65" s="749"/>
      <c r="IY65" s="749"/>
    </row>
    <row r="66" spans="3:259" hidden="1">
      <c r="E66" s="47"/>
      <c r="F66" s="47"/>
      <c r="G66" s="47"/>
      <c r="H66" s="47"/>
      <c r="I66" s="47"/>
      <c r="J66" s="47"/>
      <c r="K66" s="47"/>
      <c r="L66" s="47"/>
      <c r="M66" s="46"/>
      <c r="N66" s="46"/>
      <c r="O66" s="46"/>
      <c r="P66" s="46"/>
      <c r="Q66" s="46"/>
      <c r="R66" s="46"/>
      <c r="S66" s="46"/>
      <c r="T66" s="46"/>
      <c r="U66" s="46"/>
      <c r="V66" s="46"/>
      <c r="W66" s="75"/>
      <c r="X66" s="75"/>
      <c r="Y66" s="46"/>
      <c r="Z66" s="46"/>
      <c r="AA66" s="46"/>
      <c r="AB66" s="46"/>
      <c r="AC66" s="46"/>
      <c r="AD66" s="46"/>
      <c r="AE66" s="46"/>
      <c r="AF66" s="46"/>
      <c r="AG66" s="47"/>
      <c r="AH66" s="72"/>
      <c r="AI66" s="72"/>
      <c r="AJ66" s="72"/>
      <c r="AK66" s="72"/>
      <c r="AL66" s="46"/>
      <c r="AM66" s="46"/>
      <c r="AN66" s="46"/>
      <c r="AO66" s="46"/>
      <c r="AP66" s="46"/>
      <c r="AQ66" s="46"/>
      <c r="AR66" s="46"/>
      <c r="AS66" s="25"/>
      <c r="AT66" s="25"/>
      <c r="AU66" s="846"/>
      <c r="AV66" s="847"/>
      <c r="AW66" s="4509" t="str">
        <f>BH66</f>
        <v>MİMARLIK FAK.</v>
      </c>
      <c r="AX66" s="1081" t="s">
        <v>7</v>
      </c>
      <c r="AY66" s="1094">
        <f ca="1">CB165</f>
        <v>0</v>
      </c>
      <c r="AZ66" s="832">
        <f ca="1">CD165</f>
        <v>0</v>
      </c>
      <c r="BA66" s="832">
        <f ca="1">CF165</f>
        <v>0</v>
      </c>
      <c r="BB66" s="832">
        <f ca="1">CH165</f>
        <v>0</v>
      </c>
      <c r="BC66" s="832">
        <f ca="1">CJ165</f>
        <v>0</v>
      </c>
      <c r="BD66" s="832">
        <f ca="1">CL165</f>
        <v>0</v>
      </c>
      <c r="BE66" s="833">
        <f ca="1">CN165</f>
        <v>0</v>
      </c>
      <c r="BF66" s="69">
        <f t="shared" ca="1" si="172"/>
        <v>0</v>
      </c>
      <c r="BG66" s="73"/>
      <c r="BH66" s="4602" t="str">
        <f>BW195</f>
        <v>MİMARLIK FAK.</v>
      </c>
      <c r="BI66" s="4603"/>
      <c r="BJ66" s="4603"/>
      <c r="BK66" s="386" t="s">
        <v>7</v>
      </c>
      <c r="BL66" s="413">
        <f t="shared" ca="1" si="197"/>
        <v>0</v>
      </c>
      <c r="BM66" s="413">
        <f t="shared" ca="1" si="173"/>
        <v>0</v>
      </c>
      <c r="BN66" s="413">
        <f t="shared" ca="1" si="173"/>
        <v>0</v>
      </c>
      <c r="BO66" s="413">
        <f t="shared" ca="1" si="173"/>
        <v>0</v>
      </c>
      <c r="BP66" s="413">
        <f t="shared" ca="1" si="173"/>
        <v>0</v>
      </c>
      <c r="BQ66" s="413">
        <f t="shared" ca="1" si="173"/>
        <v>0</v>
      </c>
      <c r="BR66" s="414">
        <f t="shared" ca="1" si="173"/>
        <v>0</v>
      </c>
      <c r="BS66" s="415">
        <f t="shared" ca="1" si="198"/>
        <v>0</v>
      </c>
      <c r="BT66" s="416">
        <f ca="1">IF(BT14="X",0,AZ66)</f>
        <v>0</v>
      </c>
      <c r="BU66" s="416">
        <f ca="1">IF(BU14="X",0,BA66)</f>
        <v>0</v>
      </c>
      <c r="BV66" s="416">
        <f ca="1">IF(BV14="X",0,BB66)</f>
        <v>0</v>
      </c>
      <c r="BW66" s="416">
        <f ca="1">IF(BW14="X",0,BC66)</f>
        <v>0</v>
      </c>
      <c r="BX66" s="416">
        <f ca="1">IF(BX14="X",0,BD66)</f>
        <v>0</v>
      </c>
      <c r="BY66" s="417">
        <f t="shared" ca="1" si="174"/>
        <v>0</v>
      </c>
      <c r="BZ66" s="417">
        <f t="shared" ca="1" si="175"/>
        <v>0</v>
      </c>
      <c r="CA66" s="417">
        <f t="shared" ca="1" si="176"/>
        <v>0</v>
      </c>
      <c r="CB66" s="447">
        <f t="shared" ca="1" si="177"/>
        <v>0</v>
      </c>
      <c r="CC66" s="447">
        <f t="shared" ca="1" si="178"/>
        <v>0</v>
      </c>
      <c r="CD66" s="447">
        <f t="shared" ca="1" si="179"/>
        <v>0</v>
      </c>
      <c r="CE66" s="417">
        <f t="shared" ca="1" si="180"/>
        <v>0</v>
      </c>
      <c r="CF66" s="417">
        <f t="shared" ca="1" si="181"/>
        <v>0</v>
      </c>
      <c r="CG66" s="417">
        <f t="shared" ca="1" si="182"/>
        <v>0</v>
      </c>
      <c r="CH66" s="417">
        <f t="shared" ca="1" si="183"/>
        <v>0</v>
      </c>
      <c r="CI66" s="447">
        <f t="shared" ca="1" si="184"/>
        <v>0</v>
      </c>
      <c r="CJ66" s="447">
        <f t="shared" ca="1" si="185"/>
        <v>0</v>
      </c>
      <c r="CK66" s="447">
        <f t="shared" ca="1" si="186"/>
        <v>0</v>
      </c>
      <c r="CL66" s="458">
        <f t="shared" ca="1" si="187"/>
        <v>0</v>
      </c>
      <c r="CM66" s="458">
        <f t="shared" ca="1" si="188"/>
        <v>0</v>
      </c>
      <c r="CN66" s="458">
        <f t="shared" si="189"/>
        <v>0</v>
      </c>
      <c r="CO66" s="458">
        <f t="shared" si="190"/>
        <v>0</v>
      </c>
      <c r="CP66" s="458">
        <f t="shared" si="191"/>
        <v>0</v>
      </c>
      <c r="CQ66" s="458">
        <f t="shared" si="192"/>
        <v>0</v>
      </c>
      <c r="CR66" s="447">
        <f t="shared" si="193"/>
        <v>0</v>
      </c>
      <c r="CS66" s="448">
        <f t="shared" si="194"/>
        <v>0</v>
      </c>
      <c r="CT66" s="449">
        <f t="shared" si="195"/>
        <v>0</v>
      </c>
      <c r="CU66" s="393">
        <f t="shared" ca="1" si="196"/>
        <v>0</v>
      </c>
      <c r="CV66" s="392"/>
      <c r="CW66" s="394"/>
      <c r="CX66" s="38"/>
      <c r="CY66" s="38"/>
      <c r="CZ66" s="38"/>
      <c r="DA66" s="38"/>
      <c r="DB66" s="27"/>
      <c r="DC66" s="38"/>
      <c r="DD66" s="1804"/>
      <c r="DE66" s="38"/>
      <c r="DF66" s="38"/>
      <c r="DG66" s="38"/>
      <c r="DH66" s="38"/>
      <c r="DI66" s="38"/>
      <c r="DJ66" s="38"/>
      <c r="DK66" s="38"/>
      <c r="EN66" s="273"/>
      <c r="EO66" s="273"/>
      <c r="EP66" s="273"/>
      <c r="EQ66" s="273"/>
      <c r="ER66" s="273"/>
      <c r="FM66" s="273"/>
      <c r="FN66" s="273"/>
      <c r="FO66" s="273"/>
      <c r="FP66" s="273"/>
      <c r="FQ66" s="273"/>
      <c r="FR66" s="273"/>
      <c r="FS66" s="273"/>
      <c r="FT66" s="273"/>
      <c r="FU66" s="273"/>
      <c r="FV66" s="273"/>
      <c r="FW66" s="273"/>
      <c r="FX66" s="273"/>
      <c r="FY66" s="273"/>
      <c r="FZ66" s="273"/>
      <c r="GA66" s="273"/>
      <c r="GB66" s="273"/>
      <c r="GC66" s="273"/>
      <c r="GD66" s="273"/>
      <c r="GE66" s="273"/>
      <c r="GF66" s="273"/>
      <c r="GG66" s="273"/>
      <c r="HJ66" s="1243"/>
      <c r="HK66" s="1244"/>
      <c r="HL66" s="442"/>
      <c r="HM66" s="442"/>
      <c r="HN66" s="1245"/>
      <c r="HO66" s="1245"/>
      <c r="HP66" s="1245"/>
      <c r="HQ66" s="1245"/>
      <c r="HR66" s="1245"/>
      <c r="HS66" s="1245"/>
      <c r="HT66" s="1245"/>
      <c r="HU66" s="1245"/>
      <c r="HV66" s="1245"/>
      <c r="HW66" s="1245"/>
      <c r="HX66" s="1245"/>
      <c r="HY66" s="1245"/>
      <c r="HZ66" s="1245"/>
      <c r="IA66" s="1245"/>
      <c r="IB66" s="1245"/>
      <c r="IC66" s="1245"/>
      <c r="ID66" s="1245"/>
      <c r="IE66" s="1245"/>
      <c r="IF66" s="1245"/>
      <c r="IG66" s="1245"/>
      <c r="IH66" s="1245"/>
      <c r="II66" s="1245"/>
      <c r="IJ66" s="1245"/>
      <c r="IK66" s="1245"/>
      <c r="IL66" s="1245"/>
      <c r="IM66" s="1245"/>
      <c r="IN66" s="1245"/>
      <c r="IO66" s="1245"/>
      <c r="IP66" s="1245"/>
      <c r="IQ66" s="1245"/>
      <c r="IR66" s="1245"/>
      <c r="IS66" s="273"/>
      <c r="IT66" s="273"/>
      <c r="IU66" s="273"/>
      <c r="IV66" s="434"/>
      <c r="IW66" s="273"/>
      <c r="IX66" s="749"/>
      <c r="IY66" s="749"/>
    </row>
    <row r="67" spans="3:259" ht="13.5" hidden="1" thickBot="1">
      <c r="E67" s="47"/>
      <c r="F67" s="47"/>
      <c r="G67" s="47"/>
      <c r="H67" s="47"/>
      <c r="I67" s="47"/>
      <c r="J67" s="47"/>
      <c r="K67" s="47"/>
      <c r="L67" s="47"/>
      <c r="M67" s="46"/>
      <c r="N67" s="46"/>
      <c r="O67" s="46"/>
      <c r="P67" s="46"/>
      <c r="Q67" s="46"/>
      <c r="R67" s="46"/>
      <c r="S67" s="46"/>
      <c r="T67" s="46"/>
      <c r="U67" s="46"/>
      <c r="V67" s="46"/>
      <c r="W67" s="75"/>
      <c r="X67" s="75"/>
      <c r="Y67" s="46"/>
      <c r="Z67" s="46"/>
      <c r="AA67" s="46"/>
      <c r="AB67" s="46"/>
      <c r="AC67" s="46"/>
      <c r="AD67" s="46"/>
      <c r="AE67" s="46"/>
      <c r="AF67" s="46"/>
      <c r="AG67" s="47"/>
      <c r="AH67" s="72"/>
      <c r="AI67" s="72"/>
      <c r="AJ67" s="72"/>
      <c r="AK67" s="72"/>
      <c r="AL67" s="46"/>
      <c r="AM67" s="46"/>
      <c r="AN67" s="46"/>
      <c r="AO67" s="46"/>
      <c r="AP67" s="46"/>
      <c r="AQ67" s="46"/>
      <c r="AR67" s="46"/>
      <c r="AS67" s="25"/>
      <c r="AT67" s="25"/>
      <c r="AU67" s="846"/>
      <c r="AV67" s="847"/>
      <c r="AW67" s="4509"/>
      <c r="AX67" s="1081" t="s">
        <v>8</v>
      </c>
      <c r="AY67" s="1094">
        <f ca="1">CC165</f>
        <v>0</v>
      </c>
      <c r="AZ67" s="832">
        <f ca="1">CE165</f>
        <v>0</v>
      </c>
      <c r="BA67" s="832">
        <f ca="1">CG165</f>
        <v>0</v>
      </c>
      <c r="BB67" s="832">
        <f ca="1">CI165</f>
        <v>0</v>
      </c>
      <c r="BC67" s="832">
        <f ca="1">CK165</f>
        <v>0</v>
      </c>
      <c r="BD67" s="832">
        <f ca="1">CM165</f>
        <v>0</v>
      </c>
      <c r="BE67" s="833">
        <f ca="1">CO165</f>
        <v>0</v>
      </c>
      <c r="BF67" s="69">
        <f t="shared" ca="1" si="172"/>
        <v>0</v>
      </c>
      <c r="BG67" s="73"/>
      <c r="BH67" s="4533"/>
      <c r="BI67" s="4534"/>
      <c r="BJ67" s="4534"/>
      <c r="BK67" s="385" t="s">
        <v>8</v>
      </c>
      <c r="BL67" s="418">
        <f t="shared" ca="1" si="197"/>
        <v>0</v>
      </c>
      <c r="BM67" s="418">
        <f t="shared" ca="1" si="173"/>
        <v>0</v>
      </c>
      <c r="BN67" s="418">
        <f t="shared" ca="1" si="173"/>
        <v>0</v>
      </c>
      <c r="BO67" s="418">
        <f t="shared" ca="1" si="173"/>
        <v>0</v>
      </c>
      <c r="BP67" s="418">
        <f t="shared" ca="1" si="173"/>
        <v>0</v>
      </c>
      <c r="BQ67" s="418">
        <f t="shared" ca="1" si="173"/>
        <v>0</v>
      </c>
      <c r="BR67" s="419">
        <f t="shared" ca="1" si="173"/>
        <v>0</v>
      </c>
      <c r="BS67" s="420">
        <f t="shared" ca="1" si="198"/>
        <v>0</v>
      </c>
      <c r="BT67" s="421">
        <f ca="1">IF(BT14="X",0,AZ67)</f>
        <v>0</v>
      </c>
      <c r="BU67" s="421">
        <f ca="1">IF(BU14="X",0,BA67)</f>
        <v>0</v>
      </c>
      <c r="BV67" s="421">
        <f ca="1">IF(BV14="X",0,BB67)</f>
        <v>0</v>
      </c>
      <c r="BW67" s="421">
        <f ca="1">IF(BW14="X",0,BC67)</f>
        <v>0</v>
      </c>
      <c r="BX67" s="421">
        <f ca="1">IF(BX14="X",0,BD67)</f>
        <v>0</v>
      </c>
      <c r="BY67" s="422">
        <f t="shared" ca="1" si="174"/>
        <v>0</v>
      </c>
      <c r="BZ67" s="422">
        <f t="shared" ca="1" si="175"/>
        <v>0</v>
      </c>
      <c r="CA67" s="422">
        <f t="shared" ca="1" si="176"/>
        <v>0</v>
      </c>
      <c r="CB67" s="450">
        <f t="shared" ca="1" si="177"/>
        <v>0</v>
      </c>
      <c r="CC67" s="450">
        <f t="shared" ca="1" si="178"/>
        <v>0</v>
      </c>
      <c r="CD67" s="450">
        <f t="shared" ca="1" si="179"/>
        <v>0</v>
      </c>
      <c r="CE67" s="422">
        <f t="shared" ca="1" si="180"/>
        <v>0</v>
      </c>
      <c r="CF67" s="422">
        <f t="shared" ca="1" si="181"/>
        <v>0</v>
      </c>
      <c r="CG67" s="422">
        <f t="shared" ca="1" si="182"/>
        <v>0</v>
      </c>
      <c r="CH67" s="422">
        <f t="shared" ca="1" si="183"/>
        <v>0</v>
      </c>
      <c r="CI67" s="450">
        <f t="shared" ca="1" si="184"/>
        <v>0</v>
      </c>
      <c r="CJ67" s="450">
        <f t="shared" ca="1" si="185"/>
        <v>0</v>
      </c>
      <c r="CK67" s="450">
        <f t="shared" ca="1" si="186"/>
        <v>0</v>
      </c>
      <c r="CL67" s="459">
        <f t="shared" ca="1" si="187"/>
        <v>0</v>
      </c>
      <c r="CM67" s="459">
        <f t="shared" ca="1" si="188"/>
        <v>0</v>
      </c>
      <c r="CN67" s="459">
        <f t="shared" si="189"/>
        <v>0</v>
      </c>
      <c r="CO67" s="459">
        <f t="shared" si="190"/>
        <v>0</v>
      </c>
      <c r="CP67" s="459">
        <f t="shared" si="191"/>
        <v>0</v>
      </c>
      <c r="CQ67" s="459">
        <f t="shared" si="192"/>
        <v>0</v>
      </c>
      <c r="CR67" s="450">
        <f t="shared" si="193"/>
        <v>0</v>
      </c>
      <c r="CS67" s="451">
        <f t="shared" si="194"/>
        <v>0</v>
      </c>
      <c r="CT67" s="452">
        <f t="shared" si="195"/>
        <v>0</v>
      </c>
      <c r="CU67" s="395">
        <f t="shared" ca="1" si="196"/>
        <v>0</v>
      </c>
      <c r="CV67" s="391"/>
      <c r="CW67" s="396"/>
      <c r="CX67" s="38"/>
      <c r="CY67" s="38"/>
      <c r="CZ67" s="38"/>
      <c r="DA67" s="38"/>
      <c r="DB67" s="27"/>
      <c r="DC67" s="38"/>
      <c r="DD67" s="1804"/>
      <c r="DE67" s="38"/>
      <c r="DF67" s="38"/>
      <c r="DG67" s="38"/>
      <c r="DH67" s="38"/>
      <c r="DI67" s="38"/>
      <c r="DJ67" s="38"/>
      <c r="DK67" s="38"/>
      <c r="EN67" s="273"/>
      <c r="EO67" s="273"/>
      <c r="EP67" s="273"/>
      <c r="EQ67" s="273"/>
      <c r="ER67" s="273"/>
      <c r="FM67" s="273"/>
      <c r="FN67" s="273"/>
      <c r="FO67" s="273"/>
      <c r="FP67" s="273"/>
      <c r="FQ67" s="273"/>
      <c r="FR67" s="273"/>
      <c r="FS67" s="273"/>
      <c r="FT67" s="273"/>
      <c r="FU67" s="273"/>
      <c r="FV67" s="273"/>
      <c r="FW67" s="273"/>
      <c r="FX67" s="273"/>
      <c r="FY67" s="273"/>
      <c r="FZ67" s="273"/>
      <c r="GA67" s="273"/>
      <c r="GB67" s="273"/>
      <c r="GC67" s="273"/>
      <c r="GD67" s="273"/>
      <c r="GE67" s="273"/>
      <c r="GF67" s="273"/>
      <c r="GG67" s="273"/>
      <c r="HJ67" s="1243"/>
      <c r="HK67" s="1244"/>
      <c r="HL67" s="442"/>
      <c r="HM67" s="442"/>
      <c r="HN67" s="1245"/>
      <c r="HO67" s="1245"/>
      <c r="HP67" s="1245"/>
      <c r="HQ67" s="1245"/>
      <c r="HR67" s="1245"/>
      <c r="HS67" s="1245"/>
      <c r="HT67" s="1245"/>
      <c r="HU67" s="1245"/>
      <c r="HV67" s="1245"/>
      <c r="HW67" s="1245"/>
      <c r="HX67" s="1245"/>
      <c r="HY67" s="1245"/>
      <c r="HZ67" s="1245"/>
      <c r="IA67" s="1245"/>
      <c r="IB67" s="1245"/>
      <c r="IC67" s="1245"/>
      <c r="ID67" s="1245"/>
      <c r="IE67" s="1245"/>
      <c r="IF67" s="1245"/>
      <c r="IG67" s="1245"/>
      <c r="IH67" s="1245"/>
      <c r="II67" s="1245"/>
      <c r="IJ67" s="1245"/>
      <c r="IK67" s="1245"/>
      <c r="IL67" s="1245"/>
      <c r="IM67" s="1245"/>
      <c r="IN67" s="1245"/>
      <c r="IO67" s="1245"/>
      <c r="IP67" s="1245"/>
      <c r="IQ67" s="1245"/>
      <c r="IR67" s="1245"/>
      <c r="IS67" s="273"/>
      <c r="IT67" s="273"/>
      <c r="IU67" s="273"/>
      <c r="IV67" s="434"/>
      <c r="IW67" s="273"/>
      <c r="IX67" s="749"/>
      <c r="IY67" s="749"/>
    </row>
    <row r="68" spans="3:259" hidden="1">
      <c r="E68" s="47"/>
      <c r="F68" s="47"/>
      <c r="G68" s="47"/>
      <c r="H68" s="47"/>
      <c r="I68" s="47"/>
      <c r="J68" s="47"/>
      <c r="K68" s="47"/>
      <c r="L68" s="47"/>
      <c r="M68" s="46"/>
      <c r="N68" s="46"/>
      <c r="O68" s="46"/>
      <c r="P68" s="46"/>
      <c r="Q68" s="46"/>
      <c r="R68" s="46"/>
      <c r="S68" s="46"/>
      <c r="T68" s="46"/>
      <c r="U68" s="46"/>
      <c r="V68" s="46"/>
      <c r="W68" s="75"/>
      <c r="X68" s="75"/>
      <c r="Y68" s="46"/>
      <c r="Z68" s="46"/>
      <c r="AA68" s="46"/>
      <c r="AB68" s="46"/>
      <c r="AC68" s="46"/>
      <c r="AD68" s="46"/>
      <c r="AE68" s="46"/>
      <c r="AF68" s="46"/>
      <c r="AG68" s="47"/>
      <c r="AH68" s="72"/>
      <c r="AI68" s="72"/>
      <c r="AJ68" s="72"/>
      <c r="AK68" s="72"/>
      <c r="AL68" s="46"/>
      <c r="AM68" s="46"/>
      <c r="AN68" s="46"/>
      <c r="AO68" s="46"/>
      <c r="AP68" s="46"/>
      <c r="AQ68" s="46"/>
      <c r="AR68" s="46"/>
      <c r="AS68" s="25"/>
      <c r="AT68" s="25"/>
      <c r="AU68" s="846"/>
      <c r="AV68" s="847"/>
      <c r="AW68" s="4509" t="str">
        <f>BH68</f>
        <v>ZİRAAT FAK.</v>
      </c>
      <c r="AX68" s="1081" t="s">
        <v>7</v>
      </c>
      <c r="AY68" s="1094">
        <f ca="1">CB166</f>
        <v>0</v>
      </c>
      <c r="AZ68" s="832">
        <f ca="1">CD166</f>
        <v>0</v>
      </c>
      <c r="BA68" s="832">
        <f ca="1">CF166</f>
        <v>0</v>
      </c>
      <c r="BB68" s="832">
        <f ca="1">CH166</f>
        <v>0</v>
      </c>
      <c r="BC68" s="832">
        <f ca="1">CJ166</f>
        <v>0</v>
      </c>
      <c r="BD68" s="832">
        <f ca="1">CL166</f>
        <v>0</v>
      </c>
      <c r="BE68" s="833">
        <f ca="1">CN166</f>
        <v>0</v>
      </c>
      <c r="BF68" s="69">
        <f t="shared" ca="1" si="172"/>
        <v>0</v>
      </c>
      <c r="BG68" s="73"/>
      <c r="BH68" s="4471" t="str">
        <f>BX195</f>
        <v>ZİRAAT FAK.</v>
      </c>
      <c r="BI68" s="4472"/>
      <c r="BJ68" s="4472"/>
      <c r="BK68" s="387" t="s">
        <v>7</v>
      </c>
      <c r="BL68" s="463">
        <f t="shared" ca="1" si="197"/>
        <v>0</v>
      </c>
      <c r="BM68" s="463">
        <f t="shared" ca="1" si="173"/>
        <v>0</v>
      </c>
      <c r="BN68" s="463">
        <f t="shared" ca="1" si="173"/>
        <v>0</v>
      </c>
      <c r="BO68" s="463">
        <f t="shared" ca="1" si="173"/>
        <v>0</v>
      </c>
      <c r="BP68" s="463">
        <f t="shared" ca="1" si="173"/>
        <v>0</v>
      </c>
      <c r="BQ68" s="463">
        <f t="shared" ca="1" si="173"/>
        <v>0</v>
      </c>
      <c r="BR68" s="464">
        <f t="shared" ca="1" si="173"/>
        <v>0</v>
      </c>
      <c r="BS68" s="465">
        <f t="shared" ca="1" si="198"/>
        <v>0</v>
      </c>
      <c r="BT68" s="466">
        <f ca="1">IF(BT14="X",0,AZ68)</f>
        <v>0</v>
      </c>
      <c r="BU68" s="466">
        <f ca="1">IF(BU14="X",0,BA68)</f>
        <v>0</v>
      </c>
      <c r="BV68" s="466">
        <f ca="1">IF(BV14="X",0,BB68)</f>
        <v>0</v>
      </c>
      <c r="BW68" s="466">
        <f ca="1">IF(BW14="X",0,BC68)</f>
        <v>0</v>
      </c>
      <c r="BX68" s="466">
        <f ca="1">IF(BX14="X",0,BD68)</f>
        <v>0</v>
      </c>
      <c r="BY68" s="467">
        <f t="shared" ca="1" si="174"/>
        <v>0</v>
      </c>
      <c r="BZ68" s="467">
        <f t="shared" ca="1" si="175"/>
        <v>0</v>
      </c>
      <c r="CA68" s="467">
        <f t="shared" ca="1" si="176"/>
        <v>0</v>
      </c>
      <c r="CB68" s="460">
        <f t="shared" ca="1" si="177"/>
        <v>0</v>
      </c>
      <c r="CC68" s="460">
        <f t="shared" ca="1" si="178"/>
        <v>0</v>
      </c>
      <c r="CD68" s="460">
        <f t="shared" ca="1" si="179"/>
        <v>0</v>
      </c>
      <c r="CE68" s="467">
        <f t="shared" ca="1" si="180"/>
        <v>0</v>
      </c>
      <c r="CF68" s="467">
        <f t="shared" ca="1" si="181"/>
        <v>0</v>
      </c>
      <c r="CG68" s="467">
        <f t="shared" ca="1" si="182"/>
        <v>0</v>
      </c>
      <c r="CH68" s="467">
        <f t="shared" ca="1" si="183"/>
        <v>0</v>
      </c>
      <c r="CI68" s="460">
        <f t="shared" ca="1" si="184"/>
        <v>0</v>
      </c>
      <c r="CJ68" s="460">
        <f t="shared" ca="1" si="185"/>
        <v>0</v>
      </c>
      <c r="CK68" s="460">
        <f t="shared" ca="1" si="186"/>
        <v>0</v>
      </c>
      <c r="CL68" s="468">
        <f t="shared" ca="1" si="187"/>
        <v>0</v>
      </c>
      <c r="CM68" s="468">
        <f t="shared" ca="1" si="188"/>
        <v>0</v>
      </c>
      <c r="CN68" s="468">
        <f t="shared" si="189"/>
        <v>0</v>
      </c>
      <c r="CO68" s="468">
        <f t="shared" si="190"/>
        <v>0</v>
      </c>
      <c r="CP68" s="468">
        <f t="shared" si="191"/>
        <v>0</v>
      </c>
      <c r="CQ68" s="468">
        <f t="shared" si="192"/>
        <v>0</v>
      </c>
      <c r="CR68" s="460">
        <f t="shared" si="193"/>
        <v>0</v>
      </c>
      <c r="CS68" s="469">
        <f t="shared" si="194"/>
        <v>0</v>
      </c>
      <c r="CT68" s="470">
        <f t="shared" si="195"/>
        <v>0</v>
      </c>
      <c r="CU68" s="471">
        <f t="shared" ca="1" si="196"/>
        <v>0</v>
      </c>
      <c r="CV68" s="472"/>
      <c r="CW68" s="473"/>
      <c r="CX68" s="38"/>
      <c r="CY68" s="38"/>
      <c r="CZ68" s="38"/>
      <c r="DA68" s="38"/>
      <c r="DB68" s="27"/>
      <c r="DC68" s="38"/>
      <c r="DD68" s="1804"/>
      <c r="DE68" s="38"/>
      <c r="DF68" s="38"/>
      <c r="DG68" s="38"/>
      <c r="DH68" s="38"/>
      <c r="DI68" s="38"/>
      <c r="DJ68" s="38"/>
      <c r="DK68" s="38"/>
      <c r="EN68" s="273"/>
      <c r="EO68" s="273"/>
      <c r="EP68" s="273"/>
      <c r="EQ68" s="273"/>
      <c r="ER68" s="273"/>
      <c r="FM68" s="273"/>
      <c r="FN68" s="273"/>
      <c r="FO68" s="273"/>
      <c r="FP68" s="273"/>
      <c r="FQ68" s="273"/>
      <c r="FR68" s="273"/>
      <c r="FS68" s="273"/>
      <c r="FT68" s="273"/>
      <c r="FU68" s="273"/>
      <c r="FV68" s="273"/>
      <c r="FW68" s="273"/>
      <c r="FX68" s="273"/>
      <c r="FY68" s="273"/>
      <c r="FZ68" s="273"/>
      <c r="GA68" s="273"/>
      <c r="GB68" s="273"/>
      <c r="GC68" s="273"/>
      <c r="GD68" s="273"/>
      <c r="GE68" s="273"/>
      <c r="GF68" s="273"/>
      <c r="GG68" s="273"/>
      <c r="HJ68" s="1243"/>
      <c r="HK68" s="1244"/>
      <c r="HL68" s="442"/>
      <c r="HM68" s="442"/>
      <c r="HN68" s="1245"/>
      <c r="HO68" s="1245"/>
      <c r="HP68" s="1245"/>
      <c r="HQ68" s="1245"/>
      <c r="HR68" s="1245"/>
      <c r="HS68" s="1245"/>
      <c r="HT68" s="1245"/>
      <c r="HU68" s="1245"/>
      <c r="HV68" s="1245"/>
      <c r="HW68" s="1245"/>
      <c r="HX68" s="1245"/>
      <c r="HY68" s="1245"/>
      <c r="HZ68" s="1245"/>
      <c r="IA68" s="1245"/>
      <c r="IB68" s="1245"/>
      <c r="IC68" s="1245"/>
      <c r="ID68" s="1245"/>
      <c r="IE68" s="1245"/>
      <c r="IF68" s="1245"/>
      <c r="IG68" s="1245"/>
      <c r="IH68" s="1245"/>
      <c r="II68" s="1245"/>
      <c r="IJ68" s="1245"/>
      <c r="IK68" s="1245"/>
      <c r="IL68" s="1245"/>
      <c r="IM68" s="1245"/>
      <c r="IN68" s="1245"/>
      <c r="IO68" s="1245"/>
      <c r="IP68" s="1245"/>
      <c r="IQ68" s="1245"/>
      <c r="IR68" s="1245"/>
      <c r="IS68" s="273"/>
      <c r="IT68" s="273"/>
      <c r="IU68" s="273"/>
      <c r="IV68" s="434"/>
      <c r="IW68" s="273"/>
      <c r="IX68" s="749"/>
      <c r="IY68" s="749"/>
    </row>
    <row r="69" spans="3:259" ht="13.5" hidden="1" thickBot="1">
      <c r="E69" s="47"/>
      <c r="F69" s="47"/>
      <c r="G69" s="47"/>
      <c r="H69" s="47"/>
      <c r="I69" s="47"/>
      <c r="J69" s="47"/>
      <c r="K69" s="47"/>
      <c r="L69" s="47"/>
      <c r="M69" s="46"/>
      <c r="N69" s="46"/>
      <c r="O69" s="46"/>
      <c r="P69" s="46"/>
      <c r="Q69" s="46"/>
      <c r="R69" s="46"/>
      <c r="S69" s="46"/>
      <c r="T69" s="46"/>
      <c r="U69" s="46"/>
      <c r="V69" s="46"/>
      <c r="W69" s="75"/>
      <c r="X69" s="75"/>
      <c r="Y69" s="46"/>
      <c r="Z69" s="46"/>
      <c r="AA69" s="46"/>
      <c r="AB69" s="46"/>
      <c r="AC69" s="46"/>
      <c r="AD69" s="46"/>
      <c r="AE69" s="46"/>
      <c r="AF69" s="46"/>
      <c r="AG69" s="47"/>
      <c r="AH69" s="72"/>
      <c r="AI69" s="72"/>
      <c r="AJ69" s="72"/>
      <c r="AK69" s="72"/>
      <c r="AL69" s="46"/>
      <c r="AM69" s="46"/>
      <c r="AN69" s="46"/>
      <c r="AO69" s="46"/>
      <c r="AP69" s="46"/>
      <c r="AQ69" s="46"/>
      <c r="AR69" s="46"/>
      <c r="AS69" s="25"/>
      <c r="AT69" s="25"/>
      <c r="AU69" s="848"/>
      <c r="AV69" s="849"/>
      <c r="AW69" s="5058"/>
      <c r="AX69" s="1082" t="s">
        <v>8</v>
      </c>
      <c r="AY69" s="1095">
        <f ca="1">CC166</f>
        <v>0</v>
      </c>
      <c r="AZ69" s="834">
        <f ca="1">CE166</f>
        <v>0</v>
      </c>
      <c r="BA69" s="834">
        <f ca="1">CG166</f>
        <v>0</v>
      </c>
      <c r="BB69" s="834">
        <f ca="1">CI166</f>
        <v>0</v>
      </c>
      <c r="BC69" s="834">
        <f ca="1">CK166</f>
        <v>0</v>
      </c>
      <c r="BD69" s="834">
        <f ca="1">CM166</f>
        <v>0</v>
      </c>
      <c r="BE69" s="835">
        <f ca="1">CO166</f>
        <v>0</v>
      </c>
      <c r="BF69" s="69">
        <f t="shared" ca="1" si="172"/>
        <v>0</v>
      </c>
      <c r="BG69" s="73">
        <f ca="1">SUM(BF58:BF69)</f>
        <v>0</v>
      </c>
      <c r="BH69" s="4533"/>
      <c r="BI69" s="4534"/>
      <c r="BJ69" s="4534"/>
      <c r="BK69" s="385" t="s">
        <v>8</v>
      </c>
      <c r="BL69" s="418">
        <f ca="1">IF(BL$14="E",AY69,(IF(OR(BL$1="X",BL$14="X"),0,AY69)))</f>
        <v>0</v>
      </c>
      <c r="BM69" s="418">
        <f t="shared" ca="1" si="173"/>
        <v>0</v>
      </c>
      <c r="BN69" s="418">
        <f t="shared" ca="1" si="173"/>
        <v>0</v>
      </c>
      <c r="BO69" s="418">
        <f t="shared" ca="1" si="173"/>
        <v>0</v>
      </c>
      <c r="BP69" s="418">
        <f t="shared" ca="1" si="173"/>
        <v>0</v>
      </c>
      <c r="BQ69" s="418">
        <f t="shared" ca="1" si="173"/>
        <v>0</v>
      </c>
      <c r="BR69" s="419">
        <f ca="1">IF(BR$14="E",BE69,(IF(OR(BR$1="X",BR$14="X"),0,BE69)))</f>
        <v>0</v>
      </c>
      <c r="BS69" s="420">
        <f ca="1">IF(OR(BS$1="X",BS$14="X"),0,AY69)</f>
        <v>0</v>
      </c>
      <c r="BT69" s="421">
        <f ca="1">IF(BT14="X",0,AZ69)</f>
        <v>0</v>
      </c>
      <c r="BU69" s="421">
        <f ca="1">IF(BU14="X",0,BA69)</f>
        <v>0</v>
      </c>
      <c r="BV69" s="421">
        <f ca="1">IF(BV14="X",0,BB69)</f>
        <v>0</v>
      </c>
      <c r="BW69" s="421">
        <f ca="1">IF(BW14="X",0,BC69)</f>
        <v>0</v>
      </c>
      <c r="BX69" s="421">
        <f ca="1">IF(BX14="X",0,BD69)</f>
        <v>0</v>
      </c>
      <c r="BY69" s="422">
        <f t="shared" ca="1" si="174"/>
        <v>0</v>
      </c>
      <c r="BZ69" s="422">
        <f t="shared" ca="1" si="175"/>
        <v>0</v>
      </c>
      <c r="CA69" s="422">
        <f t="shared" ca="1" si="176"/>
        <v>0</v>
      </c>
      <c r="CB69" s="450">
        <f t="shared" ca="1" si="177"/>
        <v>0</v>
      </c>
      <c r="CC69" s="450">
        <f t="shared" ca="1" si="178"/>
        <v>0</v>
      </c>
      <c r="CD69" s="461">
        <f t="shared" ca="1" si="179"/>
        <v>0</v>
      </c>
      <c r="CE69" s="422">
        <f t="shared" ca="1" si="180"/>
        <v>0</v>
      </c>
      <c r="CF69" s="422">
        <f t="shared" ca="1" si="181"/>
        <v>0</v>
      </c>
      <c r="CG69" s="422">
        <f t="shared" ca="1" si="182"/>
        <v>0</v>
      </c>
      <c r="CH69" s="422">
        <f t="shared" ca="1" si="183"/>
        <v>0</v>
      </c>
      <c r="CI69" s="450">
        <f t="shared" ca="1" si="184"/>
        <v>0</v>
      </c>
      <c r="CJ69" s="450">
        <f t="shared" ca="1" si="185"/>
        <v>0</v>
      </c>
      <c r="CK69" s="461">
        <f t="shared" ca="1" si="186"/>
        <v>0</v>
      </c>
      <c r="CL69" s="462">
        <f t="shared" ca="1" si="187"/>
        <v>0</v>
      </c>
      <c r="CM69" s="462">
        <f t="shared" ca="1" si="188"/>
        <v>0</v>
      </c>
      <c r="CN69" s="462">
        <f t="shared" si="189"/>
        <v>0</v>
      </c>
      <c r="CO69" s="462">
        <f t="shared" si="190"/>
        <v>0</v>
      </c>
      <c r="CP69" s="462">
        <f t="shared" si="191"/>
        <v>0</v>
      </c>
      <c r="CQ69" s="462">
        <f t="shared" si="192"/>
        <v>0</v>
      </c>
      <c r="CR69" s="450">
        <f t="shared" si="193"/>
        <v>0</v>
      </c>
      <c r="CS69" s="451">
        <f t="shared" si="194"/>
        <v>0</v>
      </c>
      <c r="CT69" s="452">
        <f t="shared" si="195"/>
        <v>0</v>
      </c>
      <c r="CU69" s="395">
        <f t="shared" ca="1" si="196"/>
        <v>0</v>
      </c>
      <c r="CV69" s="391"/>
      <c r="CW69" s="396"/>
      <c r="CX69" s="38"/>
      <c r="CY69" s="38"/>
      <c r="CZ69" s="38"/>
      <c r="DA69" s="38"/>
      <c r="DB69" s="27"/>
      <c r="DC69" s="38"/>
      <c r="DD69" s="1804"/>
      <c r="DE69" s="38"/>
      <c r="DF69" s="38"/>
      <c r="DG69" s="38"/>
      <c r="DH69" s="38"/>
      <c r="DI69" s="38"/>
      <c r="DJ69" s="38"/>
      <c r="DK69" s="38"/>
      <c r="EN69" s="273"/>
      <c r="EO69" s="273"/>
      <c r="EP69" s="273"/>
      <c r="EQ69" s="273"/>
      <c r="ER69" s="273"/>
      <c r="FM69" s="273"/>
      <c r="FN69" s="273"/>
      <c r="FO69" s="273"/>
      <c r="FP69" s="273"/>
      <c r="FQ69" s="273"/>
      <c r="FR69" s="273"/>
      <c r="FS69" s="273"/>
      <c r="FT69" s="273"/>
      <c r="FU69" s="273"/>
      <c r="FV69" s="273"/>
      <c r="FW69" s="273"/>
      <c r="FX69" s="273"/>
      <c r="FY69" s="273"/>
      <c r="FZ69" s="273"/>
      <c r="GA69" s="273"/>
      <c r="GB69" s="273"/>
      <c r="GC69" s="273"/>
      <c r="GD69" s="273"/>
      <c r="GE69" s="273"/>
      <c r="GF69" s="273"/>
      <c r="GG69" s="273"/>
      <c r="HJ69" s="4720"/>
      <c r="HK69" s="4720"/>
      <c r="HL69" s="4721"/>
      <c r="HM69" s="4722"/>
      <c r="HN69" s="1246"/>
      <c r="HO69" s="1246"/>
      <c r="HP69" s="1246"/>
      <c r="HQ69" s="1246"/>
      <c r="HR69" s="1246"/>
      <c r="HS69" s="1246"/>
      <c r="HT69" s="1246"/>
      <c r="HU69" s="1246"/>
      <c r="HV69" s="1246"/>
      <c r="HW69" s="1246"/>
      <c r="HX69" s="1246"/>
      <c r="HY69" s="1246"/>
      <c r="HZ69" s="1246"/>
      <c r="IA69" s="1246"/>
      <c r="IB69" s="1246"/>
      <c r="IC69" s="1246"/>
      <c r="ID69" s="1246"/>
      <c r="IE69" s="1246"/>
      <c r="IF69" s="1246"/>
      <c r="IG69" s="1246"/>
      <c r="IH69" s="1246"/>
      <c r="II69" s="1246"/>
      <c r="IJ69" s="1246"/>
      <c r="IK69" s="1246"/>
      <c r="IL69" s="1246"/>
      <c r="IM69" s="1246"/>
      <c r="IN69" s="1246"/>
      <c r="IO69" s="1246"/>
      <c r="IP69" s="1246"/>
      <c r="IQ69" s="1246"/>
      <c r="IR69" s="1246"/>
      <c r="IS69" s="1246"/>
      <c r="IT69" s="1246"/>
      <c r="IU69" s="1246"/>
      <c r="IV69" s="1246"/>
      <c r="IW69" s="273"/>
      <c r="IX69" s="749"/>
      <c r="IY69" s="749"/>
    </row>
    <row r="70" spans="3:259" s="57" customFormat="1" hidden="1">
      <c r="C70" s="736"/>
      <c r="E70" s="65"/>
      <c r="F70" s="31"/>
      <c r="G70" s="31"/>
      <c r="H70" s="31"/>
      <c r="I70" s="31"/>
      <c r="J70" s="31"/>
      <c r="K70" s="31"/>
      <c r="L70" s="31"/>
      <c r="M70" s="31"/>
      <c r="N70" s="31"/>
      <c r="O70" s="31"/>
      <c r="P70" s="31"/>
      <c r="Q70" s="31"/>
      <c r="R70" s="31"/>
      <c r="S70" s="31"/>
      <c r="T70" s="31"/>
      <c r="U70" s="31"/>
      <c r="V70" s="31"/>
      <c r="W70" s="32"/>
      <c r="X70" s="32"/>
      <c r="Y70" s="31"/>
      <c r="Z70" s="31"/>
      <c r="AA70" s="31"/>
      <c r="AB70" s="31"/>
      <c r="AC70" s="31"/>
      <c r="AD70" s="33"/>
      <c r="AE70" s="33"/>
      <c r="AF70" s="33"/>
      <c r="AG70" s="34"/>
      <c r="AH70" s="58"/>
      <c r="AI70" s="33"/>
      <c r="AJ70" s="33"/>
      <c r="AK70" s="33"/>
      <c r="AL70" s="33"/>
      <c r="AM70" s="33"/>
      <c r="AN70" s="33"/>
      <c r="AO70" s="33"/>
      <c r="AP70" s="33"/>
      <c r="AQ70" s="33"/>
      <c r="AR70" s="33"/>
      <c r="AS70" s="58"/>
      <c r="AT70" s="58"/>
      <c r="AU70" s="514">
        <v>1</v>
      </c>
      <c r="AV70" s="515"/>
      <c r="AW70" s="4872" t="str">
        <f>BH70</f>
        <v>EĞİTİM FAK.</v>
      </c>
      <c r="AX70" s="1083" t="s">
        <v>7</v>
      </c>
      <c r="AY70" s="1096">
        <f ca="1">CB183</f>
        <v>0</v>
      </c>
      <c r="AZ70" s="824">
        <f ca="1">CD183</f>
        <v>0</v>
      </c>
      <c r="BA70" s="824">
        <f ca="1">CF183</f>
        <v>0</v>
      </c>
      <c r="BB70" s="824">
        <f ca="1">CH183</f>
        <v>0</v>
      </c>
      <c r="BC70" s="824">
        <f ca="1">CJ183</f>
        <v>0</v>
      </c>
      <c r="BD70" s="824">
        <f ca="1">CL183</f>
        <v>0</v>
      </c>
      <c r="BE70" s="825">
        <f ca="1">CN183</f>
        <v>0</v>
      </c>
      <c r="BF70" s="69">
        <f t="shared" ca="1" si="172"/>
        <v>0</v>
      </c>
      <c r="BG70" s="39"/>
      <c r="BH70" s="4529" t="str">
        <f>BH58</f>
        <v>EĞİTİM FAK.</v>
      </c>
      <c r="BI70" s="4530"/>
      <c r="BJ70" s="4530"/>
      <c r="BK70" s="388" t="s">
        <v>7</v>
      </c>
      <c r="BL70" s="397">
        <f ca="1">IF(BL$14="E",AY70,(IF(OR(BL$1="X",BL$14="X"),0,AY70)))</f>
        <v>0</v>
      </c>
      <c r="BM70" s="397">
        <f t="shared" ca="1" si="173"/>
        <v>0</v>
      </c>
      <c r="BN70" s="397">
        <f t="shared" ca="1" si="173"/>
        <v>0</v>
      </c>
      <c r="BO70" s="397">
        <f ca="1">IF(BO$14="E",BB70,(IF(OR(BO$1="X",BO$14="X"),0,BB70)))</f>
        <v>0</v>
      </c>
      <c r="BP70" s="397">
        <f t="shared" ca="1" si="173"/>
        <v>0</v>
      </c>
      <c r="BQ70" s="397">
        <f t="shared" ca="1" si="173"/>
        <v>0</v>
      </c>
      <c r="BR70" s="398">
        <f t="shared" ref="BR70:BR80" ca="1" si="199">IF(BR$14="E",BE70,(IF(OR(BR$1="X",BR$14="X"),0,BE70)))</f>
        <v>0</v>
      </c>
      <c r="BS70" s="399">
        <f ca="1">IF(BS$14="E",AY70,(IF(OR(BS$1="X",BS$14="X"),0,AY70)))</f>
        <v>0</v>
      </c>
      <c r="BT70" s="400">
        <f ca="1">IF(BT14="X",0,AZ70)</f>
        <v>0</v>
      </c>
      <c r="BU70" s="400">
        <f ca="1">IF(BU14="X",0,BA70)</f>
        <v>0</v>
      </c>
      <c r="BV70" s="400">
        <f ca="1">IF(BV14="X",0,BB70)</f>
        <v>0</v>
      </c>
      <c r="BW70" s="400">
        <f ca="1">IF(BW14="X",0,BC70)</f>
        <v>0</v>
      </c>
      <c r="BX70" s="400">
        <f ca="1">IF(BX14="X",0,BD70)</f>
        <v>0</v>
      </c>
      <c r="BY70" s="401">
        <f t="shared" ca="1" si="174"/>
        <v>0</v>
      </c>
      <c r="BZ70" s="401">
        <f t="shared" ca="1" si="175"/>
        <v>0</v>
      </c>
      <c r="CA70" s="401">
        <f t="shared" ca="1" si="176"/>
        <v>0</v>
      </c>
      <c r="CB70" s="458">
        <f t="shared" ca="1" si="177"/>
        <v>0</v>
      </c>
      <c r="CC70" s="458">
        <f t="shared" ca="1" si="178"/>
        <v>0</v>
      </c>
      <c r="CD70" s="447">
        <f t="shared" ca="1" si="179"/>
        <v>0</v>
      </c>
      <c r="CE70" s="401">
        <f t="shared" ca="1" si="180"/>
        <v>0</v>
      </c>
      <c r="CF70" s="401">
        <f t="shared" ca="1" si="181"/>
        <v>0</v>
      </c>
      <c r="CG70" s="401">
        <f t="shared" ca="1" si="182"/>
        <v>0</v>
      </c>
      <c r="CH70" s="401">
        <f t="shared" ca="1" si="183"/>
        <v>0</v>
      </c>
      <c r="CI70" s="458">
        <f t="shared" ca="1" si="184"/>
        <v>0</v>
      </c>
      <c r="CJ70" s="458">
        <f t="shared" ca="1" si="185"/>
        <v>0</v>
      </c>
      <c r="CK70" s="447">
        <f t="shared" ca="1" si="186"/>
        <v>0</v>
      </c>
      <c r="CL70" s="447">
        <f t="shared" ca="1" si="187"/>
        <v>0</v>
      </c>
      <c r="CM70" s="447">
        <f t="shared" ca="1" si="188"/>
        <v>0</v>
      </c>
      <c r="CN70" s="447">
        <f t="shared" si="189"/>
        <v>0</v>
      </c>
      <c r="CO70" s="447">
        <f t="shared" si="190"/>
        <v>0</v>
      </c>
      <c r="CP70" s="447">
        <f t="shared" si="191"/>
        <v>0</v>
      </c>
      <c r="CQ70" s="447">
        <f t="shared" si="192"/>
        <v>0</v>
      </c>
      <c r="CR70" s="402">
        <f t="shared" si="193"/>
        <v>0</v>
      </c>
      <c r="CS70" s="403">
        <f t="shared" si="194"/>
        <v>0</v>
      </c>
      <c r="CT70" s="404">
        <f t="shared" si="195"/>
        <v>0</v>
      </c>
      <c r="CU70" s="393">
        <f t="shared" ca="1" si="196"/>
        <v>0</v>
      </c>
      <c r="CV70" s="392"/>
      <c r="CW70" s="394"/>
      <c r="CX70" s="38"/>
      <c r="CY70" s="38"/>
      <c r="CZ70" s="38"/>
      <c r="DA70" s="38"/>
      <c r="DB70" s="63"/>
      <c r="DC70" s="38"/>
      <c r="DD70" s="1804"/>
      <c r="DE70" s="38"/>
      <c r="DF70" s="38"/>
      <c r="DG70" s="38"/>
      <c r="DH70" s="38"/>
      <c r="DI70" s="38"/>
      <c r="DJ70" s="38"/>
      <c r="DK70" s="38"/>
      <c r="DL70" s="76"/>
      <c r="DM70" s="76"/>
      <c r="DN70" s="76"/>
      <c r="DO70" s="76"/>
      <c r="DP70" s="76"/>
      <c r="DQ70" s="76"/>
      <c r="DR70" s="76"/>
      <c r="DS70" s="21"/>
      <c r="EN70" s="274"/>
      <c r="EO70" s="274"/>
      <c r="EP70" s="274"/>
      <c r="EQ70" s="274"/>
      <c r="ER70" s="274"/>
      <c r="FJ70" s="800"/>
      <c r="FM70" s="274"/>
      <c r="FN70" s="274"/>
      <c r="FO70" s="274"/>
      <c r="FP70" s="274"/>
      <c r="FQ70" s="274"/>
      <c r="FR70" s="274"/>
      <c r="FS70" s="274"/>
      <c r="FT70" s="274"/>
      <c r="FU70" s="274"/>
      <c r="FV70" s="274"/>
      <c r="FW70" s="274"/>
      <c r="FX70" s="274"/>
      <c r="FY70" s="274"/>
      <c r="FZ70" s="274"/>
      <c r="GA70" s="274"/>
      <c r="GB70" s="274"/>
      <c r="GC70" s="274"/>
      <c r="GD70" s="274"/>
      <c r="GE70" s="274"/>
      <c r="GF70" s="274"/>
      <c r="GG70" s="274"/>
      <c r="GZ70" s="1242"/>
      <c r="HA70" s="63"/>
      <c r="HB70" s="63"/>
      <c r="HC70" s="63"/>
      <c r="HD70" s="63"/>
      <c r="HE70" s="63"/>
      <c r="HF70" s="63"/>
      <c r="HJ70" s="4720"/>
      <c r="HK70" s="4720"/>
      <c r="HL70" s="4721"/>
      <c r="HM70" s="4722"/>
      <c r="HN70" s="1246"/>
      <c r="HO70" s="1246"/>
      <c r="HP70" s="1246"/>
      <c r="HQ70" s="1246"/>
      <c r="HR70" s="1246"/>
      <c r="HS70" s="1246"/>
      <c r="HT70" s="1246"/>
      <c r="HU70" s="1246"/>
      <c r="HV70" s="1246"/>
      <c r="HW70" s="1246"/>
      <c r="HX70" s="1246"/>
      <c r="HY70" s="1246"/>
      <c r="HZ70" s="1246"/>
      <c r="IA70" s="1246"/>
      <c r="IB70" s="1246"/>
      <c r="IC70" s="1246"/>
      <c r="ID70" s="1246"/>
      <c r="IE70" s="1246"/>
      <c r="IF70" s="1246"/>
      <c r="IG70" s="1246"/>
      <c r="IH70" s="1246"/>
      <c r="II70" s="1246"/>
      <c r="IJ70" s="1246"/>
      <c r="IK70" s="1246"/>
      <c r="IL70" s="1246"/>
      <c r="IM70" s="1246"/>
      <c r="IN70" s="1246"/>
      <c r="IO70" s="1246"/>
      <c r="IP70" s="1246"/>
      <c r="IQ70" s="1246"/>
      <c r="IR70" s="1246"/>
      <c r="IS70" s="1246"/>
      <c r="IT70" s="1246"/>
      <c r="IU70" s="1246"/>
      <c r="IV70" s="1246"/>
      <c r="IW70" s="274"/>
    </row>
    <row r="71" spans="3:259" s="57" customFormat="1" ht="13.5" hidden="1" thickBot="1">
      <c r="C71" s="736"/>
      <c r="E71" s="65"/>
      <c r="F71" s="31"/>
      <c r="G71" s="31"/>
      <c r="H71" s="31"/>
      <c r="I71" s="31"/>
      <c r="J71" s="31"/>
      <c r="K71" s="31"/>
      <c r="L71" s="31"/>
      <c r="M71" s="31"/>
      <c r="N71" s="31"/>
      <c r="O71" s="31"/>
      <c r="P71" s="31"/>
      <c r="Q71" s="31"/>
      <c r="R71" s="31"/>
      <c r="S71" s="31"/>
      <c r="T71" s="31"/>
      <c r="U71" s="31"/>
      <c r="V71" s="31"/>
      <c r="W71" s="32"/>
      <c r="X71" s="32"/>
      <c r="Y71" s="31"/>
      <c r="Z71" s="31"/>
      <c r="AA71" s="31"/>
      <c r="AB71" s="31"/>
      <c r="AC71" s="31"/>
      <c r="AD71" s="33"/>
      <c r="AE71" s="33"/>
      <c r="AF71" s="33"/>
      <c r="AG71" s="34"/>
      <c r="AH71" s="58"/>
      <c r="AI71" s="33"/>
      <c r="AJ71" s="33"/>
      <c r="AK71" s="33"/>
      <c r="AL71" s="33"/>
      <c r="AM71" s="33"/>
      <c r="AN71" s="33"/>
      <c r="AO71" s="33"/>
      <c r="AP71" s="33"/>
      <c r="AQ71" s="33"/>
      <c r="AR71" s="33"/>
      <c r="AS71" s="58"/>
      <c r="AT71" s="58"/>
      <c r="AU71" s="516">
        <v>2</v>
      </c>
      <c r="AV71" s="384"/>
      <c r="AW71" s="4510"/>
      <c r="AX71" s="1084" t="s">
        <v>8</v>
      </c>
      <c r="AY71" s="1097">
        <f ca="1">CC183</f>
        <v>0</v>
      </c>
      <c r="AZ71" s="826">
        <f ca="1">CE183</f>
        <v>0</v>
      </c>
      <c r="BA71" s="826">
        <f ca="1">CG183</f>
        <v>0</v>
      </c>
      <c r="BB71" s="826">
        <f ca="1">CI183</f>
        <v>0</v>
      </c>
      <c r="BC71" s="826">
        <f ca="1">CK183</f>
        <v>0</v>
      </c>
      <c r="BD71" s="826">
        <f ca="1">CM183</f>
        <v>0</v>
      </c>
      <c r="BE71" s="827">
        <f ca="1">CO183</f>
        <v>0</v>
      </c>
      <c r="BF71" s="69">
        <f t="shared" ca="1" si="172"/>
        <v>0</v>
      </c>
      <c r="BG71" s="39"/>
      <c r="BH71" s="4531"/>
      <c r="BI71" s="4532"/>
      <c r="BJ71" s="4532"/>
      <c r="BK71" s="389" t="s">
        <v>8</v>
      </c>
      <c r="BL71" s="405">
        <f t="shared" ref="BL71:BL80" ca="1" si="200">IF(BL$14="E",AY71,(IF(OR(BL$1="X",BL$14="X"),0,AY71)))</f>
        <v>0</v>
      </c>
      <c r="BM71" s="405">
        <f t="shared" ca="1" si="173"/>
        <v>0</v>
      </c>
      <c r="BN71" s="405">
        <f t="shared" ca="1" si="173"/>
        <v>0</v>
      </c>
      <c r="BO71" s="405">
        <f t="shared" ca="1" si="173"/>
        <v>0</v>
      </c>
      <c r="BP71" s="405">
        <f t="shared" ca="1" si="173"/>
        <v>0</v>
      </c>
      <c r="BQ71" s="405">
        <f t="shared" ca="1" si="173"/>
        <v>0</v>
      </c>
      <c r="BR71" s="406">
        <f t="shared" ca="1" si="199"/>
        <v>0</v>
      </c>
      <c r="BS71" s="407">
        <f t="shared" ref="BS71:BS80" ca="1" si="201">IF(BS$14="E",AY71,(IF(OR(BS$1="X",BS$14="X"),0,AY71)))</f>
        <v>0</v>
      </c>
      <c r="BT71" s="408">
        <f ca="1">IF(BT14="X",0,AZ71)</f>
        <v>0</v>
      </c>
      <c r="BU71" s="408">
        <f ca="1">IF(BU14="X",0,BA71)</f>
        <v>0</v>
      </c>
      <c r="BV71" s="408">
        <f ca="1">IF(BV14="X",0,BB71)</f>
        <v>0</v>
      </c>
      <c r="BW71" s="408">
        <f ca="1">IF(BW14="X",0,BC71)</f>
        <v>0</v>
      </c>
      <c r="BX71" s="408">
        <f ca="1">IF(BX14="X",0,BD71)</f>
        <v>0</v>
      </c>
      <c r="BY71" s="409">
        <f t="shared" ca="1" si="174"/>
        <v>0</v>
      </c>
      <c r="BZ71" s="409">
        <f t="shared" ca="1" si="175"/>
        <v>0</v>
      </c>
      <c r="CA71" s="409">
        <f t="shared" ca="1" si="176"/>
        <v>0</v>
      </c>
      <c r="CB71" s="459">
        <f t="shared" ca="1" si="177"/>
        <v>0</v>
      </c>
      <c r="CC71" s="459">
        <f t="shared" ca="1" si="178"/>
        <v>0</v>
      </c>
      <c r="CD71" s="450">
        <f t="shared" ca="1" si="179"/>
        <v>0</v>
      </c>
      <c r="CE71" s="409">
        <f t="shared" ca="1" si="180"/>
        <v>0</v>
      </c>
      <c r="CF71" s="409">
        <f t="shared" ca="1" si="181"/>
        <v>0</v>
      </c>
      <c r="CG71" s="409">
        <f t="shared" ca="1" si="182"/>
        <v>0</v>
      </c>
      <c r="CH71" s="409">
        <f t="shared" ca="1" si="183"/>
        <v>0</v>
      </c>
      <c r="CI71" s="459">
        <f t="shared" ca="1" si="184"/>
        <v>0</v>
      </c>
      <c r="CJ71" s="459">
        <f t="shared" ca="1" si="185"/>
        <v>0</v>
      </c>
      <c r="CK71" s="450">
        <f t="shared" ca="1" si="186"/>
        <v>0</v>
      </c>
      <c r="CL71" s="450">
        <f t="shared" ca="1" si="187"/>
        <v>0</v>
      </c>
      <c r="CM71" s="450">
        <f t="shared" ca="1" si="188"/>
        <v>0</v>
      </c>
      <c r="CN71" s="450">
        <f t="shared" si="189"/>
        <v>0</v>
      </c>
      <c r="CO71" s="450">
        <f t="shared" si="190"/>
        <v>0</v>
      </c>
      <c r="CP71" s="450">
        <f t="shared" si="191"/>
        <v>0</v>
      </c>
      <c r="CQ71" s="450">
        <f t="shared" si="192"/>
        <v>0</v>
      </c>
      <c r="CR71" s="410">
        <f t="shared" si="193"/>
        <v>0</v>
      </c>
      <c r="CS71" s="411">
        <f t="shared" si="194"/>
        <v>0</v>
      </c>
      <c r="CT71" s="412">
        <f t="shared" si="195"/>
        <v>0</v>
      </c>
      <c r="CU71" s="395">
        <f t="shared" ca="1" si="196"/>
        <v>0</v>
      </c>
      <c r="CV71" s="391"/>
      <c r="CW71" s="396"/>
      <c r="CX71" s="38"/>
      <c r="CY71" s="38"/>
      <c r="CZ71" s="38"/>
      <c r="DA71" s="38"/>
      <c r="DB71" s="63"/>
      <c r="DC71" s="38"/>
      <c r="DD71" s="1804"/>
      <c r="DE71" s="38"/>
      <c r="DF71" s="38"/>
      <c r="DG71" s="38"/>
      <c r="DH71" s="38"/>
      <c r="DI71" s="38"/>
      <c r="DJ71" s="38"/>
      <c r="DK71" s="38"/>
      <c r="DL71" s="76"/>
      <c r="DM71" s="76"/>
      <c r="DN71" s="76"/>
      <c r="DO71" s="76"/>
      <c r="DP71" s="76"/>
      <c r="DQ71" s="76"/>
      <c r="DR71" s="76"/>
      <c r="DS71" s="21"/>
      <c r="EN71" s="274"/>
      <c r="EO71" s="274"/>
      <c r="EP71" s="274"/>
      <c r="EQ71" s="274"/>
      <c r="ER71" s="274"/>
      <c r="FJ71" s="800"/>
      <c r="FM71" s="274"/>
      <c r="FN71" s="274"/>
      <c r="FO71" s="274"/>
      <c r="FP71" s="274"/>
      <c r="FQ71" s="274"/>
      <c r="FR71" s="274"/>
      <c r="FS71" s="274"/>
      <c r="FT71" s="274"/>
      <c r="FU71" s="274"/>
      <c r="FV71" s="274"/>
      <c r="FW71" s="274"/>
      <c r="FX71" s="274"/>
      <c r="FY71" s="274"/>
      <c r="FZ71" s="274"/>
      <c r="GA71" s="274"/>
      <c r="GB71" s="274"/>
      <c r="GC71" s="274"/>
      <c r="GD71" s="274"/>
      <c r="GE71" s="274"/>
      <c r="GF71" s="274"/>
      <c r="GG71" s="274"/>
      <c r="GZ71" s="274"/>
      <c r="HA71" s="274"/>
      <c r="HB71" s="274"/>
      <c r="HC71" s="274"/>
      <c r="HD71" s="274"/>
      <c r="HE71" s="274"/>
      <c r="HF71" s="274"/>
      <c r="HG71" s="4350"/>
      <c r="HH71" s="4350"/>
      <c r="HI71" s="800"/>
      <c r="HJ71" s="4720"/>
      <c r="HK71" s="4720"/>
      <c r="HL71" s="4721"/>
      <c r="HM71" s="4722"/>
      <c r="HN71" s="1246"/>
      <c r="HO71" s="1246"/>
      <c r="HP71" s="1246"/>
      <c r="HQ71" s="1246"/>
      <c r="HR71" s="1246"/>
      <c r="HS71" s="1246"/>
      <c r="HT71" s="1246"/>
      <c r="HU71" s="1246"/>
      <c r="HV71" s="1246"/>
      <c r="HW71" s="1246"/>
      <c r="HX71" s="1246"/>
      <c r="HY71" s="1246"/>
      <c r="HZ71" s="1246"/>
      <c r="IA71" s="1246"/>
      <c r="IB71" s="1246"/>
      <c r="IC71" s="1246"/>
      <c r="ID71" s="1246"/>
      <c r="IE71" s="1246"/>
      <c r="IF71" s="1246"/>
      <c r="IG71" s="1246"/>
      <c r="IH71" s="1246"/>
      <c r="II71" s="1246"/>
      <c r="IJ71" s="1246"/>
      <c r="IK71" s="1246"/>
      <c r="IL71" s="1246"/>
      <c r="IM71" s="1246"/>
      <c r="IN71" s="1246"/>
      <c r="IO71" s="1246"/>
      <c r="IP71" s="1246"/>
      <c r="IQ71" s="1246"/>
      <c r="IR71" s="1246"/>
      <c r="IS71" s="1246"/>
      <c r="IT71" s="1246"/>
      <c r="IU71" s="1246"/>
      <c r="IV71" s="1246"/>
      <c r="IW71" s="274"/>
    </row>
    <row r="72" spans="3:259" s="57" customFormat="1" hidden="1">
      <c r="C72" s="736"/>
      <c r="E72" s="65"/>
      <c r="F72" s="31"/>
      <c r="G72" s="31"/>
      <c r="H72" s="31"/>
      <c r="I72" s="31"/>
      <c r="J72" s="31"/>
      <c r="K72" s="31"/>
      <c r="L72" s="31"/>
      <c r="M72" s="31"/>
      <c r="N72" s="31"/>
      <c r="O72" s="31"/>
      <c r="P72" s="31"/>
      <c r="Q72" s="31"/>
      <c r="R72" s="31"/>
      <c r="S72" s="31"/>
      <c r="T72" s="31"/>
      <c r="U72" s="31"/>
      <c r="V72" s="31"/>
      <c r="W72" s="32"/>
      <c r="X72" s="32"/>
      <c r="Y72" s="31"/>
      <c r="Z72" s="31"/>
      <c r="AA72" s="31"/>
      <c r="AB72" s="31"/>
      <c r="AC72" s="31"/>
      <c r="AD72" s="33"/>
      <c r="AE72" s="33"/>
      <c r="AF72" s="33"/>
      <c r="AG72" s="34"/>
      <c r="AH72" s="58"/>
      <c r="AI72" s="33"/>
      <c r="AJ72" s="33"/>
      <c r="AK72" s="33"/>
      <c r="AL72" s="33"/>
      <c r="AM72" s="33"/>
      <c r="AN72" s="33"/>
      <c r="AO72" s="33"/>
      <c r="AP72" s="33"/>
      <c r="AQ72" s="33"/>
      <c r="AR72" s="33"/>
      <c r="AS72" s="58"/>
      <c r="AT72" s="58"/>
      <c r="AU72" s="516">
        <v>3</v>
      </c>
      <c r="AV72" s="384"/>
      <c r="AW72" s="4510" t="str">
        <f>BH72</f>
        <v>FEN EDEBİYAT FAK.</v>
      </c>
      <c r="AX72" s="1084" t="s">
        <v>7</v>
      </c>
      <c r="AY72" s="1097">
        <f ca="1">CB184</f>
        <v>0</v>
      </c>
      <c r="AZ72" s="826">
        <f ca="1">CD184</f>
        <v>0</v>
      </c>
      <c r="BA72" s="826">
        <f ca="1">CF184</f>
        <v>0</v>
      </c>
      <c r="BB72" s="826">
        <f ca="1">CH184</f>
        <v>0</v>
      </c>
      <c r="BC72" s="826">
        <f ca="1">CJ184</f>
        <v>0</v>
      </c>
      <c r="BD72" s="826">
        <f ca="1">CL184</f>
        <v>0</v>
      </c>
      <c r="BE72" s="827">
        <f ca="1">CN184</f>
        <v>0</v>
      </c>
      <c r="BF72" s="69">
        <f t="shared" ca="1" si="172"/>
        <v>0</v>
      </c>
      <c r="BG72" s="39"/>
      <c r="BH72" s="4529" t="str">
        <f t="shared" ref="BH72" si="202">BH60</f>
        <v>FEN EDEBİYAT FAK.</v>
      </c>
      <c r="BI72" s="4530"/>
      <c r="BJ72" s="4530"/>
      <c r="BK72" s="388" t="s">
        <v>7</v>
      </c>
      <c r="BL72" s="397">
        <f t="shared" ca="1" si="200"/>
        <v>0</v>
      </c>
      <c r="BM72" s="397">
        <f t="shared" ca="1" si="173"/>
        <v>0</v>
      </c>
      <c r="BN72" s="397">
        <f t="shared" ca="1" si="173"/>
        <v>0</v>
      </c>
      <c r="BO72" s="397">
        <f t="shared" ca="1" si="173"/>
        <v>0</v>
      </c>
      <c r="BP72" s="397">
        <f t="shared" ca="1" si="173"/>
        <v>0</v>
      </c>
      <c r="BQ72" s="397">
        <f t="shared" ca="1" si="173"/>
        <v>0</v>
      </c>
      <c r="BR72" s="398">
        <f t="shared" ca="1" si="199"/>
        <v>0</v>
      </c>
      <c r="BS72" s="492">
        <f t="shared" ca="1" si="201"/>
        <v>0</v>
      </c>
      <c r="BT72" s="400">
        <f ca="1">IF(BT14="X",0,AZ72)</f>
        <v>0</v>
      </c>
      <c r="BU72" s="400">
        <f ca="1">IF(BU14="X",0,BA72)</f>
        <v>0</v>
      </c>
      <c r="BV72" s="400">
        <f ca="1">IF(BV14="X",0,BB72)</f>
        <v>0</v>
      </c>
      <c r="BW72" s="400">
        <f ca="1">IF(BW14="X",0,BC72)</f>
        <v>0</v>
      </c>
      <c r="BX72" s="400">
        <f ca="1">IF(BX14="X",0,BD72)</f>
        <v>0</v>
      </c>
      <c r="BY72" s="401">
        <f t="shared" ca="1" si="174"/>
        <v>0</v>
      </c>
      <c r="BZ72" s="401">
        <f t="shared" ca="1" si="175"/>
        <v>0</v>
      </c>
      <c r="CA72" s="401">
        <f t="shared" ca="1" si="176"/>
        <v>0</v>
      </c>
      <c r="CB72" s="458">
        <f t="shared" ca="1" si="177"/>
        <v>0</v>
      </c>
      <c r="CC72" s="458">
        <f t="shared" ca="1" si="178"/>
        <v>0</v>
      </c>
      <c r="CD72" s="447">
        <f t="shared" ca="1" si="179"/>
        <v>0</v>
      </c>
      <c r="CE72" s="401">
        <f t="shared" ca="1" si="180"/>
        <v>0</v>
      </c>
      <c r="CF72" s="401">
        <f t="shared" ca="1" si="181"/>
        <v>0</v>
      </c>
      <c r="CG72" s="401">
        <f t="shared" ca="1" si="182"/>
        <v>0</v>
      </c>
      <c r="CH72" s="401">
        <f t="shared" ca="1" si="183"/>
        <v>0</v>
      </c>
      <c r="CI72" s="458">
        <f t="shared" ca="1" si="184"/>
        <v>0</v>
      </c>
      <c r="CJ72" s="458">
        <f t="shared" ca="1" si="185"/>
        <v>0</v>
      </c>
      <c r="CK72" s="447">
        <f t="shared" ca="1" si="186"/>
        <v>0</v>
      </c>
      <c r="CL72" s="447">
        <f t="shared" ca="1" si="187"/>
        <v>0</v>
      </c>
      <c r="CM72" s="447">
        <f t="shared" ca="1" si="188"/>
        <v>0</v>
      </c>
      <c r="CN72" s="447">
        <f t="shared" si="189"/>
        <v>0</v>
      </c>
      <c r="CO72" s="447">
        <f t="shared" si="190"/>
        <v>0</v>
      </c>
      <c r="CP72" s="447">
        <f t="shared" si="191"/>
        <v>0</v>
      </c>
      <c r="CQ72" s="447">
        <f t="shared" si="192"/>
        <v>0</v>
      </c>
      <c r="CR72" s="402">
        <f t="shared" si="193"/>
        <v>0</v>
      </c>
      <c r="CS72" s="403">
        <f t="shared" si="194"/>
        <v>0</v>
      </c>
      <c r="CT72" s="404">
        <f t="shared" si="195"/>
        <v>0</v>
      </c>
      <c r="CU72" s="393">
        <f t="shared" ca="1" si="196"/>
        <v>0</v>
      </c>
      <c r="CV72" s="392"/>
      <c r="CW72" s="394"/>
      <c r="CX72" s="38"/>
      <c r="CY72" s="38"/>
      <c r="CZ72" s="38"/>
      <c r="DA72" s="38"/>
      <c r="DB72" s="63"/>
      <c r="DC72" s="38"/>
      <c r="DD72" s="1804"/>
      <c r="DE72" s="38"/>
      <c r="DF72" s="38"/>
      <c r="DG72" s="38"/>
      <c r="DH72" s="38"/>
      <c r="DI72" s="38"/>
      <c r="DJ72" s="38"/>
      <c r="DK72" s="38"/>
      <c r="DL72" s="76"/>
      <c r="DM72" s="76"/>
      <c r="DN72" s="76"/>
      <c r="DO72" s="76"/>
      <c r="DP72" s="76"/>
      <c r="DQ72" s="76"/>
      <c r="DR72" s="76"/>
      <c r="DS72" s="21"/>
      <c r="EN72" s="274"/>
      <c r="EO72" s="274"/>
      <c r="EP72" s="274"/>
      <c r="EQ72" s="274"/>
      <c r="ER72" s="274"/>
      <c r="FJ72" s="800"/>
      <c r="FM72" s="274"/>
      <c r="FN72" s="274"/>
      <c r="FO72" s="274"/>
      <c r="FP72" s="274"/>
      <c r="FQ72" s="274"/>
      <c r="FR72" s="274"/>
      <c r="FS72" s="274"/>
      <c r="FT72" s="274"/>
      <c r="FU72" s="274"/>
      <c r="FV72" s="274"/>
      <c r="FW72" s="274"/>
      <c r="FX72" s="274"/>
      <c r="FY72" s="274"/>
      <c r="FZ72" s="274"/>
      <c r="GA72" s="274"/>
      <c r="GB72" s="274"/>
      <c r="GC72" s="274"/>
      <c r="GD72" s="274"/>
      <c r="GE72" s="274"/>
      <c r="GF72" s="274"/>
      <c r="GG72" s="274"/>
      <c r="GZ72" s="274"/>
      <c r="HA72" s="274"/>
      <c r="HB72" s="274"/>
      <c r="HC72" s="274"/>
      <c r="HD72" s="274"/>
      <c r="HE72" s="274"/>
      <c r="HF72" s="274"/>
      <c r="HG72" s="274"/>
      <c r="HH72" s="274"/>
      <c r="HI72" s="800"/>
      <c r="HJ72" s="4719"/>
      <c r="HK72" s="4719"/>
      <c r="HL72" s="4719"/>
      <c r="HM72" s="248"/>
      <c r="HN72" s="248"/>
      <c r="HO72" s="248"/>
      <c r="HP72" s="248"/>
      <c r="HQ72" s="248"/>
      <c r="HR72" s="248"/>
      <c r="HS72" s="248"/>
      <c r="HT72" s="248"/>
      <c r="HU72" s="248"/>
      <c r="HV72" s="248"/>
      <c r="HW72" s="248"/>
      <c r="HX72" s="248"/>
      <c r="HY72" s="248"/>
      <c r="HZ72" s="248"/>
      <c r="IA72" s="248"/>
      <c r="IB72" s="248"/>
      <c r="IC72" s="248"/>
      <c r="ID72" s="248"/>
      <c r="IE72" s="248"/>
      <c r="IF72" s="248"/>
      <c r="IG72" s="248"/>
      <c r="IH72" s="248"/>
      <c r="II72" s="248"/>
      <c r="IJ72" s="248"/>
      <c r="IK72" s="248"/>
      <c r="IL72" s="248"/>
      <c r="IM72" s="248"/>
      <c r="IN72" s="248"/>
      <c r="IO72" s="248"/>
      <c r="IP72" s="248"/>
      <c r="IQ72" s="248"/>
      <c r="IR72" s="248"/>
      <c r="IS72" s="248"/>
      <c r="IT72" s="248"/>
      <c r="IU72" s="248"/>
      <c r="IV72" s="248"/>
      <c r="IW72" s="274"/>
    </row>
    <row r="73" spans="3:259" s="57" customFormat="1" ht="13.5" hidden="1" thickBot="1">
      <c r="C73" s="736"/>
      <c r="E73" s="65"/>
      <c r="F73" s="31"/>
      <c r="G73" s="31"/>
      <c r="H73" s="31"/>
      <c r="I73" s="31"/>
      <c r="J73" s="31"/>
      <c r="K73" s="31"/>
      <c r="L73" s="31"/>
      <c r="M73" s="31"/>
      <c r="N73" s="31"/>
      <c r="O73" s="31"/>
      <c r="P73" s="31"/>
      <c r="Q73" s="31"/>
      <c r="R73" s="31"/>
      <c r="S73" s="31"/>
      <c r="T73" s="31"/>
      <c r="U73" s="31"/>
      <c r="V73" s="31"/>
      <c r="W73" s="32"/>
      <c r="X73" s="32"/>
      <c r="Y73" s="31"/>
      <c r="Z73" s="31"/>
      <c r="AA73" s="31"/>
      <c r="AB73" s="31"/>
      <c r="AC73" s="31"/>
      <c r="AD73" s="33"/>
      <c r="AE73" s="33"/>
      <c r="AF73" s="33"/>
      <c r="AG73" s="34"/>
      <c r="AH73" s="58"/>
      <c r="AI73" s="33"/>
      <c r="AJ73" s="33"/>
      <c r="AK73" s="33"/>
      <c r="AL73" s="33"/>
      <c r="AM73" s="33"/>
      <c r="AN73" s="33"/>
      <c r="AO73" s="33"/>
      <c r="AP73" s="33"/>
      <c r="AQ73" s="33"/>
      <c r="AR73" s="33"/>
      <c r="AS73" s="58"/>
      <c r="AT73" s="58"/>
      <c r="AU73" s="516">
        <v>4</v>
      </c>
      <c r="AV73" s="384"/>
      <c r="AW73" s="4510"/>
      <c r="AX73" s="1084" t="s">
        <v>8</v>
      </c>
      <c r="AY73" s="1097">
        <f ca="1">CC184</f>
        <v>0</v>
      </c>
      <c r="AZ73" s="826">
        <f ca="1">CE184</f>
        <v>0</v>
      </c>
      <c r="BA73" s="826">
        <f ca="1">CG184</f>
        <v>0</v>
      </c>
      <c r="BB73" s="826">
        <f ca="1">CI184</f>
        <v>0</v>
      </c>
      <c r="BC73" s="826">
        <f ca="1">CK184</f>
        <v>0</v>
      </c>
      <c r="BD73" s="826">
        <f ca="1">CM184</f>
        <v>0</v>
      </c>
      <c r="BE73" s="827">
        <f ca="1">CO184</f>
        <v>0</v>
      </c>
      <c r="BF73" s="69">
        <f t="shared" ca="1" si="172"/>
        <v>0</v>
      </c>
      <c r="BG73" s="39"/>
      <c r="BH73" s="4531"/>
      <c r="BI73" s="4532"/>
      <c r="BJ73" s="4532"/>
      <c r="BK73" s="389" t="s">
        <v>8</v>
      </c>
      <c r="BL73" s="405">
        <f t="shared" ca="1" si="200"/>
        <v>0</v>
      </c>
      <c r="BM73" s="405">
        <f t="shared" ca="1" si="173"/>
        <v>0</v>
      </c>
      <c r="BN73" s="405">
        <f t="shared" ca="1" si="173"/>
        <v>0</v>
      </c>
      <c r="BO73" s="405">
        <f t="shared" ca="1" si="173"/>
        <v>0</v>
      </c>
      <c r="BP73" s="405">
        <f t="shared" ca="1" si="173"/>
        <v>0</v>
      </c>
      <c r="BQ73" s="405">
        <f t="shared" ca="1" si="173"/>
        <v>0</v>
      </c>
      <c r="BR73" s="406">
        <f t="shared" ca="1" si="199"/>
        <v>0</v>
      </c>
      <c r="BS73" s="407">
        <f t="shared" ca="1" si="201"/>
        <v>0</v>
      </c>
      <c r="BT73" s="408">
        <f ca="1">IF(BT14="X",0,AZ73)</f>
        <v>0</v>
      </c>
      <c r="BU73" s="408">
        <f ca="1">IF(BU14="X",0,BA73)</f>
        <v>0</v>
      </c>
      <c r="BV73" s="408">
        <f ca="1">IF(BV14="X",0,BB73)</f>
        <v>0</v>
      </c>
      <c r="BW73" s="408">
        <f ca="1">IF(BW14="X",0,BC73)</f>
        <v>0</v>
      </c>
      <c r="BX73" s="408">
        <f ca="1">IF(BX14="X",0,BD73)</f>
        <v>0</v>
      </c>
      <c r="BY73" s="409">
        <f t="shared" ca="1" si="174"/>
        <v>0</v>
      </c>
      <c r="BZ73" s="409">
        <f t="shared" ca="1" si="175"/>
        <v>0</v>
      </c>
      <c r="CA73" s="409">
        <f t="shared" ca="1" si="176"/>
        <v>0</v>
      </c>
      <c r="CB73" s="459">
        <f t="shared" ca="1" si="177"/>
        <v>0</v>
      </c>
      <c r="CC73" s="459">
        <f t="shared" ca="1" si="178"/>
        <v>0</v>
      </c>
      <c r="CD73" s="450">
        <f t="shared" ca="1" si="179"/>
        <v>0</v>
      </c>
      <c r="CE73" s="409">
        <f t="shared" ca="1" si="180"/>
        <v>0</v>
      </c>
      <c r="CF73" s="409">
        <f t="shared" ca="1" si="181"/>
        <v>0</v>
      </c>
      <c r="CG73" s="409">
        <f t="shared" ca="1" si="182"/>
        <v>0</v>
      </c>
      <c r="CH73" s="409">
        <f t="shared" ca="1" si="183"/>
        <v>0</v>
      </c>
      <c r="CI73" s="459">
        <f t="shared" ca="1" si="184"/>
        <v>0</v>
      </c>
      <c r="CJ73" s="459">
        <f t="shared" ca="1" si="185"/>
        <v>0</v>
      </c>
      <c r="CK73" s="450">
        <f t="shared" ca="1" si="186"/>
        <v>0</v>
      </c>
      <c r="CL73" s="450">
        <f t="shared" ca="1" si="187"/>
        <v>0</v>
      </c>
      <c r="CM73" s="450">
        <f t="shared" ca="1" si="188"/>
        <v>0</v>
      </c>
      <c r="CN73" s="450">
        <f t="shared" si="189"/>
        <v>0</v>
      </c>
      <c r="CO73" s="450">
        <f t="shared" si="190"/>
        <v>0</v>
      </c>
      <c r="CP73" s="450">
        <f t="shared" si="191"/>
        <v>0</v>
      </c>
      <c r="CQ73" s="450">
        <f t="shared" si="192"/>
        <v>0</v>
      </c>
      <c r="CR73" s="410">
        <f t="shared" si="193"/>
        <v>0</v>
      </c>
      <c r="CS73" s="411">
        <f t="shared" si="194"/>
        <v>0</v>
      </c>
      <c r="CT73" s="412">
        <f t="shared" si="195"/>
        <v>0</v>
      </c>
      <c r="CU73" s="395">
        <f t="shared" ca="1" si="196"/>
        <v>0</v>
      </c>
      <c r="CV73" s="391"/>
      <c r="CW73" s="396"/>
      <c r="CX73" s="38"/>
      <c r="CY73" s="38"/>
      <c r="CZ73" s="38"/>
      <c r="DA73" s="38"/>
      <c r="DB73" s="63"/>
      <c r="DC73" s="38"/>
      <c r="DD73" s="1804"/>
      <c r="DE73" s="38"/>
      <c r="DF73" s="38"/>
      <c r="DG73" s="38"/>
      <c r="DH73" s="38"/>
      <c r="DI73" s="38"/>
      <c r="DJ73" s="38"/>
      <c r="DK73" s="38"/>
      <c r="DL73" s="76"/>
      <c r="DM73" s="76"/>
      <c r="DN73" s="76"/>
      <c r="DO73" s="76"/>
      <c r="DP73" s="76"/>
      <c r="DQ73" s="76"/>
      <c r="DR73" s="76"/>
      <c r="DS73" s="21"/>
      <c r="EN73" s="274"/>
      <c r="EO73" s="274"/>
      <c r="EP73" s="274"/>
      <c r="EQ73" s="274"/>
      <c r="ER73" s="274"/>
      <c r="FJ73" s="800"/>
      <c r="FM73" s="274"/>
      <c r="FN73" s="274"/>
      <c r="FO73" s="274"/>
      <c r="FP73" s="274"/>
      <c r="FQ73" s="274"/>
      <c r="FR73" s="274"/>
      <c r="FS73" s="274"/>
      <c r="FT73" s="274"/>
      <c r="FU73" s="274"/>
      <c r="FV73" s="274"/>
      <c r="FW73" s="274"/>
      <c r="FX73" s="274"/>
      <c r="FY73" s="274"/>
      <c r="FZ73" s="274"/>
      <c r="GA73" s="274"/>
      <c r="GB73" s="274"/>
      <c r="GC73" s="274"/>
      <c r="GD73" s="274"/>
      <c r="GE73" s="274"/>
      <c r="GF73" s="274"/>
      <c r="GG73" s="274"/>
      <c r="GZ73" s="274"/>
      <c r="HA73" s="274"/>
      <c r="HB73" s="274"/>
      <c r="HC73" s="274"/>
      <c r="HD73" s="274"/>
      <c r="HE73" s="274"/>
      <c r="HF73" s="274"/>
      <c r="HG73" s="274"/>
      <c r="HH73" s="274"/>
      <c r="HI73" s="800"/>
      <c r="HJ73" s="4719"/>
      <c r="HK73" s="4719"/>
      <c r="HL73" s="4719"/>
      <c r="HM73" s="248"/>
      <c r="HN73" s="248"/>
      <c r="HO73" s="248"/>
      <c r="HP73" s="248"/>
      <c r="HQ73" s="248"/>
      <c r="HR73" s="248"/>
      <c r="HS73" s="248"/>
      <c r="HT73" s="248"/>
      <c r="HU73" s="248"/>
      <c r="HV73" s="248"/>
      <c r="HW73" s="248"/>
      <c r="HX73" s="248"/>
      <c r="HY73" s="248"/>
      <c r="HZ73" s="248"/>
      <c r="IA73" s="248"/>
      <c r="IB73" s="248"/>
      <c r="IC73" s="248"/>
      <c r="ID73" s="248"/>
      <c r="IE73" s="248"/>
      <c r="IF73" s="248"/>
      <c r="IG73" s="248"/>
      <c r="IH73" s="248"/>
      <c r="II73" s="248"/>
      <c r="IJ73" s="248"/>
      <c r="IK73" s="248"/>
      <c r="IL73" s="248"/>
      <c r="IM73" s="248"/>
      <c r="IN73" s="248"/>
      <c r="IO73" s="248"/>
      <c r="IP73" s="248"/>
      <c r="IQ73" s="248"/>
      <c r="IR73" s="248"/>
      <c r="IS73" s="248"/>
      <c r="IT73" s="248"/>
      <c r="IU73" s="248"/>
      <c r="IV73" s="248"/>
      <c r="IW73" s="274"/>
    </row>
    <row r="74" spans="3:259" s="57" customFormat="1" hidden="1">
      <c r="C74" s="736"/>
      <c r="E74" s="65"/>
      <c r="F74" s="31"/>
      <c r="G74" s="31"/>
      <c r="H74" s="31"/>
      <c r="I74" s="31"/>
      <c r="J74" s="31"/>
      <c r="K74" s="31"/>
      <c r="L74" s="31"/>
      <c r="M74" s="31"/>
      <c r="N74" s="31"/>
      <c r="O74" s="31"/>
      <c r="P74" s="31"/>
      <c r="Q74" s="31"/>
      <c r="R74" s="31"/>
      <c r="S74" s="31"/>
      <c r="T74" s="31"/>
      <c r="U74" s="31"/>
      <c r="V74" s="31"/>
      <c r="W74" s="32"/>
      <c r="X74" s="32"/>
      <c r="Y74" s="31"/>
      <c r="Z74" s="31"/>
      <c r="AA74" s="31"/>
      <c r="AB74" s="31"/>
      <c r="AC74" s="31"/>
      <c r="AD74" s="33"/>
      <c r="AE74" s="33"/>
      <c r="AF74" s="33"/>
      <c r="AG74" s="34"/>
      <c r="AH74" s="58"/>
      <c r="AI74" s="33"/>
      <c r="AJ74" s="33"/>
      <c r="AK74" s="33"/>
      <c r="AL74" s="33"/>
      <c r="AM74" s="33"/>
      <c r="AN74" s="33"/>
      <c r="AO74" s="33"/>
      <c r="AP74" s="33"/>
      <c r="AQ74" s="33"/>
      <c r="AR74" s="33"/>
      <c r="AS74" s="58"/>
      <c r="AT74" s="58"/>
      <c r="AU74" s="516">
        <v>5</v>
      </c>
      <c r="AV74" s="384"/>
      <c r="AW74" s="4510" t="str">
        <f>BH74</f>
        <v>İLAHİYAT FAK.</v>
      </c>
      <c r="AX74" s="1084" t="s">
        <v>7</v>
      </c>
      <c r="AY74" s="1097">
        <f ca="1">CB185</f>
        <v>0</v>
      </c>
      <c r="AZ74" s="826">
        <f ca="1">CD185</f>
        <v>0</v>
      </c>
      <c r="BA74" s="826">
        <f ca="1">CF185</f>
        <v>0</v>
      </c>
      <c r="BB74" s="826">
        <f ca="1">CH185</f>
        <v>0</v>
      </c>
      <c r="BC74" s="826">
        <f ca="1">CJ185</f>
        <v>0</v>
      </c>
      <c r="BD74" s="826">
        <f ca="1">CL185</f>
        <v>0</v>
      </c>
      <c r="BE74" s="827">
        <f ca="1">CN185</f>
        <v>0</v>
      </c>
      <c r="BF74" s="69">
        <f t="shared" ca="1" si="172"/>
        <v>0</v>
      </c>
      <c r="BG74" s="39"/>
      <c r="BH74" s="4529" t="str">
        <f t="shared" ref="BH74" si="203">BH62</f>
        <v>İLAHİYAT FAK.</v>
      </c>
      <c r="BI74" s="4530"/>
      <c r="BJ74" s="4530"/>
      <c r="BK74" s="388" t="s">
        <v>7</v>
      </c>
      <c r="BL74" s="397">
        <f t="shared" ca="1" si="200"/>
        <v>0</v>
      </c>
      <c r="BM74" s="397">
        <f t="shared" ref="BM74:BM85" ca="1" si="204">IF(BM$14="E",AZ74,(IF(OR(BM$1="X",BM$14="X"),0,AZ74)))</f>
        <v>0</v>
      </c>
      <c r="BN74" s="397">
        <f t="shared" ref="BN74:BN85" ca="1" si="205">IF(BN$14="E",BA74,(IF(OR(BN$1="X",BN$14="X"),0,BA74)))</f>
        <v>0</v>
      </c>
      <c r="BO74" s="397">
        <f t="shared" ref="BO74:BO81" ca="1" si="206">IF(BO$14="E",BB74,(IF(OR(BO$1="X",BO$14="X"),0,BB74)))</f>
        <v>0</v>
      </c>
      <c r="BP74" s="397">
        <f t="shared" ref="BP74:BP85" ca="1" si="207">IF(BP$14="E",BC74,(IF(OR(BP$1="X",BP$14="X"),0,BC74)))</f>
        <v>0</v>
      </c>
      <c r="BQ74" s="397">
        <f t="shared" ref="BQ74:BQ85" ca="1" si="208">IF(BQ$14="E",BD74,(IF(OR(BQ$1="X",BQ$14="X"),0,BD74)))</f>
        <v>0</v>
      </c>
      <c r="BR74" s="398">
        <f t="shared" ca="1" si="199"/>
        <v>0</v>
      </c>
      <c r="BS74" s="492">
        <f t="shared" ca="1" si="201"/>
        <v>0</v>
      </c>
      <c r="BT74" s="400">
        <f ca="1">IF(BT14="X",0,AZ74)</f>
        <v>0</v>
      </c>
      <c r="BU74" s="400">
        <f ca="1">IF(BU14="X",0,BA74)</f>
        <v>0</v>
      </c>
      <c r="BV74" s="400">
        <f ca="1">IF(BV14="X",0,BB74)</f>
        <v>0</v>
      </c>
      <c r="BW74" s="400">
        <f ca="1">IF(BW14="X",0,BC74)</f>
        <v>0</v>
      </c>
      <c r="BX74" s="400">
        <f ca="1">IF(BX14="X",0,BD74)</f>
        <v>0</v>
      </c>
      <c r="BY74" s="401">
        <f t="shared" ca="1" si="174"/>
        <v>0</v>
      </c>
      <c r="BZ74" s="401">
        <f t="shared" ca="1" si="175"/>
        <v>0</v>
      </c>
      <c r="CA74" s="401">
        <f t="shared" ca="1" si="176"/>
        <v>0</v>
      </c>
      <c r="CB74" s="458">
        <f t="shared" ca="1" si="177"/>
        <v>0</v>
      </c>
      <c r="CC74" s="458">
        <f t="shared" ca="1" si="178"/>
        <v>0</v>
      </c>
      <c r="CD74" s="447">
        <f t="shared" ca="1" si="179"/>
        <v>0</v>
      </c>
      <c r="CE74" s="401">
        <f t="shared" ca="1" si="180"/>
        <v>0</v>
      </c>
      <c r="CF74" s="401">
        <f t="shared" ca="1" si="181"/>
        <v>0</v>
      </c>
      <c r="CG74" s="401">
        <f t="shared" ca="1" si="182"/>
        <v>0</v>
      </c>
      <c r="CH74" s="401">
        <f t="shared" ca="1" si="183"/>
        <v>0</v>
      </c>
      <c r="CI74" s="458">
        <f t="shared" ca="1" si="184"/>
        <v>0</v>
      </c>
      <c r="CJ74" s="458">
        <f t="shared" ca="1" si="185"/>
        <v>0</v>
      </c>
      <c r="CK74" s="447">
        <f t="shared" ca="1" si="186"/>
        <v>0</v>
      </c>
      <c r="CL74" s="447">
        <f t="shared" ca="1" si="187"/>
        <v>0</v>
      </c>
      <c r="CM74" s="447">
        <f t="shared" ca="1" si="188"/>
        <v>0</v>
      </c>
      <c r="CN74" s="447">
        <f t="shared" si="189"/>
        <v>0</v>
      </c>
      <c r="CO74" s="447">
        <f t="shared" si="190"/>
        <v>0</v>
      </c>
      <c r="CP74" s="447">
        <f t="shared" si="191"/>
        <v>0</v>
      </c>
      <c r="CQ74" s="447">
        <f t="shared" si="192"/>
        <v>0</v>
      </c>
      <c r="CR74" s="402">
        <f t="shared" si="193"/>
        <v>0</v>
      </c>
      <c r="CS74" s="403">
        <f t="shared" si="194"/>
        <v>0</v>
      </c>
      <c r="CT74" s="404">
        <f t="shared" si="195"/>
        <v>0</v>
      </c>
      <c r="CU74" s="393">
        <f t="shared" ca="1" si="196"/>
        <v>0</v>
      </c>
      <c r="CV74" s="392"/>
      <c r="CW74" s="394"/>
      <c r="CX74" s="38"/>
      <c r="CY74" s="38"/>
      <c r="CZ74" s="38"/>
      <c r="DA74" s="38"/>
      <c r="DB74" s="63"/>
      <c r="DC74" s="38"/>
      <c r="DD74" s="1804"/>
      <c r="DE74" s="38"/>
      <c r="DF74" s="38"/>
      <c r="DG74" s="38"/>
      <c r="DH74" s="38"/>
      <c r="DI74" s="38"/>
      <c r="DJ74" s="38"/>
      <c r="DK74" s="38"/>
      <c r="DL74" s="76"/>
      <c r="DM74" s="76"/>
      <c r="DN74" s="76"/>
      <c r="DO74" s="76"/>
      <c r="DP74" s="76"/>
      <c r="DQ74" s="76"/>
      <c r="DR74" s="76"/>
      <c r="DS74" s="21"/>
      <c r="EN74" s="274"/>
      <c r="EO74" s="274"/>
      <c r="EP74" s="274"/>
      <c r="EQ74" s="274"/>
      <c r="ER74" s="274"/>
      <c r="FJ74" s="800"/>
      <c r="FM74" s="274"/>
      <c r="FN74" s="274"/>
      <c r="FO74" s="274"/>
      <c r="FP74" s="274"/>
      <c r="FQ74" s="274"/>
      <c r="FR74" s="274"/>
      <c r="FS74" s="274"/>
      <c r="FT74" s="274"/>
      <c r="FU74" s="274"/>
      <c r="FV74" s="274"/>
      <c r="FW74" s="274"/>
      <c r="FX74" s="274"/>
      <c r="FY74" s="274"/>
      <c r="FZ74" s="274"/>
      <c r="GA74" s="274"/>
      <c r="GB74" s="274"/>
      <c r="GC74" s="274"/>
      <c r="GD74" s="274"/>
      <c r="GE74" s="274"/>
      <c r="GF74" s="274"/>
      <c r="GG74" s="274"/>
      <c r="GZ74" s="800"/>
      <c r="HA74" s="800"/>
      <c r="HB74" s="800"/>
      <c r="HC74" s="800"/>
      <c r="HD74" s="800"/>
      <c r="HE74" s="800"/>
      <c r="HF74" s="800"/>
      <c r="HG74" s="274"/>
      <c r="HH74" s="274"/>
      <c r="HI74" s="800"/>
      <c r="HJ74" s="1039"/>
      <c r="HK74" s="1039"/>
      <c r="HL74" s="4366"/>
      <c r="HM74" s="353"/>
      <c r="HN74" s="248"/>
      <c r="HO74" s="248"/>
      <c r="HP74" s="248"/>
      <c r="HQ74" s="248"/>
      <c r="HR74" s="248"/>
      <c r="HS74" s="248"/>
      <c r="HT74" s="248"/>
      <c r="HU74" s="248"/>
      <c r="HV74" s="248"/>
      <c r="HW74" s="248"/>
      <c r="HX74" s="248"/>
      <c r="HY74" s="248"/>
      <c r="HZ74" s="248"/>
      <c r="IA74" s="248"/>
      <c r="IB74" s="248"/>
      <c r="IC74" s="248"/>
      <c r="ID74" s="248"/>
      <c r="IE74" s="248"/>
      <c r="IF74" s="248"/>
      <c r="IG74" s="248"/>
      <c r="IH74" s="248"/>
      <c r="II74" s="248"/>
      <c r="IJ74" s="248"/>
      <c r="IK74" s="248"/>
      <c r="IL74" s="248"/>
      <c r="IM74" s="248"/>
      <c r="IN74" s="248"/>
      <c r="IO74" s="248"/>
      <c r="IP74" s="248"/>
      <c r="IQ74" s="248"/>
      <c r="IR74" s="248"/>
      <c r="IS74" s="248"/>
      <c r="IT74" s="248"/>
      <c r="IU74" s="248"/>
      <c r="IV74" s="248"/>
      <c r="IW74" s="274"/>
    </row>
    <row r="75" spans="3:259" s="57" customFormat="1" ht="13.5" hidden="1" thickBot="1">
      <c r="C75" s="736"/>
      <c r="E75" s="65"/>
      <c r="F75" s="31"/>
      <c r="G75" s="31"/>
      <c r="H75" s="31"/>
      <c r="I75" s="31"/>
      <c r="J75" s="31"/>
      <c r="K75" s="31"/>
      <c r="L75" s="31"/>
      <c r="M75" s="31"/>
      <c r="N75" s="31"/>
      <c r="O75" s="31"/>
      <c r="P75" s="31"/>
      <c r="Q75" s="31"/>
      <c r="R75" s="31"/>
      <c r="S75" s="31"/>
      <c r="T75" s="31"/>
      <c r="U75" s="31"/>
      <c r="V75" s="31"/>
      <c r="W75" s="32"/>
      <c r="X75" s="32"/>
      <c r="Y75" s="31"/>
      <c r="Z75" s="31"/>
      <c r="AA75" s="31"/>
      <c r="AB75" s="31"/>
      <c r="AC75" s="31"/>
      <c r="AD75" s="33"/>
      <c r="AE75" s="33"/>
      <c r="AF75" s="33"/>
      <c r="AG75" s="34"/>
      <c r="AH75" s="58"/>
      <c r="AI75" s="33"/>
      <c r="AJ75" s="33"/>
      <c r="AK75" s="33"/>
      <c r="AL75" s="33"/>
      <c r="AM75" s="33"/>
      <c r="AN75" s="33"/>
      <c r="AO75" s="33"/>
      <c r="AP75" s="33"/>
      <c r="AQ75" s="33"/>
      <c r="AR75" s="33"/>
      <c r="AS75" s="58"/>
      <c r="AT75" s="58"/>
      <c r="AU75" s="516">
        <v>6</v>
      </c>
      <c r="AV75" s="384"/>
      <c r="AW75" s="4510"/>
      <c r="AX75" s="1084" t="s">
        <v>8</v>
      </c>
      <c r="AY75" s="1097">
        <f ca="1">CC185</f>
        <v>0</v>
      </c>
      <c r="AZ75" s="826">
        <f ca="1">CE185</f>
        <v>0</v>
      </c>
      <c r="BA75" s="826">
        <f ca="1">CG185</f>
        <v>0</v>
      </c>
      <c r="BB75" s="826">
        <f ca="1">CI185</f>
        <v>0</v>
      </c>
      <c r="BC75" s="826">
        <f ca="1">CK185</f>
        <v>0</v>
      </c>
      <c r="BD75" s="826">
        <f ca="1">CM185</f>
        <v>0</v>
      </c>
      <c r="BE75" s="827">
        <f ca="1">CO185</f>
        <v>0</v>
      </c>
      <c r="BF75" s="69">
        <f t="shared" ca="1" si="172"/>
        <v>0</v>
      </c>
      <c r="BG75" s="39"/>
      <c r="BH75" s="4531"/>
      <c r="BI75" s="4532"/>
      <c r="BJ75" s="4532"/>
      <c r="BK75" s="389" t="s">
        <v>8</v>
      </c>
      <c r="BL75" s="405">
        <f t="shared" ca="1" si="200"/>
        <v>0</v>
      </c>
      <c r="BM75" s="405">
        <f t="shared" ca="1" si="204"/>
        <v>0</v>
      </c>
      <c r="BN75" s="405">
        <f t="shared" ca="1" si="205"/>
        <v>0</v>
      </c>
      <c r="BO75" s="405">
        <f t="shared" ca="1" si="206"/>
        <v>0</v>
      </c>
      <c r="BP75" s="405">
        <f t="shared" ca="1" si="207"/>
        <v>0</v>
      </c>
      <c r="BQ75" s="405">
        <f t="shared" ca="1" si="208"/>
        <v>0</v>
      </c>
      <c r="BR75" s="406">
        <f t="shared" ca="1" si="199"/>
        <v>0</v>
      </c>
      <c r="BS75" s="407">
        <f t="shared" ca="1" si="201"/>
        <v>0</v>
      </c>
      <c r="BT75" s="408">
        <f ca="1">IF(BT14="X",0,AZ75)</f>
        <v>0</v>
      </c>
      <c r="BU75" s="408">
        <f ca="1">IF(BU14="X",0,BA75)</f>
        <v>0</v>
      </c>
      <c r="BV75" s="408">
        <f ca="1">IF(BV14="X",0,BB75)</f>
        <v>0</v>
      </c>
      <c r="BW75" s="408">
        <f ca="1">IF(BW14="X",0,BC75)</f>
        <v>0</v>
      </c>
      <c r="BX75" s="408">
        <f ca="1">IF(BX14="X",0,BD75)</f>
        <v>0</v>
      </c>
      <c r="BY75" s="409">
        <f t="shared" ca="1" si="174"/>
        <v>0</v>
      </c>
      <c r="BZ75" s="409">
        <f t="shared" ca="1" si="175"/>
        <v>0</v>
      </c>
      <c r="CA75" s="409">
        <f t="shared" ca="1" si="176"/>
        <v>0</v>
      </c>
      <c r="CB75" s="459">
        <f t="shared" ca="1" si="177"/>
        <v>0</v>
      </c>
      <c r="CC75" s="459">
        <f t="shared" ca="1" si="178"/>
        <v>0</v>
      </c>
      <c r="CD75" s="450">
        <f t="shared" ca="1" si="179"/>
        <v>0</v>
      </c>
      <c r="CE75" s="409">
        <f t="shared" ca="1" si="180"/>
        <v>0</v>
      </c>
      <c r="CF75" s="409">
        <f t="shared" ca="1" si="181"/>
        <v>0</v>
      </c>
      <c r="CG75" s="409">
        <f t="shared" ca="1" si="182"/>
        <v>0</v>
      </c>
      <c r="CH75" s="409">
        <f t="shared" ca="1" si="183"/>
        <v>0</v>
      </c>
      <c r="CI75" s="459">
        <f t="shared" ca="1" si="184"/>
        <v>0</v>
      </c>
      <c r="CJ75" s="459">
        <f t="shared" ca="1" si="185"/>
        <v>0</v>
      </c>
      <c r="CK75" s="450">
        <f t="shared" ca="1" si="186"/>
        <v>0</v>
      </c>
      <c r="CL75" s="450">
        <f t="shared" ca="1" si="187"/>
        <v>0</v>
      </c>
      <c r="CM75" s="450">
        <f t="shared" ca="1" si="188"/>
        <v>0</v>
      </c>
      <c r="CN75" s="450">
        <f t="shared" si="189"/>
        <v>0</v>
      </c>
      <c r="CO75" s="450">
        <f t="shared" si="190"/>
        <v>0</v>
      </c>
      <c r="CP75" s="450">
        <f t="shared" si="191"/>
        <v>0</v>
      </c>
      <c r="CQ75" s="450">
        <f t="shared" si="192"/>
        <v>0</v>
      </c>
      <c r="CR75" s="410">
        <f t="shared" si="193"/>
        <v>0</v>
      </c>
      <c r="CS75" s="411">
        <f t="shared" si="194"/>
        <v>0</v>
      </c>
      <c r="CT75" s="412">
        <f t="shared" si="195"/>
        <v>0</v>
      </c>
      <c r="CU75" s="395">
        <f t="shared" ca="1" si="196"/>
        <v>0</v>
      </c>
      <c r="CV75" s="391"/>
      <c r="CW75" s="396"/>
      <c r="CX75" s="38"/>
      <c r="CY75" s="38"/>
      <c r="CZ75" s="38"/>
      <c r="DA75" s="38"/>
      <c r="DB75" s="63"/>
      <c r="DC75" s="38"/>
      <c r="DD75" s="1804"/>
      <c r="DE75" s="38"/>
      <c r="DF75" s="38"/>
      <c r="DG75" s="38"/>
      <c r="DH75" s="38"/>
      <c r="DI75" s="38"/>
      <c r="DJ75" s="38"/>
      <c r="DK75" s="38"/>
      <c r="DL75" s="76"/>
      <c r="DM75" s="76"/>
      <c r="DN75" s="76"/>
      <c r="DO75" s="76"/>
      <c r="DP75" s="76"/>
      <c r="DQ75" s="76"/>
      <c r="DR75" s="76"/>
      <c r="DS75" s="21"/>
      <c r="EN75" s="274"/>
      <c r="EO75" s="274"/>
      <c r="EP75" s="274"/>
      <c r="EQ75" s="274"/>
      <c r="ER75" s="274"/>
      <c r="FJ75" s="800"/>
      <c r="FM75" s="274"/>
      <c r="FN75" s="274"/>
      <c r="FO75" s="274"/>
      <c r="FP75" s="274"/>
      <c r="FQ75" s="274"/>
      <c r="FR75" s="274"/>
      <c r="FS75" s="274"/>
      <c r="FT75" s="274"/>
      <c r="FU75" s="274"/>
      <c r="FV75" s="274"/>
      <c r="FW75" s="274"/>
      <c r="FX75" s="274"/>
      <c r="FY75" s="274"/>
      <c r="FZ75" s="274"/>
      <c r="GA75" s="274"/>
      <c r="GB75" s="274"/>
      <c r="GC75" s="274"/>
      <c r="GD75" s="274"/>
      <c r="GE75" s="274"/>
      <c r="GF75" s="274"/>
      <c r="GG75" s="274"/>
      <c r="GZ75" s="800"/>
      <c r="HA75" s="800"/>
      <c r="HB75" s="800"/>
      <c r="HC75" s="800"/>
      <c r="HD75" s="800"/>
      <c r="HE75" s="800"/>
      <c r="HF75" s="800"/>
      <c r="HG75" s="274"/>
      <c r="HH75" s="274"/>
      <c r="HJ75" s="1039"/>
      <c r="HK75" s="1039"/>
      <c r="HL75" s="4366"/>
      <c r="HM75" s="353"/>
      <c r="HN75" s="248"/>
      <c r="HO75" s="248"/>
      <c r="HP75" s="248"/>
      <c r="HQ75" s="248"/>
      <c r="HR75" s="248"/>
      <c r="HS75" s="248"/>
      <c r="HT75" s="248"/>
      <c r="HU75" s="248"/>
      <c r="HV75" s="248"/>
      <c r="HW75" s="248"/>
      <c r="HX75" s="248"/>
      <c r="HY75" s="248"/>
      <c r="HZ75" s="248"/>
      <c r="IA75" s="248"/>
      <c r="IB75" s="248"/>
      <c r="IC75" s="248"/>
      <c r="ID75" s="248"/>
      <c r="IE75" s="248"/>
      <c r="IF75" s="248"/>
      <c r="IG75" s="248"/>
      <c r="IH75" s="248"/>
      <c r="II75" s="248"/>
      <c r="IJ75" s="248"/>
      <c r="IK75" s="248"/>
      <c r="IL75" s="248"/>
      <c r="IM75" s="248"/>
      <c r="IN75" s="248"/>
      <c r="IO75" s="248"/>
      <c r="IP75" s="248"/>
      <c r="IQ75" s="248"/>
      <c r="IR75" s="248"/>
      <c r="IS75" s="248"/>
      <c r="IT75" s="248"/>
      <c r="IU75" s="248"/>
      <c r="IV75" s="248"/>
      <c r="IW75" s="274"/>
    </row>
    <row r="76" spans="3:259" s="57" customFormat="1" hidden="1">
      <c r="C76" s="736"/>
      <c r="E76" s="65"/>
      <c r="F76" s="31"/>
      <c r="G76" s="31"/>
      <c r="H76" s="31"/>
      <c r="I76" s="31"/>
      <c r="J76" s="31"/>
      <c r="K76" s="31"/>
      <c r="L76" s="31"/>
      <c r="M76" s="31"/>
      <c r="N76" s="31"/>
      <c r="O76" s="31"/>
      <c r="P76" s="31"/>
      <c r="Q76" s="31"/>
      <c r="R76" s="31"/>
      <c r="S76" s="31"/>
      <c r="T76" s="31"/>
      <c r="U76" s="31"/>
      <c r="V76" s="31"/>
      <c r="W76" s="32"/>
      <c r="X76" s="32"/>
      <c r="Y76" s="31"/>
      <c r="Z76" s="31"/>
      <c r="AA76" s="31"/>
      <c r="AB76" s="31"/>
      <c r="AC76" s="31"/>
      <c r="AD76" s="33"/>
      <c r="AE76" s="33"/>
      <c r="AF76" s="33"/>
      <c r="AG76" s="34"/>
      <c r="AH76" s="58"/>
      <c r="AI76" s="33"/>
      <c r="AJ76" s="33"/>
      <c r="AK76" s="33"/>
      <c r="AL76" s="33"/>
      <c r="AM76" s="33"/>
      <c r="AN76" s="33"/>
      <c r="AO76" s="33"/>
      <c r="AP76" s="33"/>
      <c r="AQ76" s="33"/>
      <c r="AR76" s="33"/>
      <c r="AS76" s="58"/>
      <c r="AT76" s="58"/>
      <c r="AU76" s="516">
        <v>7</v>
      </c>
      <c r="AV76" s="384"/>
      <c r="AW76" s="4510" t="str">
        <f>BH76</f>
        <v>SAĞLIK BİL. FAK.</v>
      </c>
      <c r="AX76" s="1084" t="s">
        <v>7</v>
      </c>
      <c r="AY76" s="1097">
        <f ca="1">CB186</f>
        <v>0</v>
      </c>
      <c r="AZ76" s="826">
        <f ca="1">CD186</f>
        <v>0</v>
      </c>
      <c r="BA76" s="826">
        <f ca="1">CF186</f>
        <v>0</v>
      </c>
      <c r="BB76" s="826">
        <f ca="1">CH186</f>
        <v>0</v>
      </c>
      <c r="BC76" s="826">
        <f ca="1">CJ186</f>
        <v>0</v>
      </c>
      <c r="BD76" s="826">
        <f ca="1">CL186</f>
        <v>0</v>
      </c>
      <c r="BE76" s="827">
        <f ca="1">CN186</f>
        <v>0</v>
      </c>
      <c r="BF76" s="69">
        <f t="shared" ca="1" si="172"/>
        <v>0</v>
      </c>
      <c r="BG76" s="39"/>
      <c r="BH76" s="4939" t="str">
        <f t="shared" ref="BH76" si="209">BH64</f>
        <v>SAĞLIK BİL. FAK.</v>
      </c>
      <c r="BI76" s="4940"/>
      <c r="BJ76" s="4940"/>
      <c r="BK76" s="390" t="s">
        <v>7</v>
      </c>
      <c r="BL76" s="485">
        <f t="shared" ca="1" si="200"/>
        <v>0</v>
      </c>
      <c r="BM76" s="485">
        <f t="shared" ca="1" si="204"/>
        <v>0</v>
      </c>
      <c r="BN76" s="485">
        <f t="shared" ca="1" si="205"/>
        <v>0</v>
      </c>
      <c r="BO76" s="485">
        <f t="shared" ca="1" si="206"/>
        <v>0</v>
      </c>
      <c r="BP76" s="485">
        <f t="shared" ca="1" si="207"/>
        <v>0</v>
      </c>
      <c r="BQ76" s="485">
        <f t="shared" ca="1" si="208"/>
        <v>0</v>
      </c>
      <c r="BR76" s="486">
        <f t="shared" ca="1" si="199"/>
        <v>0</v>
      </c>
      <c r="BS76" s="487">
        <f t="shared" ca="1" si="201"/>
        <v>0</v>
      </c>
      <c r="BT76" s="488">
        <f ca="1">IF(BT14="X",0,AZ76)</f>
        <v>0</v>
      </c>
      <c r="BU76" s="488">
        <f ca="1">IF(BU14="X",0,BA76)</f>
        <v>0</v>
      </c>
      <c r="BV76" s="488">
        <f ca="1">IF(BV14="X",0,BB76)</f>
        <v>0</v>
      </c>
      <c r="BW76" s="488">
        <f ca="1">IF(BW14="X",0,BC76)</f>
        <v>0</v>
      </c>
      <c r="BX76" s="488">
        <f ca="1">IF(BX14="X",0,BD76)</f>
        <v>0</v>
      </c>
      <c r="BY76" s="457">
        <f t="shared" ca="1" si="174"/>
        <v>0</v>
      </c>
      <c r="BZ76" s="457">
        <f t="shared" ca="1" si="175"/>
        <v>0</v>
      </c>
      <c r="CA76" s="457">
        <f t="shared" ca="1" si="176"/>
        <v>0</v>
      </c>
      <c r="CB76" s="468">
        <f t="shared" ca="1" si="177"/>
        <v>0</v>
      </c>
      <c r="CC76" s="468">
        <f t="shared" ca="1" si="178"/>
        <v>0</v>
      </c>
      <c r="CD76" s="460">
        <f t="shared" ca="1" si="179"/>
        <v>0</v>
      </c>
      <c r="CE76" s="457">
        <f t="shared" ca="1" si="180"/>
        <v>0</v>
      </c>
      <c r="CF76" s="457">
        <f t="shared" ca="1" si="181"/>
        <v>0</v>
      </c>
      <c r="CG76" s="457">
        <f t="shared" ca="1" si="182"/>
        <v>0</v>
      </c>
      <c r="CH76" s="457">
        <f t="shared" ca="1" si="183"/>
        <v>0</v>
      </c>
      <c r="CI76" s="468">
        <f t="shared" ca="1" si="184"/>
        <v>0</v>
      </c>
      <c r="CJ76" s="468">
        <f t="shared" ca="1" si="185"/>
        <v>0</v>
      </c>
      <c r="CK76" s="460">
        <f t="shared" ca="1" si="186"/>
        <v>0</v>
      </c>
      <c r="CL76" s="460">
        <f t="shared" ca="1" si="187"/>
        <v>0</v>
      </c>
      <c r="CM76" s="460">
        <f t="shared" ca="1" si="188"/>
        <v>0</v>
      </c>
      <c r="CN76" s="460">
        <f t="shared" si="189"/>
        <v>0</v>
      </c>
      <c r="CO76" s="460">
        <f t="shared" si="190"/>
        <v>0</v>
      </c>
      <c r="CP76" s="460">
        <f t="shared" si="191"/>
        <v>0</v>
      </c>
      <c r="CQ76" s="460">
        <f t="shared" si="192"/>
        <v>0</v>
      </c>
      <c r="CR76" s="489">
        <f t="shared" si="193"/>
        <v>0</v>
      </c>
      <c r="CS76" s="490">
        <f t="shared" si="194"/>
        <v>0</v>
      </c>
      <c r="CT76" s="491">
        <f t="shared" si="195"/>
        <v>0</v>
      </c>
      <c r="CU76" s="471">
        <f t="shared" ca="1" si="196"/>
        <v>0</v>
      </c>
      <c r="CV76" s="472"/>
      <c r="CW76" s="473"/>
      <c r="CX76" s="38"/>
      <c r="CY76" s="38"/>
      <c r="CZ76" s="38"/>
      <c r="DA76" s="38"/>
      <c r="DB76" s="63"/>
      <c r="DC76" s="38"/>
      <c r="DD76" s="1804"/>
      <c r="DE76" s="38"/>
      <c r="DF76" s="38"/>
      <c r="DG76" s="38"/>
      <c r="DH76" s="38"/>
      <c r="DI76" s="38"/>
      <c r="DJ76" s="38"/>
      <c r="DK76" s="38"/>
      <c r="DL76" s="76"/>
      <c r="DM76" s="76"/>
      <c r="DN76" s="76"/>
      <c r="DO76" s="76"/>
      <c r="DP76" s="76"/>
      <c r="DQ76" s="76"/>
      <c r="DR76" s="76"/>
      <c r="DS76" s="21"/>
      <c r="EN76" s="274"/>
      <c r="EO76" s="274"/>
      <c r="EP76" s="274"/>
      <c r="EQ76" s="274"/>
      <c r="ER76" s="274"/>
      <c r="FA76" s="1433"/>
      <c r="FJ76" s="800"/>
      <c r="FM76" s="274"/>
      <c r="FN76" s="274"/>
      <c r="FO76" s="274"/>
      <c r="FP76" s="274"/>
      <c r="FQ76" s="274"/>
      <c r="FR76" s="274"/>
      <c r="FS76" s="274"/>
      <c r="FT76" s="274"/>
      <c r="FU76" s="274"/>
      <c r="FV76" s="274"/>
      <c r="FW76" s="274"/>
      <c r="FX76" s="274"/>
      <c r="FY76" s="274"/>
      <c r="FZ76" s="274"/>
      <c r="GA76" s="274"/>
      <c r="GB76" s="274"/>
      <c r="GC76" s="274"/>
      <c r="GD76" s="274"/>
      <c r="GE76" s="274"/>
      <c r="GF76" s="274"/>
      <c r="GG76" s="274"/>
      <c r="HG76" s="63"/>
      <c r="HH76" s="63"/>
      <c r="HJ76" s="1039"/>
      <c r="HK76" s="1039"/>
      <c r="HL76" s="4366"/>
      <c r="HM76" s="353"/>
      <c r="HN76" s="248"/>
      <c r="HO76" s="248"/>
      <c r="HP76" s="248"/>
      <c r="HQ76" s="248"/>
      <c r="HR76" s="248"/>
      <c r="HS76" s="248"/>
      <c r="HT76" s="248"/>
      <c r="HU76" s="248"/>
      <c r="HV76" s="248"/>
      <c r="HW76" s="248"/>
      <c r="HX76" s="248"/>
      <c r="HY76" s="248"/>
      <c r="HZ76" s="248"/>
      <c r="IA76" s="248"/>
      <c r="IB76" s="248"/>
      <c r="IC76" s="248"/>
      <c r="ID76" s="248"/>
      <c r="IE76" s="248"/>
      <c r="IF76" s="248"/>
      <c r="IG76" s="248"/>
      <c r="IH76" s="248"/>
      <c r="II76" s="248"/>
      <c r="IJ76" s="248"/>
      <c r="IK76" s="248"/>
      <c r="IL76" s="248"/>
      <c r="IM76" s="248"/>
      <c r="IN76" s="248"/>
      <c r="IO76" s="248"/>
      <c r="IP76" s="248"/>
      <c r="IQ76" s="248"/>
      <c r="IR76" s="248"/>
      <c r="IS76" s="248"/>
      <c r="IT76" s="248"/>
      <c r="IU76" s="248"/>
      <c r="IV76" s="248"/>
      <c r="IW76" s="274"/>
    </row>
    <row r="77" spans="3:259" s="57" customFormat="1" ht="13.5" hidden="1" thickBot="1">
      <c r="C77" s="736"/>
      <c r="E77" s="65"/>
      <c r="F77" s="31"/>
      <c r="G77" s="31"/>
      <c r="H77" s="31"/>
      <c r="I77" s="31"/>
      <c r="J77" s="31"/>
      <c r="K77" s="31"/>
      <c r="L77" s="31"/>
      <c r="M77" s="31"/>
      <c r="N77" s="31"/>
      <c r="O77" s="31"/>
      <c r="P77" s="31"/>
      <c r="Q77" s="31"/>
      <c r="R77" s="31"/>
      <c r="S77" s="31"/>
      <c r="T77" s="31"/>
      <c r="U77" s="31"/>
      <c r="V77" s="31"/>
      <c r="W77" s="32"/>
      <c r="X77" s="32"/>
      <c r="Y77" s="31"/>
      <c r="Z77" s="31"/>
      <c r="AA77" s="31"/>
      <c r="AB77" s="31"/>
      <c r="AC77" s="31"/>
      <c r="AD77" s="33"/>
      <c r="AE77" s="33"/>
      <c r="AF77" s="33"/>
      <c r="AG77" s="34"/>
      <c r="AH77" s="58"/>
      <c r="AI77" s="33"/>
      <c r="AJ77" s="33"/>
      <c r="AK77" s="33"/>
      <c r="AL77" s="33"/>
      <c r="AM77" s="33"/>
      <c r="AN77" s="33"/>
      <c r="AO77" s="33"/>
      <c r="AP77" s="33"/>
      <c r="AQ77" s="33"/>
      <c r="AR77" s="33"/>
      <c r="AS77" s="58"/>
      <c r="AT77" s="58"/>
      <c r="AU77" s="516">
        <v>8</v>
      </c>
      <c r="AV77" s="384"/>
      <c r="AW77" s="4510"/>
      <c r="AX77" s="1084" t="s">
        <v>8</v>
      </c>
      <c r="AY77" s="1097">
        <f ca="1">CC186</f>
        <v>0</v>
      </c>
      <c r="AZ77" s="826">
        <f ca="1">CE186</f>
        <v>0</v>
      </c>
      <c r="BA77" s="826">
        <f ca="1">CG186</f>
        <v>0</v>
      </c>
      <c r="BB77" s="826">
        <f ca="1">CI186</f>
        <v>0</v>
      </c>
      <c r="BC77" s="826">
        <f ca="1">CK186</f>
        <v>0</v>
      </c>
      <c r="BD77" s="826">
        <f ca="1">CM186</f>
        <v>0</v>
      </c>
      <c r="BE77" s="827">
        <f ca="1">CO186</f>
        <v>0</v>
      </c>
      <c r="BF77" s="69">
        <f t="shared" ca="1" si="172"/>
        <v>0</v>
      </c>
      <c r="BG77" s="39"/>
      <c r="BH77" s="4939"/>
      <c r="BI77" s="4940"/>
      <c r="BJ77" s="4940"/>
      <c r="BK77" s="493" t="s">
        <v>8</v>
      </c>
      <c r="BL77" s="494">
        <f ca="1">IF(BL$14="E",AY77,(IF(OR(BL$1="X",BL$14="X"),0,AY77)))</f>
        <v>0</v>
      </c>
      <c r="BM77" s="494">
        <f t="shared" ca="1" si="204"/>
        <v>0</v>
      </c>
      <c r="BN77" s="494">
        <f t="shared" ca="1" si="205"/>
        <v>0</v>
      </c>
      <c r="BO77" s="494">
        <f t="shared" ca="1" si="206"/>
        <v>0</v>
      </c>
      <c r="BP77" s="494">
        <f t="shared" ca="1" si="207"/>
        <v>0</v>
      </c>
      <c r="BQ77" s="494">
        <f t="shared" ca="1" si="208"/>
        <v>0</v>
      </c>
      <c r="BR77" s="495">
        <f t="shared" ca="1" si="199"/>
        <v>0</v>
      </c>
      <c r="BS77" s="496">
        <f t="shared" ca="1" si="201"/>
        <v>0</v>
      </c>
      <c r="BT77" s="497">
        <f ca="1">IF(BT14="X",0,AZ77)</f>
        <v>0</v>
      </c>
      <c r="BU77" s="497">
        <f ca="1">IF(BU14="X",0,BA77)</f>
        <v>0</v>
      </c>
      <c r="BV77" s="497">
        <f ca="1">IF(BV14="X",0,BB77)</f>
        <v>0</v>
      </c>
      <c r="BW77" s="497">
        <f ca="1">IF(BW14="X",0,BC77)</f>
        <v>0</v>
      </c>
      <c r="BX77" s="497">
        <f ca="1">IF(BX14="X",0,BD77)</f>
        <v>0</v>
      </c>
      <c r="BY77" s="498">
        <f t="shared" ca="1" si="174"/>
        <v>0</v>
      </c>
      <c r="BZ77" s="498">
        <f t="shared" ca="1" si="175"/>
        <v>0</v>
      </c>
      <c r="CA77" s="498">
        <f t="shared" ca="1" si="176"/>
        <v>0</v>
      </c>
      <c r="CB77" s="462">
        <f t="shared" ca="1" si="177"/>
        <v>0</v>
      </c>
      <c r="CC77" s="462">
        <f t="shared" ca="1" si="178"/>
        <v>0</v>
      </c>
      <c r="CD77" s="461">
        <f t="shared" ca="1" si="179"/>
        <v>0</v>
      </c>
      <c r="CE77" s="498">
        <f t="shared" ca="1" si="180"/>
        <v>0</v>
      </c>
      <c r="CF77" s="498">
        <f t="shared" ca="1" si="181"/>
        <v>0</v>
      </c>
      <c r="CG77" s="498">
        <f t="shared" ca="1" si="182"/>
        <v>0</v>
      </c>
      <c r="CH77" s="498">
        <f t="shared" ca="1" si="183"/>
        <v>0</v>
      </c>
      <c r="CI77" s="462">
        <f t="shared" ca="1" si="184"/>
        <v>0</v>
      </c>
      <c r="CJ77" s="462">
        <f t="shared" ca="1" si="185"/>
        <v>0</v>
      </c>
      <c r="CK77" s="461">
        <f t="shared" ca="1" si="186"/>
        <v>0</v>
      </c>
      <c r="CL77" s="461">
        <f t="shared" ca="1" si="187"/>
        <v>0</v>
      </c>
      <c r="CM77" s="461">
        <f t="shared" ca="1" si="188"/>
        <v>0</v>
      </c>
      <c r="CN77" s="461">
        <f t="shared" si="189"/>
        <v>0</v>
      </c>
      <c r="CO77" s="461">
        <f t="shared" si="190"/>
        <v>0</v>
      </c>
      <c r="CP77" s="461">
        <f t="shared" si="191"/>
        <v>0</v>
      </c>
      <c r="CQ77" s="461">
        <f t="shared" si="192"/>
        <v>0</v>
      </c>
      <c r="CR77" s="499">
        <f t="shared" si="193"/>
        <v>0</v>
      </c>
      <c r="CS77" s="500">
        <f t="shared" si="194"/>
        <v>0</v>
      </c>
      <c r="CT77" s="501">
        <f t="shared" si="195"/>
        <v>0</v>
      </c>
      <c r="CU77" s="482">
        <f t="shared" ca="1" si="196"/>
        <v>0</v>
      </c>
      <c r="CV77" s="483"/>
      <c r="CW77" s="484"/>
      <c r="CX77" s="38"/>
      <c r="CY77" s="38"/>
      <c r="CZ77" s="38"/>
      <c r="DA77" s="38"/>
      <c r="DB77" s="63"/>
      <c r="DC77" s="38"/>
      <c r="DD77" s="1804"/>
      <c r="DE77" s="38"/>
      <c r="DF77" s="38"/>
      <c r="DG77" s="38"/>
      <c r="DH77" s="38"/>
      <c r="DI77" s="38"/>
      <c r="DJ77" s="38"/>
      <c r="DK77" s="38"/>
      <c r="DL77" s="76"/>
      <c r="DM77" s="76"/>
      <c r="DN77" s="76"/>
      <c r="DO77" s="76"/>
      <c r="DP77" s="76"/>
      <c r="DQ77" s="76"/>
      <c r="DR77" s="76"/>
      <c r="DS77" s="21"/>
      <c r="EN77" s="274"/>
      <c r="EO77" s="274"/>
      <c r="EP77" s="274"/>
      <c r="EQ77" s="274"/>
      <c r="ER77" s="274"/>
      <c r="FA77" s="1433"/>
      <c r="FJ77" s="800"/>
      <c r="FM77" s="274"/>
      <c r="FN77" s="274"/>
      <c r="FO77" s="274"/>
      <c r="FP77" s="274"/>
      <c r="FQ77" s="274"/>
      <c r="FR77" s="274"/>
      <c r="FS77" s="274"/>
      <c r="FT77" s="274"/>
      <c r="FU77" s="274"/>
      <c r="FV77" s="274"/>
      <c r="FW77" s="274"/>
      <c r="FX77" s="274"/>
      <c r="FY77" s="274"/>
      <c r="FZ77" s="274"/>
      <c r="GA77" s="274"/>
      <c r="GB77" s="274"/>
      <c r="GC77" s="274"/>
      <c r="GD77" s="274"/>
      <c r="GE77" s="274"/>
      <c r="GF77" s="274"/>
      <c r="GG77" s="274"/>
      <c r="HG77" s="63"/>
      <c r="HH77" s="63"/>
      <c r="HJ77" s="1039"/>
      <c r="HK77" s="1039"/>
      <c r="HL77" s="4366"/>
      <c r="HM77" s="353"/>
      <c r="HN77" s="248"/>
      <c r="HO77" s="248"/>
      <c r="HP77" s="248"/>
      <c r="HQ77" s="248"/>
      <c r="HR77" s="248"/>
      <c r="HS77" s="248"/>
      <c r="HT77" s="248"/>
      <c r="HU77" s="248"/>
      <c r="HV77" s="248"/>
      <c r="HW77" s="248"/>
      <c r="HX77" s="248"/>
      <c r="HY77" s="248"/>
      <c r="HZ77" s="248"/>
      <c r="IA77" s="248"/>
      <c r="IB77" s="248"/>
      <c r="IC77" s="248"/>
      <c r="ID77" s="248"/>
      <c r="IE77" s="248"/>
      <c r="IF77" s="248"/>
      <c r="IG77" s="248"/>
      <c r="IH77" s="248"/>
      <c r="II77" s="248"/>
      <c r="IJ77" s="248"/>
      <c r="IK77" s="248"/>
      <c r="IL77" s="248"/>
      <c r="IM77" s="248"/>
      <c r="IN77" s="248"/>
      <c r="IO77" s="248"/>
      <c r="IP77" s="248"/>
      <c r="IQ77" s="248"/>
      <c r="IR77" s="248"/>
      <c r="IS77" s="248"/>
      <c r="IT77" s="248"/>
      <c r="IU77" s="248"/>
      <c r="IV77" s="248"/>
      <c r="IW77" s="274"/>
    </row>
    <row r="78" spans="3:259" s="57" customFormat="1" hidden="1">
      <c r="C78" s="736"/>
      <c r="E78" s="65"/>
      <c r="F78" s="31"/>
      <c r="G78" s="31"/>
      <c r="H78" s="31"/>
      <c r="I78" s="31"/>
      <c r="J78" s="31"/>
      <c r="K78" s="31"/>
      <c r="L78" s="31"/>
      <c r="M78" s="31"/>
      <c r="N78" s="31"/>
      <c r="O78" s="31"/>
      <c r="P78" s="31"/>
      <c r="Q78" s="31"/>
      <c r="R78" s="31"/>
      <c r="S78" s="31"/>
      <c r="T78" s="31"/>
      <c r="U78" s="31"/>
      <c r="V78" s="31"/>
      <c r="W78" s="32"/>
      <c r="X78" s="32"/>
      <c r="Y78" s="31"/>
      <c r="Z78" s="31"/>
      <c r="AA78" s="31"/>
      <c r="AB78" s="31"/>
      <c r="AC78" s="31"/>
      <c r="AD78" s="33"/>
      <c r="AE78" s="33"/>
      <c r="AF78" s="33"/>
      <c r="AG78" s="34"/>
      <c r="AH78" s="58"/>
      <c r="AI78" s="33"/>
      <c r="AJ78" s="33"/>
      <c r="AK78" s="33"/>
      <c r="AL78" s="33"/>
      <c r="AM78" s="33"/>
      <c r="AN78" s="33"/>
      <c r="AO78" s="33"/>
      <c r="AP78" s="33"/>
      <c r="AQ78" s="33"/>
      <c r="AR78" s="33"/>
      <c r="AS78" s="58"/>
      <c r="AT78" s="58"/>
      <c r="AU78" s="516">
        <v>9</v>
      </c>
      <c r="AV78" s="384"/>
      <c r="AW78" s="4510" t="str">
        <f>BH78</f>
        <v>MİMARLIK FAK.</v>
      </c>
      <c r="AX78" s="1084" t="s">
        <v>7</v>
      </c>
      <c r="AY78" s="1097">
        <f ca="1">CB187</f>
        <v>0</v>
      </c>
      <c r="AZ78" s="826">
        <f ca="1">CD187</f>
        <v>0</v>
      </c>
      <c r="BA78" s="826">
        <f ca="1">CF187</f>
        <v>0</v>
      </c>
      <c r="BB78" s="826">
        <f ca="1">CH187</f>
        <v>0</v>
      </c>
      <c r="BC78" s="826">
        <f ca="1">CJ187</f>
        <v>0</v>
      </c>
      <c r="BD78" s="826">
        <f ca="1">CL187</f>
        <v>0</v>
      </c>
      <c r="BE78" s="827">
        <f ca="1">CN187</f>
        <v>0</v>
      </c>
      <c r="BF78" s="69">
        <f t="shared" ca="1" si="172"/>
        <v>0</v>
      </c>
      <c r="BG78" s="39"/>
      <c r="BH78" s="4529" t="str">
        <f t="shared" ref="BH78" si="210">BH66</f>
        <v>MİMARLIK FAK.</v>
      </c>
      <c r="BI78" s="4530"/>
      <c r="BJ78" s="4530"/>
      <c r="BK78" s="388" t="s">
        <v>7</v>
      </c>
      <c r="BL78" s="397">
        <f t="shared" ca="1" si="200"/>
        <v>0</v>
      </c>
      <c r="BM78" s="397">
        <f t="shared" ca="1" si="204"/>
        <v>0</v>
      </c>
      <c r="BN78" s="397">
        <f t="shared" ca="1" si="205"/>
        <v>0</v>
      </c>
      <c r="BO78" s="397">
        <f t="shared" ca="1" si="206"/>
        <v>0</v>
      </c>
      <c r="BP78" s="397">
        <f t="shared" ca="1" si="207"/>
        <v>0</v>
      </c>
      <c r="BQ78" s="397">
        <f t="shared" ca="1" si="208"/>
        <v>0</v>
      </c>
      <c r="BR78" s="398">
        <f t="shared" ca="1" si="199"/>
        <v>0</v>
      </c>
      <c r="BS78" s="492">
        <f t="shared" ca="1" si="201"/>
        <v>0</v>
      </c>
      <c r="BT78" s="400">
        <f ca="1">IF(BT14="X",0,AZ78)</f>
        <v>0</v>
      </c>
      <c r="BU78" s="400">
        <f ca="1">IF(BU14="X",0,BA78)</f>
        <v>0</v>
      </c>
      <c r="BV78" s="400">
        <f ca="1">IF(BV14="X",0,BB78)</f>
        <v>0</v>
      </c>
      <c r="BW78" s="400">
        <f ca="1">IF(BW14="X",0,BC78)</f>
        <v>0</v>
      </c>
      <c r="BX78" s="400">
        <f ca="1">IF(BX14="X",0,BD78)</f>
        <v>0</v>
      </c>
      <c r="BY78" s="401">
        <f t="shared" ca="1" si="174"/>
        <v>0</v>
      </c>
      <c r="BZ78" s="401">
        <f t="shared" ca="1" si="175"/>
        <v>0</v>
      </c>
      <c r="CA78" s="401">
        <f t="shared" ca="1" si="176"/>
        <v>0</v>
      </c>
      <c r="CB78" s="458">
        <f t="shared" ca="1" si="177"/>
        <v>0</v>
      </c>
      <c r="CC78" s="458">
        <f t="shared" ca="1" si="178"/>
        <v>0</v>
      </c>
      <c r="CD78" s="447">
        <f t="shared" ca="1" si="179"/>
        <v>0</v>
      </c>
      <c r="CE78" s="401">
        <f t="shared" ca="1" si="180"/>
        <v>0</v>
      </c>
      <c r="CF78" s="401">
        <f t="shared" ca="1" si="181"/>
        <v>0</v>
      </c>
      <c r="CG78" s="401">
        <f t="shared" ca="1" si="182"/>
        <v>0</v>
      </c>
      <c r="CH78" s="401">
        <f t="shared" ca="1" si="183"/>
        <v>0</v>
      </c>
      <c r="CI78" s="458">
        <f t="shared" ca="1" si="184"/>
        <v>0</v>
      </c>
      <c r="CJ78" s="458">
        <f t="shared" ca="1" si="185"/>
        <v>0</v>
      </c>
      <c r="CK78" s="447">
        <f t="shared" ca="1" si="186"/>
        <v>0</v>
      </c>
      <c r="CL78" s="447">
        <f t="shared" ca="1" si="187"/>
        <v>0</v>
      </c>
      <c r="CM78" s="447">
        <f t="shared" ca="1" si="188"/>
        <v>0</v>
      </c>
      <c r="CN78" s="447">
        <f t="shared" si="189"/>
        <v>0</v>
      </c>
      <c r="CO78" s="447">
        <f t="shared" si="190"/>
        <v>0</v>
      </c>
      <c r="CP78" s="447">
        <f t="shared" si="191"/>
        <v>0</v>
      </c>
      <c r="CQ78" s="447">
        <f t="shared" si="192"/>
        <v>0</v>
      </c>
      <c r="CR78" s="402">
        <f t="shared" si="193"/>
        <v>0</v>
      </c>
      <c r="CS78" s="403">
        <f t="shared" si="194"/>
        <v>0</v>
      </c>
      <c r="CT78" s="404">
        <f t="shared" si="195"/>
        <v>0</v>
      </c>
      <c r="CU78" s="393">
        <f t="shared" ca="1" si="196"/>
        <v>0</v>
      </c>
      <c r="CV78" s="392"/>
      <c r="CW78" s="394"/>
      <c r="CX78" s="38"/>
      <c r="CY78" s="38"/>
      <c r="CZ78" s="38"/>
      <c r="DA78" s="38"/>
      <c r="DB78" s="63"/>
      <c r="DC78" s="38"/>
      <c r="DD78" s="1804"/>
      <c r="DE78" s="38"/>
      <c r="DF78" s="38"/>
      <c r="DG78" s="38"/>
      <c r="DH78" s="38"/>
      <c r="DI78" s="38"/>
      <c r="DJ78" s="38"/>
      <c r="DK78" s="38"/>
      <c r="DL78" s="76"/>
      <c r="DM78" s="76"/>
      <c r="DN78" s="76"/>
      <c r="DO78" s="76"/>
      <c r="DP78" s="76"/>
      <c r="DQ78" s="76"/>
      <c r="DR78" s="76"/>
      <c r="DS78" s="21"/>
      <c r="EN78" s="274"/>
      <c r="EO78" s="274"/>
      <c r="EP78" s="274"/>
      <c r="EQ78" s="274"/>
      <c r="ER78" s="274"/>
      <c r="FA78" s="1433"/>
      <c r="FJ78" s="800"/>
      <c r="FM78" s="274"/>
      <c r="FN78" s="274"/>
      <c r="FO78" s="274"/>
      <c r="FP78" s="274"/>
      <c r="FQ78" s="274"/>
      <c r="FR78" s="274"/>
      <c r="FS78" s="274"/>
      <c r="FT78" s="274"/>
      <c r="FU78" s="274"/>
      <c r="FV78" s="274"/>
      <c r="FW78" s="274"/>
      <c r="FX78" s="274"/>
      <c r="FY78" s="274"/>
      <c r="FZ78" s="274"/>
      <c r="GA78" s="274"/>
      <c r="GB78" s="274"/>
      <c r="GC78" s="274"/>
      <c r="GD78" s="274"/>
      <c r="GE78" s="274"/>
      <c r="GF78" s="274"/>
      <c r="GG78" s="274"/>
      <c r="HG78" s="63"/>
      <c r="HH78" s="63"/>
      <c r="HJ78" s="1039"/>
      <c r="HK78" s="1039"/>
      <c r="HL78" s="4366"/>
      <c r="HM78" s="353"/>
      <c r="HN78" s="248"/>
      <c r="HO78" s="248"/>
      <c r="HP78" s="248"/>
      <c r="HQ78" s="248"/>
      <c r="HR78" s="248"/>
      <c r="HS78" s="248"/>
      <c r="HT78" s="248"/>
      <c r="HU78" s="248"/>
      <c r="HV78" s="248"/>
      <c r="HW78" s="248"/>
      <c r="HX78" s="248"/>
      <c r="HY78" s="248"/>
      <c r="HZ78" s="248"/>
      <c r="IA78" s="248"/>
      <c r="IB78" s="248"/>
      <c r="IC78" s="248"/>
      <c r="ID78" s="248"/>
      <c r="IE78" s="248"/>
      <c r="IF78" s="248"/>
      <c r="IG78" s="248"/>
      <c r="IH78" s="248"/>
      <c r="II78" s="248"/>
      <c r="IJ78" s="248"/>
      <c r="IK78" s="248"/>
      <c r="IL78" s="248"/>
      <c r="IM78" s="248"/>
      <c r="IN78" s="248"/>
      <c r="IO78" s="248"/>
      <c r="IP78" s="248"/>
      <c r="IQ78" s="248"/>
      <c r="IR78" s="248"/>
      <c r="IS78" s="248"/>
      <c r="IT78" s="248"/>
      <c r="IU78" s="248"/>
      <c r="IV78" s="248"/>
      <c r="IW78" s="274"/>
    </row>
    <row r="79" spans="3:259" s="57" customFormat="1" ht="13.5" hidden="1" thickBot="1">
      <c r="C79" s="736"/>
      <c r="E79" s="65"/>
      <c r="F79" s="31"/>
      <c r="G79" s="31"/>
      <c r="H79" s="31"/>
      <c r="I79" s="31"/>
      <c r="J79" s="31"/>
      <c r="K79" s="31"/>
      <c r="L79" s="31"/>
      <c r="M79" s="31"/>
      <c r="N79" s="31"/>
      <c r="O79" s="31"/>
      <c r="P79" s="31"/>
      <c r="Q79" s="31"/>
      <c r="R79" s="31"/>
      <c r="S79" s="31"/>
      <c r="T79" s="31"/>
      <c r="U79" s="31"/>
      <c r="V79" s="31"/>
      <c r="W79" s="32"/>
      <c r="X79" s="32"/>
      <c r="Y79" s="31"/>
      <c r="Z79" s="31"/>
      <c r="AA79" s="31"/>
      <c r="AB79" s="31"/>
      <c r="AC79" s="31"/>
      <c r="AD79" s="33"/>
      <c r="AE79" s="33"/>
      <c r="AF79" s="33"/>
      <c r="AG79" s="34"/>
      <c r="AH79" s="58"/>
      <c r="AI79" s="33"/>
      <c r="AJ79" s="33"/>
      <c r="AK79" s="33"/>
      <c r="AL79" s="33"/>
      <c r="AM79" s="33"/>
      <c r="AN79" s="33"/>
      <c r="AO79" s="33"/>
      <c r="AP79" s="33"/>
      <c r="AQ79" s="33"/>
      <c r="AR79" s="33"/>
      <c r="AS79" s="58"/>
      <c r="AT79" s="58"/>
      <c r="AU79" s="516">
        <v>10</v>
      </c>
      <c r="AV79" s="384"/>
      <c r="AW79" s="4510"/>
      <c r="AX79" s="1084" t="s">
        <v>8</v>
      </c>
      <c r="AY79" s="1097">
        <f ca="1">CC187</f>
        <v>0</v>
      </c>
      <c r="AZ79" s="826">
        <f ca="1">CE187</f>
        <v>0</v>
      </c>
      <c r="BA79" s="826">
        <f ca="1">CG187</f>
        <v>0</v>
      </c>
      <c r="BB79" s="826">
        <f ca="1">CI187</f>
        <v>0</v>
      </c>
      <c r="BC79" s="826">
        <f ca="1">CK187</f>
        <v>0</v>
      </c>
      <c r="BD79" s="826">
        <f ca="1">CM187</f>
        <v>0</v>
      </c>
      <c r="BE79" s="827">
        <f ca="1">CO187</f>
        <v>0</v>
      </c>
      <c r="BF79" s="69">
        <f t="shared" ca="1" si="172"/>
        <v>0</v>
      </c>
      <c r="BG79" s="39"/>
      <c r="BH79" s="4531"/>
      <c r="BI79" s="4532"/>
      <c r="BJ79" s="4532"/>
      <c r="BK79" s="389" t="s">
        <v>8</v>
      </c>
      <c r="BL79" s="405">
        <f t="shared" ca="1" si="200"/>
        <v>0</v>
      </c>
      <c r="BM79" s="405">
        <f t="shared" ca="1" si="204"/>
        <v>0</v>
      </c>
      <c r="BN79" s="405">
        <f t="shared" ca="1" si="205"/>
        <v>0</v>
      </c>
      <c r="BO79" s="405">
        <f t="shared" ca="1" si="206"/>
        <v>0</v>
      </c>
      <c r="BP79" s="405">
        <f t="shared" ca="1" si="207"/>
        <v>0</v>
      </c>
      <c r="BQ79" s="405">
        <f t="shared" ca="1" si="208"/>
        <v>0</v>
      </c>
      <c r="BR79" s="406">
        <f t="shared" ca="1" si="199"/>
        <v>0</v>
      </c>
      <c r="BS79" s="407">
        <f t="shared" ca="1" si="201"/>
        <v>0</v>
      </c>
      <c r="BT79" s="408">
        <f ca="1">IF(BT14="X",0,AZ79)</f>
        <v>0</v>
      </c>
      <c r="BU79" s="408">
        <f ca="1">IF(BU14="X",0,BA79)</f>
        <v>0</v>
      </c>
      <c r="BV79" s="408">
        <f ca="1">IF(BV14="X",0,BB79)</f>
        <v>0</v>
      </c>
      <c r="BW79" s="408">
        <f ca="1">IF(BW14="X",0,BC79)</f>
        <v>0</v>
      </c>
      <c r="BX79" s="408">
        <f ca="1">IF(BX14="X",0,BD79)</f>
        <v>0</v>
      </c>
      <c r="BY79" s="409">
        <f t="shared" ca="1" si="174"/>
        <v>0</v>
      </c>
      <c r="BZ79" s="409">
        <f t="shared" ca="1" si="175"/>
        <v>0</v>
      </c>
      <c r="CA79" s="409">
        <f t="shared" ca="1" si="176"/>
        <v>0</v>
      </c>
      <c r="CB79" s="459">
        <f t="shared" ca="1" si="177"/>
        <v>0</v>
      </c>
      <c r="CC79" s="459">
        <f t="shared" ca="1" si="178"/>
        <v>0</v>
      </c>
      <c r="CD79" s="450">
        <f t="shared" ca="1" si="179"/>
        <v>0</v>
      </c>
      <c r="CE79" s="409">
        <f t="shared" ca="1" si="180"/>
        <v>0</v>
      </c>
      <c r="CF79" s="409">
        <f t="shared" ca="1" si="181"/>
        <v>0</v>
      </c>
      <c r="CG79" s="409">
        <f t="shared" ca="1" si="182"/>
        <v>0</v>
      </c>
      <c r="CH79" s="409">
        <f t="shared" ca="1" si="183"/>
        <v>0</v>
      </c>
      <c r="CI79" s="459">
        <f t="shared" ca="1" si="184"/>
        <v>0</v>
      </c>
      <c r="CJ79" s="459">
        <f t="shared" ca="1" si="185"/>
        <v>0</v>
      </c>
      <c r="CK79" s="450">
        <f t="shared" ca="1" si="186"/>
        <v>0</v>
      </c>
      <c r="CL79" s="450">
        <f t="shared" ca="1" si="187"/>
        <v>0</v>
      </c>
      <c r="CM79" s="450">
        <f t="shared" ca="1" si="188"/>
        <v>0</v>
      </c>
      <c r="CN79" s="450">
        <f t="shared" si="189"/>
        <v>0</v>
      </c>
      <c r="CO79" s="450">
        <f t="shared" si="190"/>
        <v>0</v>
      </c>
      <c r="CP79" s="450">
        <f t="shared" si="191"/>
        <v>0</v>
      </c>
      <c r="CQ79" s="450">
        <f t="shared" si="192"/>
        <v>0</v>
      </c>
      <c r="CR79" s="410">
        <f t="shared" si="193"/>
        <v>0</v>
      </c>
      <c r="CS79" s="411">
        <f t="shared" si="194"/>
        <v>0</v>
      </c>
      <c r="CT79" s="412">
        <f t="shared" si="195"/>
        <v>0</v>
      </c>
      <c r="CU79" s="395">
        <f t="shared" ca="1" si="196"/>
        <v>0</v>
      </c>
      <c r="CV79" s="391"/>
      <c r="CW79" s="396"/>
      <c r="CX79" s="38"/>
      <c r="CY79" s="38"/>
      <c r="CZ79" s="38"/>
      <c r="DA79" s="38"/>
      <c r="DB79" s="63"/>
      <c r="DC79" s="38"/>
      <c r="DD79" s="1804"/>
      <c r="DE79" s="38"/>
      <c r="DF79" s="38"/>
      <c r="DG79" s="38"/>
      <c r="DH79" s="38"/>
      <c r="DI79" s="38"/>
      <c r="DJ79" s="38"/>
      <c r="DK79" s="38"/>
      <c r="DL79" s="76"/>
      <c r="DM79" s="76"/>
      <c r="DN79" s="76"/>
      <c r="DO79" s="76"/>
      <c r="DP79" s="76"/>
      <c r="DQ79" s="76"/>
      <c r="DR79" s="76"/>
      <c r="DS79" s="21"/>
      <c r="EN79" s="274"/>
      <c r="EO79" s="274"/>
      <c r="EP79" s="274"/>
      <c r="EQ79" s="274"/>
      <c r="ER79" s="274"/>
      <c r="FA79" s="1433"/>
      <c r="FJ79" s="800"/>
      <c r="FM79" s="274"/>
      <c r="FN79" s="274"/>
      <c r="FO79" s="274"/>
      <c r="FP79" s="274"/>
      <c r="FQ79" s="274"/>
      <c r="FR79" s="274"/>
      <c r="FS79" s="274"/>
      <c r="FT79" s="274"/>
      <c r="FU79" s="274"/>
      <c r="FV79" s="274"/>
      <c r="FW79" s="274"/>
      <c r="FX79" s="274"/>
      <c r="FY79" s="274"/>
      <c r="FZ79" s="274"/>
      <c r="GA79" s="274"/>
      <c r="GB79" s="274"/>
      <c r="GC79" s="274"/>
      <c r="GD79" s="274"/>
      <c r="GE79" s="274"/>
      <c r="GF79" s="274"/>
      <c r="GG79" s="274"/>
      <c r="HG79" s="63"/>
      <c r="HH79" s="63"/>
      <c r="HJ79" s="1039"/>
      <c r="HK79" s="1039"/>
      <c r="HL79" s="4366"/>
      <c r="HM79" s="353"/>
      <c r="HN79" s="248"/>
      <c r="HO79" s="248"/>
      <c r="HP79" s="248"/>
      <c r="HQ79" s="248"/>
      <c r="HR79" s="248"/>
      <c r="HS79" s="248"/>
      <c r="HT79" s="248"/>
      <c r="HU79" s="248"/>
      <c r="HV79" s="248"/>
      <c r="HW79" s="248"/>
      <c r="HX79" s="248"/>
      <c r="HY79" s="248"/>
      <c r="HZ79" s="248"/>
      <c r="IA79" s="248"/>
      <c r="IB79" s="248"/>
      <c r="IC79" s="248"/>
      <c r="ID79" s="248"/>
      <c r="IE79" s="248"/>
      <c r="IF79" s="248"/>
      <c r="IG79" s="248"/>
      <c r="IH79" s="248"/>
      <c r="II79" s="248"/>
      <c r="IJ79" s="248"/>
      <c r="IK79" s="248"/>
      <c r="IL79" s="248"/>
      <c r="IM79" s="248"/>
      <c r="IN79" s="248"/>
      <c r="IO79" s="248"/>
      <c r="IP79" s="248"/>
      <c r="IQ79" s="248"/>
      <c r="IR79" s="248"/>
      <c r="IS79" s="248"/>
      <c r="IT79" s="248"/>
      <c r="IU79" s="248"/>
      <c r="IV79" s="248"/>
      <c r="IW79" s="274"/>
    </row>
    <row r="80" spans="3:259" s="57" customFormat="1" hidden="1">
      <c r="C80" s="736"/>
      <c r="E80" s="65"/>
      <c r="F80" s="31"/>
      <c r="G80" s="31"/>
      <c r="H80" s="31"/>
      <c r="I80" s="31"/>
      <c r="J80" s="31"/>
      <c r="K80" s="31"/>
      <c r="L80" s="31"/>
      <c r="M80" s="31"/>
      <c r="N80" s="31"/>
      <c r="O80" s="31"/>
      <c r="P80" s="31"/>
      <c r="Q80" s="31"/>
      <c r="R80" s="31"/>
      <c r="S80" s="31"/>
      <c r="T80" s="31"/>
      <c r="U80" s="31"/>
      <c r="V80" s="31"/>
      <c r="W80" s="32"/>
      <c r="X80" s="32"/>
      <c r="Y80" s="31"/>
      <c r="Z80" s="31"/>
      <c r="AA80" s="31"/>
      <c r="AB80" s="31"/>
      <c r="AC80" s="31"/>
      <c r="AD80" s="33"/>
      <c r="AE80" s="33"/>
      <c r="AF80" s="33"/>
      <c r="AG80" s="34"/>
      <c r="AH80" s="58"/>
      <c r="AI80" s="33"/>
      <c r="AJ80" s="33"/>
      <c r="AK80" s="33"/>
      <c r="AL80" s="33"/>
      <c r="AM80" s="33"/>
      <c r="AN80" s="33"/>
      <c r="AO80" s="33"/>
      <c r="AP80" s="33"/>
      <c r="AQ80" s="33"/>
      <c r="AR80" s="33"/>
      <c r="AS80" s="58"/>
      <c r="AT80" s="58"/>
      <c r="AU80" s="516">
        <v>11</v>
      </c>
      <c r="AV80" s="384"/>
      <c r="AW80" s="4510" t="str">
        <f>BH80</f>
        <v>ZİRAAT FAK.</v>
      </c>
      <c r="AX80" s="1084" t="s">
        <v>7</v>
      </c>
      <c r="AY80" s="1097">
        <f ca="1">CB188</f>
        <v>0</v>
      </c>
      <c r="AZ80" s="826">
        <f ca="1">CD188</f>
        <v>0</v>
      </c>
      <c r="BA80" s="826">
        <f ca="1">CF188</f>
        <v>0</v>
      </c>
      <c r="BB80" s="826">
        <f ca="1">CH188</f>
        <v>0</v>
      </c>
      <c r="BC80" s="826">
        <f ca="1">CJ188</f>
        <v>0</v>
      </c>
      <c r="BD80" s="826">
        <f ca="1">CL188</f>
        <v>0</v>
      </c>
      <c r="BE80" s="827">
        <f ca="1">CN188</f>
        <v>0</v>
      </c>
      <c r="BF80" s="69">
        <f t="shared" ca="1" si="172"/>
        <v>0</v>
      </c>
      <c r="BG80" s="39"/>
      <c r="BH80" s="4939" t="str">
        <f t="shared" ref="BH80" si="211">BH68</f>
        <v>ZİRAAT FAK.</v>
      </c>
      <c r="BI80" s="4940"/>
      <c r="BJ80" s="4940"/>
      <c r="BK80" s="390" t="s">
        <v>7</v>
      </c>
      <c r="BL80" s="485">
        <f t="shared" ca="1" si="200"/>
        <v>0</v>
      </c>
      <c r="BM80" s="485">
        <f t="shared" ca="1" si="204"/>
        <v>0</v>
      </c>
      <c r="BN80" s="485">
        <f t="shared" ca="1" si="205"/>
        <v>0</v>
      </c>
      <c r="BO80" s="485">
        <f t="shared" ca="1" si="206"/>
        <v>0</v>
      </c>
      <c r="BP80" s="485">
        <f t="shared" ca="1" si="207"/>
        <v>0</v>
      </c>
      <c r="BQ80" s="485">
        <f t="shared" ca="1" si="208"/>
        <v>0</v>
      </c>
      <c r="BR80" s="486">
        <f t="shared" ca="1" si="199"/>
        <v>0</v>
      </c>
      <c r="BS80" s="487">
        <f t="shared" ca="1" si="201"/>
        <v>0</v>
      </c>
      <c r="BT80" s="488">
        <f ca="1">IF(BT14="X",0,AZ80)</f>
        <v>0</v>
      </c>
      <c r="BU80" s="488">
        <f ca="1">IF(BU14="X",0,BA80)</f>
        <v>0</v>
      </c>
      <c r="BV80" s="488">
        <f ca="1">IF(BV14="X",0,BB80)</f>
        <v>0</v>
      </c>
      <c r="BW80" s="488">
        <f ca="1">IF(BW14="X",0,BC80)</f>
        <v>0</v>
      </c>
      <c r="BX80" s="488">
        <f ca="1">IF(BX14="X",0,BD80)</f>
        <v>0</v>
      </c>
      <c r="BY80" s="457">
        <f t="shared" ca="1" si="174"/>
        <v>0</v>
      </c>
      <c r="BZ80" s="457">
        <f t="shared" ca="1" si="175"/>
        <v>0</v>
      </c>
      <c r="CA80" s="457">
        <f t="shared" ca="1" si="176"/>
        <v>0</v>
      </c>
      <c r="CB80" s="468">
        <f t="shared" ca="1" si="177"/>
        <v>0</v>
      </c>
      <c r="CC80" s="468">
        <f t="shared" ca="1" si="178"/>
        <v>0</v>
      </c>
      <c r="CD80" s="460">
        <f t="shared" ca="1" si="179"/>
        <v>0</v>
      </c>
      <c r="CE80" s="457">
        <f t="shared" ca="1" si="180"/>
        <v>0</v>
      </c>
      <c r="CF80" s="457">
        <f t="shared" ca="1" si="181"/>
        <v>0</v>
      </c>
      <c r="CG80" s="457">
        <f t="shared" ca="1" si="182"/>
        <v>0</v>
      </c>
      <c r="CH80" s="457">
        <f t="shared" ca="1" si="183"/>
        <v>0</v>
      </c>
      <c r="CI80" s="468">
        <f t="shared" ca="1" si="184"/>
        <v>0</v>
      </c>
      <c r="CJ80" s="468">
        <f t="shared" ca="1" si="185"/>
        <v>0</v>
      </c>
      <c r="CK80" s="460">
        <f t="shared" ca="1" si="186"/>
        <v>0</v>
      </c>
      <c r="CL80" s="460">
        <f t="shared" ca="1" si="187"/>
        <v>0</v>
      </c>
      <c r="CM80" s="460">
        <f t="shared" ca="1" si="188"/>
        <v>0</v>
      </c>
      <c r="CN80" s="460">
        <f t="shared" si="189"/>
        <v>0</v>
      </c>
      <c r="CO80" s="460">
        <f t="shared" si="190"/>
        <v>0</v>
      </c>
      <c r="CP80" s="460">
        <f t="shared" si="191"/>
        <v>0</v>
      </c>
      <c r="CQ80" s="460">
        <f t="shared" si="192"/>
        <v>0</v>
      </c>
      <c r="CR80" s="489">
        <f t="shared" si="193"/>
        <v>0</v>
      </c>
      <c r="CS80" s="490">
        <f t="shared" si="194"/>
        <v>0</v>
      </c>
      <c r="CT80" s="491">
        <f t="shared" si="195"/>
        <v>0</v>
      </c>
      <c r="CU80" s="471">
        <f t="shared" ca="1" si="196"/>
        <v>0</v>
      </c>
      <c r="CV80" s="472"/>
      <c r="CW80" s="473"/>
      <c r="CX80" s="38"/>
      <c r="CY80" s="38"/>
      <c r="CZ80" s="38"/>
      <c r="DA80" s="38"/>
      <c r="DB80" s="63"/>
      <c r="DC80" s="38"/>
      <c r="DD80" s="1804"/>
      <c r="DE80" s="38"/>
      <c r="DF80" s="38"/>
      <c r="DG80" s="38"/>
      <c r="DH80" s="38"/>
      <c r="DI80" s="38"/>
      <c r="DJ80" s="38"/>
      <c r="DK80" s="38"/>
      <c r="DL80" s="76"/>
      <c r="DM80" s="76"/>
      <c r="DN80" s="76"/>
      <c r="DO80" s="76"/>
      <c r="DP80" s="76"/>
      <c r="DQ80" s="76"/>
      <c r="DR80" s="76"/>
      <c r="DS80" s="21"/>
      <c r="EN80" s="274"/>
      <c r="EO80" s="274"/>
      <c r="EP80" s="274"/>
      <c r="EQ80" s="274"/>
      <c r="ER80" s="274"/>
      <c r="FA80" s="1433"/>
      <c r="FJ80" s="800"/>
      <c r="FM80" s="274"/>
      <c r="FN80" s="274"/>
      <c r="FO80" s="274"/>
      <c r="FP80" s="274"/>
      <c r="FQ80" s="274"/>
      <c r="FR80" s="274"/>
      <c r="FS80" s="274"/>
      <c r="FT80" s="274"/>
      <c r="FU80" s="274"/>
      <c r="FV80" s="274"/>
      <c r="FW80" s="274"/>
      <c r="FX80" s="274"/>
      <c r="FY80" s="274"/>
      <c r="FZ80" s="274"/>
      <c r="GA80" s="274"/>
      <c r="GB80" s="274"/>
      <c r="GC80" s="274"/>
      <c r="GD80" s="274"/>
      <c r="GE80" s="274"/>
      <c r="GF80" s="274"/>
      <c r="GG80" s="274"/>
      <c r="HG80" s="63"/>
      <c r="HH80" s="63"/>
      <c r="HJ80" s="1039"/>
      <c r="HK80" s="1039"/>
      <c r="HL80" s="4366"/>
      <c r="HM80" s="353"/>
      <c r="HN80" s="248"/>
      <c r="HO80" s="248"/>
      <c r="HP80" s="248"/>
      <c r="HQ80" s="248"/>
      <c r="HR80" s="248"/>
      <c r="HS80" s="248"/>
      <c r="HT80" s="248"/>
      <c r="HU80" s="248"/>
      <c r="HV80" s="248"/>
      <c r="HW80" s="248"/>
      <c r="HX80" s="248"/>
      <c r="HY80" s="248"/>
      <c r="HZ80" s="248"/>
      <c r="IA80" s="248"/>
      <c r="IB80" s="248"/>
      <c r="IC80" s="248"/>
      <c r="ID80" s="248"/>
      <c r="IE80" s="248"/>
      <c r="IF80" s="248"/>
      <c r="IG80" s="248"/>
      <c r="IH80" s="248"/>
      <c r="II80" s="248"/>
      <c r="IJ80" s="248"/>
      <c r="IK80" s="248"/>
      <c r="IL80" s="248"/>
      <c r="IM80" s="248"/>
      <c r="IN80" s="248"/>
      <c r="IO80" s="248"/>
      <c r="IP80" s="248"/>
      <c r="IQ80" s="248"/>
      <c r="IR80" s="248"/>
      <c r="IS80" s="248"/>
      <c r="IT80" s="248"/>
      <c r="IU80" s="248"/>
      <c r="IV80" s="248"/>
      <c r="IW80" s="274"/>
    </row>
    <row r="81" spans="3:259" s="57" customFormat="1" ht="13.5" hidden="1" thickBot="1">
      <c r="C81" s="736"/>
      <c r="E81" s="65"/>
      <c r="F81" s="31"/>
      <c r="G81" s="31"/>
      <c r="H81" s="31"/>
      <c r="I81" s="31"/>
      <c r="J81" s="31"/>
      <c r="K81" s="31"/>
      <c r="L81" s="31"/>
      <c r="M81" s="31"/>
      <c r="N81" s="31"/>
      <c r="O81" s="31"/>
      <c r="P81" s="31"/>
      <c r="Q81" s="31"/>
      <c r="R81" s="31"/>
      <c r="S81" s="31"/>
      <c r="T81" s="31"/>
      <c r="U81" s="31"/>
      <c r="V81" s="31"/>
      <c r="W81" s="32"/>
      <c r="X81" s="32"/>
      <c r="Y81" s="31"/>
      <c r="Z81" s="31"/>
      <c r="AA81" s="31"/>
      <c r="AB81" s="31"/>
      <c r="AC81" s="31"/>
      <c r="AD81" s="33"/>
      <c r="AE81" s="33"/>
      <c r="AF81" s="33"/>
      <c r="AG81" s="34"/>
      <c r="AH81" s="58"/>
      <c r="AI81" s="33"/>
      <c r="AJ81" s="33"/>
      <c r="AK81" s="33"/>
      <c r="AL81" s="33"/>
      <c r="AM81" s="33"/>
      <c r="AN81" s="33"/>
      <c r="AO81" s="33"/>
      <c r="AP81" s="33"/>
      <c r="AQ81" s="33"/>
      <c r="AR81" s="33"/>
      <c r="AS81" s="58"/>
      <c r="AT81" s="58"/>
      <c r="AU81" s="517">
        <v>12</v>
      </c>
      <c r="AV81" s="518"/>
      <c r="AW81" s="4880"/>
      <c r="AX81" s="1085" t="s">
        <v>8</v>
      </c>
      <c r="AY81" s="1098">
        <f ca="1">CC188</f>
        <v>0</v>
      </c>
      <c r="AZ81" s="828">
        <f ca="1">CE188</f>
        <v>0</v>
      </c>
      <c r="BA81" s="828">
        <f ca="1">CG188</f>
        <v>0</v>
      </c>
      <c r="BB81" s="828">
        <f ca="1">CI188</f>
        <v>0</v>
      </c>
      <c r="BC81" s="828">
        <f ca="1">CK188</f>
        <v>0</v>
      </c>
      <c r="BD81" s="828">
        <f ca="1">CM188</f>
        <v>0</v>
      </c>
      <c r="BE81" s="829">
        <f ca="1">CO188</f>
        <v>0</v>
      </c>
      <c r="BF81" s="69">
        <f t="shared" ca="1" si="172"/>
        <v>0</v>
      </c>
      <c r="BG81" s="39">
        <f ca="1">SUM(BF70:BF81)</f>
        <v>0</v>
      </c>
      <c r="BH81" s="4531"/>
      <c r="BI81" s="4532"/>
      <c r="BJ81" s="4532"/>
      <c r="BK81" s="389" t="s">
        <v>8</v>
      </c>
      <c r="BL81" s="405">
        <f ca="1">IF(BL$14="E",AY81,(IF(OR(BL$1="X",BL$14="X"),0,AY81)))</f>
        <v>0</v>
      </c>
      <c r="BM81" s="405">
        <f t="shared" ca="1" si="204"/>
        <v>0</v>
      </c>
      <c r="BN81" s="405">
        <f t="shared" ca="1" si="205"/>
        <v>0</v>
      </c>
      <c r="BO81" s="405">
        <f t="shared" ca="1" si="206"/>
        <v>0</v>
      </c>
      <c r="BP81" s="405">
        <f t="shared" ca="1" si="207"/>
        <v>0</v>
      </c>
      <c r="BQ81" s="405">
        <f t="shared" ca="1" si="208"/>
        <v>0</v>
      </c>
      <c r="BR81" s="406">
        <f ca="1">IF(BR$14="E",BE81,(IF(OR(BR$1="X",BR$14="X"),0,BE81)))</f>
        <v>0</v>
      </c>
      <c r="BS81" s="407">
        <f ca="1">IF(BS$14="E",AY81,(IF(OR(BS$1="X",BS$14="X"),0,AY81)))</f>
        <v>0</v>
      </c>
      <c r="BT81" s="408">
        <f ca="1">IF(BT14="X",0,AZ81)</f>
        <v>0</v>
      </c>
      <c r="BU81" s="408">
        <f ca="1">IF(BU14="X",0,BA81)</f>
        <v>0</v>
      </c>
      <c r="BV81" s="408">
        <f ca="1">IF(BV14="X",0,BB81)</f>
        <v>0</v>
      </c>
      <c r="BW81" s="408">
        <f ca="1">IF(BW14="X",0,BC81)</f>
        <v>0</v>
      </c>
      <c r="BX81" s="408">
        <f ca="1">IF(BX14="X",0,BD81)</f>
        <v>0</v>
      </c>
      <c r="BY81" s="409">
        <f t="shared" ca="1" si="174"/>
        <v>0</v>
      </c>
      <c r="BZ81" s="409">
        <f t="shared" ca="1" si="175"/>
        <v>0</v>
      </c>
      <c r="CA81" s="409">
        <f t="shared" ca="1" si="176"/>
        <v>0</v>
      </c>
      <c r="CB81" s="459">
        <f t="shared" ca="1" si="177"/>
        <v>0</v>
      </c>
      <c r="CC81" s="459">
        <f t="shared" ca="1" si="178"/>
        <v>0</v>
      </c>
      <c r="CD81" s="450">
        <f t="shared" ca="1" si="179"/>
        <v>0</v>
      </c>
      <c r="CE81" s="409">
        <f t="shared" ca="1" si="180"/>
        <v>0</v>
      </c>
      <c r="CF81" s="409">
        <f t="shared" ca="1" si="181"/>
        <v>0</v>
      </c>
      <c r="CG81" s="409">
        <f t="shared" ca="1" si="182"/>
        <v>0</v>
      </c>
      <c r="CH81" s="409">
        <f t="shared" ca="1" si="183"/>
        <v>0</v>
      </c>
      <c r="CI81" s="459">
        <f t="shared" ca="1" si="184"/>
        <v>0</v>
      </c>
      <c r="CJ81" s="459">
        <f t="shared" ca="1" si="185"/>
        <v>0</v>
      </c>
      <c r="CK81" s="450">
        <f t="shared" ca="1" si="186"/>
        <v>0</v>
      </c>
      <c r="CL81" s="450">
        <f t="shared" ca="1" si="187"/>
        <v>0</v>
      </c>
      <c r="CM81" s="450">
        <f t="shared" ca="1" si="188"/>
        <v>0</v>
      </c>
      <c r="CN81" s="450">
        <f t="shared" si="189"/>
        <v>0</v>
      </c>
      <c r="CO81" s="450">
        <f t="shared" si="190"/>
        <v>0</v>
      </c>
      <c r="CP81" s="450">
        <f t="shared" si="191"/>
        <v>0</v>
      </c>
      <c r="CQ81" s="450">
        <f t="shared" si="192"/>
        <v>0</v>
      </c>
      <c r="CR81" s="410">
        <f t="shared" si="193"/>
        <v>0</v>
      </c>
      <c r="CS81" s="411">
        <f t="shared" si="194"/>
        <v>0</v>
      </c>
      <c r="CT81" s="412">
        <f t="shared" si="195"/>
        <v>0</v>
      </c>
      <c r="CU81" s="395">
        <f t="shared" ca="1" si="196"/>
        <v>0</v>
      </c>
      <c r="CV81" s="391"/>
      <c r="CW81" s="396"/>
      <c r="CX81" s="38"/>
      <c r="CY81" s="38"/>
      <c r="CZ81" s="38"/>
      <c r="DA81" s="38"/>
      <c r="DB81" s="63"/>
      <c r="DC81" s="38"/>
      <c r="DD81" s="1804"/>
      <c r="DE81" s="38"/>
      <c r="DF81" s="38"/>
      <c r="DG81" s="38"/>
      <c r="DH81" s="38"/>
      <c r="DI81" s="38"/>
      <c r="DJ81" s="38"/>
      <c r="DK81" s="38"/>
      <c r="DL81" s="76"/>
      <c r="DM81" s="76"/>
      <c r="DN81" s="76"/>
      <c r="DO81" s="76"/>
      <c r="DP81" s="76"/>
      <c r="DQ81" s="76"/>
      <c r="DR81" s="76"/>
      <c r="DS81" s="21"/>
      <c r="EN81" s="274"/>
      <c r="EO81" s="274"/>
      <c r="EP81" s="274"/>
      <c r="EQ81" s="274"/>
      <c r="ER81" s="274"/>
      <c r="FA81" s="1433"/>
      <c r="FJ81" s="800"/>
      <c r="FM81" s="274"/>
      <c r="FN81" s="274"/>
      <c r="FO81" s="274"/>
      <c r="FP81" s="274"/>
      <c r="FQ81" s="274"/>
      <c r="FR81" s="274"/>
      <c r="FS81" s="274"/>
      <c r="FT81" s="274"/>
      <c r="FU81" s="274"/>
      <c r="FV81" s="274"/>
      <c r="FW81" s="274"/>
      <c r="FX81" s="274"/>
      <c r="FY81" s="274"/>
      <c r="FZ81" s="274"/>
      <c r="GA81" s="274"/>
      <c r="GB81" s="274"/>
      <c r="GC81" s="274"/>
      <c r="GD81" s="274"/>
      <c r="GE81" s="274"/>
      <c r="GF81" s="274"/>
      <c r="GG81" s="274"/>
      <c r="HG81" s="63"/>
      <c r="HH81" s="63"/>
      <c r="HJ81" s="1039"/>
      <c r="HK81" s="1039"/>
      <c r="HL81" s="4366"/>
      <c r="HM81" s="353"/>
      <c r="HN81" s="248"/>
      <c r="HO81" s="248"/>
      <c r="HP81" s="248"/>
      <c r="HQ81" s="248"/>
      <c r="HR81" s="248"/>
      <c r="HS81" s="248"/>
      <c r="HT81" s="248"/>
      <c r="HU81" s="248"/>
      <c r="HV81" s="248"/>
      <c r="HW81" s="248"/>
      <c r="HX81" s="248"/>
      <c r="HY81" s="248"/>
      <c r="HZ81" s="248"/>
      <c r="IA81" s="248"/>
      <c r="IB81" s="248"/>
      <c r="IC81" s="248"/>
      <c r="ID81" s="248"/>
      <c r="IE81" s="248"/>
      <c r="IF81" s="248"/>
      <c r="IG81" s="248"/>
      <c r="IH81" s="248"/>
      <c r="II81" s="248"/>
      <c r="IJ81" s="248"/>
      <c r="IK81" s="248"/>
      <c r="IL81" s="248"/>
      <c r="IM81" s="248"/>
      <c r="IN81" s="248"/>
      <c r="IO81" s="248"/>
      <c r="IP81" s="248"/>
      <c r="IQ81" s="248"/>
      <c r="IR81" s="248"/>
      <c r="IS81" s="248"/>
      <c r="IT81" s="248"/>
      <c r="IU81" s="248"/>
      <c r="IV81" s="248"/>
      <c r="IW81" s="274"/>
    </row>
    <row r="82" spans="3:259" s="57" customFormat="1" hidden="1">
      <c r="C82" s="736"/>
      <c r="E82" s="65"/>
      <c r="F82" s="31"/>
      <c r="G82" s="31"/>
      <c r="H82" s="31"/>
      <c r="I82" s="31"/>
      <c r="J82" s="31"/>
      <c r="K82" s="31"/>
      <c r="L82" s="31"/>
      <c r="M82" s="31"/>
      <c r="N82" s="31"/>
      <c r="O82" s="31"/>
      <c r="P82" s="31"/>
      <c r="Q82" s="31"/>
      <c r="R82" s="31"/>
      <c r="S82" s="31"/>
      <c r="T82" s="31"/>
      <c r="U82" s="31"/>
      <c r="V82" s="31"/>
      <c r="W82" s="32"/>
      <c r="X82" s="32"/>
      <c r="Y82" s="31"/>
      <c r="Z82" s="31"/>
      <c r="AA82" s="31"/>
      <c r="AB82" s="31"/>
      <c r="AC82" s="31"/>
      <c r="AD82" s="33"/>
      <c r="AE82" s="33"/>
      <c r="AF82" s="33"/>
      <c r="AG82" s="34"/>
      <c r="AH82" s="58"/>
      <c r="AI82" s="33"/>
      <c r="AJ82" s="33"/>
      <c r="AK82" s="33"/>
      <c r="AL82" s="33"/>
      <c r="AM82" s="33"/>
      <c r="AN82" s="33"/>
      <c r="AO82" s="33"/>
      <c r="AP82" s="33"/>
      <c r="AQ82" s="33"/>
      <c r="AR82" s="33"/>
      <c r="AS82" s="58"/>
      <c r="AT82" s="58"/>
      <c r="AU82" s="2038">
        <v>1</v>
      </c>
      <c r="AV82" s="2039"/>
      <c r="AW82" s="4344" t="str">
        <f>BH82</f>
        <v>EĞİTİM FAK.</v>
      </c>
      <c r="AX82" s="2040" t="s">
        <v>7</v>
      </c>
      <c r="AY82" s="2041">
        <f ca="1">CB327</f>
        <v>0</v>
      </c>
      <c r="AZ82" s="2042">
        <f ca="1">CD327</f>
        <v>0</v>
      </c>
      <c r="BA82" s="2042">
        <f ca="1">CF327</f>
        <v>0</v>
      </c>
      <c r="BB82" s="2042">
        <f ca="1">CH327</f>
        <v>0</v>
      </c>
      <c r="BC82" s="2042">
        <f ca="1">CJ327</f>
        <v>0</v>
      </c>
      <c r="BD82" s="2042">
        <f ca="1">CL327</f>
        <v>0</v>
      </c>
      <c r="BE82" s="2043">
        <f ca="1">CN327</f>
        <v>0</v>
      </c>
      <c r="BF82" s="69">
        <f t="shared" ref="BF82:BF93" ca="1" si="212">SUM(AY82:BE82)</f>
        <v>0</v>
      </c>
      <c r="BG82" s="39"/>
      <c r="BH82" s="4346" t="str">
        <f>BH70</f>
        <v>EĞİTİM FAK.</v>
      </c>
      <c r="BI82" s="4347"/>
      <c r="BJ82" s="4347"/>
      <c r="BK82" s="388" t="s">
        <v>7</v>
      </c>
      <c r="BL82" s="397">
        <f ca="1">IF(BL$14="E",AY82,(IF(OR(BL$1="X",BL$14="X"),0,AY82)))</f>
        <v>0</v>
      </c>
      <c r="BM82" s="397">
        <f t="shared" ca="1" si="204"/>
        <v>0</v>
      </c>
      <c r="BN82" s="397">
        <f t="shared" ca="1" si="205"/>
        <v>0</v>
      </c>
      <c r="BO82" s="397">
        <f ca="1">IF(BO$14="E",BB82,(IF(OR(BO$1="X",BO$14="X"),0,BB82)))</f>
        <v>0</v>
      </c>
      <c r="BP82" s="397">
        <f t="shared" ca="1" si="207"/>
        <v>0</v>
      </c>
      <c r="BQ82" s="397">
        <f t="shared" ca="1" si="208"/>
        <v>0</v>
      </c>
      <c r="BR82" s="398">
        <f t="shared" ref="BR82:BR92" ca="1" si="213">IF(BR$14="E",BE82,(IF(OR(BR$1="X",BR$14="X"),0,BE82)))</f>
        <v>0</v>
      </c>
      <c r="BS82" s="399">
        <f ca="1">IF(BS$14="E",AY82,(IF(OR(BS$1="X",BS$14="X"),0,AY82)))</f>
        <v>0</v>
      </c>
      <c r="BT82" s="400">
        <f ca="1">IF(BT26="X",0,AZ82)</f>
        <v>0</v>
      </c>
      <c r="BU82" s="400">
        <f ca="1">IF(BU26="X",0,BA82)</f>
        <v>0</v>
      </c>
      <c r="BV82" s="400">
        <f ca="1">IF(BV26="X",0,BB82)</f>
        <v>0</v>
      </c>
      <c r="BW82" s="400">
        <f ca="1">IF(BW26="X",0,BC82)</f>
        <v>0</v>
      </c>
      <c r="BX82" s="400">
        <f ca="1">IF(BX26="X",0,BD82)</f>
        <v>0</v>
      </c>
      <c r="BY82" s="401">
        <f t="shared" ca="1" si="174"/>
        <v>0</v>
      </c>
      <c r="BZ82" s="401">
        <f t="shared" ca="1" si="175"/>
        <v>0</v>
      </c>
      <c r="CA82" s="401">
        <f t="shared" ca="1" si="176"/>
        <v>0</v>
      </c>
      <c r="CB82" s="458">
        <f t="shared" ca="1" si="177"/>
        <v>0</v>
      </c>
      <c r="CC82" s="458">
        <f t="shared" ca="1" si="178"/>
        <v>0</v>
      </c>
      <c r="CD82" s="447">
        <f t="shared" ca="1" si="179"/>
        <v>0</v>
      </c>
      <c r="CE82" s="401">
        <f t="shared" ca="1" si="180"/>
        <v>0</v>
      </c>
      <c r="CF82" s="401">
        <f t="shared" ref="CF82:CF93" ca="1" si="214">IF(CF$14="X",0,BE82)</f>
        <v>0</v>
      </c>
      <c r="CG82" s="401">
        <f t="shared" ref="CG82:CG93" ca="1" si="215">IF(CG$14="X",0,AY82)</f>
        <v>0</v>
      </c>
      <c r="CH82" s="401">
        <f t="shared" ref="CH82:CH93" ca="1" si="216">IF(CH$14="X",0,AZ82)</f>
        <v>0</v>
      </c>
      <c r="CI82" s="458">
        <f t="shared" ref="CI82:CI93" ca="1" si="217">IF(CI$14="E",BA82,(IF(OR(CI$1="X",CI$14="X"),0,BA82)))</f>
        <v>0</v>
      </c>
      <c r="CJ82" s="458">
        <f t="shared" ref="CJ82:CJ93" ca="1" si="218">IF(CJ$14="E",BB82,(IF(OR(CJ$1="X",CJ$14="X"),0,BB82)))</f>
        <v>0</v>
      </c>
      <c r="CK82" s="447">
        <f t="shared" ref="CK82:CK93" ca="1" si="219">IF(CK$14="E",BC82,(IF(OR(CK$1="X",CK$14="X"),0,BC82)))</f>
        <v>0</v>
      </c>
      <c r="CL82" s="447">
        <f t="shared" ref="CL82:CL93" ca="1" si="220">IF(CL$14="E",BD82,(IF(OR(CL$1="X",CL$14="X"),0,BD82)))</f>
        <v>0</v>
      </c>
      <c r="CM82" s="447">
        <f t="shared" ref="CM82:CM93" ca="1" si="221">IF(CM$14="E",BE82,(IF(OR(CM$1="X",CM$14="X"),0,BE82)))</f>
        <v>0</v>
      </c>
      <c r="CN82" s="447">
        <f t="shared" ref="CN82:CN93" si="222">IF(CN$14="E",AY82,(IF(OR(CN$1="X",CN$14="X"),0,AY82)))</f>
        <v>0</v>
      </c>
      <c r="CO82" s="447">
        <f t="shared" ref="CO82:CO93" si="223">IF(CO$14="E",AZ82,(IF(OR(CO$1="X",CO$14="X"),0,AZ82)))</f>
        <v>0</v>
      </c>
      <c r="CP82" s="447">
        <f t="shared" ref="CP82:CP93" si="224">IF(CP$14="E",BA82,(IF(OR(CP$1="X",CP$14="X"),0,BA82)))</f>
        <v>0</v>
      </c>
      <c r="CQ82" s="447">
        <f t="shared" ref="CQ82:CQ93" si="225">IF(CQ$14="E",BB82,(IF(OR(CQ$1="X",CQ$14="X"),0,BB82)))</f>
        <v>0</v>
      </c>
      <c r="CR82" s="402">
        <f t="shared" ref="CR82:CR93" si="226">IF(CR$14="E",BC82,(IF(OR(CR$1="X",CR$14="X"),0,BC82)))</f>
        <v>0</v>
      </c>
      <c r="CS82" s="403">
        <f t="shared" ref="CS82:CS93" si="227">IF(CS$14="E",BD82,(IF(OR(CS$1="X",CS$14="X"),0,BD82)))</f>
        <v>0</v>
      </c>
      <c r="CT82" s="404">
        <f t="shared" ref="CT82:CT93" si="228">IF(CT$14="E",BE82,(IF(OR(CT$1="X",CT$14="X"),0,BE82)))</f>
        <v>0</v>
      </c>
      <c r="CU82" s="393">
        <f t="shared" ref="CU82:CU93" ca="1" si="229">SUM(BL82:CT82)</f>
        <v>0</v>
      </c>
      <c r="CV82" s="392"/>
      <c r="CW82" s="394"/>
      <c r="CX82" s="1929"/>
      <c r="CY82" s="1929"/>
      <c r="CZ82" s="1929"/>
      <c r="DA82" s="1929"/>
      <c r="DB82" s="63"/>
      <c r="DC82" s="1929"/>
      <c r="DD82" s="1804"/>
      <c r="DE82" s="1929"/>
      <c r="DF82" s="1929"/>
      <c r="DG82" s="1929"/>
      <c r="DH82" s="1929"/>
      <c r="DI82" s="1929"/>
      <c r="DJ82" s="1929"/>
      <c r="DK82" s="1929"/>
      <c r="DL82" s="76"/>
      <c r="DM82" s="76"/>
      <c r="DN82" s="76"/>
      <c r="DO82" s="76"/>
      <c r="DP82" s="76"/>
      <c r="DQ82" s="76"/>
      <c r="DR82" s="76"/>
      <c r="DS82" s="21"/>
      <c r="EN82" s="1931"/>
      <c r="EO82" s="1931"/>
      <c r="EP82" s="1931"/>
      <c r="EQ82" s="1931"/>
      <c r="ER82" s="1931"/>
      <c r="FJ82" s="800"/>
      <c r="FM82" s="1931"/>
      <c r="FN82" s="1931"/>
      <c r="FO82" s="1931"/>
      <c r="FP82" s="1931"/>
      <c r="FQ82" s="1931"/>
      <c r="FR82" s="1931"/>
      <c r="FS82" s="1931"/>
      <c r="FT82" s="1931"/>
      <c r="FU82" s="1931"/>
      <c r="FV82" s="1931"/>
      <c r="FW82" s="1931"/>
      <c r="FX82" s="1931"/>
      <c r="FY82" s="1931"/>
      <c r="FZ82" s="1931"/>
      <c r="GA82" s="1931"/>
      <c r="GB82" s="1931"/>
      <c r="GC82" s="1931"/>
      <c r="GD82" s="1931"/>
      <c r="GE82" s="1931"/>
      <c r="GF82" s="1931"/>
      <c r="GG82" s="1931"/>
      <c r="GZ82" s="1242"/>
      <c r="HA82" s="63"/>
      <c r="HB82" s="63"/>
      <c r="HC82" s="63"/>
      <c r="HD82" s="63"/>
      <c r="HE82" s="63"/>
      <c r="HF82" s="63"/>
      <c r="HJ82" s="1932"/>
      <c r="HK82" s="1932"/>
      <c r="HL82" s="1932"/>
      <c r="HM82" s="353"/>
      <c r="HN82" s="1246"/>
      <c r="HO82" s="1246"/>
      <c r="HP82" s="1246"/>
      <c r="HQ82" s="1246"/>
      <c r="HR82" s="1246"/>
      <c r="HS82" s="1246"/>
      <c r="HT82" s="1246"/>
      <c r="HU82" s="1246"/>
      <c r="HV82" s="1246"/>
      <c r="HW82" s="1246"/>
      <c r="HX82" s="1246"/>
      <c r="HY82" s="1246"/>
      <c r="HZ82" s="1246"/>
      <c r="IA82" s="1246"/>
      <c r="IB82" s="1246"/>
      <c r="IC82" s="1246"/>
      <c r="ID82" s="1246"/>
      <c r="IE82" s="1246"/>
      <c r="IF82" s="1246"/>
      <c r="IG82" s="1246"/>
      <c r="IH82" s="1246"/>
      <c r="II82" s="1246"/>
      <c r="IJ82" s="1246"/>
      <c r="IK82" s="1246"/>
      <c r="IL82" s="1246"/>
      <c r="IM82" s="1246"/>
      <c r="IN82" s="1246"/>
      <c r="IO82" s="1246"/>
      <c r="IP82" s="1246"/>
      <c r="IQ82" s="1246"/>
      <c r="IR82" s="1246"/>
      <c r="IS82" s="1246"/>
      <c r="IT82" s="1246"/>
      <c r="IU82" s="1246"/>
      <c r="IV82" s="1246"/>
      <c r="IW82" s="1931"/>
    </row>
    <row r="83" spans="3:259" s="57" customFormat="1" ht="13.5" hidden="1" thickBot="1">
      <c r="C83" s="736"/>
      <c r="E83" s="65"/>
      <c r="F83" s="31"/>
      <c r="G83" s="31"/>
      <c r="H83" s="31"/>
      <c r="I83" s="31"/>
      <c r="J83" s="31"/>
      <c r="K83" s="31"/>
      <c r="L83" s="31"/>
      <c r="M83" s="31"/>
      <c r="N83" s="31"/>
      <c r="O83" s="31"/>
      <c r="P83" s="31"/>
      <c r="Q83" s="31"/>
      <c r="R83" s="31"/>
      <c r="S83" s="31"/>
      <c r="T83" s="31"/>
      <c r="U83" s="31"/>
      <c r="V83" s="31"/>
      <c r="W83" s="32"/>
      <c r="X83" s="32"/>
      <c r="Y83" s="31"/>
      <c r="Z83" s="31"/>
      <c r="AA83" s="31"/>
      <c r="AB83" s="31"/>
      <c r="AC83" s="31"/>
      <c r="AD83" s="33"/>
      <c r="AE83" s="33"/>
      <c r="AF83" s="33"/>
      <c r="AG83" s="34"/>
      <c r="AH83" s="58"/>
      <c r="AI83" s="33"/>
      <c r="AJ83" s="33"/>
      <c r="AK83" s="33"/>
      <c r="AL83" s="33"/>
      <c r="AM83" s="33"/>
      <c r="AN83" s="33"/>
      <c r="AO83" s="33"/>
      <c r="AP83" s="33"/>
      <c r="AQ83" s="33"/>
      <c r="AR83" s="33"/>
      <c r="AS83" s="58"/>
      <c r="AT83" s="58"/>
      <c r="AU83" s="2044">
        <v>2</v>
      </c>
      <c r="AV83" s="2045"/>
      <c r="AW83" s="4345"/>
      <c r="AX83" s="2046" t="s">
        <v>8</v>
      </c>
      <c r="AY83" s="2047">
        <f ca="1">CC327</f>
        <v>0</v>
      </c>
      <c r="AZ83" s="2048">
        <f ca="1">CE327</f>
        <v>0</v>
      </c>
      <c r="BA83" s="2048">
        <f ca="1">CG327</f>
        <v>0</v>
      </c>
      <c r="BB83" s="2048">
        <f ca="1">CI327</f>
        <v>0</v>
      </c>
      <c r="BC83" s="2048">
        <f ca="1">CK327</f>
        <v>0</v>
      </c>
      <c r="BD83" s="2048">
        <f ca="1">CM327</f>
        <v>0</v>
      </c>
      <c r="BE83" s="2049">
        <f ca="1">CO327</f>
        <v>0</v>
      </c>
      <c r="BF83" s="69">
        <f t="shared" ca="1" si="212"/>
        <v>0</v>
      </c>
      <c r="BG83" s="39"/>
      <c r="BH83" s="4348"/>
      <c r="BI83" s="4349"/>
      <c r="BJ83" s="4349"/>
      <c r="BK83" s="389" t="s">
        <v>8</v>
      </c>
      <c r="BL83" s="405">
        <f t="shared" ref="BL83:BL88" ca="1" si="230">IF(BL$14="E",AY83,(IF(OR(BL$1="X",BL$14="X"),0,AY83)))</f>
        <v>0</v>
      </c>
      <c r="BM83" s="405">
        <f t="shared" ca="1" si="204"/>
        <v>0</v>
      </c>
      <c r="BN83" s="405">
        <f t="shared" ca="1" si="205"/>
        <v>0</v>
      </c>
      <c r="BO83" s="405">
        <f t="shared" ref="BO83:BO93" ca="1" si="231">IF(BO$14="E",BB83,(IF(OR(BO$1="X",BO$14="X"),0,BB83)))</f>
        <v>0</v>
      </c>
      <c r="BP83" s="405">
        <f t="shared" ca="1" si="207"/>
        <v>0</v>
      </c>
      <c r="BQ83" s="405">
        <f t="shared" ca="1" si="208"/>
        <v>0</v>
      </c>
      <c r="BR83" s="406">
        <f t="shared" ca="1" si="213"/>
        <v>0</v>
      </c>
      <c r="BS83" s="407">
        <f t="shared" ref="BS83:BS92" ca="1" si="232">IF(BS$14="E",AY83,(IF(OR(BS$1="X",BS$14="X"),0,AY83)))</f>
        <v>0</v>
      </c>
      <c r="BT83" s="408">
        <f ca="1">IF(BT26="X",0,AZ83)</f>
        <v>0</v>
      </c>
      <c r="BU83" s="408">
        <f ca="1">IF(BU26="X",0,BA83)</f>
        <v>0</v>
      </c>
      <c r="BV83" s="408">
        <f ca="1">IF(BV26="X",0,BB83)</f>
        <v>0</v>
      </c>
      <c r="BW83" s="408">
        <f ca="1">IF(BW26="X",0,BC83)</f>
        <v>0</v>
      </c>
      <c r="BX83" s="408">
        <f ca="1">IF(BX26="X",0,BD83)</f>
        <v>0</v>
      </c>
      <c r="BY83" s="409">
        <f t="shared" ca="1" si="174"/>
        <v>0</v>
      </c>
      <c r="BZ83" s="409">
        <f t="shared" ca="1" si="175"/>
        <v>0</v>
      </c>
      <c r="CA83" s="409">
        <f t="shared" ca="1" si="176"/>
        <v>0</v>
      </c>
      <c r="CB83" s="459">
        <f t="shared" ca="1" si="177"/>
        <v>0</v>
      </c>
      <c r="CC83" s="459">
        <f t="shared" ca="1" si="178"/>
        <v>0</v>
      </c>
      <c r="CD83" s="450">
        <f t="shared" ca="1" si="179"/>
        <v>0</v>
      </c>
      <c r="CE83" s="409">
        <f t="shared" ca="1" si="180"/>
        <v>0</v>
      </c>
      <c r="CF83" s="409">
        <f t="shared" ca="1" si="214"/>
        <v>0</v>
      </c>
      <c r="CG83" s="409">
        <f t="shared" ca="1" si="215"/>
        <v>0</v>
      </c>
      <c r="CH83" s="409">
        <f t="shared" ca="1" si="216"/>
        <v>0</v>
      </c>
      <c r="CI83" s="459">
        <f t="shared" ca="1" si="217"/>
        <v>0</v>
      </c>
      <c r="CJ83" s="459">
        <f t="shared" ca="1" si="218"/>
        <v>0</v>
      </c>
      <c r="CK83" s="450">
        <f t="shared" ca="1" si="219"/>
        <v>0</v>
      </c>
      <c r="CL83" s="450">
        <f t="shared" ca="1" si="220"/>
        <v>0</v>
      </c>
      <c r="CM83" s="450">
        <f t="shared" ca="1" si="221"/>
        <v>0</v>
      </c>
      <c r="CN83" s="450">
        <f t="shared" si="222"/>
        <v>0</v>
      </c>
      <c r="CO83" s="450">
        <f t="shared" si="223"/>
        <v>0</v>
      </c>
      <c r="CP83" s="450">
        <f t="shared" si="224"/>
        <v>0</v>
      </c>
      <c r="CQ83" s="450">
        <f t="shared" si="225"/>
        <v>0</v>
      </c>
      <c r="CR83" s="410">
        <f t="shared" si="226"/>
        <v>0</v>
      </c>
      <c r="CS83" s="411">
        <f t="shared" si="227"/>
        <v>0</v>
      </c>
      <c r="CT83" s="412">
        <f t="shared" si="228"/>
        <v>0</v>
      </c>
      <c r="CU83" s="395">
        <f t="shared" ca="1" si="229"/>
        <v>0</v>
      </c>
      <c r="CV83" s="391"/>
      <c r="CW83" s="396"/>
      <c r="CX83" s="1929"/>
      <c r="CY83" s="1929"/>
      <c r="CZ83" s="1929"/>
      <c r="DA83" s="1929"/>
      <c r="DB83" s="63"/>
      <c r="DC83" s="1929"/>
      <c r="DD83" s="1804"/>
      <c r="DE83" s="1929"/>
      <c r="DF83" s="1929"/>
      <c r="DG83" s="1929"/>
      <c r="DH83" s="1929"/>
      <c r="DI83" s="1929"/>
      <c r="DJ83" s="1929"/>
      <c r="DK83" s="1929"/>
      <c r="DL83" s="76"/>
      <c r="DM83" s="76"/>
      <c r="DN83" s="76"/>
      <c r="DO83" s="76"/>
      <c r="DP83" s="76"/>
      <c r="DQ83" s="76"/>
      <c r="DR83" s="76"/>
      <c r="DS83" s="21"/>
      <c r="EN83" s="1931"/>
      <c r="EO83" s="1931"/>
      <c r="EP83" s="1931"/>
      <c r="EQ83" s="1931"/>
      <c r="ER83" s="1931"/>
      <c r="FJ83" s="800"/>
      <c r="FM83" s="1931"/>
      <c r="FN83" s="1931"/>
      <c r="FO83" s="1931"/>
      <c r="FP83" s="1931"/>
      <c r="FQ83" s="1931"/>
      <c r="FR83" s="1931"/>
      <c r="FS83" s="1931"/>
      <c r="FT83" s="1931"/>
      <c r="FU83" s="1931"/>
      <c r="FV83" s="1931"/>
      <c r="FW83" s="1931"/>
      <c r="FX83" s="1931"/>
      <c r="FY83" s="1931"/>
      <c r="FZ83" s="1931"/>
      <c r="GA83" s="1931"/>
      <c r="GB83" s="1931"/>
      <c r="GC83" s="1931"/>
      <c r="GD83" s="1931"/>
      <c r="GE83" s="1931"/>
      <c r="GF83" s="1931"/>
      <c r="GG83" s="1931"/>
      <c r="GZ83" s="1931"/>
      <c r="HA83" s="1931"/>
      <c r="HB83" s="1931"/>
      <c r="HC83" s="1931"/>
      <c r="HD83" s="1931"/>
      <c r="HE83" s="1931"/>
      <c r="HF83" s="1931"/>
      <c r="HG83" s="4350"/>
      <c r="HH83" s="4350"/>
      <c r="HI83" s="800"/>
      <c r="HJ83" s="1932"/>
      <c r="HK83" s="1932"/>
      <c r="HL83" s="1932"/>
      <c r="HM83" s="353"/>
      <c r="HN83" s="1246"/>
      <c r="HO83" s="1246"/>
      <c r="HP83" s="1246"/>
      <c r="HQ83" s="1246"/>
      <c r="HR83" s="1246"/>
      <c r="HS83" s="1246"/>
      <c r="HT83" s="1246"/>
      <c r="HU83" s="1246"/>
      <c r="HV83" s="1246"/>
      <c r="HW83" s="1246"/>
      <c r="HX83" s="1246"/>
      <c r="HY83" s="1246"/>
      <c r="HZ83" s="1246"/>
      <c r="IA83" s="1246"/>
      <c r="IB83" s="1246"/>
      <c r="IC83" s="1246"/>
      <c r="ID83" s="1246"/>
      <c r="IE83" s="1246"/>
      <c r="IF83" s="1246"/>
      <c r="IG83" s="1246"/>
      <c r="IH83" s="1246"/>
      <c r="II83" s="1246"/>
      <c r="IJ83" s="1246"/>
      <c r="IK83" s="1246"/>
      <c r="IL83" s="1246"/>
      <c r="IM83" s="1246"/>
      <c r="IN83" s="1246"/>
      <c r="IO83" s="1246"/>
      <c r="IP83" s="1246"/>
      <c r="IQ83" s="1246"/>
      <c r="IR83" s="1246"/>
      <c r="IS83" s="1246"/>
      <c r="IT83" s="1246"/>
      <c r="IU83" s="1246"/>
      <c r="IV83" s="1246"/>
      <c r="IW83" s="1931"/>
    </row>
    <row r="84" spans="3:259" s="57" customFormat="1" hidden="1">
      <c r="C84" s="736"/>
      <c r="E84" s="65"/>
      <c r="F84" s="31"/>
      <c r="G84" s="31"/>
      <c r="H84" s="31"/>
      <c r="I84" s="31"/>
      <c r="J84" s="31"/>
      <c r="K84" s="31"/>
      <c r="L84" s="31"/>
      <c r="M84" s="31"/>
      <c r="N84" s="31"/>
      <c r="O84" s="31"/>
      <c r="P84" s="31"/>
      <c r="Q84" s="31"/>
      <c r="R84" s="31"/>
      <c r="S84" s="31"/>
      <c r="T84" s="31"/>
      <c r="U84" s="31"/>
      <c r="V84" s="31"/>
      <c r="W84" s="32"/>
      <c r="X84" s="32"/>
      <c r="Y84" s="31"/>
      <c r="Z84" s="31"/>
      <c r="AA84" s="31"/>
      <c r="AB84" s="31"/>
      <c r="AC84" s="31"/>
      <c r="AD84" s="33"/>
      <c r="AE84" s="33"/>
      <c r="AF84" s="33"/>
      <c r="AG84" s="34"/>
      <c r="AH84" s="58"/>
      <c r="AI84" s="33"/>
      <c r="AJ84" s="33"/>
      <c r="AK84" s="33"/>
      <c r="AL84" s="33"/>
      <c r="AM84" s="33"/>
      <c r="AN84" s="33"/>
      <c r="AO84" s="33"/>
      <c r="AP84" s="33"/>
      <c r="AQ84" s="33"/>
      <c r="AR84" s="33"/>
      <c r="AS84" s="58"/>
      <c r="AT84" s="58"/>
      <c r="AU84" s="2044">
        <v>3</v>
      </c>
      <c r="AV84" s="2045"/>
      <c r="AW84" s="4345" t="str">
        <f>BH84</f>
        <v>FEN EDEBİYAT FAK.</v>
      </c>
      <c r="AX84" s="2046" t="s">
        <v>7</v>
      </c>
      <c r="AY84" s="2047">
        <f ca="1">CB328</f>
        <v>0</v>
      </c>
      <c r="AZ84" s="2048">
        <f ca="1">CD328</f>
        <v>0</v>
      </c>
      <c r="BA84" s="2048">
        <f ca="1">CF328</f>
        <v>0</v>
      </c>
      <c r="BB84" s="2048">
        <f ca="1">CH328</f>
        <v>0</v>
      </c>
      <c r="BC84" s="2048">
        <f ca="1">CJ328</f>
        <v>0</v>
      </c>
      <c r="BD84" s="2048">
        <f ca="1">CL328</f>
        <v>0</v>
      </c>
      <c r="BE84" s="2049">
        <f ca="1">CN328</f>
        <v>0</v>
      </c>
      <c r="BF84" s="69">
        <f t="shared" ca="1" si="212"/>
        <v>0</v>
      </c>
      <c r="BG84" s="39"/>
      <c r="BH84" s="4346" t="str">
        <f t="shared" ref="BH84" si="233">BH72</f>
        <v>FEN EDEBİYAT FAK.</v>
      </c>
      <c r="BI84" s="4347"/>
      <c r="BJ84" s="4347"/>
      <c r="BK84" s="388" t="s">
        <v>7</v>
      </c>
      <c r="BL84" s="397">
        <f t="shared" ca="1" si="230"/>
        <v>0</v>
      </c>
      <c r="BM84" s="397">
        <f t="shared" ca="1" si="204"/>
        <v>0</v>
      </c>
      <c r="BN84" s="397">
        <f t="shared" ca="1" si="205"/>
        <v>0</v>
      </c>
      <c r="BO84" s="397">
        <f t="shared" ca="1" si="231"/>
        <v>0</v>
      </c>
      <c r="BP84" s="397">
        <f t="shared" ca="1" si="207"/>
        <v>0</v>
      </c>
      <c r="BQ84" s="397">
        <f t="shared" ca="1" si="208"/>
        <v>0</v>
      </c>
      <c r="BR84" s="398">
        <f t="shared" ca="1" si="213"/>
        <v>0</v>
      </c>
      <c r="BS84" s="492">
        <f t="shared" ca="1" si="232"/>
        <v>0</v>
      </c>
      <c r="BT84" s="400">
        <f ca="1">IF(BT26="X",0,AZ84)</f>
        <v>0</v>
      </c>
      <c r="BU84" s="400">
        <f ca="1">IF(BU26="X",0,BA84)</f>
        <v>0</v>
      </c>
      <c r="BV84" s="400">
        <f ca="1">IF(BV26="X",0,BB84)</f>
        <v>0</v>
      </c>
      <c r="BW84" s="400">
        <f ca="1">IF(BW26="X",0,BC84)</f>
        <v>0</v>
      </c>
      <c r="BX84" s="400">
        <f ca="1">IF(BX26="X",0,BD84)</f>
        <v>0</v>
      </c>
      <c r="BY84" s="401">
        <f t="shared" ca="1" si="174"/>
        <v>0</v>
      </c>
      <c r="BZ84" s="401">
        <f t="shared" ca="1" si="175"/>
        <v>0</v>
      </c>
      <c r="CA84" s="401">
        <f t="shared" ca="1" si="176"/>
        <v>0</v>
      </c>
      <c r="CB84" s="458">
        <f t="shared" ca="1" si="177"/>
        <v>0</v>
      </c>
      <c r="CC84" s="458">
        <f t="shared" ca="1" si="178"/>
        <v>0</v>
      </c>
      <c r="CD84" s="447">
        <f t="shared" ca="1" si="179"/>
        <v>0</v>
      </c>
      <c r="CE84" s="401">
        <f t="shared" ca="1" si="180"/>
        <v>0</v>
      </c>
      <c r="CF84" s="401">
        <f t="shared" ca="1" si="214"/>
        <v>0</v>
      </c>
      <c r="CG84" s="401">
        <f t="shared" ca="1" si="215"/>
        <v>0</v>
      </c>
      <c r="CH84" s="401">
        <f t="shared" ca="1" si="216"/>
        <v>0</v>
      </c>
      <c r="CI84" s="458">
        <f t="shared" ca="1" si="217"/>
        <v>0</v>
      </c>
      <c r="CJ84" s="458">
        <f t="shared" ca="1" si="218"/>
        <v>0</v>
      </c>
      <c r="CK84" s="447">
        <f t="shared" ca="1" si="219"/>
        <v>0</v>
      </c>
      <c r="CL84" s="447">
        <f t="shared" ca="1" si="220"/>
        <v>0</v>
      </c>
      <c r="CM84" s="447">
        <f t="shared" ca="1" si="221"/>
        <v>0</v>
      </c>
      <c r="CN84" s="447">
        <f t="shared" si="222"/>
        <v>0</v>
      </c>
      <c r="CO84" s="447">
        <f t="shared" si="223"/>
        <v>0</v>
      </c>
      <c r="CP84" s="447">
        <f t="shared" si="224"/>
        <v>0</v>
      </c>
      <c r="CQ84" s="447">
        <f t="shared" si="225"/>
        <v>0</v>
      </c>
      <c r="CR84" s="402">
        <f t="shared" si="226"/>
        <v>0</v>
      </c>
      <c r="CS84" s="403">
        <f t="shared" si="227"/>
        <v>0</v>
      </c>
      <c r="CT84" s="404">
        <f t="shared" si="228"/>
        <v>0</v>
      </c>
      <c r="CU84" s="393">
        <f t="shared" ca="1" si="229"/>
        <v>0</v>
      </c>
      <c r="CV84" s="392"/>
      <c r="CW84" s="394"/>
      <c r="CX84" s="1929"/>
      <c r="CY84" s="1929"/>
      <c r="CZ84" s="1929"/>
      <c r="DA84" s="1929"/>
      <c r="DB84" s="63"/>
      <c r="DC84" s="1929"/>
      <c r="DD84" s="1804"/>
      <c r="DE84" s="1929"/>
      <c r="DF84" s="1929"/>
      <c r="DG84" s="1929"/>
      <c r="DH84" s="1929"/>
      <c r="DI84" s="1929"/>
      <c r="DJ84" s="1929"/>
      <c r="DK84" s="1929"/>
      <c r="DL84" s="76"/>
      <c r="DM84" s="76"/>
      <c r="DN84" s="76"/>
      <c r="DO84" s="76"/>
      <c r="DP84" s="76"/>
      <c r="DQ84" s="76"/>
      <c r="DR84" s="76"/>
      <c r="DS84" s="21"/>
      <c r="EN84" s="1931"/>
      <c r="EO84" s="1931"/>
      <c r="EP84" s="1931"/>
      <c r="EQ84" s="1931"/>
      <c r="ER84" s="1931"/>
      <c r="FJ84" s="800"/>
      <c r="FM84" s="1931"/>
      <c r="FN84" s="1931"/>
      <c r="FO84" s="1931"/>
      <c r="FP84" s="1931"/>
      <c r="FQ84" s="1931"/>
      <c r="FR84" s="1931"/>
      <c r="FS84" s="1931"/>
      <c r="FT84" s="1931"/>
      <c r="FU84" s="1931"/>
      <c r="FV84" s="1931"/>
      <c r="FW84" s="1931"/>
      <c r="FX84" s="1931"/>
      <c r="FY84" s="1931"/>
      <c r="FZ84" s="1931"/>
      <c r="GA84" s="1931"/>
      <c r="GB84" s="1931"/>
      <c r="GC84" s="1931"/>
      <c r="GD84" s="1931"/>
      <c r="GE84" s="1931"/>
      <c r="GF84" s="1931"/>
      <c r="GG84" s="1931"/>
      <c r="GZ84" s="1931"/>
      <c r="HA84" s="1931"/>
      <c r="HB84" s="1931"/>
      <c r="HC84" s="1931"/>
      <c r="HD84" s="1931"/>
      <c r="HE84" s="1931"/>
      <c r="HF84" s="1931"/>
      <c r="HG84" s="1931"/>
      <c r="HH84" s="1931"/>
      <c r="HI84" s="800"/>
      <c r="HJ84" s="4719"/>
      <c r="HK84" s="4719"/>
      <c r="HL84" s="4719"/>
      <c r="HM84" s="1927"/>
      <c r="HN84" s="1927"/>
      <c r="HO84" s="1927"/>
      <c r="HP84" s="1927"/>
      <c r="HQ84" s="1927"/>
      <c r="HR84" s="1927"/>
      <c r="HS84" s="1927"/>
      <c r="HT84" s="1927"/>
      <c r="HU84" s="1927"/>
      <c r="HV84" s="1927"/>
      <c r="HW84" s="1927"/>
      <c r="HX84" s="1927"/>
      <c r="HY84" s="1927"/>
      <c r="HZ84" s="1927"/>
      <c r="IA84" s="1927"/>
      <c r="IB84" s="1927"/>
      <c r="IC84" s="1927"/>
      <c r="ID84" s="1927"/>
      <c r="IE84" s="1927"/>
      <c r="IF84" s="1927"/>
      <c r="IG84" s="1927"/>
      <c r="IH84" s="1927"/>
      <c r="II84" s="1927"/>
      <c r="IJ84" s="1927"/>
      <c r="IK84" s="1927"/>
      <c r="IL84" s="1927"/>
      <c r="IM84" s="1927"/>
      <c r="IN84" s="1927"/>
      <c r="IO84" s="1927"/>
      <c r="IP84" s="1927"/>
      <c r="IQ84" s="1927"/>
      <c r="IR84" s="1927"/>
      <c r="IS84" s="1927"/>
      <c r="IT84" s="1927"/>
      <c r="IU84" s="1927"/>
      <c r="IV84" s="1927"/>
      <c r="IW84" s="1931"/>
    </row>
    <row r="85" spans="3:259" s="57" customFormat="1" ht="13.5" hidden="1" thickBot="1">
      <c r="C85" s="736"/>
      <c r="E85" s="65"/>
      <c r="F85" s="31"/>
      <c r="G85" s="31"/>
      <c r="H85" s="31"/>
      <c r="I85" s="31"/>
      <c r="J85" s="31"/>
      <c r="K85" s="31"/>
      <c r="L85" s="31"/>
      <c r="M85" s="31"/>
      <c r="N85" s="31"/>
      <c r="O85" s="31"/>
      <c r="P85" s="31"/>
      <c r="Q85" s="31"/>
      <c r="R85" s="31"/>
      <c r="S85" s="31"/>
      <c r="T85" s="31"/>
      <c r="U85" s="31"/>
      <c r="V85" s="31"/>
      <c r="W85" s="32"/>
      <c r="X85" s="32"/>
      <c r="Y85" s="31"/>
      <c r="Z85" s="31"/>
      <c r="AA85" s="31"/>
      <c r="AB85" s="31"/>
      <c r="AC85" s="31"/>
      <c r="AD85" s="33"/>
      <c r="AE85" s="33"/>
      <c r="AF85" s="33"/>
      <c r="AG85" s="34"/>
      <c r="AH85" s="58"/>
      <c r="AI85" s="33"/>
      <c r="AJ85" s="33"/>
      <c r="AK85" s="33"/>
      <c r="AL85" s="33"/>
      <c r="AM85" s="33"/>
      <c r="AN85" s="33"/>
      <c r="AO85" s="33"/>
      <c r="AP85" s="33"/>
      <c r="AQ85" s="33" t="s">
        <v>280</v>
      </c>
      <c r="AR85" s="33"/>
      <c r="AS85" s="58"/>
      <c r="AT85" s="58"/>
      <c r="AU85" s="2044">
        <v>4</v>
      </c>
      <c r="AV85" s="2045"/>
      <c r="AW85" s="4345"/>
      <c r="AX85" s="2046" t="s">
        <v>8</v>
      </c>
      <c r="AY85" s="2047">
        <f ca="1">CC328</f>
        <v>0</v>
      </c>
      <c r="AZ85" s="2048">
        <f ca="1">CE328</f>
        <v>0</v>
      </c>
      <c r="BA85" s="2048">
        <f ca="1">CG328</f>
        <v>0</v>
      </c>
      <c r="BB85" s="2048">
        <f ca="1">CI328</f>
        <v>0</v>
      </c>
      <c r="BC85" s="2048">
        <f ca="1">CK328</f>
        <v>0</v>
      </c>
      <c r="BD85" s="2048">
        <f ca="1">CM328</f>
        <v>0</v>
      </c>
      <c r="BE85" s="2049">
        <f ca="1">CO328</f>
        <v>0</v>
      </c>
      <c r="BF85" s="69">
        <f t="shared" ca="1" si="212"/>
        <v>0</v>
      </c>
      <c r="BG85" s="39"/>
      <c r="BH85" s="4348"/>
      <c r="BI85" s="4349"/>
      <c r="BJ85" s="4349"/>
      <c r="BK85" s="389" t="s">
        <v>8</v>
      </c>
      <c r="BL85" s="405">
        <f t="shared" ca="1" si="230"/>
        <v>0</v>
      </c>
      <c r="BM85" s="405">
        <f t="shared" ca="1" si="204"/>
        <v>0</v>
      </c>
      <c r="BN85" s="405">
        <f t="shared" ca="1" si="205"/>
        <v>0</v>
      </c>
      <c r="BO85" s="405">
        <f t="shared" ca="1" si="231"/>
        <v>0</v>
      </c>
      <c r="BP85" s="405">
        <f t="shared" ca="1" si="207"/>
        <v>0</v>
      </c>
      <c r="BQ85" s="405">
        <f t="shared" ca="1" si="208"/>
        <v>0</v>
      </c>
      <c r="BR85" s="406">
        <f t="shared" ca="1" si="213"/>
        <v>0</v>
      </c>
      <c r="BS85" s="407">
        <f t="shared" ca="1" si="232"/>
        <v>0</v>
      </c>
      <c r="BT85" s="408">
        <f ca="1">IF(BT26="X",0,AZ85)</f>
        <v>0</v>
      </c>
      <c r="BU85" s="408">
        <f ca="1">IF(BU26="X",0,BA85)</f>
        <v>0</v>
      </c>
      <c r="BV85" s="408">
        <f ca="1">IF(BV26="X",0,BB85)</f>
        <v>0</v>
      </c>
      <c r="BW85" s="408">
        <f ca="1">IF(BW26="X",0,BC85)</f>
        <v>0</v>
      </c>
      <c r="BX85" s="408">
        <f ca="1">IF(BX26="X",0,BD85)</f>
        <v>0</v>
      </c>
      <c r="BY85" s="409">
        <f t="shared" ca="1" si="174"/>
        <v>0</v>
      </c>
      <c r="BZ85" s="409">
        <f t="shared" ca="1" si="175"/>
        <v>0</v>
      </c>
      <c r="CA85" s="409">
        <f t="shared" ca="1" si="176"/>
        <v>0</v>
      </c>
      <c r="CB85" s="459">
        <f t="shared" ca="1" si="177"/>
        <v>0</v>
      </c>
      <c r="CC85" s="459">
        <f t="shared" ca="1" si="178"/>
        <v>0</v>
      </c>
      <c r="CD85" s="450">
        <f t="shared" ca="1" si="179"/>
        <v>0</v>
      </c>
      <c r="CE85" s="409">
        <f t="shared" ca="1" si="180"/>
        <v>0</v>
      </c>
      <c r="CF85" s="409">
        <f t="shared" ca="1" si="214"/>
        <v>0</v>
      </c>
      <c r="CG85" s="409">
        <f t="shared" ca="1" si="215"/>
        <v>0</v>
      </c>
      <c r="CH85" s="409">
        <f t="shared" ca="1" si="216"/>
        <v>0</v>
      </c>
      <c r="CI85" s="459">
        <f t="shared" ca="1" si="217"/>
        <v>0</v>
      </c>
      <c r="CJ85" s="459">
        <f t="shared" ca="1" si="218"/>
        <v>0</v>
      </c>
      <c r="CK85" s="450">
        <f t="shared" ca="1" si="219"/>
        <v>0</v>
      </c>
      <c r="CL85" s="450">
        <f t="shared" ca="1" si="220"/>
        <v>0</v>
      </c>
      <c r="CM85" s="450">
        <f t="shared" ca="1" si="221"/>
        <v>0</v>
      </c>
      <c r="CN85" s="450">
        <f t="shared" si="222"/>
        <v>0</v>
      </c>
      <c r="CO85" s="450">
        <f t="shared" si="223"/>
        <v>0</v>
      </c>
      <c r="CP85" s="450">
        <f t="shared" si="224"/>
        <v>0</v>
      </c>
      <c r="CQ85" s="450">
        <f t="shared" si="225"/>
        <v>0</v>
      </c>
      <c r="CR85" s="410">
        <f t="shared" si="226"/>
        <v>0</v>
      </c>
      <c r="CS85" s="411">
        <f t="shared" si="227"/>
        <v>0</v>
      </c>
      <c r="CT85" s="412">
        <f t="shared" si="228"/>
        <v>0</v>
      </c>
      <c r="CU85" s="395">
        <f t="shared" ca="1" si="229"/>
        <v>0</v>
      </c>
      <c r="CV85" s="391"/>
      <c r="CW85" s="396"/>
      <c r="CX85" s="1929"/>
      <c r="CY85" s="1929"/>
      <c r="CZ85" s="1929"/>
      <c r="DA85" s="1929"/>
      <c r="DB85" s="63"/>
      <c r="DC85" s="1929"/>
      <c r="DD85" s="1804"/>
      <c r="DE85" s="1929"/>
      <c r="DF85" s="1929"/>
      <c r="DG85" s="1929"/>
      <c r="DH85" s="1929"/>
      <c r="DI85" s="1929"/>
      <c r="DJ85" s="1929"/>
      <c r="DK85" s="1929"/>
      <c r="DL85" s="76"/>
      <c r="DM85" s="76"/>
      <c r="DN85" s="76"/>
      <c r="DO85" s="76"/>
      <c r="DP85" s="76"/>
      <c r="DQ85" s="76"/>
      <c r="DR85" s="76"/>
      <c r="DS85" s="21"/>
      <c r="EN85" s="1931"/>
      <c r="EO85" s="1931"/>
      <c r="EP85" s="1931"/>
      <c r="EQ85" s="1931"/>
      <c r="ER85" s="1931"/>
      <c r="FJ85" s="800"/>
      <c r="FM85" s="1931"/>
      <c r="FN85" s="1931"/>
      <c r="FO85" s="1931"/>
      <c r="FP85" s="1931"/>
      <c r="FQ85" s="1931"/>
      <c r="FR85" s="1931"/>
      <c r="FS85" s="1931"/>
      <c r="FT85" s="1931"/>
      <c r="FU85" s="1931"/>
      <c r="FV85" s="1931"/>
      <c r="FW85" s="1931"/>
      <c r="FX85" s="1931"/>
      <c r="FY85" s="1931"/>
      <c r="FZ85" s="1931"/>
      <c r="GA85" s="1931"/>
      <c r="GB85" s="1931"/>
      <c r="GC85" s="1931"/>
      <c r="GD85" s="1931"/>
      <c r="GE85" s="1931"/>
      <c r="GF85" s="1931"/>
      <c r="GG85" s="1931"/>
      <c r="GZ85" s="1931"/>
      <c r="HA85" s="1931"/>
      <c r="HB85" s="1931"/>
      <c r="HC85" s="1931"/>
      <c r="HD85" s="1931"/>
      <c r="HE85" s="1931"/>
      <c r="HF85" s="1931"/>
      <c r="HG85" s="1931"/>
      <c r="HH85" s="1931"/>
      <c r="HI85" s="800"/>
      <c r="HJ85" s="4719"/>
      <c r="HK85" s="4719"/>
      <c r="HL85" s="4719"/>
      <c r="HM85" s="1927"/>
      <c r="HN85" s="1927"/>
      <c r="HO85" s="1927"/>
      <c r="HP85" s="1927"/>
      <c r="HQ85" s="1927"/>
      <c r="HR85" s="1927"/>
      <c r="HS85" s="1927"/>
      <c r="HT85" s="1927"/>
      <c r="HU85" s="1927"/>
      <c r="HV85" s="1927"/>
      <c r="HW85" s="1927"/>
      <c r="HX85" s="1927"/>
      <c r="HY85" s="1927"/>
      <c r="HZ85" s="1927"/>
      <c r="IA85" s="1927"/>
      <c r="IB85" s="1927"/>
      <c r="IC85" s="1927"/>
      <c r="ID85" s="1927"/>
      <c r="IE85" s="1927"/>
      <c r="IF85" s="1927"/>
      <c r="IG85" s="1927"/>
      <c r="IH85" s="1927"/>
      <c r="II85" s="1927"/>
      <c r="IJ85" s="1927"/>
      <c r="IK85" s="1927"/>
      <c r="IL85" s="1927"/>
      <c r="IM85" s="1927"/>
      <c r="IN85" s="1927"/>
      <c r="IO85" s="1927"/>
      <c r="IP85" s="1927"/>
      <c r="IQ85" s="1927"/>
      <c r="IR85" s="1927"/>
      <c r="IS85" s="1927"/>
      <c r="IT85" s="1927"/>
      <c r="IU85" s="1927"/>
      <c r="IV85" s="1927"/>
      <c r="IW85" s="1931"/>
    </row>
    <row r="86" spans="3:259" s="57" customFormat="1" hidden="1">
      <c r="C86" s="736"/>
      <c r="E86" s="65"/>
      <c r="F86" s="31"/>
      <c r="G86" s="31"/>
      <c r="H86" s="31"/>
      <c r="I86" s="31"/>
      <c r="J86" s="31"/>
      <c r="K86" s="31"/>
      <c r="L86" s="31"/>
      <c r="M86" s="31"/>
      <c r="N86" s="31"/>
      <c r="O86" s="31"/>
      <c r="P86" s="31"/>
      <c r="Q86" s="31"/>
      <c r="R86" s="31"/>
      <c r="S86" s="31"/>
      <c r="T86" s="31"/>
      <c r="U86" s="31"/>
      <c r="V86" s="31"/>
      <c r="W86" s="32"/>
      <c r="X86" s="32"/>
      <c r="Y86" s="31"/>
      <c r="Z86" s="31"/>
      <c r="AA86" s="31"/>
      <c r="AB86" s="31"/>
      <c r="AC86" s="31"/>
      <c r="AD86" s="33"/>
      <c r="AE86" s="33"/>
      <c r="AF86" s="33"/>
      <c r="AG86" s="34"/>
      <c r="AH86" s="58"/>
      <c r="AI86" s="33"/>
      <c r="AJ86" s="33"/>
      <c r="AK86" s="33"/>
      <c r="AL86" s="33"/>
      <c r="AM86" s="33"/>
      <c r="AN86" s="33"/>
      <c r="AO86" s="33"/>
      <c r="AP86" s="33"/>
      <c r="AQ86" s="33"/>
      <c r="AR86" s="33"/>
      <c r="AS86" s="58"/>
      <c r="AT86" s="58"/>
      <c r="AU86" s="2044">
        <v>5</v>
      </c>
      <c r="AV86" s="2045"/>
      <c r="AW86" s="4345" t="str">
        <f>BH86</f>
        <v>İLAHİYAT FAK.</v>
      </c>
      <c r="AX86" s="2046" t="s">
        <v>7</v>
      </c>
      <c r="AY86" s="2047">
        <f ca="1">CB329</f>
        <v>0</v>
      </c>
      <c r="AZ86" s="2048">
        <f ca="1">CD329</f>
        <v>0</v>
      </c>
      <c r="BA86" s="2048">
        <f ca="1">CF329</f>
        <v>0</v>
      </c>
      <c r="BB86" s="2048">
        <f ca="1">CH329</f>
        <v>0</v>
      </c>
      <c r="BC86" s="2048">
        <f ca="1">CJ329</f>
        <v>0</v>
      </c>
      <c r="BD86" s="2048">
        <f ca="1">CL329</f>
        <v>0</v>
      </c>
      <c r="BE86" s="2049">
        <f ca="1">CN329</f>
        <v>0</v>
      </c>
      <c r="BF86" s="69">
        <f t="shared" ca="1" si="212"/>
        <v>0</v>
      </c>
      <c r="BG86" s="39"/>
      <c r="BH86" s="4346" t="str">
        <f t="shared" ref="BH86" si="234">BH74</f>
        <v>İLAHİYAT FAK.</v>
      </c>
      <c r="BI86" s="4347"/>
      <c r="BJ86" s="4347"/>
      <c r="BK86" s="388" t="s">
        <v>7</v>
      </c>
      <c r="BL86" s="397">
        <f t="shared" ca="1" si="230"/>
        <v>0</v>
      </c>
      <c r="BM86" s="397">
        <f t="shared" ref="BM86:BM93" ca="1" si="235">IF(BM$14="E",AZ86,(IF(OR(BM$1="X",BM$14="X"),0,AZ86)))</f>
        <v>0</v>
      </c>
      <c r="BN86" s="397">
        <f t="shared" ref="BN86:BN93" ca="1" si="236">IF(BN$14="E",BA86,(IF(OR(BN$1="X",BN$14="X"),0,BA86)))</f>
        <v>0</v>
      </c>
      <c r="BO86" s="397">
        <f t="shared" ca="1" si="231"/>
        <v>0</v>
      </c>
      <c r="BP86" s="397">
        <f t="shared" ref="BP86:BP93" ca="1" si="237">IF(BP$14="E",BC86,(IF(OR(BP$1="X",BP$14="X"),0,BC86)))</f>
        <v>0</v>
      </c>
      <c r="BQ86" s="397">
        <f t="shared" ref="BQ86:BQ93" ca="1" si="238">IF(BQ$14="E",BD86,(IF(OR(BQ$1="X",BQ$14="X"),0,BD86)))</f>
        <v>0</v>
      </c>
      <c r="BR86" s="398">
        <f t="shared" ca="1" si="213"/>
        <v>0</v>
      </c>
      <c r="BS86" s="492">
        <f t="shared" ca="1" si="232"/>
        <v>0</v>
      </c>
      <c r="BT86" s="400">
        <f ca="1">IF(BT26="X",0,AZ86)</f>
        <v>0</v>
      </c>
      <c r="BU86" s="400">
        <f ca="1">IF(BU26="X",0,BA86)</f>
        <v>0</v>
      </c>
      <c r="BV86" s="400">
        <f ca="1">IF(BV26="X",0,BB86)</f>
        <v>0</v>
      </c>
      <c r="BW86" s="400">
        <f ca="1">IF(BW26="X",0,BC86)</f>
        <v>0</v>
      </c>
      <c r="BX86" s="400">
        <f ca="1">IF(BX26="X",0,BD86)</f>
        <v>0</v>
      </c>
      <c r="BY86" s="401">
        <f t="shared" ca="1" si="174"/>
        <v>0</v>
      </c>
      <c r="BZ86" s="401">
        <f t="shared" ca="1" si="175"/>
        <v>0</v>
      </c>
      <c r="CA86" s="401">
        <f t="shared" ca="1" si="176"/>
        <v>0</v>
      </c>
      <c r="CB86" s="458">
        <f t="shared" ca="1" si="177"/>
        <v>0</v>
      </c>
      <c r="CC86" s="458">
        <f t="shared" ca="1" si="178"/>
        <v>0</v>
      </c>
      <c r="CD86" s="447">
        <f t="shared" ca="1" si="179"/>
        <v>0</v>
      </c>
      <c r="CE86" s="401">
        <f t="shared" ca="1" si="180"/>
        <v>0</v>
      </c>
      <c r="CF86" s="401">
        <f t="shared" ca="1" si="214"/>
        <v>0</v>
      </c>
      <c r="CG86" s="401">
        <f t="shared" ca="1" si="215"/>
        <v>0</v>
      </c>
      <c r="CH86" s="401">
        <f t="shared" ca="1" si="216"/>
        <v>0</v>
      </c>
      <c r="CI86" s="458">
        <f t="shared" ca="1" si="217"/>
        <v>0</v>
      </c>
      <c r="CJ86" s="458">
        <f t="shared" ca="1" si="218"/>
        <v>0</v>
      </c>
      <c r="CK86" s="447">
        <f t="shared" ca="1" si="219"/>
        <v>0</v>
      </c>
      <c r="CL86" s="447">
        <f t="shared" ca="1" si="220"/>
        <v>0</v>
      </c>
      <c r="CM86" s="447">
        <f t="shared" ca="1" si="221"/>
        <v>0</v>
      </c>
      <c r="CN86" s="447">
        <f t="shared" si="222"/>
        <v>0</v>
      </c>
      <c r="CO86" s="447">
        <f t="shared" si="223"/>
        <v>0</v>
      </c>
      <c r="CP86" s="447">
        <f t="shared" si="224"/>
        <v>0</v>
      </c>
      <c r="CQ86" s="447">
        <f t="shared" si="225"/>
        <v>0</v>
      </c>
      <c r="CR86" s="402">
        <f t="shared" si="226"/>
        <v>0</v>
      </c>
      <c r="CS86" s="403">
        <f t="shared" si="227"/>
        <v>0</v>
      </c>
      <c r="CT86" s="404">
        <f t="shared" si="228"/>
        <v>0</v>
      </c>
      <c r="CU86" s="393">
        <f t="shared" ca="1" si="229"/>
        <v>0</v>
      </c>
      <c r="CV86" s="392"/>
      <c r="CW86" s="394"/>
      <c r="CX86" s="1929"/>
      <c r="CY86" s="1929"/>
      <c r="CZ86" s="1929"/>
      <c r="DA86" s="1929"/>
      <c r="DB86" s="63"/>
      <c r="DC86" s="1929"/>
      <c r="DD86" s="1804"/>
      <c r="DE86" s="1929"/>
      <c r="DF86" s="1929"/>
      <c r="DG86" s="1929"/>
      <c r="DH86" s="1929"/>
      <c r="DI86" s="1929"/>
      <c r="DJ86" s="1929"/>
      <c r="DK86" s="1929"/>
      <c r="DL86" s="76"/>
      <c r="DM86" s="76"/>
      <c r="DN86" s="76"/>
      <c r="DO86" s="76"/>
      <c r="DP86" s="76"/>
      <c r="DQ86" s="76"/>
      <c r="DR86" s="76"/>
      <c r="DS86" s="21"/>
      <c r="EN86" s="1931"/>
      <c r="EO86" s="1931"/>
      <c r="EP86" s="1931"/>
      <c r="EQ86" s="1931"/>
      <c r="ER86" s="1931"/>
      <c r="FJ86" s="800"/>
      <c r="FM86" s="1931"/>
      <c r="FN86" s="1931"/>
      <c r="FO86" s="1931"/>
      <c r="FP86" s="1931"/>
      <c r="FQ86" s="1931"/>
      <c r="FR86" s="1931"/>
      <c r="FS86" s="1931"/>
      <c r="FT86" s="1931"/>
      <c r="FU86" s="1931"/>
      <c r="FV86" s="1931"/>
      <c r="FW86" s="1931"/>
      <c r="FX86" s="1931"/>
      <c r="FY86" s="1931"/>
      <c r="FZ86" s="1931"/>
      <c r="GA86" s="1931"/>
      <c r="GB86" s="1931"/>
      <c r="GC86" s="1931"/>
      <c r="GD86" s="1931"/>
      <c r="GE86" s="1931"/>
      <c r="GF86" s="1931"/>
      <c r="GG86" s="1931"/>
      <c r="GZ86" s="800"/>
      <c r="HA86" s="800"/>
      <c r="HB86" s="800"/>
      <c r="HC86" s="800"/>
      <c r="HD86" s="800"/>
      <c r="HE86" s="800"/>
      <c r="HF86" s="800"/>
      <c r="HG86" s="1931"/>
      <c r="HH86" s="1931"/>
      <c r="HI86" s="800"/>
      <c r="HJ86" s="1932"/>
      <c r="HK86" s="1932"/>
      <c r="HL86" s="4366"/>
      <c r="HM86" s="353"/>
      <c r="HN86" s="1927"/>
      <c r="HO86" s="1927"/>
      <c r="HP86" s="1927"/>
      <c r="HQ86" s="1927"/>
      <c r="HR86" s="1927"/>
      <c r="HS86" s="1927"/>
      <c r="HT86" s="1927"/>
      <c r="HU86" s="1927"/>
      <c r="HV86" s="1927"/>
      <c r="HW86" s="1927"/>
      <c r="HX86" s="1927"/>
      <c r="HY86" s="1927"/>
      <c r="HZ86" s="1927"/>
      <c r="IA86" s="1927"/>
      <c r="IB86" s="1927"/>
      <c r="IC86" s="1927"/>
      <c r="ID86" s="1927"/>
      <c r="IE86" s="1927"/>
      <c r="IF86" s="1927"/>
      <c r="IG86" s="1927"/>
      <c r="IH86" s="1927"/>
      <c r="II86" s="1927"/>
      <c r="IJ86" s="1927"/>
      <c r="IK86" s="1927"/>
      <c r="IL86" s="1927"/>
      <c r="IM86" s="1927"/>
      <c r="IN86" s="1927"/>
      <c r="IO86" s="1927"/>
      <c r="IP86" s="1927"/>
      <c r="IQ86" s="1927"/>
      <c r="IR86" s="1927"/>
      <c r="IS86" s="1927"/>
      <c r="IT86" s="1927"/>
      <c r="IU86" s="1927"/>
      <c r="IV86" s="1927"/>
      <c r="IW86" s="1931"/>
    </row>
    <row r="87" spans="3:259" s="57" customFormat="1" ht="13.5" hidden="1" thickBot="1">
      <c r="C87" s="736"/>
      <c r="E87" s="65"/>
      <c r="F87" s="31"/>
      <c r="G87" s="31"/>
      <c r="H87" s="31"/>
      <c r="I87" s="31"/>
      <c r="J87" s="31"/>
      <c r="K87" s="31"/>
      <c r="L87" s="31"/>
      <c r="M87" s="31"/>
      <c r="N87" s="31"/>
      <c r="O87" s="31"/>
      <c r="P87" s="31"/>
      <c r="Q87" s="31"/>
      <c r="R87" s="31"/>
      <c r="S87" s="31"/>
      <c r="T87" s="31"/>
      <c r="U87" s="31"/>
      <c r="V87" s="31"/>
      <c r="W87" s="32"/>
      <c r="X87" s="32"/>
      <c r="Y87" s="31"/>
      <c r="Z87" s="31"/>
      <c r="AA87" s="31"/>
      <c r="AB87" s="31"/>
      <c r="AC87" s="31"/>
      <c r="AD87" s="33"/>
      <c r="AE87" s="33"/>
      <c r="AF87" s="33"/>
      <c r="AG87" s="34"/>
      <c r="AH87" s="58"/>
      <c r="AI87" s="33"/>
      <c r="AJ87" s="33"/>
      <c r="AK87" s="33"/>
      <c r="AL87" s="33"/>
      <c r="AM87" s="33"/>
      <c r="AN87" s="33"/>
      <c r="AO87" s="33"/>
      <c r="AP87" s="33"/>
      <c r="AQ87" s="33"/>
      <c r="AR87" s="33"/>
      <c r="AS87" s="58"/>
      <c r="AT87" s="58"/>
      <c r="AU87" s="2044">
        <v>6</v>
      </c>
      <c r="AV87" s="2045"/>
      <c r="AW87" s="4345"/>
      <c r="AX87" s="2046" t="s">
        <v>8</v>
      </c>
      <c r="AY87" s="2047">
        <f ca="1">CC329</f>
        <v>0</v>
      </c>
      <c r="AZ87" s="2048">
        <f ca="1">CE329</f>
        <v>0</v>
      </c>
      <c r="BA87" s="2048">
        <f ca="1">CG329</f>
        <v>0</v>
      </c>
      <c r="BB87" s="2048">
        <f ca="1">CI329</f>
        <v>0</v>
      </c>
      <c r="BC87" s="2048">
        <f ca="1">CK329</f>
        <v>0</v>
      </c>
      <c r="BD87" s="2048">
        <f ca="1">CM329</f>
        <v>0</v>
      </c>
      <c r="BE87" s="2049">
        <f ca="1">CO329</f>
        <v>0</v>
      </c>
      <c r="BF87" s="69">
        <f t="shared" ca="1" si="212"/>
        <v>0</v>
      </c>
      <c r="BG87" s="39"/>
      <c r="BH87" s="4348"/>
      <c r="BI87" s="4349"/>
      <c r="BJ87" s="4349"/>
      <c r="BK87" s="389" t="s">
        <v>8</v>
      </c>
      <c r="BL87" s="405">
        <f t="shared" ca="1" si="230"/>
        <v>0</v>
      </c>
      <c r="BM87" s="405">
        <f t="shared" ca="1" si="235"/>
        <v>0</v>
      </c>
      <c r="BN87" s="405">
        <f t="shared" ca="1" si="236"/>
        <v>0</v>
      </c>
      <c r="BO87" s="405">
        <f t="shared" ca="1" si="231"/>
        <v>0</v>
      </c>
      <c r="BP87" s="405">
        <f t="shared" ca="1" si="237"/>
        <v>0</v>
      </c>
      <c r="BQ87" s="405">
        <f t="shared" ca="1" si="238"/>
        <v>0</v>
      </c>
      <c r="BR87" s="406">
        <f t="shared" ca="1" si="213"/>
        <v>0</v>
      </c>
      <c r="BS87" s="407">
        <f t="shared" ca="1" si="232"/>
        <v>0</v>
      </c>
      <c r="BT87" s="408">
        <f ca="1">IF(BT26="X",0,AZ87)</f>
        <v>0</v>
      </c>
      <c r="BU87" s="408">
        <f ca="1">IF(BU26="X",0,BA87)</f>
        <v>0</v>
      </c>
      <c r="BV87" s="408">
        <f ca="1">IF(BV26="X",0,BB87)</f>
        <v>0</v>
      </c>
      <c r="BW87" s="408">
        <f ca="1">IF(BW26="X",0,BC87)</f>
        <v>0</v>
      </c>
      <c r="BX87" s="408">
        <f ca="1">IF(BX26="X",0,BD87)</f>
        <v>0</v>
      </c>
      <c r="BY87" s="409">
        <f t="shared" ca="1" si="174"/>
        <v>0</v>
      </c>
      <c r="BZ87" s="409">
        <f t="shared" ca="1" si="175"/>
        <v>0</v>
      </c>
      <c r="CA87" s="409">
        <f t="shared" ca="1" si="176"/>
        <v>0</v>
      </c>
      <c r="CB87" s="459">
        <f t="shared" ca="1" si="177"/>
        <v>0</v>
      </c>
      <c r="CC87" s="459">
        <f t="shared" ca="1" si="178"/>
        <v>0</v>
      </c>
      <c r="CD87" s="450">
        <f t="shared" ca="1" si="179"/>
        <v>0</v>
      </c>
      <c r="CE87" s="409">
        <f t="shared" ca="1" si="180"/>
        <v>0</v>
      </c>
      <c r="CF87" s="409">
        <f t="shared" ca="1" si="214"/>
        <v>0</v>
      </c>
      <c r="CG87" s="409">
        <f t="shared" ca="1" si="215"/>
        <v>0</v>
      </c>
      <c r="CH87" s="409">
        <f t="shared" ca="1" si="216"/>
        <v>0</v>
      </c>
      <c r="CI87" s="459">
        <f t="shared" ca="1" si="217"/>
        <v>0</v>
      </c>
      <c r="CJ87" s="459">
        <f t="shared" ca="1" si="218"/>
        <v>0</v>
      </c>
      <c r="CK87" s="450">
        <f t="shared" ca="1" si="219"/>
        <v>0</v>
      </c>
      <c r="CL87" s="450">
        <f t="shared" ca="1" si="220"/>
        <v>0</v>
      </c>
      <c r="CM87" s="450">
        <f t="shared" ca="1" si="221"/>
        <v>0</v>
      </c>
      <c r="CN87" s="450">
        <f t="shared" si="222"/>
        <v>0</v>
      </c>
      <c r="CO87" s="450">
        <f t="shared" si="223"/>
        <v>0</v>
      </c>
      <c r="CP87" s="450">
        <f t="shared" si="224"/>
        <v>0</v>
      </c>
      <c r="CQ87" s="450">
        <f t="shared" si="225"/>
        <v>0</v>
      </c>
      <c r="CR87" s="410">
        <f t="shared" si="226"/>
        <v>0</v>
      </c>
      <c r="CS87" s="411">
        <f t="shared" si="227"/>
        <v>0</v>
      </c>
      <c r="CT87" s="412">
        <f t="shared" si="228"/>
        <v>0</v>
      </c>
      <c r="CU87" s="395">
        <f t="shared" ca="1" si="229"/>
        <v>0</v>
      </c>
      <c r="CV87" s="391"/>
      <c r="CW87" s="396"/>
      <c r="CX87" s="1929"/>
      <c r="CY87" s="1929"/>
      <c r="CZ87" s="1929"/>
      <c r="DA87" s="1929"/>
      <c r="DB87" s="63"/>
      <c r="DC87" s="1929"/>
      <c r="DD87" s="1804"/>
      <c r="DE87" s="1929"/>
      <c r="DF87" s="1929"/>
      <c r="DG87" s="1929"/>
      <c r="DH87" s="1929"/>
      <c r="DI87" s="1929"/>
      <c r="DJ87" s="1929"/>
      <c r="DK87" s="1929"/>
      <c r="DL87" s="76"/>
      <c r="DM87" s="76"/>
      <c r="DN87" s="76"/>
      <c r="DO87" s="76"/>
      <c r="DP87" s="76"/>
      <c r="DQ87" s="76"/>
      <c r="DR87" s="76"/>
      <c r="DS87" s="21"/>
      <c r="EN87" s="1931"/>
      <c r="EO87" s="1931"/>
      <c r="EP87" s="1931"/>
      <c r="EQ87" s="1931"/>
      <c r="ER87" s="1931"/>
      <c r="FJ87" s="800"/>
      <c r="FM87" s="1931"/>
      <c r="FN87" s="1931"/>
      <c r="FO87" s="1931"/>
      <c r="FP87" s="1931"/>
      <c r="FQ87" s="1931"/>
      <c r="FR87" s="1931"/>
      <c r="FS87" s="1931"/>
      <c r="FT87" s="1931"/>
      <c r="FU87" s="1931"/>
      <c r="FV87" s="1931"/>
      <c r="FW87" s="1931"/>
      <c r="FX87" s="1931"/>
      <c r="FY87" s="1931"/>
      <c r="FZ87" s="1931"/>
      <c r="GA87" s="1931"/>
      <c r="GB87" s="1931"/>
      <c r="GC87" s="1931"/>
      <c r="GD87" s="1931"/>
      <c r="GE87" s="1931"/>
      <c r="GF87" s="1931"/>
      <c r="GG87" s="1931"/>
      <c r="GZ87" s="800"/>
      <c r="HA87" s="800"/>
      <c r="HB87" s="800"/>
      <c r="HC87" s="800"/>
      <c r="HD87" s="800"/>
      <c r="HE87" s="800"/>
      <c r="HF87" s="800"/>
      <c r="HG87" s="1931"/>
      <c r="HH87" s="1931"/>
      <c r="HJ87" s="1932"/>
      <c r="HK87" s="1932"/>
      <c r="HL87" s="4366"/>
      <c r="HM87" s="353"/>
      <c r="HN87" s="1927"/>
      <c r="HO87" s="1927"/>
      <c r="HP87" s="1927"/>
      <c r="HQ87" s="1927"/>
      <c r="HR87" s="1927"/>
      <c r="HS87" s="1927"/>
      <c r="HT87" s="1927"/>
      <c r="HU87" s="1927"/>
      <c r="HV87" s="1927"/>
      <c r="HW87" s="1927"/>
      <c r="HX87" s="1927"/>
      <c r="HY87" s="1927"/>
      <c r="HZ87" s="1927"/>
      <c r="IA87" s="1927"/>
      <c r="IB87" s="1927"/>
      <c r="IC87" s="1927"/>
      <c r="ID87" s="1927"/>
      <c r="IE87" s="1927"/>
      <c r="IF87" s="1927"/>
      <c r="IG87" s="1927"/>
      <c r="IH87" s="1927"/>
      <c r="II87" s="1927"/>
      <c r="IJ87" s="1927"/>
      <c r="IK87" s="1927"/>
      <c r="IL87" s="1927"/>
      <c r="IM87" s="1927"/>
      <c r="IN87" s="1927"/>
      <c r="IO87" s="1927"/>
      <c r="IP87" s="1927"/>
      <c r="IQ87" s="1927"/>
      <c r="IR87" s="1927"/>
      <c r="IS87" s="1927"/>
      <c r="IT87" s="1927"/>
      <c r="IU87" s="1927"/>
      <c r="IV87" s="1927"/>
      <c r="IW87" s="1931"/>
    </row>
    <row r="88" spans="3:259" s="57" customFormat="1" hidden="1">
      <c r="C88" s="736"/>
      <c r="E88" s="65"/>
      <c r="F88" s="31"/>
      <c r="G88" s="31"/>
      <c r="H88" s="31"/>
      <c r="I88" s="31"/>
      <c r="J88" s="31"/>
      <c r="K88" s="31"/>
      <c r="L88" s="31"/>
      <c r="M88" s="31"/>
      <c r="N88" s="31"/>
      <c r="O88" s="31"/>
      <c r="P88" s="31"/>
      <c r="Q88" s="31"/>
      <c r="R88" s="31"/>
      <c r="S88" s="31"/>
      <c r="T88" s="31"/>
      <c r="U88" s="31"/>
      <c r="V88" s="31"/>
      <c r="W88" s="32"/>
      <c r="X88" s="32"/>
      <c r="Y88" s="31"/>
      <c r="Z88" s="31"/>
      <c r="AA88" s="31"/>
      <c r="AB88" s="31"/>
      <c r="AC88" s="31"/>
      <c r="AD88" s="33"/>
      <c r="AE88" s="33"/>
      <c r="AF88" s="33"/>
      <c r="AG88" s="34"/>
      <c r="AH88" s="58"/>
      <c r="AI88" s="33"/>
      <c r="AJ88" s="33"/>
      <c r="AK88" s="33"/>
      <c r="AL88" s="33"/>
      <c r="AM88" s="33"/>
      <c r="AN88" s="33"/>
      <c r="AO88" s="33"/>
      <c r="AP88" s="33"/>
      <c r="AQ88" s="33"/>
      <c r="AR88" s="33"/>
      <c r="AS88" s="58"/>
      <c r="AT88" s="58"/>
      <c r="AU88" s="2044">
        <v>7</v>
      </c>
      <c r="AV88" s="2045"/>
      <c r="AW88" s="4345" t="str">
        <f>BH88</f>
        <v>SAĞLIK BİL. FAK.</v>
      </c>
      <c r="AX88" s="2046" t="s">
        <v>7</v>
      </c>
      <c r="AY88" s="2047">
        <f ca="1">CB330</f>
        <v>0</v>
      </c>
      <c r="AZ88" s="2048">
        <f ca="1">CD330</f>
        <v>0</v>
      </c>
      <c r="BA88" s="2048">
        <f ca="1">CF330</f>
        <v>0</v>
      </c>
      <c r="BB88" s="2048">
        <f ca="1">CH330</f>
        <v>0</v>
      </c>
      <c r="BC88" s="2048">
        <f ca="1">CJ330</f>
        <v>0</v>
      </c>
      <c r="BD88" s="2048">
        <f ca="1">CL330</f>
        <v>0</v>
      </c>
      <c r="BE88" s="2049">
        <f ca="1">CN330</f>
        <v>0</v>
      </c>
      <c r="BF88" s="69">
        <f t="shared" ca="1" si="212"/>
        <v>0</v>
      </c>
      <c r="BG88" s="39"/>
      <c r="BH88" s="4352" t="str">
        <f t="shared" ref="BH88" si="239">BH76</f>
        <v>SAĞLIK BİL. FAK.</v>
      </c>
      <c r="BI88" s="4353"/>
      <c r="BJ88" s="4353"/>
      <c r="BK88" s="390" t="s">
        <v>7</v>
      </c>
      <c r="BL88" s="485">
        <f t="shared" ca="1" si="230"/>
        <v>0</v>
      </c>
      <c r="BM88" s="485">
        <f t="shared" ca="1" si="235"/>
        <v>0</v>
      </c>
      <c r="BN88" s="485">
        <f t="shared" ca="1" si="236"/>
        <v>0</v>
      </c>
      <c r="BO88" s="485">
        <f t="shared" ca="1" si="231"/>
        <v>0</v>
      </c>
      <c r="BP88" s="485">
        <f t="shared" ca="1" si="237"/>
        <v>0</v>
      </c>
      <c r="BQ88" s="485">
        <f t="shared" ca="1" si="238"/>
        <v>0</v>
      </c>
      <c r="BR88" s="486">
        <f t="shared" ca="1" si="213"/>
        <v>0</v>
      </c>
      <c r="BS88" s="487">
        <f t="shared" ca="1" si="232"/>
        <v>0</v>
      </c>
      <c r="BT88" s="488">
        <f ca="1">IF(BT26="X",0,AZ88)</f>
        <v>0</v>
      </c>
      <c r="BU88" s="488">
        <f ca="1">IF(BU26="X",0,BA88)</f>
        <v>0</v>
      </c>
      <c r="BV88" s="488">
        <f ca="1">IF(BV26="X",0,BB88)</f>
        <v>0</v>
      </c>
      <c r="BW88" s="488">
        <f ca="1">IF(BW26="X",0,BC88)</f>
        <v>0</v>
      </c>
      <c r="BX88" s="488">
        <f ca="1">IF(BX26="X",0,BD88)</f>
        <v>0</v>
      </c>
      <c r="BY88" s="457">
        <f t="shared" ca="1" si="174"/>
        <v>0</v>
      </c>
      <c r="BZ88" s="457">
        <f t="shared" ca="1" si="175"/>
        <v>0</v>
      </c>
      <c r="CA88" s="457">
        <f t="shared" ca="1" si="176"/>
        <v>0</v>
      </c>
      <c r="CB88" s="468">
        <f t="shared" ca="1" si="177"/>
        <v>0</v>
      </c>
      <c r="CC88" s="468">
        <f t="shared" ca="1" si="178"/>
        <v>0</v>
      </c>
      <c r="CD88" s="460">
        <f t="shared" ca="1" si="179"/>
        <v>0</v>
      </c>
      <c r="CE88" s="457">
        <f t="shared" ca="1" si="180"/>
        <v>0</v>
      </c>
      <c r="CF88" s="457">
        <f t="shared" ca="1" si="214"/>
        <v>0</v>
      </c>
      <c r="CG88" s="457">
        <f t="shared" ca="1" si="215"/>
        <v>0</v>
      </c>
      <c r="CH88" s="457">
        <f t="shared" ca="1" si="216"/>
        <v>0</v>
      </c>
      <c r="CI88" s="468">
        <f t="shared" ca="1" si="217"/>
        <v>0</v>
      </c>
      <c r="CJ88" s="468">
        <f t="shared" ca="1" si="218"/>
        <v>0</v>
      </c>
      <c r="CK88" s="460">
        <f t="shared" ca="1" si="219"/>
        <v>0</v>
      </c>
      <c r="CL88" s="460">
        <f t="shared" ca="1" si="220"/>
        <v>0</v>
      </c>
      <c r="CM88" s="460">
        <f t="shared" ca="1" si="221"/>
        <v>0</v>
      </c>
      <c r="CN88" s="460">
        <f t="shared" si="222"/>
        <v>0</v>
      </c>
      <c r="CO88" s="460">
        <f t="shared" si="223"/>
        <v>0</v>
      </c>
      <c r="CP88" s="460">
        <f t="shared" si="224"/>
        <v>0</v>
      </c>
      <c r="CQ88" s="460">
        <f t="shared" si="225"/>
        <v>0</v>
      </c>
      <c r="CR88" s="489">
        <f t="shared" si="226"/>
        <v>0</v>
      </c>
      <c r="CS88" s="490">
        <f t="shared" si="227"/>
        <v>0</v>
      </c>
      <c r="CT88" s="491">
        <f t="shared" si="228"/>
        <v>0</v>
      </c>
      <c r="CU88" s="471">
        <f t="shared" ca="1" si="229"/>
        <v>0</v>
      </c>
      <c r="CV88" s="472"/>
      <c r="CW88" s="473"/>
      <c r="CX88" s="1929"/>
      <c r="CY88" s="1929"/>
      <c r="CZ88" s="1929"/>
      <c r="DA88" s="1929"/>
      <c r="DB88" s="63"/>
      <c r="DC88" s="1929"/>
      <c r="DD88" s="1804"/>
      <c r="DE88" s="1929"/>
      <c r="DF88" s="1929"/>
      <c r="DG88" s="1929"/>
      <c r="DH88" s="1929"/>
      <c r="DI88" s="1929"/>
      <c r="DJ88" s="1929"/>
      <c r="DK88" s="1929"/>
      <c r="DL88" s="76"/>
      <c r="DM88" s="76"/>
      <c r="DN88" s="76"/>
      <c r="DO88" s="76"/>
      <c r="DP88" s="76"/>
      <c r="DQ88" s="76"/>
      <c r="DR88" s="76"/>
      <c r="DS88" s="21"/>
      <c r="EN88" s="1931"/>
      <c r="EO88" s="1931"/>
      <c r="EP88" s="1931"/>
      <c r="EQ88" s="1931"/>
      <c r="ER88" s="1931"/>
      <c r="FA88" s="1433"/>
      <c r="FJ88" s="800"/>
      <c r="FM88" s="1931"/>
      <c r="FN88" s="1931"/>
      <c r="FO88" s="1931"/>
      <c r="FP88" s="1931"/>
      <c r="FQ88" s="1931"/>
      <c r="FR88" s="1931"/>
      <c r="FS88" s="1931"/>
      <c r="FT88" s="1931"/>
      <c r="FU88" s="1931"/>
      <c r="FV88" s="1931"/>
      <c r="FW88" s="1931"/>
      <c r="FX88" s="1931"/>
      <c r="FY88" s="1931"/>
      <c r="FZ88" s="1931"/>
      <c r="GA88" s="1931"/>
      <c r="GB88" s="1931"/>
      <c r="GC88" s="1931"/>
      <c r="GD88" s="1931"/>
      <c r="GE88" s="1931"/>
      <c r="GF88" s="1931"/>
      <c r="GG88" s="1931"/>
      <c r="HG88" s="63"/>
      <c r="HH88" s="63"/>
      <c r="HJ88" s="1932"/>
      <c r="HK88" s="1932"/>
      <c r="HL88" s="4366"/>
      <c r="HM88" s="353"/>
      <c r="HN88" s="1927"/>
      <c r="HO88" s="1927"/>
      <c r="HP88" s="1927"/>
      <c r="HQ88" s="1927"/>
      <c r="HR88" s="1927"/>
      <c r="HS88" s="1927"/>
      <c r="HT88" s="1927"/>
      <c r="HU88" s="1927"/>
      <c r="HV88" s="1927"/>
      <c r="HW88" s="1927"/>
      <c r="HX88" s="1927"/>
      <c r="HY88" s="1927"/>
      <c r="HZ88" s="1927"/>
      <c r="IA88" s="1927"/>
      <c r="IB88" s="1927"/>
      <c r="IC88" s="1927"/>
      <c r="ID88" s="1927"/>
      <c r="IE88" s="1927"/>
      <c r="IF88" s="1927"/>
      <c r="IG88" s="1927"/>
      <c r="IH88" s="1927"/>
      <c r="II88" s="1927"/>
      <c r="IJ88" s="1927"/>
      <c r="IK88" s="1927"/>
      <c r="IL88" s="1927"/>
      <c r="IM88" s="1927"/>
      <c r="IN88" s="1927"/>
      <c r="IO88" s="1927"/>
      <c r="IP88" s="1927"/>
      <c r="IQ88" s="1927"/>
      <c r="IR88" s="1927"/>
      <c r="IS88" s="1927"/>
      <c r="IT88" s="1927"/>
      <c r="IU88" s="1927"/>
      <c r="IV88" s="1927"/>
      <c r="IW88" s="1931"/>
    </row>
    <row r="89" spans="3:259" s="57" customFormat="1" ht="13.5" hidden="1" thickBot="1">
      <c r="C89" s="736"/>
      <c r="E89" s="65"/>
      <c r="F89" s="31"/>
      <c r="G89" s="31"/>
      <c r="H89" s="31"/>
      <c r="I89" s="31"/>
      <c r="J89" s="31"/>
      <c r="K89" s="31"/>
      <c r="L89" s="31"/>
      <c r="M89" s="31"/>
      <c r="N89" s="31"/>
      <c r="O89" s="31"/>
      <c r="P89" s="31"/>
      <c r="Q89" s="31"/>
      <c r="R89" s="31"/>
      <c r="S89" s="31"/>
      <c r="T89" s="31"/>
      <c r="U89" s="31"/>
      <c r="V89" s="31"/>
      <c r="W89" s="32"/>
      <c r="X89" s="32"/>
      <c r="Y89" s="31"/>
      <c r="Z89" s="31"/>
      <c r="AA89" s="31"/>
      <c r="AB89" s="31"/>
      <c r="AC89" s="31"/>
      <c r="AD89" s="33"/>
      <c r="AE89" s="33"/>
      <c r="AF89" s="33"/>
      <c r="AG89" s="34"/>
      <c r="AH89" s="58"/>
      <c r="AI89" s="33"/>
      <c r="AJ89" s="33"/>
      <c r="AK89" s="33"/>
      <c r="AL89" s="33"/>
      <c r="AM89" s="33"/>
      <c r="AN89" s="33"/>
      <c r="AO89" s="33"/>
      <c r="AP89" s="33"/>
      <c r="AQ89" s="33"/>
      <c r="AR89" s="33"/>
      <c r="AS89" s="58"/>
      <c r="AT89" s="58"/>
      <c r="AU89" s="2044">
        <v>8</v>
      </c>
      <c r="AV89" s="2045"/>
      <c r="AW89" s="4345"/>
      <c r="AX89" s="2046" t="s">
        <v>8</v>
      </c>
      <c r="AY89" s="2047">
        <f ca="1">CC330</f>
        <v>0</v>
      </c>
      <c r="AZ89" s="2048">
        <f ca="1">CE330</f>
        <v>0</v>
      </c>
      <c r="BA89" s="2048">
        <f ca="1">CG330</f>
        <v>0</v>
      </c>
      <c r="BB89" s="2048">
        <f ca="1">CI330</f>
        <v>0</v>
      </c>
      <c r="BC89" s="2048">
        <f ca="1">CK330</f>
        <v>0</v>
      </c>
      <c r="BD89" s="2048">
        <f ca="1">CM330</f>
        <v>0</v>
      </c>
      <c r="BE89" s="2049">
        <f ca="1">CO330</f>
        <v>0</v>
      </c>
      <c r="BF89" s="69">
        <f t="shared" ca="1" si="212"/>
        <v>0</v>
      </c>
      <c r="BG89" s="39"/>
      <c r="BH89" s="4352"/>
      <c r="BI89" s="4353"/>
      <c r="BJ89" s="4353"/>
      <c r="BK89" s="493" t="s">
        <v>8</v>
      </c>
      <c r="BL89" s="494">
        <f ca="1">IF(BL$14="E",AY89,(IF(OR(BL$1="X",BL$14="X"),0,AY89)))</f>
        <v>0</v>
      </c>
      <c r="BM89" s="494">
        <f t="shared" ca="1" si="235"/>
        <v>0</v>
      </c>
      <c r="BN89" s="494">
        <f t="shared" ca="1" si="236"/>
        <v>0</v>
      </c>
      <c r="BO89" s="494">
        <f t="shared" ca="1" si="231"/>
        <v>0</v>
      </c>
      <c r="BP89" s="494">
        <f t="shared" ca="1" si="237"/>
        <v>0</v>
      </c>
      <c r="BQ89" s="494">
        <f t="shared" ca="1" si="238"/>
        <v>0</v>
      </c>
      <c r="BR89" s="495">
        <f t="shared" ca="1" si="213"/>
        <v>0</v>
      </c>
      <c r="BS89" s="496">
        <f t="shared" ca="1" si="232"/>
        <v>0</v>
      </c>
      <c r="BT89" s="497">
        <f ca="1">IF(BT26="X",0,AZ89)</f>
        <v>0</v>
      </c>
      <c r="BU89" s="497">
        <f ca="1">IF(BU26="X",0,BA89)</f>
        <v>0</v>
      </c>
      <c r="BV89" s="497">
        <f ca="1">IF(BV26="X",0,BB89)</f>
        <v>0</v>
      </c>
      <c r="BW89" s="497">
        <f ca="1">IF(BW26="X",0,BC89)</f>
        <v>0</v>
      </c>
      <c r="BX89" s="497">
        <f ca="1">IF(BX26="X",0,BD89)</f>
        <v>0</v>
      </c>
      <c r="BY89" s="498">
        <f t="shared" ca="1" si="174"/>
        <v>0</v>
      </c>
      <c r="BZ89" s="498">
        <f t="shared" ca="1" si="175"/>
        <v>0</v>
      </c>
      <c r="CA89" s="498">
        <f t="shared" ca="1" si="176"/>
        <v>0</v>
      </c>
      <c r="CB89" s="462">
        <f t="shared" ca="1" si="177"/>
        <v>0</v>
      </c>
      <c r="CC89" s="462">
        <f t="shared" ca="1" si="178"/>
        <v>0</v>
      </c>
      <c r="CD89" s="461">
        <f t="shared" ca="1" si="179"/>
        <v>0</v>
      </c>
      <c r="CE89" s="498">
        <f t="shared" ca="1" si="180"/>
        <v>0</v>
      </c>
      <c r="CF89" s="498">
        <f t="shared" ca="1" si="214"/>
        <v>0</v>
      </c>
      <c r="CG89" s="498">
        <f t="shared" ca="1" si="215"/>
        <v>0</v>
      </c>
      <c r="CH89" s="498">
        <f t="shared" ca="1" si="216"/>
        <v>0</v>
      </c>
      <c r="CI89" s="462">
        <f t="shared" ca="1" si="217"/>
        <v>0</v>
      </c>
      <c r="CJ89" s="462">
        <f t="shared" ca="1" si="218"/>
        <v>0</v>
      </c>
      <c r="CK89" s="461">
        <f t="shared" ca="1" si="219"/>
        <v>0</v>
      </c>
      <c r="CL89" s="461">
        <f t="shared" ca="1" si="220"/>
        <v>0</v>
      </c>
      <c r="CM89" s="461">
        <f t="shared" ca="1" si="221"/>
        <v>0</v>
      </c>
      <c r="CN89" s="461">
        <f t="shared" si="222"/>
        <v>0</v>
      </c>
      <c r="CO89" s="461">
        <f t="shared" si="223"/>
        <v>0</v>
      </c>
      <c r="CP89" s="461">
        <f t="shared" si="224"/>
        <v>0</v>
      </c>
      <c r="CQ89" s="461">
        <f t="shared" si="225"/>
        <v>0</v>
      </c>
      <c r="CR89" s="499">
        <f t="shared" si="226"/>
        <v>0</v>
      </c>
      <c r="CS89" s="500">
        <f t="shared" si="227"/>
        <v>0</v>
      </c>
      <c r="CT89" s="501">
        <f t="shared" si="228"/>
        <v>0</v>
      </c>
      <c r="CU89" s="482">
        <f t="shared" ca="1" si="229"/>
        <v>0</v>
      </c>
      <c r="CV89" s="483"/>
      <c r="CW89" s="484"/>
      <c r="CX89" s="1929"/>
      <c r="CY89" s="1929"/>
      <c r="CZ89" s="1929"/>
      <c r="DA89" s="1929"/>
      <c r="DB89" s="63"/>
      <c r="DC89" s="1929"/>
      <c r="DD89" s="1804"/>
      <c r="DE89" s="1929"/>
      <c r="DF89" s="1929"/>
      <c r="DG89" s="1929"/>
      <c r="DH89" s="1929"/>
      <c r="DI89" s="1929"/>
      <c r="DJ89" s="1929"/>
      <c r="DK89" s="1929"/>
      <c r="DL89" s="76"/>
      <c r="DM89" s="76"/>
      <c r="DN89" s="76"/>
      <c r="DO89" s="76"/>
      <c r="DP89" s="76"/>
      <c r="DQ89" s="76"/>
      <c r="DR89" s="76"/>
      <c r="DS89" s="21"/>
      <c r="EN89" s="1931"/>
      <c r="EO89" s="1931"/>
      <c r="EP89" s="1931"/>
      <c r="EQ89" s="1931"/>
      <c r="ER89" s="1931"/>
      <c r="FA89" s="1433"/>
      <c r="FJ89" s="800"/>
      <c r="FM89" s="1931"/>
      <c r="FN89" s="1931"/>
      <c r="FO89" s="1931"/>
      <c r="FP89" s="1931"/>
      <c r="FQ89" s="1931"/>
      <c r="FR89" s="1931"/>
      <c r="FS89" s="1931"/>
      <c r="FT89" s="1931"/>
      <c r="FU89" s="1931"/>
      <c r="FV89" s="1931"/>
      <c r="FW89" s="1931"/>
      <c r="FX89" s="1931"/>
      <c r="FY89" s="1931"/>
      <c r="FZ89" s="1931"/>
      <c r="GA89" s="1931"/>
      <c r="GB89" s="1931"/>
      <c r="GC89" s="1931"/>
      <c r="GD89" s="1931"/>
      <c r="GE89" s="1931"/>
      <c r="GF89" s="1931"/>
      <c r="GG89" s="1931"/>
      <c r="HG89" s="63"/>
      <c r="HH89" s="63"/>
      <c r="HJ89" s="1932"/>
      <c r="HK89" s="1932"/>
      <c r="HL89" s="4366"/>
      <c r="HM89" s="353"/>
      <c r="HN89" s="1927"/>
      <c r="HO89" s="1927"/>
      <c r="HP89" s="1927"/>
      <c r="HQ89" s="1927"/>
      <c r="HR89" s="1927"/>
      <c r="HS89" s="1927"/>
      <c r="HT89" s="1927"/>
      <c r="HU89" s="1927"/>
      <c r="HV89" s="1927"/>
      <c r="HW89" s="1927"/>
      <c r="HX89" s="1927"/>
      <c r="HY89" s="1927"/>
      <c r="HZ89" s="1927"/>
      <c r="IA89" s="1927"/>
      <c r="IB89" s="1927"/>
      <c r="IC89" s="1927"/>
      <c r="ID89" s="1927"/>
      <c r="IE89" s="1927"/>
      <c r="IF89" s="1927"/>
      <c r="IG89" s="1927"/>
      <c r="IH89" s="1927"/>
      <c r="II89" s="1927"/>
      <c r="IJ89" s="1927"/>
      <c r="IK89" s="1927"/>
      <c r="IL89" s="1927"/>
      <c r="IM89" s="1927"/>
      <c r="IN89" s="1927"/>
      <c r="IO89" s="1927"/>
      <c r="IP89" s="1927"/>
      <c r="IQ89" s="1927"/>
      <c r="IR89" s="1927"/>
      <c r="IS89" s="1927"/>
      <c r="IT89" s="1927"/>
      <c r="IU89" s="1927"/>
      <c r="IV89" s="1927"/>
      <c r="IW89" s="1931"/>
    </row>
    <row r="90" spans="3:259" s="57" customFormat="1" hidden="1">
      <c r="C90" s="736"/>
      <c r="E90" s="65"/>
      <c r="F90" s="31"/>
      <c r="G90" s="31"/>
      <c r="H90" s="31"/>
      <c r="I90" s="31"/>
      <c r="J90" s="31"/>
      <c r="K90" s="31"/>
      <c r="L90" s="31"/>
      <c r="M90" s="31"/>
      <c r="N90" s="31"/>
      <c r="O90" s="31"/>
      <c r="P90" s="31"/>
      <c r="Q90" s="31"/>
      <c r="R90" s="31"/>
      <c r="S90" s="31"/>
      <c r="T90" s="31"/>
      <c r="U90" s="31"/>
      <c r="V90" s="31"/>
      <c r="W90" s="32"/>
      <c r="X90" s="32"/>
      <c r="Y90" s="31"/>
      <c r="Z90" s="31"/>
      <c r="AA90" s="31"/>
      <c r="AB90" s="31"/>
      <c r="AC90" s="31"/>
      <c r="AD90" s="33"/>
      <c r="AE90" s="33"/>
      <c r="AF90" s="33"/>
      <c r="AG90" s="34"/>
      <c r="AH90" s="58"/>
      <c r="AI90" s="33"/>
      <c r="AJ90" s="33"/>
      <c r="AK90" s="33"/>
      <c r="AL90" s="33"/>
      <c r="AM90" s="33"/>
      <c r="AN90" s="33"/>
      <c r="AO90" s="33"/>
      <c r="AP90" s="33"/>
      <c r="AQ90" s="33"/>
      <c r="AR90" s="33"/>
      <c r="AS90" s="58"/>
      <c r="AT90" s="58"/>
      <c r="AU90" s="2044">
        <v>9</v>
      </c>
      <c r="AV90" s="2045"/>
      <c r="AW90" s="4345" t="str">
        <f>BH90</f>
        <v>MİMARLIK FAK.</v>
      </c>
      <c r="AX90" s="2046" t="s">
        <v>7</v>
      </c>
      <c r="AY90" s="2047">
        <f ca="1">CB331</f>
        <v>0</v>
      </c>
      <c r="AZ90" s="2048">
        <f ca="1">CD331</f>
        <v>0</v>
      </c>
      <c r="BA90" s="2048">
        <f ca="1">CF331</f>
        <v>0</v>
      </c>
      <c r="BB90" s="2048">
        <f ca="1">CH331</f>
        <v>0</v>
      </c>
      <c r="BC90" s="2048">
        <f ca="1">CJ331</f>
        <v>0</v>
      </c>
      <c r="BD90" s="2048">
        <f ca="1">CL331</f>
        <v>0</v>
      </c>
      <c r="BE90" s="2049">
        <f ca="1">CN331</f>
        <v>0</v>
      </c>
      <c r="BF90" s="69">
        <f t="shared" ca="1" si="212"/>
        <v>0</v>
      </c>
      <c r="BG90" s="39"/>
      <c r="BH90" s="4346" t="str">
        <f t="shared" ref="BH90" si="240">BH78</f>
        <v>MİMARLIK FAK.</v>
      </c>
      <c r="BI90" s="4347"/>
      <c r="BJ90" s="4347"/>
      <c r="BK90" s="388" t="s">
        <v>7</v>
      </c>
      <c r="BL90" s="397">
        <f t="shared" ref="BL90:BL92" ca="1" si="241">IF(BL$14="E",AY90,(IF(OR(BL$1="X",BL$14="X"),0,AY90)))</f>
        <v>0</v>
      </c>
      <c r="BM90" s="397">
        <f t="shared" ca="1" si="235"/>
        <v>0</v>
      </c>
      <c r="BN90" s="397">
        <f t="shared" ca="1" si="236"/>
        <v>0</v>
      </c>
      <c r="BO90" s="397">
        <f t="shared" ca="1" si="231"/>
        <v>0</v>
      </c>
      <c r="BP90" s="397">
        <f t="shared" ca="1" si="237"/>
        <v>0</v>
      </c>
      <c r="BQ90" s="397">
        <f t="shared" ca="1" si="238"/>
        <v>0</v>
      </c>
      <c r="BR90" s="398">
        <f t="shared" ca="1" si="213"/>
        <v>0</v>
      </c>
      <c r="BS90" s="492">
        <f t="shared" ca="1" si="232"/>
        <v>0</v>
      </c>
      <c r="BT90" s="400">
        <f ca="1">IF(BT26="X",0,AZ90)</f>
        <v>0</v>
      </c>
      <c r="BU90" s="400">
        <f ca="1">IF(BU26="X",0,BA90)</f>
        <v>0</v>
      </c>
      <c r="BV90" s="400">
        <f ca="1">IF(BV26="X",0,BB90)</f>
        <v>0</v>
      </c>
      <c r="BW90" s="400">
        <f ca="1">IF(BW26="X",0,BC90)</f>
        <v>0</v>
      </c>
      <c r="BX90" s="400">
        <f ca="1">IF(BX26="X",0,BD90)</f>
        <v>0</v>
      </c>
      <c r="BY90" s="401">
        <f t="shared" ca="1" si="174"/>
        <v>0</v>
      </c>
      <c r="BZ90" s="401">
        <f t="shared" ca="1" si="175"/>
        <v>0</v>
      </c>
      <c r="CA90" s="401">
        <f t="shared" ca="1" si="176"/>
        <v>0</v>
      </c>
      <c r="CB90" s="458">
        <f t="shared" ca="1" si="177"/>
        <v>0</v>
      </c>
      <c r="CC90" s="458">
        <f t="shared" ca="1" si="178"/>
        <v>0</v>
      </c>
      <c r="CD90" s="447">
        <f t="shared" ca="1" si="179"/>
        <v>0</v>
      </c>
      <c r="CE90" s="401">
        <f t="shared" ca="1" si="180"/>
        <v>0</v>
      </c>
      <c r="CF90" s="401">
        <f t="shared" ca="1" si="214"/>
        <v>0</v>
      </c>
      <c r="CG90" s="401">
        <f t="shared" ca="1" si="215"/>
        <v>0</v>
      </c>
      <c r="CH90" s="401">
        <f t="shared" ca="1" si="216"/>
        <v>0</v>
      </c>
      <c r="CI90" s="458">
        <f t="shared" ca="1" si="217"/>
        <v>0</v>
      </c>
      <c r="CJ90" s="458">
        <f t="shared" ca="1" si="218"/>
        <v>0</v>
      </c>
      <c r="CK90" s="447">
        <f t="shared" ca="1" si="219"/>
        <v>0</v>
      </c>
      <c r="CL90" s="447">
        <f t="shared" ca="1" si="220"/>
        <v>0</v>
      </c>
      <c r="CM90" s="447">
        <f t="shared" ca="1" si="221"/>
        <v>0</v>
      </c>
      <c r="CN90" s="447">
        <f t="shared" si="222"/>
        <v>0</v>
      </c>
      <c r="CO90" s="447">
        <f t="shared" si="223"/>
        <v>0</v>
      </c>
      <c r="CP90" s="447">
        <f t="shared" si="224"/>
        <v>0</v>
      </c>
      <c r="CQ90" s="447">
        <f t="shared" si="225"/>
        <v>0</v>
      </c>
      <c r="CR90" s="402">
        <f t="shared" si="226"/>
        <v>0</v>
      </c>
      <c r="CS90" s="403">
        <f t="shared" si="227"/>
        <v>0</v>
      </c>
      <c r="CT90" s="404">
        <f t="shared" si="228"/>
        <v>0</v>
      </c>
      <c r="CU90" s="393">
        <f t="shared" ca="1" si="229"/>
        <v>0</v>
      </c>
      <c r="CV90" s="392"/>
      <c r="CW90" s="394"/>
      <c r="CX90" s="1929"/>
      <c r="CY90" s="1929"/>
      <c r="CZ90" s="1929"/>
      <c r="DA90" s="1929"/>
      <c r="DB90" s="63"/>
      <c r="DC90" s="1929"/>
      <c r="DD90" s="1804"/>
      <c r="DE90" s="1929"/>
      <c r="DF90" s="1929"/>
      <c r="DG90" s="1929"/>
      <c r="DH90" s="1929"/>
      <c r="DI90" s="1929"/>
      <c r="DJ90" s="1929"/>
      <c r="DK90" s="1929"/>
      <c r="DL90" s="76"/>
      <c r="DM90" s="76"/>
      <c r="DN90" s="76"/>
      <c r="DO90" s="76"/>
      <c r="DP90" s="76"/>
      <c r="DQ90" s="76"/>
      <c r="DR90" s="76"/>
      <c r="DS90" s="21"/>
      <c r="EN90" s="1931"/>
      <c r="EO90" s="1931"/>
      <c r="EP90" s="1931"/>
      <c r="EQ90" s="1931"/>
      <c r="ER90" s="1931"/>
      <c r="FA90" s="1433"/>
      <c r="FJ90" s="800"/>
      <c r="FM90" s="1931"/>
      <c r="FN90" s="1931"/>
      <c r="FO90" s="1931"/>
      <c r="FP90" s="1931"/>
      <c r="FQ90" s="1931"/>
      <c r="FR90" s="1931"/>
      <c r="FS90" s="1931"/>
      <c r="FT90" s="1931"/>
      <c r="FU90" s="1931"/>
      <c r="FV90" s="1931"/>
      <c r="FW90" s="1931"/>
      <c r="FX90" s="1931"/>
      <c r="FY90" s="1931"/>
      <c r="FZ90" s="1931"/>
      <c r="GA90" s="1931"/>
      <c r="GB90" s="1931"/>
      <c r="GC90" s="1931"/>
      <c r="GD90" s="1931"/>
      <c r="GE90" s="1931"/>
      <c r="GF90" s="1931"/>
      <c r="GG90" s="1931"/>
      <c r="HG90" s="63"/>
      <c r="HH90" s="63"/>
      <c r="HJ90" s="1932"/>
      <c r="HK90" s="1932"/>
      <c r="HL90" s="4366"/>
      <c r="HM90" s="353"/>
      <c r="HN90" s="1927"/>
      <c r="HO90" s="1927"/>
      <c r="HP90" s="1927"/>
      <c r="HQ90" s="1927"/>
      <c r="HR90" s="1927"/>
      <c r="HS90" s="1927"/>
      <c r="HT90" s="1927"/>
      <c r="HU90" s="1927"/>
      <c r="HV90" s="1927"/>
      <c r="HW90" s="1927"/>
      <c r="HX90" s="1927"/>
      <c r="HY90" s="1927"/>
      <c r="HZ90" s="1927"/>
      <c r="IA90" s="1927"/>
      <c r="IB90" s="1927"/>
      <c r="IC90" s="1927"/>
      <c r="ID90" s="1927"/>
      <c r="IE90" s="1927"/>
      <c r="IF90" s="1927"/>
      <c r="IG90" s="1927"/>
      <c r="IH90" s="1927"/>
      <c r="II90" s="1927"/>
      <c r="IJ90" s="1927"/>
      <c r="IK90" s="1927"/>
      <c r="IL90" s="1927"/>
      <c r="IM90" s="1927"/>
      <c r="IN90" s="1927"/>
      <c r="IO90" s="1927"/>
      <c r="IP90" s="1927"/>
      <c r="IQ90" s="1927"/>
      <c r="IR90" s="1927"/>
      <c r="IS90" s="1927"/>
      <c r="IT90" s="1927"/>
      <c r="IU90" s="1927"/>
      <c r="IV90" s="1927"/>
      <c r="IW90" s="1931"/>
    </row>
    <row r="91" spans="3:259" s="57" customFormat="1" ht="13.5" hidden="1" thickBot="1">
      <c r="C91" s="736"/>
      <c r="E91" s="65"/>
      <c r="F91" s="31"/>
      <c r="G91" s="31"/>
      <c r="H91" s="31"/>
      <c r="I91" s="31"/>
      <c r="J91" s="31"/>
      <c r="K91" s="31"/>
      <c r="L91" s="31"/>
      <c r="M91" s="31"/>
      <c r="N91" s="31"/>
      <c r="O91" s="31"/>
      <c r="P91" s="31"/>
      <c r="Q91" s="31"/>
      <c r="R91" s="31"/>
      <c r="S91" s="31"/>
      <c r="T91" s="31"/>
      <c r="U91" s="31"/>
      <c r="V91" s="31"/>
      <c r="W91" s="32"/>
      <c r="X91" s="32"/>
      <c r="Y91" s="31"/>
      <c r="Z91" s="31"/>
      <c r="AA91" s="31"/>
      <c r="AB91" s="31"/>
      <c r="AC91" s="31"/>
      <c r="AD91" s="33"/>
      <c r="AE91" s="33"/>
      <c r="AF91" s="33"/>
      <c r="AG91" s="34"/>
      <c r="AH91" s="58"/>
      <c r="AI91" s="33"/>
      <c r="AJ91" s="33"/>
      <c r="AK91" s="33"/>
      <c r="AL91" s="33"/>
      <c r="AM91" s="33"/>
      <c r="AN91" s="33"/>
      <c r="AO91" s="33"/>
      <c r="AP91" s="33"/>
      <c r="AQ91" s="33"/>
      <c r="AR91" s="33"/>
      <c r="AS91" s="58"/>
      <c r="AT91" s="58"/>
      <c r="AU91" s="2044">
        <v>10</v>
      </c>
      <c r="AV91" s="2045"/>
      <c r="AW91" s="4345"/>
      <c r="AX91" s="2046" t="s">
        <v>8</v>
      </c>
      <c r="AY91" s="2047">
        <f ca="1">CC331</f>
        <v>0</v>
      </c>
      <c r="AZ91" s="2048">
        <f ca="1">CE331</f>
        <v>0</v>
      </c>
      <c r="BA91" s="2048">
        <f ca="1">CG331</f>
        <v>0</v>
      </c>
      <c r="BB91" s="2048">
        <f ca="1">CI331</f>
        <v>0</v>
      </c>
      <c r="BC91" s="2048">
        <f ca="1">CK331</f>
        <v>0</v>
      </c>
      <c r="BD91" s="2048">
        <f ca="1">CM331</f>
        <v>0</v>
      </c>
      <c r="BE91" s="2049">
        <f ca="1">CO331</f>
        <v>0</v>
      </c>
      <c r="BF91" s="69">
        <f t="shared" ca="1" si="212"/>
        <v>0</v>
      </c>
      <c r="BG91" s="39"/>
      <c r="BH91" s="4348"/>
      <c r="BI91" s="4349"/>
      <c r="BJ91" s="4349"/>
      <c r="BK91" s="389" t="s">
        <v>8</v>
      </c>
      <c r="BL91" s="405">
        <f t="shared" ca="1" si="241"/>
        <v>0</v>
      </c>
      <c r="BM91" s="405">
        <f t="shared" ca="1" si="235"/>
        <v>0</v>
      </c>
      <c r="BN91" s="405">
        <f t="shared" ca="1" si="236"/>
        <v>0</v>
      </c>
      <c r="BO91" s="405">
        <f t="shared" ca="1" si="231"/>
        <v>0</v>
      </c>
      <c r="BP91" s="405">
        <f t="shared" ca="1" si="237"/>
        <v>0</v>
      </c>
      <c r="BQ91" s="405">
        <f t="shared" ca="1" si="238"/>
        <v>0</v>
      </c>
      <c r="BR91" s="406">
        <f t="shared" ca="1" si="213"/>
        <v>0</v>
      </c>
      <c r="BS91" s="407">
        <f t="shared" ca="1" si="232"/>
        <v>0</v>
      </c>
      <c r="BT91" s="408">
        <f ca="1">IF(BT26="X",0,AZ91)</f>
        <v>0</v>
      </c>
      <c r="BU91" s="408">
        <f ca="1">IF(BU26="X",0,BA91)</f>
        <v>0</v>
      </c>
      <c r="BV91" s="408">
        <f ca="1">IF(BV26="X",0,BB91)</f>
        <v>0</v>
      </c>
      <c r="BW91" s="408">
        <f ca="1">IF(BW26="X",0,BC91)</f>
        <v>0</v>
      </c>
      <c r="BX91" s="408">
        <f ca="1">IF(BX26="X",0,BD91)</f>
        <v>0</v>
      </c>
      <c r="BY91" s="409">
        <f t="shared" ca="1" si="174"/>
        <v>0</v>
      </c>
      <c r="BZ91" s="409">
        <f t="shared" ca="1" si="175"/>
        <v>0</v>
      </c>
      <c r="CA91" s="409">
        <f t="shared" ca="1" si="176"/>
        <v>0</v>
      </c>
      <c r="CB91" s="459">
        <f t="shared" ca="1" si="177"/>
        <v>0</v>
      </c>
      <c r="CC91" s="459">
        <f t="shared" ca="1" si="178"/>
        <v>0</v>
      </c>
      <c r="CD91" s="450">
        <f t="shared" ca="1" si="179"/>
        <v>0</v>
      </c>
      <c r="CE91" s="409">
        <f t="shared" ca="1" si="180"/>
        <v>0</v>
      </c>
      <c r="CF91" s="409">
        <f t="shared" ca="1" si="214"/>
        <v>0</v>
      </c>
      <c r="CG91" s="409">
        <f t="shared" ca="1" si="215"/>
        <v>0</v>
      </c>
      <c r="CH91" s="409">
        <f t="shared" ca="1" si="216"/>
        <v>0</v>
      </c>
      <c r="CI91" s="459">
        <f t="shared" ca="1" si="217"/>
        <v>0</v>
      </c>
      <c r="CJ91" s="459">
        <f t="shared" ca="1" si="218"/>
        <v>0</v>
      </c>
      <c r="CK91" s="450">
        <f t="shared" ca="1" si="219"/>
        <v>0</v>
      </c>
      <c r="CL91" s="450">
        <f t="shared" ca="1" si="220"/>
        <v>0</v>
      </c>
      <c r="CM91" s="450">
        <f t="shared" ca="1" si="221"/>
        <v>0</v>
      </c>
      <c r="CN91" s="450">
        <f t="shared" si="222"/>
        <v>0</v>
      </c>
      <c r="CO91" s="450">
        <f t="shared" si="223"/>
        <v>0</v>
      </c>
      <c r="CP91" s="450">
        <f t="shared" si="224"/>
        <v>0</v>
      </c>
      <c r="CQ91" s="450">
        <f t="shared" si="225"/>
        <v>0</v>
      </c>
      <c r="CR91" s="410">
        <f t="shared" si="226"/>
        <v>0</v>
      </c>
      <c r="CS91" s="411">
        <f t="shared" si="227"/>
        <v>0</v>
      </c>
      <c r="CT91" s="412">
        <f t="shared" si="228"/>
        <v>0</v>
      </c>
      <c r="CU91" s="395">
        <f t="shared" ca="1" si="229"/>
        <v>0</v>
      </c>
      <c r="CV91" s="391"/>
      <c r="CW91" s="396"/>
      <c r="CX91" s="1929"/>
      <c r="CY91" s="1929"/>
      <c r="CZ91" s="1929"/>
      <c r="DA91" s="1929"/>
      <c r="DB91" s="63"/>
      <c r="DC91" s="1929"/>
      <c r="DD91" s="1804"/>
      <c r="DE91" s="1929"/>
      <c r="DF91" s="1929"/>
      <c r="DG91" s="1929"/>
      <c r="DH91" s="1929"/>
      <c r="DI91" s="1929"/>
      <c r="DJ91" s="1929"/>
      <c r="DK91" s="1929"/>
      <c r="DL91" s="76"/>
      <c r="DM91" s="76"/>
      <c r="DN91" s="76"/>
      <c r="DO91" s="76"/>
      <c r="DP91" s="76"/>
      <c r="DQ91" s="76"/>
      <c r="DR91" s="76"/>
      <c r="DS91" s="21"/>
      <c r="EN91" s="1931"/>
      <c r="EO91" s="1931"/>
      <c r="EP91" s="1931"/>
      <c r="EQ91" s="1931"/>
      <c r="ER91" s="1931"/>
      <c r="FA91" s="1433"/>
      <c r="FJ91" s="800"/>
      <c r="FM91" s="1931"/>
      <c r="FN91" s="1931"/>
      <c r="FO91" s="1931"/>
      <c r="FP91" s="1931"/>
      <c r="FQ91" s="1931"/>
      <c r="FR91" s="1931"/>
      <c r="FS91" s="1931"/>
      <c r="FT91" s="1931"/>
      <c r="FU91" s="1931"/>
      <c r="FV91" s="1931"/>
      <c r="FW91" s="1931"/>
      <c r="FX91" s="1931"/>
      <c r="FY91" s="1931"/>
      <c r="FZ91" s="1931"/>
      <c r="GA91" s="1931"/>
      <c r="GB91" s="1931"/>
      <c r="GC91" s="1931"/>
      <c r="GD91" s="1931"/>
      <c r="GE91" s="1931"/>
      <c r="GF91" s="1931"/>
      <c r="GG91" s="1931"/>
      <c r="HG91" s="63"/>
      <c r="HH91" s="63"/>
      <c r="HJ91" s="1932"/>
      <c r="HK91" s="1932"/>
      <c r="HL91" s="4366"/>
      <c r="HM91" s="353"/>
      <c r="HN91" s="1927"/>
      <c r="HO91" s="1927"/>
      <c r="HP91" s="1927"/>
      <c r="HQ91" s="1927"/>
      <c r="HR91" s="1927"/>
      <c r="HS91" s="1927"/>
      <c r="HT91" s="1927"/>
      <c r="HU91" s="1927"/>
      <c r="HV91" s="1927"/>
      <c r="HW91" s="1927"/>
      <c r="HX91" s="1927"/>
      <c r="HY91" s="1927"/>
      <c r="HZ91" s="1927"/>
      <c r="IA91" s="1927"/>
      <c r="IB91" s="1927"/>
      <c r="IC91" s="1927"/>
      <c r="ID91" s="1927"/>
      <c r="IE91" s="1927"/>
      <c r="IF91" s="1927"/>
      <c r="IG91" s="1927"/>
      <c r="IH91" s="1927"/>
      <c r="II91" s="1927"/>
      <c r="IJ91" s="1927"/>
      <c r="IK91" s="1927"/>
      <c r="IL91" s="1927"/>
      <c r="IM91" s="1927"/>
      <c r="IN91" s="1927"/>
      <c r="IO91" s="1927"/>
      <c r="IP91" s="1927"/>
      <c r="IQ91" s="1927"/>
      <c r="IR91" s="1927"/>
      <c r="IS91" s="1927"/>
      <c r="IT91" s="1927"/>
      <c r="IU91" s="1927"/>
      <c r="IV91" s="1927"/>
      <c r="IW91" s="1931"/>
    </row>
    <row r="92" spans="3:259" s="57" customFormat="1" hidden="1">
      <c r="C92" s="736"/>
      <c r="E92" s="65"/>
      <c r="F92" s="31"/>
      <c r="G92" s="31"/>
      <c r="H92" s="31"/>
      <c r="I92" s="31"/>
      <c r="J92" s="31"/>
      <c r="K92" s="31"/>
      <c r="L92" s="31"/>
      <c r="M92" s="31"/>
      <c r="N92" s="31"/>
      <c r="O92" s="31"/>
      <c r="P92" s="31"/>
      <c r="Q92" s="31"/>
      <c r="R92" s="31"/>
      <c r="S92" s="31"/>
      <c r="T92" s="31"/>
      <c r="U92" s="31"/>
      <c r="V92" s="31"/>
      <c r="W92" s="32"/>
      <c r="X92" s="32"/>
      <c r="Y92" s="31"/>
      <c r="Z92" s="31"/>
      <c r="AA92" s="31"/>
      <c r="AB92" s="31"/>
      <c r="AC92" s="31"/>
      <c r="AD92" s="33"/>
      <c r="AE92" s="33"/>
      <c r="AF92" s="33"/>
      <c r="AG92" s="34"/>
      <c r="AH92" s="58"/>
      <c r="AI92" s="33"/>
      <c r="AJ92" s="33"/>
      <c r="AK92" s="33"/>
      <c r="AL92" s="33"/>
      <c r="AM92" s="33"/>
      <c r="AN92" s="33"/>
      <c r="AO92" s="33"/>
      <c r="AP92" s="33"/>
      <c r="AQ92" s="33"/>
      <c r="AR92" s="33"/>
      <c r="AS92" s="58"/>
      <c r="AT92" s="58"/>
      <c r="AU92" s="2044">
        <v>11</v>
      </c>
      <c r="AV92" s="2045"/>
      <c r="AW92" s="4345" t="str">
        <f>BH92</f>
        <v>ZİRAAT FAK.</v>
      </c>
      <c r="AX92" s="2046" t="s">
        <v>7</v>
      </c>
      <c r="AY92" s="2047">
        <f ca="1">CB332</f>
        <v>0</v>
      </c>
      <c r="AZ92" s="2048">
        <f ca="1">CD332</f>
        <v>0</v>
      </c>
      <c r="BA92" s="2048">
        <f ca="1">CF332</f>
        <v>0</v>
      </c>
      <c r="BB92" s="2048">
        <f ca="1">CH332</f>
        <v>0</v>
      </c>
      <c r="BC92" s="2048">
        <f ca="1">CJ332</f>
        <v>0</v>
      </c>
      <c r="BD92" s="2048">
        <f ca="1">CL332</f>
        <v>0</v>
      </c>
      <c r="BE92" s="2049">
        <f ca="1">CN332</f>
        <v>0</v>
      </c>
      <c r="BF92" s="69">
        <f t="shared" ca="1" si="212"/>
        <v>0</v>
      </c>
      <c r="BG92" s="39"/>
      <c r="BH92" s="4352" t="str">
        <f t="shared" ref="BH92" si="242">BH80</f>
        <v>ZİRAAT FAK.</v>
      </c>
      <c r="BI92" s="4353"/>
      <c r="BJ92" s="4353"/>
      <c r="BK92" s="390" t="s">
        <v>7</v>
      </c>
      <c r="BL92" s="485">
        <f t="shared" ca="1" si="241"/>
        <v>0</v>
      </c>
      <c r="BM92" s="485">
        <f t="shared" ca="1" si="235"/>
        <v>0</v>
      </c>
      <c r="BN92" s="485">
        <f t="shared" ca="1" si="236"/>
        <v>0</v>
      </c>
      <c r="BO92" s="485">
        <f t="shared" ca="1" si="231"/>
        <v>0</v>
      </c>
      <c r="BP92" s="485">
        <f t="shared" ca="1" si="237"/>
        <v>0</v>
      </c>
      <c r="BQ92" s="485">
        <f t="shared" ca="1" si="238"/>
        <v>0</v>
      </c>
      <c r="BR92" s="486">
        <f t="shared" ca="1" si="213"/>
        <v>0</v>
      </c>
      <c r="BS92" s="487">
        <f t="shared" ca="1" si="232"/>
        <v>0</v>
      </c>
      <c r="BT92" s="488">
        <f ca="1">IF(BT26="X",0,AZ92)</f>
        <v>0</v>
      </c>
      <c r="BU92" s="488">
        <f ca="1">IF(BU26="X",0,BA92)</f>
        <v>0</v>
      </c>
      <c r="BV92" s="488">
        <f ca="1">IF(BV26="X",0,BB92)</f>
        <v>0</v>
      </c>
      <c r="BW92" s="488">
        <f ca="1">IF(BW26="X",0,BC92)</f>
        <v>0</v>
      </c>
      <c r="BX92" s="488">
        <f ca="1">IF(BX26="X",0,BD92)</f>
        <v>0</v>
      </c>
      <c r="BY92" s="457">
        <f t="shared" ca="1" si="174"/>
        <v>0</v>
      </c>
      <c r="BZ92" s="457">
        <f t="shared" ca="1" si="175"/>
        <v>0</v>
      </c>
      <c r="CA92" s="457">
        <f t="shared" ca="1" si="176"/>
        <v>0</v>
      </c>
      <c r="CB92" s="468">
        <f t="shared" ca="1" si="177"/>
        <v>0</v>
      </c>
      <c r="CC92" s="468">
        <f t="shared" ca="1" si="178"/>
        <v>0</v>
      </c>
      <c r="CD92" s="460">
        <f t="shared" ca="1" si="179"/>
        <v>0</v>
      </c>
      <c r="CE92" s="457">
        <f t="shared" ca="1" si="180"/>
        <v>0</v>
      </c>
      <c r="CF92" s="457">
        <f t="shared" ca="1" si="214"/>
        <v>0</v>
      </c>
      <c r="CG92" s="457">
        <f t="shared" ca="1" si="215"/>
        <v>0</v>
      </c>
      <c r="CH92" s="457">
        <f t="shared" ca="1" si="216"/>
        <v>0</v>
      </c>
      <c r="CI92" s="468">
        <f t="shared" ca="1" si="217"/>
        <v>0</v>
      </c>
      <c r="CJ92" s="468">
        <f t="shared" ca="1" si="218"/>
        <v>0</v>
      </c>
      <c r="CK92" s="460">
        <f t="shared" ca="1" si="219"/>
        <v>0</v>
      </c>
      <c r="CL92" s="460">
        <f t="shared" ca="1" si="220"/>
        <v>0</v>
      </c>
      <c r="CM92" s="460">
        <f t="shared" ca="1" si="221"/>
        <v>0</v>
      </c>
      <c r="CN92" s="460">
        <f t="shared" si="222"/>
        <v>0</v>
      </c>
      <c r="CO92" s="460">
        <f t="shared" si="223"/>
        <v>0</v>
      </c>
      <c r="CP92" s="460">
        <f t="shared" si="224"/>
        <v>0</v>
      </c>
      <c r="CQ92" s="460">
        <f t="shared" si="225"/>
        <v>0</v>
      </c>
      <c r="CR92" s="489">
        <f t="shared" si="226"/>
        <v>0</v>
      </c>
      <c r="CS92" s="490">
        <f t="shared" si="227"/>
        <v>0</v>
      </c>
      <c r="CT92" s="491">
        <f t="shared" si="228"/>
        <v>0</v>
      </c>
      <c r="CU92" s="471">
        <f t="shared" ca="1" si="229"/>
        <v>0</v>
      </c>
      <c r="CV92" s="472"/>
      <c r="CW92" s="473"/>
      <c r="CX92" s="1929"/>
      <c r="CY92" s="1929"/>
      <c r="CZ92" s="1929"/>
      <c r="DA92" s="1929"/>
      <c r="DB92" s="63"/>
      <c r="DC92" s="1929"/>
      <c r="DD92" s="1804"/>
      <c r="DE92" s="1929"/>
      <c r="DF92" s="1929"/>
      <c r="DG92" s="1929"/>
      <c r="DH92" s="1929"/>
      <c r="DI92" s="1929"/>
      <c r="DJ92" s="1929"/>
      <c r="DK92" s="1929"/>
      <c r="DL92" s="76"/>
      <c r="DM92" s="76"/>
      <c r="DN92" s="76"/>
      <c r="DO92" s="76"/>
      <c r="DP92" s="76"/>
      <c r="DQ92" s="76"/>
      <c r="DR92" s="76"/>
      <c r="DS92" s="21"/>
      <c r="EN92" s="1931"/>
      <c r="EO92" s="1931"/>
      <c r="EP92" s="1931"/>
      <c r="EQ92" s="1931"/>
      <c r="ER92" s="1931"/>
      <c r="FA92" s="1433"/>
      <c r="FJ92" s="800"/>
      <c r="FM92" s="1931"/>
      <c r="FN92" s="1931"/>
      <c r="FO92" s="1931"/>
      <c r="FP92" s="1931"/>
      <c r="FQ92" s="1931"/>
      <c r="FR92" s="1931"/>
      <c r="FS92" s="1931"/>
      <c r="FT92" s="1931"/>
      <c r="FU92" s="1931"/>
      <c r="FV92" s="1931"/>
      <c r="FW92" s="1931"/>
      <c r="FX92" s="1931"/>
      <c r="FY92" s="1931"/>
      <c r="FZ92" s="1931"/>
      <c r="GA92" s="1931"/>
      <c r="GB92" s="1931"/>
      <c r="GC92" s="1931"/>
      <c r="GD92" s="1931"/>
      <c r="GE92" s="1931"/>
      <c r="GF92" s="1931"/>
      <c r="GG92" s="1931"/>
      <c r="HG92" s="63"/>
      <c r="HH92" s="63"/>
      <c r="HJ92" s="1932"/>
      <c r="HK92" s="1932"/>
      <c r="HL92" s="4366"/>
      <c r="HM92" s="353"/>
      <c r="HN92" s="1927"/>
      <c r="HO92" s="1927"/>
      <c r="HP92" s="1927"/>
      <c r="HQ92" s="1927"/>
      <c r="HR92" s="1927"/>
      <c r="HS92" s="1927"/>
      <c r="HT92" s="1927"/>
      <c r="HU92" s="1927"/>
      <c r="HV92" s="1927"/>
      <c r="HW92" s="1927"/>
      <c r="HX92" s="1927"/>
      <c r="HY92" s="1927"/>
      <c r="HZ92" s="1927"/>
      <c r="IA92" s="1927"/>
      <c r="IB92" s="1927"/>
      <c r="IC92" s="1927"/>
      <c r="ID92" s="1927"/>
      <c r="IE92" s="1927"/>
      <c r="IF92" s="1927"/>
      <c r="IG92" s="1927"/>
      <c r="IH92" s="1927"/>
      <c r="II92" s="1927"/>
      <c r="IJ92" s="1927"/>
      <c r="IK92" s="1927"/>
      <c r="IL92" s="1927"/>
      <c r="IM92" s="1927"/>
      <c r="IN92" s="1927"/>
      <c r="IO92" s="1927"/>
      <c r="IP92" s="1927"/>
      <c r="IQ92" s="1927"/>
      <c r="IR92" s="1927"/>
      <c r="IS92" s="1927"/>
      <c r="IT92" s="1927"/>
      <c r="IU92" s="1927"/>
      <c r="IV92" s="1927"/>
      <c r="IW92" s="1931"/>
    </row>
    <row r="93" spans="3:259" s="57" customFormat="1" ht="13.5" hidden="1" thickBot="1">
      <c r="C93" s="736"/>
      <c r="E93" s="65"/>
      <c r="F93" s="31"/>
      <c r="G93" s="31"/>
      <c r="H93" s="31"/>
      <c r="I93" s="31"/>
      <c r="J93" s="31"/>
      <c r="K93" s="31"/>
      <c r="L93" s="31"/>
      <c r="M93" s="31"/>
      <c r="N93" s="31"/>
      <c r="O93" s="31"/>
      <c r="P93" s="31"/>
      <c r="Q93" s="31"/>
      <c r="R93" s="31"/>
      <c r="S93" s="31"/>
      <c r="T93" s="31"/>
      <c r="U93" s="31"/>
      <c r="V93" s="31"/>
      <c r="W93" s="32"/>
      <c r="X93" s="32"/>
      <c r="Y93" s="31"/>
      <c r="Z93" s="31"/>
      <c r="AA93" s="31"/>
      <c r="AB93" s="31"/>
      <c r="AC93" s="31"/>
      <c r="AD93" s="33"/>
      <c r="AE93" s="33"/>
      <c r="AF93" s="33"/>
      <c r="AG93" s="34"/>
      <c r="AH93" s="58"/>
      <c r="AI93" s="33"/>
      <c r="AJ93" s="33"/>
      <c r="AK93" s="33"/>
      <c r="AL93" s="33"/>
      <c r="AM93" s="33"/>
      <c r="AN93" s="33"/>
      <c r="AO93" s="33"/>
      <c r="AP93" s="33"/>
      <c r="AQ93" s="33"/>
      <c r="AR93" s="33"/>
      <c r="AS93" s="58"/>
      <c r="AT93" s="58"/>
      <c r="AU93" s="2050">
        <v>12</v>
      </c>
      <c r="AV93" s="2051"/>
      <c r="AW93" s="4351"/>
      <c r="AX93" s="2052" t="s">
        <v>8</v>
      </c>
      <c r="AY93" s="2053">
        <f ca="1">CC332</f>
        <v>0</v>
      </c>
      <c r="AZ93" s="2054">
        <f ca="1">CE332</f>
        <v>0</v>
      </c>
      <c r="BA93" s="2054">
        <f ca="1">CG332</f>
        <v>0</v>
      </c>
      <c r="BB93" s="2054">
        <f ca="1">CI332</f>
        <v>0</v>
      </c>
      <c r="BC93" s="2054">
        <f ca="1">CK332</f>
        <v>0</v>
      </c>
      <c r="BD93" s="2054">
        <f ca="1">CM332</f>
        <v>0</v>
      </c>
      <c r="BE93" s="2055">
        <f ca="1">CO332</f>
        <v>0</v>
      </c>
      <c r="BF93" s="69">
        <f t="shared" ca="1" si="212"/>
        <v>0</v>
      </c>
      <c r="BG93" s="39">
        <f ca="1">SUM(BF82:BF93)</f>
        <v>0</v>
      </c>
      <c r="BH93" s="4348"/>
      <c r="BI93" s="4349"/>
      <c r="BJ93" s="4349"/>
      <c r="BK93" s="389" t="s">
        <v>8</v>
      </c>
      <c r="BL93" s="405">
        <f ca="1">IF(BL$14="E",AY93,(IF(OR(BL$1="X",BL$14="X"),0,AY93)))</f>
        <v>0</v>
      </c>
      <c r="BM93" s="405">
        <f t="shared" ca="1" si="235"/>
        <v>0</v>
      </c>
      <c r="BN93" s="405">
        <f t="shared" ca="1" si="236"/>
        <v>0</v>
      </c>
      <c r="BO93" s="405">
        <f t="shared" ca="1" si="231"/>
        <v>0</v>
      </c>
      <c r="BP93" s="405">
        <f t="shared" ca="1" si="237"/>
        <v>0</v>
      </c>
      <c r="BQ93" s="405">
        <f t="shared" ca="1" si="238"/>
        <v>0</v>
      </c>
      <c r="BR93" s="406">
        <f ca="1">IF(BR$14="E",BE93,(IF(OR(BR$1="X",BR$14="X"),0,BE93)))</f>
        <v>0</v>
      </c>
      <c r="BS93" s="407">
        <f ca="1">IF(BS$14="E",AY93,(IF(OR(BS$1="X",BS$14="X"),0,AY93)))</f>
        <v>0</v>
      </c>
      <c r="BT93" s="408">
        <f ca="1">IF(BT26="X",0,AZ93)</f>
        <v>0</v>
      </c>
      <c r="BU93" s="408">
        <f ca="1">IF(BU26="X",0,BA93)</f>
        <v>0</v>
      </c>
      <c r="BV93" s="408">
        <f ca="1">IF(BV26="X",0,BB93)</f>
        <v>0</v>
      </c>
      <c r="BW93" s="408">
        <f ca="1">IF(BW26="X",0,BC93)</f>
        <v>0</v>
      </c>
      <c r="BX93" s="408">
        <f ca="1">IF(BX26="X",0,BD93)</f>
        <v>0</v>
      </c>
      <c r="BY93" s="409">
        <f t="shared" ca="1" si="174"/>
        <v>0</v>
      </c>
      <c r="BZ93" s="409">
        <f t="shared" ca="1" si="175"/>
        <v>0</v>
      </c>
      <c r="CA93" s="409">
        <f t="shared" ca="1" si="176"/>
        <v>0</v>
      </c>
      <c r="CB93" s="459">
        <f t="shared" ca="1" si="177"/>
        <v>0</v>
      </c>
      <c r="CC93" s="459">
        <f t="shared" ca="1" si="178"/>
        <v>0</v>
      </c>
      <c r="CD93" s="450">
        <f t="shared" ca="1" si="179"/>
        <v>0</v>
      </c>
      <c r="CE93" s="409">
        <f t="shared" ca="1" si="180"/>
        <v>0</v>
      </c>
      <c r="CF93" s="409">
        <f t="shared" ca="1" si="214"/>
        <v>0</v>
      </c>
      <c r="CG93" s="409">
        <f t="shared" ca="1" si="215"/>
        <v>0</v>
      </c>
      <c r="CH93" s="409">
        <f t="shared" ca="1" si="216"/>
        <v>0</v>
      </c>
      <c r="CI93" s="459">
        <f t="shared" ca="1" si="217"/>
        <v>0</v>
      </c>
      <c r="CJ93" s="459">
        <f t="shared" ca="1" si="218"/>
        <v>0</v>
      </c>
      <c r="CK93" s="450">
        <f t="shared" ca="1" si="219"/>
        <v>0</v>
      </c>
      <c r="CL93" s="450">
        <f t="shared" ca="1" si="220"/>
        <v>0</v>
      </c>
      <c r="CM93" s="450">
        <f t="shared" ca="1" si="221"/>
        <v>0</v>
      </c>
      <c r="CN93" s="450">
        <f t="shared" si="222"/>
        <v>0</v>
      </c>
      <c r="CO93" s="450">
        <f t="shared" si="223"/>
        <v>0</v>
      </c>
      <c r="CP93" s="450">
        <f t="shared" si="224"/>
        <v>0</v>
      </c>
      <c r="CQ93" s="450">
        <f t="shared" si="225"/>
        <v>0</v>
      </c>
      <c r="CR93" s="410">
        <f t="shared" si="226"/>
        <v>0</v>
      </c>
      <c r="CS93" s="411">
        <f t="shared" si="227"/>
        <v>0</v>
      </c>
      <c r="CT93" s="412">
        <f t="shared" si="228"/>
        <v>0</v>
      </c>
      <c r="CU93" s="395">
        <f t="shared" ca="1" si="229"/>
        <v>0</v>
      </c>
      <c r="CV93" s="391"/>
      <c r="CW93" s="396"/>
      <c r="CX93" s="1929"/>
      <c r="CY93" s="1929"/>
      <c r="CZ93" s="1929"/>
      <c r="DA93" s="1929"/>
      <c r="DB93" s="63"/>
      <c r="DC93" s="1929"/>
      <c r="DD93" s="1804"/>
      <c r="DE93" s="1929"/>
      <c r="DF93" s="1929"/>
      <c r="DG93" s="1929"/>
      <c r="DH93" s="1929"/>
      <c r="DI93" s="1929"/>
      <c r="DJ93" s="1929"/>
      <c r="DK93" s="1929"/>
      <c r="DL93" s="76"/>
      <c r="DM93" s="76"/>
      <c r="DN93" s="76"/>
      <c r="DO93" s="76"/>
      <c r="DP93" s="76"/>
      <c r="DQ93" s="76"/>
      <c r="DR93" s="76"/>
      <c r="DS93" s="21"/>
      <c r="EN93" s="1931"/>
      <c r="EO93" s="1931"/>
      <c r="EP93" s="1931"/>
      <c r="EQ93" s="1931"/>
      <c r="ER93" s="1931"/>
      <c r="FA93" s="1433"/>
      <c r="FJ93" s="800"/>
      <c r="FM93" s="1931"/>
      <c r="FN93" s="1931"/>
      <c r="FO93" s="1931"/>
      <c r="FP93" s="1931"/>
      <c r="FQ93" s="1931"/>
      <c r="FR93" s="1931"/>
      <c r="FS93" s="1931"/>
      <c r="FT93" s="1931"/>
      <c r="FU93" s="1931"/>
      <c r="FV93" s="1931"/>
      <c r="FW93" s="1931"/>
      <c r="FX93" s="1931"/>
      <c r="FY93" s="1931"/>
      <c r="FZ93" s="1931"/>
      <c r="GA93" s="1931"/>
      <c r="GB93" s="1931"/>
      <c r="GC93" s="1931"/>
      <c r="GD93" s="1931"/>
      <c r="GE93" s="1931"/>
      <c r="GF93" s="1931"/>
      <c r="GG93" s="1931"/>
      <c r="HG93" s="63"/>
      <c r="HH93" s="63"/>
      <c r="HJ93" s="1932"/>
      <c r="HK93" s="1932"/>
      <c r="HL93" s="4366"/>
      <c r="HM93" s="353"/>
      <c r="HN93" s="1927"/>
      <c r="HO93" s="1927"/>
      <c r="HP93" s="1927"/>
      <c r="HQ93" s="1927"/>
      <c r="HR93" s="1927"/>
      <c r="HS93" s="1927"/>
      <c r="HT93" s="1927"/>
      <c r="HU93" s="1927"/>
      <c r="HV93" s="1927"/>
      <c r="HW93" s="1927"/>
      <c r="HX93" s="1927"/>
      <c r="HY93" s="1927"/>
      <c r="HZ93" s="1927"/>
      <c r="IA93" s="1927"/>
      <c r="IB93" s="1927"/>
      <c r="IC93" s="1927"/>
      <c r="ID93" s="1927"/>
      <c r="IE93" s="1927"/>
      <c r="IF93" s="1927"/>
      <c r="IG93" s="1927"/>
      <c r="IH93" s="1927"/>
      <c r="II93" s="1927"/>
      <c r="IJ93" s="1927"/>
      <c r="IK93" s="1927"/>
      <c r="IL93" s="1927"/>
      <c r="IM93" s="1927"/>
      <c r="IN93" s="1927"/>
      <c r="IO93" s="1927"/>
      <c r="IP93" s="1927"/>
      <c r="IQ93" s="1927"/>
      <c r="IR93" s="1927"/>
      <c r="IS93" s="1927"/>
      <c r="IT93" s="1927"/>
      <c r="IU93" s="1927"/>
      <c r="IV93" s="1927"/>
      <c r="IW93" s="1931"/>
    </row>
    <row r="94" spans="3:259" s="800" customFormat="1" hidden="1">
      <c r="E94" s="2024"/>
      <c r="F94" s="2025"/>
      <c r="G94" s="2025"/>
      <c r="H94" s="2025"/>
      <c r="I94" s="2025"/>
      <c r="J94" s="2025"/>
      <c r="K94" s="2025"/>
      <c r="L94" s="2025"/>
      <c r="M94" s="2025"/>
      <c r="N94" s="2025"/>
      <c r="O94" s="2025"/>
      <c r="P94" s="2025"/>
      <c r="Q94" s="2025"/>
      <c r="R94" s="2025"/>
      <c r="S94" s="2025"/>
      <c r="T94" s="2025"/>
      <c r="U94" s="2025"/>
      <c r="V94" s="2025"/>
      <c r="W94" s="2026"/>
      <c r="X94" s="2026"/>
      <c r="Y94" s="2025"/>
      <c r="Z94" s="2025"/>
      <c r="AA94" s="2025"/>
      <c r="AB94" s="2025"/>
      <c r="AC94" s="2025"/>
      <c r="AD94" s="353"/>
      <c r="AE94" s="353"/>
      <c r="AF94" s="353"/>
      <c r="AG94" s="2027"/>
      <c r="AH94" s="1269"/>
      <c r="AI94" s="353"/>
      <c r="AJ94" s="353"/>
      <c r="AK94" s="353"/>
      <c r="AL94" s="353"/>
      <c r="AM94" s="353"/>
      <c r="AN94" s="353"/>
      <c r="AO94" s="353"/>
      <c r="AP94" s="353"/>
      <c r="AQ94" s="353"/>
      <c r="AR94" s="353"/>
      <c r="AS94" s="1269"/>
      <c r="AT94" s="1269"/>
      <c r="AU94" s="1269"/>
      <c r="AV94" s="1269"/>
      <c r="AW94" s="2028"/>
      <c r="AX94" s="2023"/>
      <c r="AY94" s="2029"/>
      <c r="AZ94" s="2029"/>
      <c r="BA94" s="2029"/>
      <c r="BB94" s="2029"/>
      <c r="BC94" s="2029"/>
      <c r="BD94" s="2029"/>
      <c r="BE94" s="2029"/>
      <c r="BF94" s="2030"/>
      <c r="BG94" s="340"/>
      <c r="BH94" s="2031"/>
      <c r="BI94" s="2031"/>
      <c r="BJ94" s="2031"/>
      <c r="BK94" s="1928"/>
      <c r="BL94" s="2032"/>
      <c r="BM94" s="2032"/>
      <c r="BN94" s="2032"/>
      <c r="BO94" s="2032"/>
      <c r="BP94" s="2032"/>
      <c r="BQ94" s="2032"/>
      <c r="BR94" s="2033"/>
      <c r="BS94" s="2034"/>
      <c r="BT94" s="2032"/>
      <c r="BU94" s="2032"/>
      <c r="BV94" s="2032"/>
      <c r="BW94" s="2032"/>
      <c r="BX94" s="2032"/>
      <c r="BY94" s="1611"/>
      <c r="BZ94" s="1611"/>
      <c r="CA94" s="1611"/>
      <c r="CB94" s="1611"/>
      <c r="CC94" s="1611"/>
      <c r="CD94" s="1611"/>
      <c r="CE94" s="1611"/>
      <c r="CF94" s="1611"/>
      <c r="CG94" s="1611"/>
      <c r="CH94" s="1611"/>
      <c r="CI94" s="1611"/>
      <c r="CJ94" s="1611"/>
      <c r="CK94" s="1611"/>
      <c r="CL94" s="1611"/>
      <c r="CM94" s="1611"/>
      <c r="CN94" s="1611"/>
      <c r="CO94" s="1611"/>
      <c r="CP94" s="1611"/>
      <c r="CQ94" s="1611"/>
      <c r="CR94" s="1611"/>
      <c r="CS94" s="2035"/>
      <c r="CT94" s="2035"/>
      <c r="CU94" s="2023"/>
      <c r="CV94" s="353"/>
      <c r="CW94" s="353"/>
      <c r="CX94" s="1928"/>
      <c r="CY94" s="1928"/>
      <c r="CZ94" s="1928"/>
      <c r="DA94" s="1928"/>
      <c r="DB94" s="1931"/>
      <c r="DC94" s="1928"/>
      <c r="DD94" s="2036"/>
      <c r="DE94" s="1928"/>
      <c r="DF94" s="1928"/>
      <c r="DG94" s="1928"/>
      <c r="DH94" s="1928"/>
      <c r="DI94" s="1928"/>
      <c r="DJ94" s="1928"/>
      <c r="DK94" s="1928"/>
      <c r="DL94" s="2037"/>
      <c r="DM94" s="2037"/>
      <c r="DN94" s="2037"/>
      <c r="DO94" s="2037"/>
      <c r="DP94" s="2037"/>
      <c r="DQ94" s="2037"/>
      <c r="DR94" s="2037"/>
      <c r="DS94" s="278"/>
      <c r="EN94" s="1931"/>
      <c r="EO94" s="1931"/>
      <c r="EP94" s="1931"/>
      <c r="EQ94" s="1931"/>
      <c r="ER94" s="1931"/>
      <c r="FM94" s="1931"/>
      <c r="FN94" s="1931"/>
      <c r="FO94" s="1931"/>
      <c r="FP94" s="1931"/>
      <c r="FQ94" s="1931"/>
      <c r="FR94" s="1931"/>
      <c r="FS94" s="1931"/>
      <c r="FT94" s="1931"/>
      <c r="FU94" s="1931"/>
      <c r="FV94" s="1931"/>
      <c r="FW94" s="1931"/>
      <c r="FX94" s="1931"/>
      <c r="FY94" s="1931"/>
      <c r="FZ94" s="1931"/>
      <c r="GA94" s="1931"/>
      <c r="GB94" s="1931"/>
      <c r="GC94" s="1931"/>
      <c r="GD94" s="1931"/>
      <c r="GE94" s="1931"/>
      <c r="GF94" s="1931"/>
      <c r="GG94" s="1931"/>
      <c r="HG94" s="1931"/>
      <c r="HH94" s="1931"/>
      <c r="HJ94" s="1932"/>
      <c r="HK94" s="1932"/>
      <c r="HL94" s="1932"/>
      <c r="HM94" s="353"/>
      <c r="HN94" s="1927"/>
      <c r="HO94" s="1927"/>
      <c r="HP94" s="1927"/>
      <c r="HQ94" s="1927"/>
      <c r="HR94" s="1927"/>
      <c r="HS94" s="1927"/>
      <c r="HT94" s="1927"/>
      <c r="HU94" s="1927"/>
      <c r="HV94" s="1927"/>
      <c r="HW94" s="1927"/>
      <c r="HX94" s="1927"/>
      <c r="HY94" s="1927"/>
      <c r="HZ94" s="1927"/>
      <c r="IA94" s="1927"/>
      <c r="IB94" s="1927"/>
      <c r="IC94" s="1927"/>
      <c r="ID94" s="1927"/>
      <c r="IE94" s="1927"/>
      <c r="IF94" s="1927"/>
      <c r="IG94" s="1927"/>
      <c r="IH94" s="1927"/>
      <c r="II94" s="1927"/>
      <c r="IJ94" s="1927"/>
      <c r="IK94" s="1927"/>
      <c r="IL94" s="1927"/>
      <c r="IM94" s="1927"/>
      <c r="IN94" s="1927"/>
      <c r="IO94" s="1927"/>
      <c r="IP94" s="1927"/>
      <c r="IQ94" s="1927"/>
      <c r="IR94" s="1927"/>
      <c r="IS94" s="1927"/>
      <c r="IT94" s="1927"/>
      <c r="IU94" s="1927"/>
      <c r="IV94" s="1927"/>
      <c r="IW94" s="1931"/>
    </row>
    <row r="95" spans="3:259" hidden="1">
      <c r="AD95" s="23"/>
      <c r="AE95" s="23"/>
      <c r="AF95" s="24"/>
      <c r="AG95" s="77"/>
      <c r="AH95" s="23"/>
      <c r="AI95" s="23"/>
      <c r="AJ95" s="23"/>
      <c r="AK95" s="23"/>
      <c r="AL95" s="23"/>
      <c r="AM95" s="23"/>
      <c r="AN95" s="23"/>
      <c r="AO95" s="23"/>
      <c r="AP95" s="23"/>
      <c r="AQ95" s="23"/>
      <c r="AR95" s="24"/>
      <c r="AS95" s="25"/>
      <c r="AT95" s="25"/>
      <c r="AU95" s="25"/>
      <c r="AV95" s="25"/>
      <c r="AW95" s="26"/>
      <c r="AX95" s="27"/>
      <c r="AY95" s="27"/>
      <c r="AZ95" s="27"/>
      <c r="BA95" s="27"/>
      <c r="BB95" s="27"/>
      <c r="BC95" s="27"/>
      <c r="BD95" s="27"/>
      <c r="BE95" s="27"/>
      <c r="BF95" s="28"/>
      <c r="BG95" s="28"/>
      <c r="CL95" s="9"/>
      <c r="CM95" s="9"/>
      <c r="CN95" s="9"/>
      <c r="CO95" s="9"/>
      <c r="CP95" s="9"/>
      <c r="CQ95" s="9"/>
      <c r="CR95" s="9"/>
      <c r="CS95" s="78"/>
      <c r="CT95" s="78"/>
      <c r="CU95" s="8"/>
      <c r="CX95" s="56"/>
      <c r="CY95" s="56"/>
      <c r="CZ95" s="56"/>
      <c r="DA95" s="56"/>
      <c r="DB95" s="27"/>
      <c r="DC95" s="56"/>
      <c r="DD95" s="1805"/>
      <c r="DE95" s="56"/>
      <c r="DF95" s="56"/>
      <c r="DG95" s="56"/>
      <c r="DH95" s="56"/>
      <c r="DI95" s="56"/>
      <c r="DJ95" s="56"/>
      <c r="DK95" s="56"/>
      <c r="EN95" s="273"/>
      <c r="EO95" s="273"/>
      <c r="EP95" s="273"/>
      <c r="EQ95" s="273"/>
      <c r="ER95" s="273"/>
      <c r="FA95" s="1434"/>
      <c r="FM95" s="273"/>
      <c r="FN95" s="273"/>
      <c r="FO95" s="273"/>
      <c r="FP95" s="273"/>
      <c r="FQ95" s="273"/>
      <c r="FR95" s="273"/>
      <c r="FS95" s="273"/>
      <c r="FT95" s="273"/>
      <c r="FU95" s="273"/>
      <c r="FV95" s="273"/>
      <c r="FW95" s="273"/>
      <c r="FX95" s="273"/>
      <c r="FY95" s="273"/>
      <c r="FZ95" s="273"/>
      <c r="GA95" s="273"/>
      <c r="GB95" s="273"/>
      <c r="GC95" s="273"/>
      <c r="GD95" s="273"/>
      <c r="GE95" s="273"/>
      <c r="GF95" s="273"/>
      <c r="GG95" s="273"/>
      <c r="HG95" s="56"/>
      <c r="HH95" s="56"/>
      <c r="HJ95" s="1039"/>
      <c r="HK95" s="1039"/>
      <c r="HL95" s="4366"/>
      <c r="HM95" s="353"/>
      <c r="HN95" s="248"/>
      <c r="HO95" s="248"/>
      <c r="HP95" s="248"/>
      <c r="HQ95" s="248"/>
      <c r="HR95" s="248"/>
      <c r="HS95" s="248"/>
      <c r="HT95" s="248"/>
      <c r="HU95" s="248"/>
      <c r="HV95" s="248"/>
      <c r="HW95" s="248"/>
      <c r="HX95" s="248"/>
      <c r="HY95" s="248"/>
      <c r="HZ95" s="248"/>
      <c r="IA95" s="248"/>
      <c r="IB95" s="248"/>
      <c r="IC95" s="248"/>
      <c r="ID95" s="248"/>
      <c r="IE95" s="248"/>
      <c r="IF95" s="248"/>
      <c r="IG95" s="248"/>
      <c r="IH95" s="248"/>
      <c r="II95" s="248"/>
      <c r="IJ95" s="248"/>
      <c r="IK95" s="248"/>
      <c r="IL95" s="248"/>
      <c r="IM95" s="248"/>
      <c r="IN95" s="248"/>
      <c r="IO95" s="248"/>
      <c r="IP95" s="248"/>
      <c r="IQ95" s="248"/>
      <c r="IR95" s="248"/>
      <c r="IS95" s="248"/>
      <c r="IT95" s="248"/>
      <c r="IU95" s="248"/>
      <c r="IV95" s="248"/>
      <c r="IW95" s="273"/>
      <c r="IX95" s="749"/>
      <c r="IY95" s="749"/>
    </row>
    <row r="96" spans="3:259" hidden="1">
      <c r="AD96" s="23"/>
      <c r="AE96" s="23"/>
      <c r="AF96" s="24"/>
      <c r="AG96" s="77"/>
      <c r="AH96" s="23"/>
      <c r="AI96" s="23"/>
      <c r="AJ96" s="23"/>
      <c r="AK96" s="23"/>
      <c r="AL96" s="23"/>
      <c r="AM96" s="23"/>
      <c r="AN96" s="23"/>
      <c r="AO96" s="23"/>
      <c r="AP96" s="23"/>
      <c r="AQ96" s="23"/>
      <c r="AR96" s="24"/>
      <c r="AS96" s="25"/>
      <c r="AT96" s="25"/>
      <c r="AU96" s="25"/>
      <c r="AV96" s="25"/>
      <c r="AW96" s="26"/>
      <c r="AX96" s="27"/>
      <c r="AY96" s="27"/>
      <c r="AZ96" s="27"/>
      <c r="BA96" s="27"/>
      <c r="BB96" s="27"/>
      <c r="BC96" s="27"/>
      <c r="BD96" s="27"/>
      <c r="BE96" s="27"/>
      <c r="BF96" s="28"/>
      <c r="BG96" s="28"/>
      <c r="CL96" s="9"/>
      <c r="CM96" s="9"/>
      <c r="CN96" s="9"/>
      <c r="CO96" s="9"/>
      <c r="CP96" s="9"/>
      <c r="CQ96" s="9"/>
      <c r="CR96" s="9"/>
      <c r="CS96" s="78"/>
      <c r="CT96" s="78"/>
      <c r="CU96" s="8"/>
      <c r="CX96" s="56"/>
      <c r="CY96" s="56"/>
      <c r="CZ96" s="56"/>
      <c r="DA96" s="56"/>
      <c r="DB96" s="27"/>
      <c r="DC96" s="56"/>
      <c r="DD96" s="1805"/>
      <c r="DE96" s="56"/>
      <c r="DF96" s="56"/>
      <c r="DG96" s="56"/>
      <c r="DH96" s="56"/>
      <c r="DI96" s="56"/>
      <c r="DJ96" s="56"/>
      <c r="DK96" s="56"/>
      <c r="EN96" s="273"/>
      <c r="EO96" s="273"/>
      <c r="EP96" s="273"/>
      <c r="EQ96" s="273"/>
      <c r="ER96" s="273"/>
      <c r="FA96" s="1434"/>
      <c r="FM96" s="273"/>
      <c r="FN96" s="273"/>
      <c r="FO96" s="273"/>
      <c r="FP96" s="273"/>
      <c r="FQ96" s="273"/>
      <c r="FR96" s="273"/>
      <c r="FS96" s="273"/>
      <c r="FT96" s="273"/>
      <c r="FU96" s="273"/>
      <c r="FV96" s="273"/>
      <c r="FW96" s="273"/>
      <c r="FX96" s="273"/>
      <c r="FY96" s="273"/>
      <c r="FZ96" s="273"/>
      <c r="GA96" s="273"/>
      <c r="GB96" s="273"/>
      <c r="GC96" s="273"/>
      <c r="GD96" s="273"/>
      <c r="GE96" s="273"/>
      <c r="GF96" s="273"/>
      <c r="GG96" s="273"/>
      <c r="HG96" s="56"/>
      <c r="HH96" s="56"/>
      <c r="HJ96" s="1039"/>
      <c r="HK96" s="1039"/>
      <c r="HL96" s="4366"/>
      <c r="HM96" s="353"/>
      <c r="HN96" s="248"/>
      <c r="HO96" s="248"/>
      <c r="HP96" s="248"/>
      <c r="HQ96" s="248"/>
      <c r="HR96" s="248"/>
      <c r="HS96" s="248"/>
      <c r="HT96" s="248"/>
      <c r="HU96" s="248"/>
      <c r="HV96" s="248"/>
      <c r="HW96" s="248"/>
      <c r="HX96" s="248"/>
      <c r="HY96" s="248"/>
      <c r="HZ96" s="248"/>
      <c r="IA96" s="248"/>
      <c r="IB96" s="248"/>
      <c r="IC96" s="248"/>
      <c r="ID96" s="248"/>
      <c r="IE96" s="248"/>
      <c r="IF96" s="248"/>
      <c r="IG96" s="248"/>
      <c r="IH96" s="248"/>
      <c r="II96" s="248"/>
      <c r="IJ96" s="248"/>
      <c r="IK96" s="248"/>
      <c r="IL96" s="248"/>
      <c r="IM96" s="248"/>
      <c r="IN96" s="248"/>
      <c r="IO96" s="248"/>
      <c r="IP96" s="248"/>
      <c r="IQ96" s="248"/>
      <c r="IR96" s="248"/>
      <c r="IS96" s="248"/>
      <c r="IT96" s="248"/>
      <c r="IU96" s="248"/>
      <c r="IV96" s="248"/>
      <c r="IW96" s="273"/>
      <c r="IX96" s="749"/>
      <c r="IY96" s="749"/>
    </row>
    <row r="97" spans="1:331" hidden="1">
      <c r="AD97" s="23"/>
      <c r="AE97" s="23"/>
      <c r="AF97" s="24"/>
      <c r="AG97" s="77"/>
      <c r="AH97" s="23"/>
      <c r="AI97" s="23"/>
      <c r="AJ97" s="23"/>
      <c r="AK97" s="23"/>
      <c r="AL97" s="23"/>
      <c r="AM97" s="23"/>
      <c r="AN97" s="23"/>
      <c r="AO97" s="23"/>
      <c r="AP97" s="23"/>
      <c r="AQ97" s="23"/>
      <c r="AR97" s="24"/>
      <c r="AS97" s="25"/>
      <c r="AT97" s="25"/>
      <c r="AU97" s="25"/>
      <c r="AV97" s="25"/>
      <c r="AW97" s="26"/>
      <c r="AX97" s="27"/>
      <c r="AY97" s="27"/>
      <c r="AZ97" s="27"/>
      <c r="BA97" s="27"/>
      <c r="BB97" s="27"/>
      <c r="BC97" s="27"/>
      <c r="BD97" s="27"/>
      <c r="BE97" s="27"/>
      <c r="BF97" s="28"/>
      <c r="BG97" s="28"/>
      <c r="BM97" s="1363"/>
      <c r="CL97" s="9"/>
      <c r="CM97" s="9"/>
      <c r="CN97" s="9"/>
      <c r="CO97" s="9"/>
      <c r="CP97" s="9"/>
      <c r="CQ97" s="9"/>
      <c r="CR97" s="9"/>
      <c r="CS97" s="78"/>
      <c r="CT97" s="78"/>
      <c r="CU97" s="8"/>
      <c r="CX97" s="56"/>
      <c r="CY97" s="56"/>
      <c r="CZ97" s="56"/>
      <c r="DA97" s="56"/>
      <c r="DB97" s="27"/>
      <c r="DC97" s="56"/>
      <c r="DD97" s="1805"/>
      <c r="DE97" s="56"/>
      <c r="DF97" s="56"/>
      <c r="DG97" s="56"/>
      <c r="DH97" s="56"/>
      <c r="DI97" s="56"/>
      <c r="DJ97" s="56"/>
      <c r="DK97" s="56"/>
      <c r="EN97" s="273"/>
      <c r="EO97" s="273"/>
      <c r="EP97" s="273"/>
      <c r="EQ97" s="273"/>
      <c r="ER97" s="273"/>
      <c r="FA97" s="1434"/>
      <c r="FM97" s="273"/>
      <c r="FN97" s="273"/>
      <c r="FO97" s="273"/>
      <c r="FP97" s="273"/>
      <c r="FQ97" s="273"/>
      <c r="FR97" s="273"/>
      <c r="FS97" s="273"/>
      <c r="FT97" s="273"/>
      <c r="FU97" s="273"/>
      <c r="FV97" s="273"/>
      <c r="FW97" s="273"/>
      <c r="FX97" s="273"/>
      <c r="FY97" s="273"/>
      <c r="FZ97" s="273"/>
      <c r="GA97" s="273"/>
      <c r="GB97" s="273"/>
      <c r="GC97" s="273"/>
      <c r="GD97" s="273"/>
      <c r="GE97" s="273"/>
      <c r="GF97" s="273"/>
      <c r="GG97" s="273"/>
      <c r="HG97" s="56"/>
      <c r="HH97" s="56"/>
      <c r="HJ97" s="1039"/>
      <c r="HK97" s="1039"/>
      <c r="HL97" s="4366"/>
      <c r="HM97" s="353"/>
      <c r="HN97" s="248"/>
      <c r="HO97" s="248"/>
      <c r="HP97" s="248"/>
      <c r="HQ97" s="248"/>
      <c r="HR97" s="248"/>
      <c r="HS97" s="248"/>
      <c r="HT97" s="248"/>
      <c r="HU97" s="248"/>
      <c r="HV97" s="248"/>
      <c r="HW97" s="248"/>
      <c r="HX97" s="248"/>
      <c r="HY97" s="248"/>
      <c r="HZ97" s="248"/>
      <c r="IA97" s="248"/>
      <c r="IB97" s="248"/>
      <c r="IC97" s="248"/>
      <c r="ID97" s="248"/>
      <c r="IE97" s="248"/>
      <c r="IF97" s="248"/>
      <c r="IG97" s="248"/>
      <c r="IH97" s="248"/>
      <c r="II97" s="248"/>
      <c r="IJ97" s="248"/>
      <c r="IK97" s="248"/>
      <c r="IL97" s="248"/>
      <c r="IM97" s="248"/>
      <c r="IN97" s="248"/>
      <c r="IO97" s="248"/>
      <c r="IP97" s="248"/>
      <c r="IQ97" s="248"/>
      <c r="IR97" s="248"/>
      <c r="IS97" s="248"/>
      <c r="IT97" s="248"/>
      <c r="IU97" s="248"/>
      <c r="IV97" s="248"/>
      <c r="IW97" s="273"/>
      <c r="IX97" s="749"/>
      <c r="IY97" s="749"/>
    </row>
    <row r="98" spans="1:331" ht="16.5" thickBot="1">
      <c r="AD98" s="23"/>
      <c r="AE98" s="23"/>
      <c r="AF98" s="24"/>
      <c r="AG98" s="77"/>
      <c r="AH98" s="23"/>
      <c r="AI98" s="23"/>
      <c r="AJ98" s="23"/>
      <c r="AK98" s="23"/>
      <c r="AL98" s="23"/>
      <c r="AM98" s="23"/>
      <c r="AN98" s="23"/>
      <c r="AO98" s="23"/>
      <c r="AP98" s="23"/>
      <c r="AQ98" s="23"/>
      <c r="AR98" s="24"/>
      <c r="AS98" s="25"/>
      <c r="AT98" s="25"/>
      <c r="AU98" s="25"/>
      <c r="AV98" s="25"/>
      <c r="AW98" s="26"/>
      <c r="AX98" s="27"/>
      <c r="AY98" s="27"/>
      <c r="AZ98" s="27"/>
      <c r="BA98" s="27"/>
      <c r="BB98" s="27"/>
      <c r="BC98" s="27"/>
      <c r="BD98" s="27"/>
      <c r="BE98" s="27"/>
      <c r="BF98" s="28"/>
      <c r="BG98" s="28"/>
      <c r="BH98" s="4226" t="str">
        <f>IF(EE14+EE189&gt;0,(IF(OR(BH12&lt;&gt;"",BH11&lt;&gt;""), "DİKKAT! Fazla (F) Dağıtılmamış "&amp;EE14+EE189&amp; " saat dersiniz vardır. Ders saat düşümü yaparken bunu dikkate alınız!","")),"")</f>
        <v/>
      </c>
      <c r="BI98" s="4226"/>
      <c r="BJ98" s="4226"/>
      <c r="BK98" s="4226"/>
      <c r="BL98" s="4226"/>
      <c r="BM98" s="4226"/>
      <c r="BN98" s="4226"/>
      <c r="BO98" s="4226"/>
      <c r="BP98" s="4226"/>
      <c r="BQ98" s="4226"/>
      <c r="BR98" s="4226"/>
      <c r="BS98" s="4226"/>
      <c r="BT98" s="4226"/>
      <c r="BU98" s="4226"/>
      <c r="BV98" s="4226"/>
      <c r="BW98" s="4226"/>
      <c r="BX98" s="4226"/>
      <c r="BY98" s="4226"/>
      <c r="BZ98" s="4226"/>
      <c r="CA98" s="4226"/>
      <c r="CB98" s="4226"/>
      <c r="CC98" s="4226"/>
      <c r="CD98" s="4226"/>
      <c r="CE98" s="4226"/>
      <c r="CF98" s="4226"/>
      <c r="CG98" s="4226"/>
      <c r="CH98" s="4226"/>
      <c r="CI98" s="4226"/>
      <c r="CJ98" s="4226"/>
      <c r="CK98" s="4226"/>
      <c r="CL98" s="4226"/>
      <c r="CM98" s="4226"/>
      <c r="CN98" s="4226"/>
      <c r="CO98" s="4226"/>
      <c r="CP98" s="4226"/>
      <c r="CQ98" s="4226"/>
      <c r="CR98" s="4226"/>
      <c r="CS98" s="4226"/>
      <c r="CT98" s="4226"/>
      <c r="CU98" s="27"/>
      <c r="CV98" s="56"/>
      <c r="CW98" s="56"/>
      <c r="CX98" s="56"/>
      <c r="CY98" s="56"/>
      <c r="CZ98" s="56"/>
      <c r="DA98" s="56"/>
      <c r="DB98" s="27"/>
      <c r="DC98" s="56"/>
      <c r="DD98" s="1805"/>
      <c r="DE98" s="56"/>
      <c r="DF98" s="56"/>
      <c r="DG98" s="56"/>
      <c r="DH98" s="56"/>
      <c r="DI98" s="56"/>
      <c r="DJ98" s="56"/>
      <c r="DK98" s="56"/>
      <c r="EF98" s="4815" t="str">
        <f>IF(CX57&gt;0,ES119,"")</f>
        <v/>
      </c>
      <c r="EG98" s="4815"/>
      <c r="EH98" s="4815"/>
      <c r="EI98" s="4815"/>
      <c r="EJ98" s="4815"/>
      <c r="EK98" s="4815"/>
      <c r="EL98" s="4815"/>
      <c r="EM98" s="4815"/>
      <c r="EN98" s="4815"/>
      <c r="EO98" s="4815"/>
      <c r="EP98" s="4815"/>
      <c r="EQ98" s="4815"/>
      <c r="ER98" s="4815"/>
      <c r="ES98" s="4815"/>
      <c r="FA98" s="1434"/>
      <c r="FM98" s="273"/>
      <c r="FN98" s="273"/>
      <c r="FO98" s="273"/>
      <c r="FP98" s="273"/>
      <c r="FQ98" s="273"/>
      <c r="FR98" s="273"/>
      <c r="FS98" s="273"/>
      <c r="FT98" s="273"/>
      <c r="FU98" s="273"/>
      <c r="FV98" s="273"/>
      <c r="FW98" s="273"/>
      <c r="FX98" s="273"/>
      <c r="FY98" s="273"/>
      <c r="FZ98" s="273"/>
      <c r="GA98" s="273"/>
      <c r="GB98" s="273"/>
      <c r="GC98" s="273"/>
      <c r="GD98" s="273"/>
      <c r="GE98" s="273"/>
      <c r="GF98" s="273"/>
      <c r="GG98" s="273"/>
      <c r="HG98" s="56"/>
      <c r="HH98" s="56"/>
      <c r="HJ98" s="1039"/>
      <c r="HK98" s="1039"/>
      <c r="HL98" s="4366"/>
      <c r="HM98" s="353"/>
      <c r="HN98" s="248"/>
      <c r="HO98" s="248"/>
      <c r="HP98" s="248"/>
      <c r="HQ98" s="248"/>
      <c r="HR98" s="248"/>
      <c r="HS98" s="248"/>
      <c r="HT98" s="248"/>
      <c r="HU98" s="248"/>
      <c r="HV98" s="248"/>
      <c r="HW98" s="248"/>
      <c r="HX98" s="248"/>
      <c r="HY98" s="248"/>
      <c r="HZ98" s="248"/>
      <c r="IA98" s="248"/>
      <c r="IB98" s="248"/>
      <c r="IC98" s="248"/>
      <c r="ID98" s="248"/>
      <c r="IE98" s="248"/>
      <c r="IF98" s="248"/>
      <c r="IG98" s="248"/>
      <c r="IH98" s="248"/>
      <c r="II98" s="248"/>
      <c r="IJ98" s="248"/>
      <c r="IK98" s="248"/>
      <c r="IL98" s="248"/>
      <c r="IM98" s="248"/>
      <c r="IN98" s="248"/>
      <c r="IO98" s="248"/>
      <c r="IP98" s="248"/>
      <c r="IQ98" s="248"/>
      <c r="IR98" s="248"/>
      <c r="IS98" s="248"/>
      <c r="IT98" s="248"/>
      <c r="IU98" s="248"/>
      <c r="IV98" s="248"/>
      <c r="IW98" s="273"/>
      <c r="IX98" s="749"/>
      <c r="IY98" s="749"/>
    </row>
    <row r="99" spans="1:331" ht="10.5" customHeight="1" thickBot="1">
      <c r="E99" s="4627" t="s">
        <v>73</v>
      </c>
      <c r="F99" s="4628"/>
      <c r="G99" s="4628"/>
      <c r="H99" s="4628"/>
      <c r="I99" s="4628"/>
      <c r="J99" s="4628"/>
      <c r="K99" s="4628"/>
      <c r="L99" s="4628"/>
      <c r="M99" s="4628"/>
      <c r="N99" s="4628"/>
      <c r="O99" s="4628"/>
      <c r="P99" s="4628"/>
      <c r="Q99" s="4628"/>
      <c r="R99" s="4628"/>
      <c r="S99" s="4628"/>
      <c r="T99" s="4628"/>
      <c r="U99" s="4628"/>
      <c r="V99" s="4628"/>
      <c r="W99" s="4628"/>
      <c r="X99" s="4628"/>
      <c r="Y99" s="4628"/>
      <c r="Z99" s="4628"/>
      <c r="AA99" s="4628"/>
      <c r="AB99" s="4628"/>
      <c r="AC99" s="4628"/>
      <c r="AD99" s="4628"/>
      <c r="AE99" s="4628"/>
      <c r="AF99" s="4628"/>
      <c r="AG99" s="4628"/>
      <c r="AH99" s="4628"/>
      <c r="AI99" s="4628"/>
      <c r="AJ99" s="4628"/>
      <c r="AK99" s="4628"/>
      <c r="AL99" s="4628"/>
      <c r="AM99" s="4628"/>
      <c r="AN99" s="4628"/>
      <c r="AO99" s="4628"/>
      <c r="AP99" s="4628"/>
      <c r="AQ99" s="4628"/>
      <c r="AR99" s="4628"/>
      <c r="AS99" s="4628"/>
      <c r="AT99" s="4628"/>
      <c r="AU99" s="4628"/>
      <c r="AV99" s="4628"/>
      <c r="AW99" s="4628"/>
      <c r="AX99" s="4628"/>
      <c r="AY99" s="4628"/>
      <c r="AZ99" s="4628"/>
      <c r="BA99" s="4628"/>
      <c r="BB99" s="4628"/>
      <c r="BC99" s="4628"/>
      <c r="BD99" s="4628"/>
      <c r="BE99" s="4628"/>
      <c r="BF99" s="4628"/>
      <c r="BG99" s="4628"/>
      <c r="BH99" s="4628"/>
      <c r="BI99" s="4628"/>
      <c r="BJ99" s="4628"/>
      <c r="BK99" s="4628"/>
      <c r="BL99" s="4628"/>
      <c r="BM99" s="4628"/>
      <c r="BN99" s="4628"/>
      <c r="BO99" s="4628"/>
      <c r="BP99" s="4628"/>
      <c r="BQ99" s="4628"/>
      <c r="BR99" s="4593" t="s">
        <v>331</v>
      </c>
      <c r="BS99" s="4594"/>
      <c r="BT99" s="4594"/>
      <c r="BU99" s="4595"/>
      <c r="BV99" s="2790"/>
      <c r="BW99" s="2790"/>
      <c r="BX99" s="2790"/>
      <c r="BY99" s="2791"/>
      <c r="BZ99" s="2790"/>
      <c r="CA99" s="2790"/>
      <c r="CB99" s="2790"/>
      <c r="CC99" s="3666"/>
      <c r="CD99" s="3666"/>
      <c r="CE99" s="3667"/>
      <c r="CF99" s="3666"/>
      <c r="CG99" s="2792"/>
      <c r="CH99" s="3668" t="s">
        <v>12</v>
      </c>
      <c r="CI99" s="3666"/>
      <c r="CJ99" s="3666"/>
      <c r="CK99" s="3666"/>
      <c r="CL99" s="3666"/>
      <c r="CM99" s="3666"/>
      <c r="CN99" s="3666"/>
      <c r="CO99" s="2790"/>
      <c r="CP99" s="3298"/>
      <c r="CQ99" s="3298"/>
      <c r="CR99" s="3298"/>
      <c r="CS99" s="3298"/>
      <c r="CT99" s="3299"/>
      <c r="CU99" s="4683" t="s">
        <v>24</v>
      </c>
      <c r="CV99" s="4816" t="s">
        <v>346</v>
      </c>
      <c r="CW99" s="4817"/>
      <c r="CX99" s="4817"/>
      <c r="CY99" s="4809" t="s">
        <v>245</v>
      </c>
      <c r="CZ99" s="4809"/>
      <c r="DA99" s="4809"/>
      <c r="DB99" s="4810"/>
      <c r="DC99" s="4762" t="s">
        <v>367</v>
      </c>
      <c r="DD99" s="1801"/>
      <c r="DE99" s="27"/>
      <c r="DF99" s="27"/>
      <c r="DG99" s="27"/>
      <c r="DH99" s="27"/>
      <c r="DI99" s="27"/>
      <c r="DJ99" s="27"/>
      <c r="DK99" s="27"/>
      <c r="EB99" s="383"/>
      <c r="EC99" s="383"/>
      <c r="ED99" s="383"/>
      <c r="EE99" s="383"/>
      <c r="EN99" s="273"/>
      <c r="EO99" s="273"/>
      <c r="EP99" s="273"/>
      <c r="EQ99" s="273"/>
      <c r="ER99" s="299"/>
      <c r="FA99" s="1434"/>
      <c r="FM99" s="273"/>
      <c r="FN99" s="273"/>
      <c r="FO99" s="273"/>
      <c r="FP99" s="273"/>
      <c r="FQ99" s="273"/>
      <c r="FR99" s="273"/>
      <c r="FS99" s="273"/>
      <c r="FT99" s="273"/>
      <c r="FU99" s="273"/>
      <c r="FV99" s="273"/>
      <c r="FW99" s="273"/>
      <c r="FX99" s="273"/>
      <c r="FY99" s="273"/>
      <c r="FZ99" s="273"/>
      <c r="GA99" s="273"/>
      <c r="GB99" s="273"/>
      <c r="GC99" s="273"/>
      <c r="GD99" s="273"/>
      <c r="GE99" s="273"/>
      <c r="GF99" s="273"/>
      <c r="GG99" s="273"/>
      <c r="HJ99" s="273"/>
      <c r="HK99" s="273"/>
      <c r="HL99" s="273"/>
      <c r="HM99" s="273"/>
      <c r="HN99" s="273"/>
      <c r="HO99" s="273"/>
      <c r="HP99" s="273"/>
      <c r="HQ99" s="273"/>
      <c r="HR99" s="273"/>
      <c r="HS99" s="273"/>
      <c r="HT99" s="273"/>
      <c r="HU99" s="273"/>
      <c r="HV99" s="273"/>
      <c r="HW99" s="273"/>
      <c r="HX99" s="273"/>
      <c r="HY99" s="273"/>
      <c r="HZ99" s="273"/>
      <c r="IA99" s="273"/>
      <c r="IB99" s="273"/>
      <c r="IC99" s="273"/>
      <c r="ID99" s="273"/>
      <c r="IE99" s="273"/>
      <c r="IF99" s="273"/>
      <c r="IG99" s="273"/>
      <c r="IH99" s="273"/>
      <c r="II99" s="273"/>
      <c r="IJ99" s="273"/>
      <c r="IK99" s="273"/>
      <c r="IL99" s="273"/>
      <c r="IM99" s="273"/>
      <c r="IN99" s="273"/>
      <c r="IO99" s="273"/>
      <c r="IP99" s="273"/>
      <c r="IQ99" s="273"/>
      <c r="IR99" s="273"/>
      <c r="IS99" s="273"/>
      <c r="IT99" s="273"/>
      <c r="IU99" s="273"/>
      <c r="IV99" s="273"/>
      <c r="IW99" s="273"/>
      <c r="IX99" s="749"/>
      <c r="IY99" s="749"/>
    </row>
    <row r="100" spans="1:331" ht="8.25" customHeight="1">
      <c r="A100" s="79" t="s">
        <v>103</v>
      </c>
      <c r="B100" s="79">
        <v>31</v>
      </c>
      <c r="C100" s="733"/>
      <c r="E100" s="4884" t="s">
        <v>47</v>
      </c>
      <c r="F100" s="4887" t="s">
        <v>318</v>
      </c>
      <c r="G100" s="4888"/>
      <c r="H100" s="4888"/>
      <c r="I100" s="4888"/>
      <c r="J100" s="4889"/>
      <c r="K100" s="4902" t="s">
        <v>13</v>
      </c>
      <c r="L100" s="4899" t="s">
        <v>15</v>
      </c>
      <c r="M100" s="4927" t="s">
        <v>16</v>
      </c>
      <c r="N100" s="4928"/>
      <c r="O100" s="4928"/>
      <c r="P100" s="4928"/>
      <c r="Q100" s="4928"/>
      <c r="R100" s="4928"/>
      <c r="S100" s="4928"/>
      <c r="T100" s="4928"/>
      <c r="U100" s="4928"/>
      <c r="V100" s="3818"/>
      <c r="W100" s="4933" t="s">
        <v>293</v>
      </c>
      <c r="X100" s="4934"/>
      <c r="Y100" s="4629" t="s">
        <v>370</v>
      </c>
      <c r="Z100" s="3163"/>
      <c r="AA100" s="4953" t="s">
        <v>357</v>
      </c>
      <c r="AB100" s="5067" t="s">
        <v>17</v>
      </c>
      <c r="AC100" s="4950" t="s">
        <v>18</v>
      </c>
      <c r="AD100" s="4430"/>
      <c r="AE100" s="4430"/>
      <c r="AF100" s="4430"/>
      <c r="AG100" s="4430"/>
      <c r="AH100" s="4430"/>
      <c r="AI100" s="4430"/>
      <c r="AJ100" s="4430"/>
      <c r="AK100" s="4430"/>
      <c r="AL100" s="4430"/>
      <c r="AM100" s="4430"/>
      <c r="AN100" s="4430"/>
      <c r="AO100" s="4430"/>
      <c r="AP100" s="4430"/>
      <c r="AQ100" s="4430"/>
      <c r="AR100" s="4430"/>
      <c r="AS100" s="4430"/>
      <c r="AT100" s="4430"/>
      <c r="AU100" s="4430"/>
      <c r="AV100" s="4430"/>
      <c r="AW100" s="4430"/>
      <c r="AX100" s="4430"/>
      <c r="AY100" s="4430"/>
      <c r="AZ100" s="4430"/>
      <c r="BA100" s="4430"/>
      <c r="BB100" s="4430"/>
      <c r="BC100" s="4430"/>
      <c r="BD100" s="4430"/>
      <c r="BE100" s="4430"/>
      <c r="BF100" s="4430"/>
      <c r="BG100" s="4430"/>
      <c r="BH100" s="4430"/>
      <c r="BI100" s="4520" t="s">
        <v>303</v>
      </c>
      <c r="BJ100" s="4521"/>
      <c r="BK100" s="4610" t="s">
        <v>302</v>
      </c>
      <c r="BL100" s="4611"/>
      <c r="BM100" s="4611"/>
      <c r="BN100" s="4611"/>
      <c r="BO100" s="4611"/>
      <c r="BP100" s="4612"/>
      <c r="BQ100" s="4590" t="s">
        <v>344</v>
      </c>
      <c r="BR100" s="4596"/>
      <c r="BS100" s="4597"/>
      <c r="BT100" s="4597"/>
      <c r="BU100" s="4598"/>
      <c r="BV100" s="4667" t="s">
        <v>59</v>
      </c>
      <c r="BW100" s="4668"/>
      <c r="BX100" s="2990"/>
      <c r="BY100" s="2991"/>
      <c r="BZ100" s="2991"/>
      <c r="CA100" s="2992"/>
      <c r="CB100" s="4478" t="str">
        <f>IF((CP141-CP367)&gt;EZ187,"Gündüz Dersler 20 saat sınırını "&amp;EY102&amp;" Saat aşıyor!","")</f>
        <v/>
      </c>
      <c r="CC100" s="4479"/>
      <c r="CD100" s="4479"/>
      <c r="CE100" s="4479"/>
      <c r="CF100" s="4479"/>
      <c r="CG100" s="4479"/>
      <c r="CH100" s="4479"/>
      <c r="CI100" s="4479"/>
      <c r="CJ100" s="4479"/>
      <c r="CK100" s="4479"/>
      <c r="CL100" s="4479"/>
      <c r="CM100" s="4479"/>
      <c r="CN100" s="4479"/>
      <c r="CO100" s="4480"/>
      <c r="CP100" s="4694" t="s">
        <v>72</v>
      </c>
      <c r="CQ100" s="4695"/>
      <c r="CR100" s="4696"/>
      <c r="CS100" s="4495" t="s">
        <v>111</v>
      </c>
      <c r="CT100" s="4689" t="s">
        <v>65</v>
      </c>
      <c r="CU100" s="4684"/>
      <c r="CV100" s="4818"/>
      <c r="CW100" s="4819"/>
      <c r="CX100" s="4819"/>
      <c r="CY100" s="4811"/>
      <c r="CZ100" s="4811"/>
      <c r="DA100" s="4811"/>
      <c r="DB100" s="4812"/>
      <c r="DC100" s="4763"/>
      <c r="DD100" s="1806"/>
      <c r="DE100" s="80"/>
      <c r="DF100" s="80"/>
      <c r="DG100" s="80"/>
      <c r="DH100" s="80"/>
      <c r="DI100" s="80"/>
      <c r="DJ100" s="80"/>
      <c r="DK100" s="80"/>
      <c r="EF100" s="4805" t="s">
        <v>120</v>
      </c>
      <c r="EG100" s="4805"/>
      <c r="EH100" s="4805"/>
      <c r="EI100" s="4805"/>
      <c r="EJ100" s="4805"/>
      <c r="EK100" s="4805"/>
      <c r="EL100" s="4805"/>
      <c r="EM100" s="4805"/>
      <c r="EN100" s="4805"/>
      <c r="EO100" s="4805"/>
      <c r="EP100" s="4805"/>
      <c r="EQ100" s="4805"/>
      <c r="ER100" s="4805"/>
      <c r="ES100" s="4805"/>
      <c r="ET100" s="2227"/>
      <c r="EU100" s="2227"/>
      <c r="EV100" s="2227"/>
      <c r="EW100" s="2227"/>
      <c r="EX100" s="379"/>
      <c r="FA100" s="1434"/>
      <c r="HJ100" s="273"/>
      <c r="HK100" s="273"/>
      <c r="HL100" s="273"/>
      <c r="HM100" s="273"/>
      <c r="HN100" s="273"/>
      <c r="HO100" s="273"/>
      <c r="HP100" s="273"/>
      <c r="HQ100" s="273"/>
      <c r="HR100" s="273"/>
      <c r="HS100" s="273"/>
      <c r="HT100" s="273"/>
      <c r="HU100" s="273"/>
      <c r="HV100" s="273"/>
      <c r="HW100" s="273"/>
      <c r="HX100" s="273"/>
      <c r="HY100" s="273"/>
      <c r="HZ100" s="273"/>
      <c r="IA100" s="273"/>
      <c r="IB100" s="273"/>
      <c r="IC100" s="273"/>
      <c r="ID100" s="273"/>
      <c r="IE100" s="273"/>
      <c r="IF100" s="273"/>
      <c r="IG100" s="273"/>
      <c r="IH100" s="273"/>
      <c r="II100" s="273"/>
      <c r="IJ100" s="273"/>
      <c r="IK100" s="273"/>
      <c r="IL100" s="273"/>
      <c r="IM100" s="273"/>
      <c r="IN100" s="273"/>
      <c r="IO100" s="273"/>
      <c r="IP100" s="273"/>
      <c r="IQ100" s="273"/>
      <c r="IR100" s="273"/>
      <c r="IS100" s="273"/>
      <c r="IT100" s="273"/>
      <c r="IU100" s="273"/>
      <c r="IV100" s="273"/>
      <c r="IW100" s="273"/>
    </row>
    <row r="101" spans="1:331" ht="8.25" customHeight="1">
      <c r="A101" s="79" t="s">
        <v>96</v>
      </c>
      <c r="B101" s="79">
        <v>31</v>
      </c>
      <c r="C101" s="733"/>
      <c r="E101" s="4885"/>
      <c r="F101" s="4890"/>
      <c r="G101" s="4891"/>
      <c r="H101" s="4891"/>
      <c r="I101" s="4891"/>
      <c r="J101" s="4892"/>
      <c r="K101" s="4903"/>
      <c r="L101" s="4900"/>
      <c r="M101" s="4929"/>
      <c r="N101" s="4930"/>
      <c r="O101" s="4930"/>
      <c r="P101" s="4930"/>
      <c r="Q101" s="4930"/>
      <c r="R101" s="4930"/>
      <c r="S101" s="4930"/>
      <c r="T101" s="4930"/>
      <c r="U101" s="4930"/>
      <c r="V101" s="3819"/>
      <c r="W101" s="4935"/>
      <c r="X101" s="4936"/>
      <c r="Y101" s="4630"/>
      <c r="Z101" s="3014"/>
      <c r="AA101" s="4954"/>
      <c r="AB101" s="5068"/>
      <c r="AC101" s="4951"/>
      <c r="AD101" s="4431"/>
      <c r="AE101" s="4431"/>
      <c r="AF101" s="4431"/>
      <c r="AG101" s="4431"/>
      <c r="AH101" s="4431"/>
      <c r="AI101" s="4431"/>
      <c r="AJ101" s="4431"/>
      <c r="AK101" s="4431"/>
      <c r="AL101" s="4431"/>
      <c r="AM101" s="4431"/>
      <c r="AN101" s="4431"/>
      <c r="AO101" s="4431"/>
      <c r="AP101" s="4431"/>
      <c r="AQ101" s="4431"/>
      <c r="AR101" s="4431"/>
      <c r="AS101" s="4431"/>
      <c r="AT101" s="4431"/>
      <c r="AU101" s="4431"/>
      <c r="AV101" s="4431"/>
      <c r="AW101" s="4431"/>
      <c r="AX101" s="4431"/>
      <c r="AY101" s="4431"/>
      <c r="AZ101" s="4431"/>
      <c r="BA101" s="4431"/>
      <c r="BB101" s="4431"/>
      <c r="BC101" s="4431"/>
      <c r="BD101" s="4431"/>
      <c r="BE101" s="4431"/>
      <c r="BF101" s="4431"/>
      <c r="BG101" s="4431"/>
      <c r="BH101" s="4431"/>
      <c r="BI101" s="4522"/>
      <c r="BJ101" s="4523"/>
      <c r="BK101" s="4524" t="s">
        <v>315</v>
      </c>
      <c r="BL101" s="4632" t="s">
        <v>316</v>
      </c>
      <c r="BM101" s="4500" t="s">
        <v>341</v>
      </c>
      <c r="BN101" s="4497" t="s">
        <v>317</v>
      </c>
      <c r="BO101" s="4500" t="s">
        <v>347</v>
      </c>
      <c r="BP101" s="4706" t="s">
        <v>22</v>
      </c>
      <c r="BQ101" s="4591"/>
      <c r="BR101" s="4599"/>
      <c r="BS101" s="4600"/>
      <c r="BT101" s="4600"/>
      <c r="BU101" s="4601"/>
      <c r="BV101" s="4669"/>
      <c r="BW101" s="4670"/>
      <c r="BX101" s="2993"/>
      <c r="BY101" s="1679"/>
      <c r="BZ101" s="1679"/>
      <c r="CA101" s="2994"/>
      <c r="CB101" s="4686" t="s">
        <v>221</v>
      </c>
      <c r="CC101" s="4687"/>
      <c r="CD101" s="4687"/>
      <c r="CE101" s="4687"/>
      <c r="CF101" s="4687"/>
      <c r="CG101" s="4687"/>
      <c r="CH101" s="4687"/>
      <c r="CI101" s="4687"/>
      <c r="CJ101" s="4687"/>
      <c r="CK101" s="4687"/>
      <c r="CL101" s="4687"/>
      <c r="CM101" s="4687"/>
      <c r="CN101" s="4687"/>
      <c r="CO101" s="4688"/>
      <c r="CP101" s="4694"/>
      <c r="CQ101" s="4695"/>
      <c r="CR101" s="4696"/>
      <c r="CS101" s="4495"/>
      <c r="CT101" s="4689"/>
      <c r="CU101" s="4684"/>
      <c r="CV101" s="4818"/>
      <c r="CW101" s="4819"/>
      <c r="CX101" s="4819"/>
      <c r="CY101" s="4811"/>
      <c r="CZ101" s="4811"/>
      <c r="DA101" s="4811"/>
      <c r="DB101" s="4812"/>
      <c r="DC101" s="4763"/>
      <c r="DD101" s="1806"/>
      <c r="DE101" s="80"/>
      <c r="DF101" s="80"/>
      <c r="DG101" s="80"/>
      <c r="DH101" s="80"/>
      <c r="DI101" s="80"/>
      <c r="DJ101" s="80"/>
      <c r="DK101" s="80"/>
      <c r="EF101" s="4805"/>
      <c r="EG101" s="4805"/>
      <c r="EH101" s="4805"/>
      <c r="EI101" s="4805"/>
      <c r="EJ101" s="4805"/>
      <c r="EK101" s="4805"/>
      <c r="EL101" s="4805"/>
      <c r="EM101" s="4805"/>
      <c r="EN101" s="4805"/>
      <c r="EO101" s="4805"/>
      <c r="EP101" s="4805"/>
      <c r="EQ101" s="4805"/>
      <c r="ER101" s="4805"/>
      <c r="ES101" s="4805"/>
      <c r="ET101" s="2227"/>
      <c r="EU101" s="2227"/>
      <c r="EV101" s="2227"/>
      <c r="EW101" s="2227"/>
      <c r="EX101" s="379"/>
      <c r="FA101" s="1434"/>
    </row>
    <row r="102" spans="1:331" ht="9" customHeight="1">
      <c r="A102" s="79" t="s">
        <v>94</v>
      </c>
      <c r="B102" s="79">
        <v>31</v>
      </c>
      <c r="C102" s="733"/>
      <c r="E102" s="4885"/>
      <c r="F102" s="4890"/>
      <c r="G102" s="4891"/>
      <c r="H102" s="4891"/>
      <c r="I102" s="4891"/>
      <c r="J102" s="4892"/>
      <c r="K102" s="4903"/>
      <c r="L102" s="4900"/>
      <c r="M102" s="4929"/>
      <c r="N102" s="4930"/>
      <c r="O102" s="4930"/>
      <c r="P102" s="4930"/>
      <c r="Q102" s="4930"/>
      <c r="R102" s="4930"/>
      <c r="S102" s="4930"/>
      <c r="T102" s="4930"/>
      <c r="U102" s="4930"/>
      <c r="V102" s="3819"/>
      <c r="W102" s="4935"/>
      <c r="X102" s="4936"/>
      <c r="Y102" s="4630"/>
      <c r="Z102" s="3014"/>
      <c r="AA102" s="4954"/>
      <c r="AB102" s="5068"/>
      <c r="AC102" s="4951"/>
      <c r="AD102" s="4431"/>
      <c r="AE102" s="4431"/>
      <c r="AF102" s="4431"/>
      <c r="AG102" s="4431"/>
      <c r="AH102" s="4431"/>
      <c r="AI102" s="4431"/>
      <c r="AJ102" s="4431"/>
      <c r="AK102" s="4431"/>
      <c r="AL102" s="4431"/>
      <c r="AM102" s="4431"/>
      <c r="AN102" s="4431"/>
      <c r="AO102" s="4431"/>
      <c r="AP102" s="4431"/>
      <c r="AQ102" s="4431"/>
      <c r="AR102" s="4431"/>
      <c r="AS102" s="4431"/>
      <c r="AT102" s="4431"/>
      <c r="AU102" s="4431"/>
      <c r="AV102" s="4431"/>
      <c r="AW102" s="4431"/>
      <c r="AX102" s="4431"/>
      <c r="AY102" s="4431"/>
      <c r="AZ102" s="4431"/>
      <c r="BA102" s="4431"/>
      <c r="BB102" s="4431"/>
      <c r="BC102" s="4431"/>
      <c r="BD102" s="4431"/>
      <c r="BE102" s="4431"/>
      <c r="BF102" s="4431"/>
      <c r="BG102" s="4431"/>
      <c r="BH102" s="4431"/>
      <c r="BI102" s="4943" t="s">
        <v>19</v>
      </c>
      <c r="BJ102" s="4946" t="s">
        <v>20</v>
      </c>
      <c r="BK102" s="4525"/>
      <c r="BL102" s="4632"/>
      <c r="BM102" s="4501"/>
      <c r="BN102" s="4498"/>
      <c r="BO102" s="4501"/>
      <c r="BP102" s="4706"/>
      <c r="BQ102" s="4591"/>
      <c r="BR102" s="4677">
        <f>M57</f>
        <v>12</v>
      </c>
      <c r="BS102" s="4678"/>
      <c r="BT102" s="4436" t="s">
        <v>14</v>
      </c>
      <c r="BU102" s="4437"/>
      <c r="BV102" s="4669"/>
      <c r="BW102" s="4670"/>
      <c r="BX102" s="2995"/>
      <c r="BY102" s="1679"/>
      <c r="BZ102" s="1679"/>
      <c r="CA102" s="2994"/>
      <c r="CB102" s="4481" t="str">
        <f>IF(GCUE&gt;10,"Uzaktan Eğitimde 10 saat sınırı aşıldı!",(IF(FA198&gt;FA196,"Uygulama Sınırı "&amp;FA196&amp;" saattir","")))</f>
        <v/>
      </c>
      <c r="CC102" s="4482"/>
      <c r="CD102" s="4482"/>
      <c r="CE102" s="4482"/>
      <c r="CF102" s="4482"/>
      <c r="CG102" s="4482"/>
      <c r="CH102" s="4482"/>
      <c r="CI102" s="4482"/>
      <c r="CJ102" s="4482"/>
      <c r="CK102" s="4482"/>
      <c r="CL102" s="4482"/>
      <c r="CM102" s="4482"/>
      <c r="CN102" s="4482"/>
      <c r="CO102" s="4483"/>
      <c r="CP102" s="4697"/>
      <c r="CQ102" s="4698"/>
      <c r="CR102" s="4699"/>
      <c r="CS102" s="4495"/>
      <c r="CT102" s="4689"/>
      <c r="CU102" s="4684"/>
      <c r="CV102" s="4820"/>
      <c r="CW102" s="4821"/>
      <c r="CX102" s="4821"/>
      <c r="CY102" s="4813"/>
      <c r="CZ102" s="4813"/>
      <c r="DA102" s="4813"/>
      <c r="DB102" s="4814"/>
      <c r="DC102" s="4763"/>
      <c r="DD102" s="1806"/>
      <c r="DE102" s="80"/>
      <c r="DF102" s="80"/>
      <c r="DG102" s="80"/>
      <c r="DH102" s="80"/>
      <c r="DI102" s="80"/>
      <c r="DJ102" s="80"/>
      <c r="DK102" s="80"/>
      <c r="EE102" s="1784"/>
      <c r="EF102" s="3359" t="str">
        <f>"GÜNDÜZ SINIRI AŞIYOR MU?"&amp;" "&amp;EZ187&amp;" Saati"</f>
        <v>GÜNDÜZ SINIRI AŞIYOR MU? 20 Saati</v>
      </c>
      <c r="EG102" s="1784"/>
      <c r="EN102" s="273"/>
      <c r="EO102" s="360" t="s">
        <v>87</v>
      </c>
      <c r="EP102" s="273"/>
      <c r="EQ102" s="273"/>
      <c r="ER102" s="300"/>
      <c r="ES102" s="2664" t="str">
        <f>IF(CB100="","Tamam",CB100)</f>
        <v>Tamam</v>
      </c>
      <c r="EY102" s="2115" t="str">
        <f>IF(((CP141-CP367)-EZ187)&lt;1,"",((CP141-CP367)-EZ187))</f>
        <v/>
      </c>
      <c r="EZ102" s="1714" t="str">
        <f>IF(EY102=0,"",IF(EY102&gt;0," aşıyor",""))</f>
        <v xml:space="preserve"> aşıyor</v>
      </c>
      <c r="FA102" s="1434"/>
    </row>
    <row r="103" spans="1:331" s="81" customFormat="1" ht="9" customHeight="1" thickBot="1">
      <c r="A103" s="79" t="s">
        <v>91</v>
      </c>
      <c r="B103" s="79">
        <v>30</v>
      </c>
      <c r="C103" s="733"/>
      <c r="E103" s="4885"/>
      <c r="F103" s="4890"/>
      <c r="G103" s="4891"/>
      <c r="H103" s="4891"/>
      <c r="I103" s="4891"/>
      <c r="J103" s="4892"/>
      <c r="K103" s="4903"/>
      <c r="L103" s="4900"/>
      <c r="M103" s="4929"/>
      <c r="N103" s="4930"/>
      <c r="O103" s="4930"/>
      <c r="P103" s="4930"/>
      <c r="Q103" s="4930"/>
      <c r="R103" s="4930"/>
      <c r="S103" s="4930"/>
      <c r="T103" s="4930"/>
      <c r="U103" s="4930"/>
      <c r="V103" s="3819"/>
      <c r="W103" s="4935"/>
      <c r="X103" s="4936"/>
      <c r="Y103" s="4630"/>
      <c r="Z103" s="3014"/>
      <c r="AA103" s="4954"/>
      <c r="AB103" s="5068"/>
      <c r="AC103" s="4951"/>
      <c r="AD103" s="4431"/>
      <c r="AE103" s="4431"/>
      <c r="AF103" s="4431"/>
      <c r="AG103" s="4431"/>
      <c r="AH103" s="4431"/>
      <c r="AI103" s="4431"/>
      <c r="AJ103" s="4431"/>
      <c r="AK103" s="4431"/>
      <c r="AL103" s="4431"/>
      <c r="AM103" s="4431"/>
      <c r="AN103" s="4431"/>
      <c r="AO103" s="4431"/>
      <c r="AP103" s="4431"/>
      <c r="AQ103" s="4431"/>
      <c r="AR103" s="4431"/>
      <c r="AS103" s="4431"/>
      <c r="AT103" s="4431"/>
      <c r="AU103" s="4431"/>
      <c r="AV103" s="4431"/>
      <c r="AW103" s="4431"/>
      <c r="AX103" s="4431"/>
      <c r="AY103" s="4431"/>
      <c r="AZ103" s="4431"/>
      <c r="BA103" s="4431"/>
      <c r="BB103" s="4431"/>
      <c r="BC103" s="4431"/>
      <c r="BD103" s="4431"/>
      <c r="BE103" s="4431"/>
      <c r="BF103" s="4431"/>
      <c r="BG103" s="4431"/>
      <c r="BH103" s="4431"/>
      <c r="BI103" s="4944"/>
      <c r="BJ103" s="4947"/>
      <c r="BK103" s="4525"/>
      <c r="BL103" s="4632"/>
      <c r="BM103" s="4501"/>
      <c r="BN103" s="4498"/>
      <c r="BO103" s="4501"/>
      <c r="BP103" s="4706"/>
      <c r="BQ103" s="4591"/>
      <c r="BR103" s="4679"/>
      <c r="BS103" s="4680"/>
      <c r="BT103" s="4438"/>
      <c r="BU103" s="4439"/>
      <c r="BV103" s="4675" t="s">
        <v>19</v>
      </c>
      <c r="BW103" s="4656" t="s">
        <v>60</v>
      </c>
      <c r="BX103" s="4691" t="s">
        <v>184</v>
      </c>
      <c r="BY103" s="4692"/>
      <c r="BZ103" s="4692"/>
      <c r="CA103" s="4693"/>
      <c r="CB103" s="3236">
        <f>COUNTIF($BL$26:$CT$26,"pzt")</f>
        <v>4</v>
      </c>
      <c r="CC103" s="2727"/>
      <c r="CD103" s="4473">
        <f>COUNTIF($BL$26:$CT$26,"Sal")</f>
        <v>4</v>
      </c>
      <c r="CE103" s="4474"/>
      <c r="CF103" s="4484">
        <f>COUNTIF($BL$26:$CT$26,"Çar")</f>
        <v>4</v>
      </c>
      <c r="CG103" s="4485"/>
      <c r="CH103" s="4473">
        <f>COUNTIF($BL$26:$CT$26,"Per")</f>
        <v>4</v>
      </c>
      <c r="CI103" s="4474"/>
      <c r="CJ103" s="4484">
        <f>COUNTIF($BL$26:$CT$26,"Cum")</f>
        <v>4</v>
      </c>
      <c r="CK103" s="4485"/>
      <c r="CL103" s="4443">
        <f>COUNTIF($BL$26:$CT$26,"Cmt")</f>
        <v>4</v>
      </c>
      <c r="CM103" s="4444"/>
      <c r="CN103" s="4443">
        <f>COUNTIF($BL$26:$CT$26,"Paz")</f>
        <v>4</v>
      </c>
      <c r="CO103" s="4506"/>
      <c r="CP103" s="4658">
        <f>SUM(BY103:CN103)</f>
        <v>28</v>
      </c>
      <c r="CQ103" s="4659"/>
      <c r="CR103" s="4660"/>
      <c r="CS103" s="4495"/>
      <c r="CT103" s="4689"/>
      <c r="CU103" s="4684"/>
      <c r="CV103" s="4445" t="s">
        <v>52</v>
      </c>
      <c r="CW103" s="4486" t="s">
        <v>53</v>
      </c>
      <c r="CX103" s="4486" t="s">
        <v>54</v>
      </c>
      <c r="CY103" s="4486" t="s">
        <v>55</v>
      </c>
      <c r="CZ103" s="4492" t="s">
        <v>56</v>
      </c>
      <c r="DA103" s="4489" t="s">
        <v>57</v>
      </c>
      <c r="DB103" s="4759" t="s">
        <v>58</v>
      </c>
      <c r="DC103" s="4763"/>
      <c r="DD103" s="1806"/>
      <c r="DE103" s="80"/>
      <c r="DF103" s="80"/>
      <c r="DG103" s="80"/>
      <c r="DH103" s="80"/>
      <c r="DI103" s="80"/>
      <c r="DJ103" s="80"/>
      <c r="DK103" s="80"/>
      <c r="DL103" s="82"/>
      <c r="DM103" s="82"/>
      <c r="DN103" s="82"/>
      <c r="DO103" s="82"/>
      <c r="DP103" s="82"/>
      <c r="DQ103" s="82"/>
      <c r="DR103" s="82"/>
      <c r="DS103" s="42"/>
      <c r="EE103" s="850"/>
      <c r="EF103" s="2661" t="s">
        <v>139</v>
      </c>
      <c r="EG103" s="850"/>
      <c r="EM103" s="275"/>
      <c r="EO103" s="360" t="s">
        <v>87</v>
      </c>
      <c r="ER103" s="298"/>
      <c r="ES103" s="2664" t="str">
        <f>IF(FA205&gt;10,"Gece Dersleri 10 saat sınırını "&amp;EY103&amp;" saat aşmıştır.","Tamam")</f>
        <v>Tamam</v>
      </c>
      <c r="EY103" s="3652">
        <f>FA205-FA203</f>
        <v>-10</v>
      </c>
      <c r="EZ103" s="1714" t="str">
        <f>IF(EY103=0,"",IF(EY103&gt;0," aşıyor",""))</f>
        <v/>
      </c>
      <c r="FA103" s="1435"/>
      <c r="FJ103" s="752"/>
    </row>
    <row r="104" spans="1:331" ht="9" customHeight="1">
      <c r="A104" s="79" t="s">
        <v>102</v>
      </c>
      <c r="B104" s="79">
        <v>30</v>
      </c>
      <c r="C104" s="733"/>
      <c r="E104" s="4885"/>
      <c r="F104" s="4890"/>
      <c r="G104" s="4891"/>
      <c r="H104" s="4891"/>
      <c r="I104" s="4891"/>
      <c r="J104" s="4892"/>
      <c r="K104" s="4903"/>
      <c r="L104" s="4900"/>
      <c r="M104" s="4929"/>
      <c r="N104" s="4930"/>
      <c r="O104" s="4930"/>
      <c r="P104" s="4930"/>
      <c r="Q104" s="4930"/>
      <c r="R104" s="4930"/>
      <c r="S104" s="4930"/>
      <c r="T104" s="4930"/>
      <c r="U104" s="4930"/>
      <c r="V104" s="3819"/>
      <c r="W104" s="4935"/>
      <c r="X104" s="4936"/>
      <c r="Y104" s="4630"/>
      <c r="Z104" s="3014"/>
      <c r="AA104" s="4954"/>
      <c r="AB104" s="5068"/>
      <c r="AC104" s="4951"/>
      <c r="AD104" s="4432"/>
      <c r="AE104" s="2709"/>
      <c r="AF104" s="4434"/>
      <c r="AG104" s="2710"/>
      <c r="AH104" s="2711"/>
      <c r="AI104" s="2711"/>
      <c r="AJ104" s="2711"/>
      <c r="AK104" s="2711"/>
      <c r="AL104" s="2711"/>
      <c r="AM104" s="2711"/>
      <c r="AN104" s="2711"/>
      <c r="AO104" s="2711"/>
      <c r="AP104" s="2711"/>
      <c r="AQ104" s="2711"/>
      <c r="AR104" s="2712"/>
      <c r="AS104" s="2713"/>
      <c r="AT104" s="2713"/>
      <c r="AU104" s="2713"/>
      <c r="AV104" s="2713"/>
      <c r="AW104" s="2714"/>
      <c r="AX104" s="2715"/>
      <c r="AY104" s="2715"/>
      <c r="AZ104" s="2715"/>
      <c r="BA104" s="2715"/>
      <c r="BB104" s="2715"/>
      <c r="BC104" s="2715"/>
      <c r="BD104" s="2715"/>
      <c r="BE104" s="2715"/>
      <c r="BF104" s="2716"/>
      <c r="BG104" s="2717"/>
      <c r="BH104" s="4527"/>
      <c r="BI104" s="4944"/>
      <c r="BJ104" s="4947"/>
      <c r="BK104" s="4525"/>
      <c r="BL104" s="4632"/>
      <c r="BM104" s="4501"/>
      <c r="BN104" s="4498"/>
      <c r="BO104" s="4501"/>
      <c r="BP104" s="4706"/>
      <c r="BQ104" s="4591"/>
      <c r="BR104" s="4654" t="s">
        <v>19</v>
      </c>
      <c r="BS104" s="4681" t="s">
        <v>23</v>
      </c>
      <c r="BT104" s="4671" t="s">
        <v>5</v>
      </c>
      <c r="BU104" s="4672"/>
      <c r="BV104" s="4675"/>
      <c r="BW104" s="4656"/>
      <c r="BX104" s="4753" t="s">
        <v>4</v>
      </c>
      <c r="BY104" s="4754"/>
      <c r="BZ104" s="4754"/>
      <c r="CA104" s="4755"/>
      <c r="CB104" s="3237" t="s">
        <v>41</v>
      </c>
      <c r="CC104" s="189"/>
      <c r="CD104" s="190" t="s">
        <v>43</v>
      </c>
      <c r="CE104" s="191"/>
      <c r="CF104" s="192" t="s">
        <v>44</v>
      </c>
      <c r="CG104" s="189"/>
      <c r="CH104" s="190" t="s">
        <v>45</v>
      </c>
      <c r="CI104" s="191"/>
      <c r="CJ104" s="192" t="s">
        <v>40</v>
      </c>
      <c r="CK104" s="189"/>
      <c r="CL104" s="2507" t="s">
        <v>46</v>
      </c>
      <c r="CM104" s="2508"/>
      <c r="CN104" s="2507" t="s">
        <v>42</v>
      </c>
      <c r="CO104" s="3238"/>
      <c r="CP104" s="4661"/>
      <c r="CQ104" s="4662"/>
      <c r="CR104" s="4663"/>
      <c r="CS104" s="4495"/>
      <c r="CT104" s="4689"/>
      <c r="CU104" s="4684"/>
      <c r="CV104" s="4446"/>
      <c r="CW104" s="4487"/>
      <c r="CX104" s="4487"/>
      <c r="CY104" s="4487"/>
      <c r="CZ104" s="4493"/>
      <c r="DA104" s="4490"/>
      <c r="DB104" s="4760"/>
      <c r="DC104" s="4763"/>
      <c r="DD104" s="1806"/>
      <c r="DE104" s="4469" t="s">
        <v>41</v>
      </c>
      <c r="DF104" s="4419" t="s">
        <v>43</v>
      </c>
      <c r="DG104" s="4419" t="s">
        <v>44</v>
      </c>
      <c r="DH104" s="4419" t="s">
        <v>45</v>
      </c>
      <c r="DI104" s="4419" t="s">
        <v>40</v>
      </c>
      <c r="DJ104" s="4419" t="s">
        <v>46</v>
      </c>
      <c r="DK104" s="4419" t="s">
        <v>42</v>
      </c>
      <c r="DL104" s="4393" t="s">
        <v>41</v>
      </c>
      <c r="DM104" s="4393" t="s">
        <v>43</v>
      </c>
      <c r="DN104" s="4393" t="s">
        <v>44</v>
      </c>
      <c r="DO104" s="4393" t="s">
        <v>45</v>
      </c>
      <c r="DP104" s="4393" t="s">
        <v>40</v>
      </c>
      <c r="DQ104" s="4393" t="s">
        <v>46</v>
      </c>
      <c r="DR104" s="4393" t="s">
        <v>42</v>
      </c>
      <c r="DS104" s="4449" t="s">
        <v>37</v>
      </c>
      <c r="DT104" s="316"/>
      <c r="DU104" s="4393" t="s">
        <v>41</v>
      </c>
      <c r="DV104" s="4393" t="s">
        <v>43</v>
      </c>
      <c r="DW104" s="4393" t="s">
        <v>44</v>
      </c>
      <c r="DX104" s="4393" t="s">
        <v>45</v>
      </c>
      <c r="DY104" s="4393" t="s">
        <v>40</v>
      </c>
      <c r="DZ104" s="4393" t="s">
        <v>46</v>
      </c>
      <c r="EA104" s="4393" t="s">
        <v>42</v>
      </c>
      <c r="EB104" s="4449" t="s">
        <v>37</v>
      </c>
      <c r="ED104" s="4440"/>
      <c r="EE104" s="4804"/>
      <c r="EF104" s="2661" t="s">
        <v>332</v>
      </c>
      <c r="EG104" s="852"/>
      <c r="EO104" s="360" t="s">
        <v>87</v>
      </c>
      <c r="ES104" s="2664" t="str">
        <f>IF(CP364&gt;10,"Uygulama dersleri 10 saat sınırı "&amp;EZ104,"Tamam")</f>
        <v>Tamam</v>
      </c>
      <c r="EW104" s="7">
        <f>(CC190+CE190+CG190+CI190+CK190+CM190+CO190+Z190)-BZ369</f>
        <v>0</v>
      </c>
      <c r="EX104" s="2115">
        <v>10</v>
      </c>
      <c r="EY104" s="3653">
        <f>CP364</f>
        <v>0</v>
      </c>
      <c r="EZ104" s="1714" t="str">
        <f>IF(EY104=0,"",IF(EY104&gt;EX104,EY104-EX104&amp;" saat aşıyor.",""))</f>
        <v/>
      </c>
      <c r="FA104" s="1434"/>
    </row>
    <row r="105" spans="1:331" s="81" customFormat="1" ht="18.75" customHeight="1" thickBot="1">
      <c r="A105" s="79" t="s">
        <v>95</v>
      </c>
      <c r="B105" s="79">
        <v>30</v>
      </c>
      <c r="C105" s="733"/>
      <c r="E105" s="4886"/>
      <c r="F105" s="4893"/>
      <c r="G105" s="4894"/>
      <c r="H105" s="4894"/>
      <c r="I105" s="4894"/>
      <c r="J105" s="4895"/>
      <c r="K105" s="4904"/>
      <c r="L105" s="4901"/>
      <c r="M105" s="4931"/>
      <c r="N105" s="4932"/>
      <c r="O105" s="4932"/>
      <c r="P105" s="4932"/>
      <c r="Q105" s="4932"/>
      <c r="R105" s="4932"/>
      <c r="S105" s="4932"/>
      <c r="T105" s="4932"/>
      <c r="U105" s="4932"/>
      <c r="V105" s="3820"/>
      <c r="W105" s="4937"/>
      <c r="X105" s="4938"/>
      <c r="Y105" s="4631"/>
      <c r="Z105" s="3015"/>
      <c r="AA105" s="4955"/>
      <c r="AB105" s="5069"/>
      <c r="AC105" s="4952"/>
      <c r="AD105" s="4433"/>
      <c r="AE105" s="2848"/>
      <c r="AF105" s="4435"/>
      <c r="AG105" s="2849"/>
      <c r="AH105" s="2850"/>
      <c r="AI105" s="2850"/>
      <c r="AJ105" s="2850"/>
      <c r="AK105" s="2850"/>
      <c r="AL105" s="2850"/>
      <c r="AM105" s="2850"/>
      <c r="AN105" s="2850"/>
      <c r="AO105" s="2850"/>
      <c r="AP105" s="2850"/>
      <c r="AQ105" s="2850"/>
      <c r="AR105" s="2849"/>
      <c r="AS105" s="2851"/>
      <c r="AT105" s="2851"/>
      <c r="AU105" s="2851"/>
      <c r="AV105" s="2851"/>
      <c r="AW105" s="2852"/>
      <c r="AX105" s="2853"/>
      <c r="AY105" s="2853"/>
      <c r="AZ105" s="2853"/>
      <c r="BA105" s="2853"/>
      <c r="BB105" s="2853"/>
      <c r="BC105" s="2853"/>
      <c r="BD105" s="2853"/>
      <c r="BE105" s="2853"/>
      <c r="BF105" s="2854"/>
      <c r="BG105" s="2855"/>
      <c r="BH105" s="4528"/>
      <c r="BI105" s="4945"/>
      <c r="BJ105" s="4948"/>
      <c r="BK105" s="4526"/>
      <c r="BL105" s="4633"/>
      <c r="BM105" s="4502"/>
      <c r="BN105" s="4499"/>
      <c r="BO105" s="4502"/>
      <c r="BP105" s="4707"/>
      <c r="BQ105" s="4592"/>
      <c r="BR105" s="4655"/>
      <c r="BS105" s="4682"/>
      <c r="BT105" s="4673"/>
      <c r="BU105" s="4674"/>
      <c r="BV105" s="4676"/>
      <c r="BW105" s="4657"/>
      <c r="BX105" s="4756" t="s">
        <v>185</v>
      </c>
      <c r="BY105" s="4757"/>
      <c r="BZ105" s="4757"/>
      <c r="CA105" s="4758"/>
      <c r="CB105" s="3449" t="s">
        <v>7</v>
      </c>
      <c r="CC105" s="3450" t="s">
        <v>8</v>
      </c>
      <c r="CD105" s="3451" t="s">
        <v>7</v>
      </c>
      <c r="CE105" s="3452" t="s">
        <v>8</v>
      </c>
      <c r="CF105" s="3453" t="s">
        <v>7</v>
      </c>
      <c r="CG105" s="3450" t="s">
        <v>8</v>
      </c>
      <c r="CH105" s="3451" t="s">
        <v>7</v>
      </c>
      <c r="CI105" s="3452" t="s">
        <v>8</v>
      </c>
      <c r="CJ105" s="3453" t="s">
        <v>7</v>
      </c>
      <c r="CK105" s="3450" t="s">
        <v>8</v>
      </c>
      <c r="CL105" s="3454" t="s">
        <v>7</v>
      </c>
      <c r="CM105" s="3455" t="s">
        <v>8</v>
      </c>
      <c r="CN105" s="3454" t="s">
        <v>7</v>
      </c>
      <c r="CO105" s="3456" t="s">
        <v>8</v>
      </c>
      <c r="CP105" s="4664"/>
      <c r="CQ105" s="4665"/>
      <c r="CR105" s="4666"/>
      <c r="CS105" s="4496"/>
      <c r="CT105" s="4690"/>
      <c r="CU105" s="4685"/>
      <c r="CV105" s="4447"/>
      <c r="CW105" s="4488"/>
      <c r="CX105" s="4488"/>
      <c r="CY105" s="4488"/>
      <c r="CZ105" s="4494"/>
      <c r="DA105" s="4491"/>
      <c r="DB105" s="4761"/>
      <c r="DC105" s="4764"/>
      <c r="DD105" s="1806"/>
      <c r="DE105" s="4470"/>
      <c r="DF105" s="4420"/>
      <c r="DG105" s="4420"/>
      <c r="DH105" s="4420"/>
      <c r="DI105" s="4420"/>
      <c r="DJ105" s="4420"/>
      <c r="DK105" s="4420"/>
      <c r="DL105" s="4394"/>
      <c r="DM105" s="4394"/>
      <c r="DN105" s="4394"/>
      <c r="DO105" s="4394"/>
      <c r="DP105" s="4394"/>
      <c r="DQ105" s="4394"/>
      <c r="DR105" s="4394"/>
      <c r="DS105" s="4450"/>
      <c r="DT105" s="39"/>
      <c r="DU105" s="4394"/>
      <c r="DV105" s="4394"/>
      <c r="DW105" s="4394"/>
      <c r="DX105" s="4394"/>
      <c r="DY105" s="4394"/>
      <c r="DZ105" s="4394"/>
      <c r="EA105" s="4394"/>
      <c r="EB105" s="4450"/>
      <c r="ED105" s="4440"/>
      <c r="EE105" s="4804"/>
      <c r="EF105" s="3360" t="s">
        <v>237</v>
      </c>
      <c r="EG105" s="850"/>
      <c r="EO105" s="81" t="s">
        <v>87</v>
      </c>
      <c r="ES105" s="2664" t="str">
        <f>(IF((((GCUE+EU105))-EU105)&gt;10,"Uzaktan Eğitimde 10 saat sınırı "&amp;EZ105,"Tamam"))</f>
        <v>Tamam</v>
      </c>
      <c r="EU105" s="81">
        <f>IF(AND(H436&gt;0,K436&gt;0,AA436&gt;0),10,0)</f>
        <v>0</v>
      </c>
      <c r="EW105" s="2112">
        <v>10</v>
      </c>
      <c r="EY105" s="81">
        <f>GCUE</f>
        <v>0</v>
      </c>
      <c r="EZ105" s="1714" t="str">
        <f>IF((LS183+GNUE)&lt;11,"",IF((LS183+GNUE)&gt;10,(GCUE+EU105)-10&amp;" saat fazladır",""))</f>
        <v/>
      </c>
      <c r="FA105" s="1435"/>
      <c r="FJ105" s="752"/>
      <c r="FP105" s="338" t="s">
        <v>41</v>
      </c>
      <c r="FQ105" s="338" t="s">
        <v>43</v>
      </c>
      <c r="FR105" s="338" t="s">
        <v>44</v>
      </c>
      <c r="FS105" s="338" t="s">
        <v>45</v>
      </c>
      <c r="FT105" s="338" t="s">
        <v>40</v>
      </c>
      <c r="FU105" s="338" t="s">
        <v>46</v>
      </c>
      <c r="FV105" s="338" t="s">
        <v>42</v>
      </c>
      <c r="FW105" s="339"/>
      <c r="LS105" s="73" t="s">
        <v>239</v>
      </c>
    </row>
    <row r="106" spans="1:331" s="81" customFormat="1" ht="1.5" customHeight="1" thickBot="1">
      <c r="A106" s="79"/>
      <c r="B106" s="79"/>
      <c r="C106" s="733"/>
      <c r="E106" s="2815"/>
      <c r="F106" s="2816"/>
      <c r="G106" s="2817"/>
      <c r="H106" s="2817"/>
      <c r="I106" s="2817"/>
      <c r="J106" s="2818"/>
      <c r="K106" s="2819"/>
      <c r="L106" s="2820"/>
      <c r="M106" s="2821"/>
      <c r="N106" s="2821"/>
      <c r="O106" s="2821"/>
      <c r="P106" s="2821"/>
      <c r="Q106" s="2821"/>
      <c r="R106" s="2821"/>
      <c r="S106" s="2821"/>
      <c r="T106" s="2821"/>
      <c r="U106" s="2822"/>
      <c r="V106" s="2822"/>
      <c r="W106" s="2823"/>
      <c r="X106" s="2822"/>
      <c r="Y106" s="2823"/>
      <c r="Z106" s="2821"/>
      <c r="AA106" s="3026"/>
      <c r="AB106" s="3065"/>
      <c r="AC106" s="3066"/>
      <c r="AD106" s="2824"/>
      <c r="AE106" s="2825"/>
      <c r="AF106" s="2826"/>
      <c r="AG106" s="2827"/>
      <c r="AH106" s="2828"/>
      <c r="AI106" s="2828"/>
      <c r="AJ106" s="2828"/>
      <c r="AK106" s="2828"/>
      <c r="AL106" s="2828"/>
      <c r="AM106" s="2828"/>
      <c r="AN106" s="2828"/>
      <c r="AO106" s="2828"/>
      <c r="AP106" s="2828"/>
      <c r="AQ106" s="2828"/>
      <c r="AR106" s="2827"/>
      <c r="AS106" s="2829"/>
      <c r="AT106" s="2829"/>
      <c r="AU106" s="2829"/>
      <c r="AV106" s="2829"/>
      <c r="AW106" s="2830"/>
      <c r="AX106" s="2831"/>
      <c r="AY106" s="2831"/>
      <c r="AZ106" s="2831"/>
      <c r="BA106" s="2831"/>
      <c r="BB106" s="2831"/>
      <c r="BC106" s="2831"/>
      <c r="BD106" s="2831"/>
      <c r="BE106" s="2831"/>
      <c r="BF106" s="2832"/>
      <c r="BG106" s="2833"/>
      <c r="BH106" s="2856"/>
      <c r="BI106" s="2864"/>
      <c r="BJ106" s="2865"/>
      <c r="BK106" s="3311"/>
      <c r="BL106" s="3013"/>
      <c r="BM106" s="3693"/>
      <c r="BN106" s="3692"/>
      <c r="BO106" s="3693"/>
      <c r="BP106" s="3312"/>
      <c r="BQ106" s="2901"/>
      <c r="BR106" s="2934"/>
      <c r="BS106" s="2834"/>
      <c r="BT106" s="2835"/>
      <c r="BU106" s="2935"/>
      <c r="BV106" s="2916"/>
      <c r="BW106" s="2969"/>
      <c r="BX106" s="2996"/>
      <c r="BY106" s="2836"/>
      <c r="BZ106" s="2836"/>
      <c r="CA106" s="2997"/>
      <c r="CB106" s="2840"/>
      <c r="CC106" s="2838"/>
      <c r="CD106" s="2837"/>
      <c r="CE106" s="2839"/>
      <c r="CF106" s="2840"/>
      <c r="CG106" s="2838"/>
      <c r="CH106" s="2837"/>
      <c r="CI106" s="2841"/>
      <c r="CJ106" s="2840"/>
      <c r="CK106" s="2842"/>
      <c r="CL106" s="2843"/>
      <c r="CM106" s="2842"/>
      <c r="CN106" s="2843"/>
      <c r="CO106" s="2842"/>
      <c r="CP106" s="3129"/>
      <c r="CQ106" s="2844"/>
      <c r="CR106" s="3130"/>
      <c r="CS106" s="2845"/>
      <c r="CT106" s="3271"/>
      <c r="CU106" s="3669"/>
      <c r="CV106" s="2846"/>
      <c r="CW106" s="2846"/>
      <c r="CX106" s="2846"/>
      <c r="CY106" s="2846"/>
      <c r="CZ106" s="3329"/>
      <c r="DA106" s="3342"/>
      <c r="DB106" s="2847"/>
      <c r="DC106" s="3275"/>
      <c r="DD106" s="1806"/>
      <c r="DE106" s="308"/>
      <c r="DF106" s="306"/>
      <c r="DG106" s="306"/>
      <c r="DH106" s="306"/>
      <c r="DI106" s="306"/>
      <c r="DJ106" s="306"/>
      <c r="DK106" s="306"/>
      <c r="DL106" s="304"/>
      <c r="DM106" s="304"/>
      <c r="DN106" s="304"/>
      <c r="DO106" s="304"/>
      <c r="DP106" s="304"/>
      <c r="DQ106" s="304"/>
      <c r="DR106" s="304"/>
      <c r="DS106" s="305"/>
      <c r="DT106" s="39"/>
      <c r="DU106" s="304"/>
      <c r="DV106" s="304"/>
      <c r="DW106" s="304"/>
      <c r="DX106" s="304"/>
      <c r="DY106" s="304"/>
      <c r="DZ106" s="304"/>
      <c r="EA106" s="304"/>
      <c r="EB106" s="305"/>
      <c r="ED106" s="168"/>
      <c r="EE106" s="853"/>
      <c r="EF106" s="3361"/>
      <c r="EG106" s="853"/>
      <c r="EH106" s="290"/>
      <c r="EI106" s="290"/>
      <c r="EJ106" s="290"/>
      <c r="EK106" s="290"/>
      <c r="ER106" s="275"/>
      <c r="ES106" s="3796"/>
      <c r="FA106" s="1435"/>
      <c r="FJ106" s="752"/>
      <c r="FP106" s="343"/>
      <c r="FQ106" s="343"/>
      <c r="FR106" s="343"/>
      <c r="FS106" s="343"/>
      <c r="FT106" s="343"/>
      <c r="FU106" s="343"/>
      <c r="FV106" s="343"/>
      <c r="FW106" s="340"/>
      <c r="LS106" s="73"/>
    </row>
    <row r="107" spans="1:331" s="84" customFormat="1" ht="9.75" customHeight="1">
      <c r="A107" s="79" t="s">
        <v>99</v>
      </c>
      <c r="B107" s="79">
        <v>31</v>
      </c>
      <c r="C107" s="733"/>
      <c r="D107" s="1324"/>
      <c r="E107" s="4881" t="s">
        <v>49</v>
      </c>
      <c r="F107" s="4896"/>
      <c r="G107" s="4897"/>
      <c r="H107" s="4897"/>
      <c r="I107" s="4897"/>
      <c r="J107" s="4898"/>
      <c r="K107" s="1948"/>
      <c r="L107" s="2754"/>
      <c r="M107" s="4535"/>
      <c r="N107" s="4536"/>
      <c r="O107" s="4536"/>
      <c r="P107" s="4536"/>
      <c r="Q107" s="4536"/>
      <c r="R107" s="4536"/>
      <c r="S107" s="4536"/>
      <c r="T107" s="4536"/>
      <c r="U107" s="4537"/>
      <c r="V107" s="1949" t="str">
        <f>IF(F107="","",(F107&amp;(COUNTIF($F$107:F107,F107))))</f>
        <v/>
      </c>
      <c r="W107" s="4554"/>
      <c r="X107" s="4555"/>
      <c r="Y107" s="3732"/>
      <c r="Z107" s="3016">
        <f>IF(AA107&lt;&gt;"UE",BS107,0)</f>
        <v>0</v>
      </c>
      <c r="AA107" s="3027"/>
      <c r="AB107" s="5070"/>
      <c r="AC107" s="5071"/>
      <c r="AD107" s="3049"/>
      <c r="AE107" s="2691"/>
      <c r="AF107" s="2656"/>
      <c r="AG107" s="646"/>
      <c r="AH107" s="646"/>
      <c r="AI107" s="646"/>
      <c r="AJ107" s="646"/>
      <c r="AK107" s="646"/>
      <c r="AL107" s="646"/>
      <c r="AM107" s="646"/>
      <c r="AN107" s="646"/>
      <c r="AO107" s="646"/>
      <c r="AP107" s="647"/>
      <c r="AQ107" s="646"/>
      <c r="AR107" s="646"/>
      <c r="AS107" s="646"/>
      <c r="AT107" s="646"/>
      <c r="AU107" s="646"/>
      <c r="AV107" s="646"/>
      <c r="AW107" s="646"/>
      <c r="AX107" s="646"/>
      <c r="AY107" s="646"/>
      <c r="AZ107" s="646"/>
      <c r="BA107" s="646"/>
      <c r="BB107" s="646"/>
      <c r="BC107" s="646"/>
      <c r="BD107" s="646"/>
      <c r="BE107" s="646"/>
      <c r="BF107" s="646"/>
      <c r="BG107" s="2681"/>
      <c r="BH107" s="2677"/>
      <c r="BI107" s="2866"/>
      <c r="BJ107" s="2867"/>
      <c r="BK107" s="3712"/>
      <c r="BL107" s="3713"/>
      <c r="BM107" s="3878">
        <f>IF((BK107+BL107)&gt;10,10,(BK107+BL107))</f>
        <v>0</v>
      </c>
      <c r="BN107" s="3742"/>
      <c r="BO107" s="3884">
        <f>IF(BN107&gt;2,2,BN107)</f>
        <v>0</v>
      </c>
      <c r="BP107" s="3319">
        <f>(IF(W107="ARA SINAV",(IFERROR((VLOOKUP(AB107,hesap!V:W,2,0)),0)),0))+Y107</f>
        <v>0</v>
      </c>
      <c r="BQ107" s="2902">
        <f>BJ107+BM107+BO107</f>
        <v>0</v>
      </c>
      <c r="BR107" s="2936"/>
      <c r="BS107" s="2719"/>
      <c r="BT107" s="4425">
        <f>BR107+BS107</f>
        <v>0</v>
      </c>
      <c r="BU107" s="4426"/>
      <c r="BV107" s="3494">
        <f>(BI107-BR107)</f>
        <v>0</v>
      </c>
      <c r="BW107" s="2970">
        <f>(BQ107-BS107)</f>
        <v>0</v>
      </c>
      <c r="BX107" s="4765">
        <f>IF(AA107="A.S.","ARA SINAV YÜKÜ",F107)</f>
        <v>0</v>
      </c>
      <c r="BY107" s="4766"/>
      <c r="BZ107" s="4766"/>
      <c r="CA107" s="4767"/>
      <c r="CB107" s="1958"/>
      <c r="CC107" s="1956"/>
      <c r="CD107" s="1955"/>
      <c r="CE107" s="1957"/>
      <c r="CF107" s="1958"/>
      <c r="CG107" s="1956"/>
      <c r="CH107" s="1955"/>
      <c r="CI107" s="2176"/>
      <c r="CJ107" s="1958"/>
      <c r="CK107" s="2191"/>
      <c r="CL107" s="1955"/>
      <c r="CM107" s="2191"/>
      <c r="CN107" s="1955"/>
      <c r="CO107" s="2191"/>
      <c r="CP107" s="4461" t="str">
        <f>IF(FF107&lt;&gt;"FAZLA !!!",EB107,'BİLGİ GİR'!FF107)</f>
        <v/>
      </c>
      <c r="CQ107" s="4462"/>
      <c r="CR107" s="4463"/>
      <c r="CS107" s="1942">
        <f>CB103*CB107+CD103*CD107+CF103*CF107+CH103*CH107+CJ103*CJ107+CL103*CL107+CN103*CN107</f>
        <v>0</v>
      </c>
      <c r="CT107" s="1943">
        <f>CB103*CC107+CD103*CE107+CF103*CG107+CH103*CI107+CJ103*CK107+CL103*CM107+CN103*CO107</f>
        <v>0</v>
      </c>
      <c r="CU107" s="3670">
        <v>8</v>
      </c>
      <c r="CV107" s="1693"/>
      <c r="CW107" s="1693"/>
      <c r="CX107" s="1693"/>
      <c r="CY107" s="1693"/>
      <c r="CZ107" s="3330"/>
      <c r="DA107" s="3343"/>
      <c r="DB107" s="2598"/>
      <c r="DC107" s="3276">
        <f>COUNTIF(CV107:DB107,"x")+COUNTIF(CV107:DB107,"U")</f>
        <v>0</v>
      </c>
      <c r="DD107" s="1807"/>
      <c r="DE107" s="86">
        <f>CB103</f>
        <v>4</v>
      </c>
      <c r="DF107" s="87">
        <f>CD103</f>
        <v>4</v>
      </c>
      <c r="DG107" s="87">
        <f>CF103</f>
        <v>4</v>
      </c>
      <c r="DH107" s="87">
        <f>CH103</f>
        <v>4</v>
      </c>
      <c r="DI107" s="87">
        <f>CJ103</f>
        <v>4</v>
      </c>
      <c r="DJ107" s="87">
        <f>CL103</f>
        <v>4</v>
      </c>
      <c r="DK107" s="87">
        <f>CN103</f>
        <v>4</v>
      </c>
      <c r="DL107" s="88" t="str">
        <f>IF((CB107+CC107)&gt;0,DE107,"")</f>
        <v/>
      </c>
      <c r="DM107" s="88" t="str">
        <f t="shared" ref="DM107:DM119" si="243">IF((CD107+CE107)&gt;0,DF107,"")</f>
        <v/>
      </c>
      <c r="DN107" s="88" t="str">
        <f t="shared" ref="DN107:DN119" si="244">IF((CF107+CG107)&gt;0,DG107,"")</f>
        <v/>
      </c>
      <c r="DO107" s="88" t="str">
        <f t="shared" ref="DO107:DO119" si="245">IF((CH107+CI107)&gt;0,DH107,"")</f>
        <v/>
      </c>
      <c r="DP107" s="88" t="str">
        <f t="shared" ref="DP107:DP119" si="246">IF((CJ107+CK107)&gt;0,DI107,"")</f>
        <v/>
      </c>
      <c r="DQ107" s="88" t="str">
        <f t="shared" ref="DQ107:DQ119" si="247">IF((CL107+CM107)&gt;0,DJ107,"")</f>
        <v/>
      </c>
      <c r="DR107" s="88" t="str">
        <f t="shared" ref="DR107:DR119" si="248">IF((CN107+CO107)&gt;0,DK107,"")</f>
        <v/>
      </c>
      <c r="DS107" s="89" t="str">
        <f t="shared" ref="DS107:DS119" si="249">DL107&amp;DM107&amp;DN107&amp;DO107&amp;DP107&amp;DQ107&amp;DR107</f>
        <v/>
      </c>
      <c r="DT107" s="73"/>
      <c r="DU107" s="88" t="str">
        <f>IF(AND(SUM(DM107:DR107)&gt;0,DL107&lt;&gt;""),"/","")</f>
        <v/>
      </c>
      <c r="DV107" s="88" t="str">
        <f>IF(AND(SUM(DN107:DR107)&gt;0,DM107&lt;&gt;""),"/","")</f>
        <v/>
      </c>
      <c r="DW107" s="88" t="str">
        <f>IF(AND(SUM(DO107:DR107)&gt;0,DN107&lt;&gt;""),"/","")</f>
        <v/>
      </c>
      <c r="DX107" s="88" t="str">
        <f>IF(AND(SUM(DP107:DR107)&gt;0,DO107&lt;&gt;""),"/","")</f>
        <v/>
      </c>
      <c r="DY107" s="88" t="str">
        <f>IF(AND(SUM(DQ107:DR107)&gt;0,DP107&lt;&gt;""),"/","")</f>
        <v/>
      </c>
      <c r="DZ107" s="88" t="str">
        <f>IF(AND(SUM(DR107:DR107)&gt;0,DQ107&lt;&gt;""),"/","")</f>
        <v/>
      </c>
      <c r="EA107" s="88" t="str">
        <f>IF(AND(SUM(DS107:DS107)&gt;0,DR107&lt;&gt;""),"/","")</f>
        <v/>
      </c>
      <c r="EB107" s="89" t="str">
        <f>DL107&amp;DU107&amp;DM107&amp;DV107&amp;DN107&amp;DW107&amp;DO107&amp;DX107&amp;DP107&amp;DY107&amp;DQ107&amp;DZ107&amp;DR107&amp;EA107</f>
        <v/>
      </c>
      <c r="ED107" s="313">
        <f>SUM(CB107+CD107+CF107+CH107+CJ107+CL107+CN107)</f>
        <v>0</v>
      </c>
      <c r="EE107" s="2135">
        <f>SUM(CC107+CE107+CG107+CI107+CK107+CM107+CO107)</f>
        <v>0</v>
      </c>
      <c r="EF107" s="2661" t="s">
        <v>263</v>
      </c>
      <c r="EG107" s="854"/>
      <c r="EH107" s="90"/>
      <c r="EI107" s="90"/>
      <c r="EJ107" s="90"/>
      <c r="EK107" s="359"/>
      <c r="EL107" s="42"/>
      <c r="EM107" s="42"/>
      <c r="EN107" s="42"/>
      <c r="EO107" s="360" t="s">
        <v>87</v>
      </c>
      <c r="EP107" s="360"/>
      <c r="EQ107" s="360"/>
      <c r="ER107" s="360"/>
      <c r="ES107" s="2664" t="str">
        <f>IF(ES170=0,"Tamam",(IF(AND(M57&gt;0,BT190=0),M57&amp;" Saatlik Ders Yükü hiç düşülmemiştir",(IF(M57&lt;&gt;(BT190),P57,"Tamam")))))</f>
        <v>Tamam</v>
      </c>
      <c r="EY107" s="84">
        <f>M57-(BR190+BS190)</f>
        <v>12</v>
      </c>
      <c r="EZ107" s="1714" t="str">
        <f>IF(EY107=0,"",IF(EY107&lt;0," fazla"," noksan"))</f>
        <v xml:space="preserve"> noksan</v>
      </c>
      <c r="FA107" s="1436"/>
      <c r="FE107" s="84">
        <f>IF(F107&lt;&gt;"",1,0)</f>
        <v>0</v>
      </c>
      <c r="FF107" s="4711" t="str">
        <f>IF(OR(SUM(CC107+CE107+CG107+CI107+CK107+CM107+CO107)&gt;BW107,SUM(CB107+CD107+CF107+CH107+CJ107+CL107+CN107)&gt;BV107),"FAZLA !!!","")</f>
        <v/>
      </c>
      <c r="FG107" s="4712"/>
      <c r="FH107" s="4713"/>
      <c r="FI107" s="84">
        <f>IF((CS107+CT107)&gt;0,1,0)</f>
        <v>0</v>
      </c>
      <c r="FJ107" s="801">
        <f>AD107+BI107</f>
        <v>0</v>
      </c>
      <c r="FK107" s="333">
        <f>AF107+BJ107</f>
        <v>0</v>
      </c>
      <c r="FP107" s="336"/>
      <c r="FQ107" s="336"/>
      <c r="FR107" s="336"/>
      <c r="FS107" s="336"/>
      <c r="FT107" s="336"/>
      <c r="FU107" s="336"/>
      <c r="FV107" s="336"/>
      <c r="FW107" s="341"/>
      <c r="LS107" s="2113">
        <f>IF(AA107="UE",SUM(CB107:CO107),0)</f>
        <v>0</v>
      </c>
    </row>
    <row r="108" spans="1:331" s="84" customFormat="1" ht="9.75" customHeight="1">
      <c r="A108" s="79" t="s">
        <v>101</v>
      </c>
      <c r="B108" s="79">
        <v>31</v>
      </c>
      <c r="C108" s="733"/>
      <c r="D108" s="1324"/>
      <c r="E108" s="4882"/>
      <c r="F108" s="4551"/>
      <c r="G108" s="4552"/>
      <c r="H108" s="4552"/>
      <c r="I108" s="4552"/>
      <c r="J108" s="4553"/>
      <c r="K108" s="2644"/>
      <c r="L108" s="2743"/>
      <c r="M108" s="4538"/>
      <c r="N108" s="4539"/>
      <c r="O108" s="4539"/>
      <c r="P108" s="4539"/>
      <c r="Q108" s="4539"/>
      <c r="R108" s="4539"/>
      <c r="S108" s="4539"/>
      <c r="T108" s="4539"/>
      <c r="U108" s="4540"/>
      <c r="V108" s="1950" t="str">
        <f>IF(F108="","",(F108&amp;(COUNTIF($F$107:F108,F108))))</f>
        <v/>
      </c>
      <c r="W108" s="4544"/>
      <c r="X108" s="4545"/>
      <c r="Y108" s="3731"/>
      <c r="Z108" s="3016">
        <f t="shared" ref="Z108:Z119" si="250">IF(AA108&lt;&gt;"UE",BS108,0)</f>
        <v>0</v>
      </c>
      <c r="AA108" s="3028"/>
      <c r="AB108" s="5042"/>
      <c r="AC108" s="5043"/>
      <c r="AD108" s="3050"/>
      <c r="AE108" s="2691"/>
      <c r="AF108" s="2657"/>
      <c r="AG108" s="648"/>
      <c r="AH108" s="648"/>
      <c r="AI108" s="648"/>
      <c r="AJ108" s="648"/>
      <c r="AK108" s="648"/>
      <c r="AL108" s="648"/>
      <c r="AM108" s="648"/>
      <c r="AN108" s="648"/>
      <c r="AO108" s="648"/>
      <c r="AP108" s="649"/>
      <c r="AQ108" s="648"/>
      <c r="AR108" s="648"/>
      <c r="AS108" s="648"/>
      <c r="AT108" s="648"/>
      <c r="AU108" s="648"/>
      <c r="AV108" s="648"/>
      <c r="AW108" s="648"/>
      <c r="AX108" s="648"/>
      <c r="AY108" s="648"/>
      <c r="AZ108" s="648"/>
      <c r="BA108" s="648"/>
      <c r="BB108" s="648"/>
      <c r="BC108" s="648"/>
      <c r="BD108" s="648"/>
      <c r="BE108" s="648"/>
      <c r="BF108" s="648"/>
      <c r="BG108" s="2681"/>
      <c r="BH108" s="2677"/>
      <c r="BI108" s="2868"/>
      <c r="BJ108" s="2869"/>
      <c r="BK108" s="3714"/>
      <c r="BL108" s="3715"/>
      <c r="BM108" s="3879">
        <f t="shared" ref="BM108:BM119" si="251">IF((BK108+BL108)&gt;10,10,(BK108+BL108))</f>
        <v>0</v>
      </c>
      <c r="BN108" s="3814"/>
      <c r="BO108" s="3885">
        <f t="shared" ref="BO108:BO119" si="252">IF(BN108&gt;2,2,BN108)</f>
        <v>0</v>
      </c>
      <c r="BP108" s="3320">
        <f>(IF(W108="ARA SINAV",(IFERROR((VLOOKUP(AB108,hesap!V:W,2,0)),0)),0))+Y108</f>
        <v>0</v>
      </c>
      <c r="BQ108" s="2903">
        <f t="shared" ref="BQ108:BQ119" si="253">BJ108+BM108+BO108</f>
        <v>0</v>
      </c>
      <c r="BR108" s="2937"/>
      <c r="BS108" s="2720"/>
      <c r="BT108" s="4425">
        <f t="shared" ref="BT108:BT119" si="254">BR108+BS108</f>
        <v>0</v>
      </c>
      <c r="BU108" s="4426"/>
      <c r="BV108" s="3495">
        <f t="shared" ref="BV108:BV118" si="255">(BI108-BR108)</f>
        <v>0</v>
      </c>
      <c r="BW108" s="2971">
        <f t="shared" ref="BW108:BW119" si="256">(BQ108-BS108)</f>
        <v>0</v>
      </c>
      <c r="BX108" s="4475">
        <f t="shared" ref="BX108:BX119" si="257">IF(AA108="A.S.","ARA SINAV YÜKÜ",F108)</f>
        <v>0</v>
      </c>
      <c r="BY108" s="4476"/>
      <c r="BZ108" s="4476"/>
      <c r="CA108" s="4477"/>
      <c r="CB108" s="326"/>
      <c r="CC108" s="324"/>
      <c r="CD108" s="323"/>
      <c r="CE108" s="325"/>
      <c r="CF108" s="326"/>
      <c r="CG108" s="324"/>
      <c r="CH108" s="323"/>
      <c r="CI108" s="2165"/>
      <c r="CJ108" s="326"/>
      <c r="CK108" s="2158"/>
      <c r="CL108" s="323"/>
      <c r="CM108" s="2158"/>
      <c r="CN108" s="323"/>
      <c r="CO108" s="2158"/>
      <c r="CP108" s="4461" t="str">
        <f>IF(FF108&lt;&gt;"FAZLA !!!",EB108,'BİLGİ GİR'!FF108)</f>
        <v/>
      </c>
      <c r="CQ108" s="4462"/>
      <c r="CR108" s="4463"/>
      <c r="CS108" s="1944">
        <f>CB103*CB108+CD103*CD108+CF103*CF108+CH103*CH108+CJ103*CJ108+CL103*CL108+CN103*CN108</f>
        <v>0</v>
      </c>
      <c r="CT108" s="1945">
        <f>CB103*CC108+CD103*CE108+CF103*CG108+CH103*CI108+CJ103*CK108+CL103*CM108+CN103*CO108</f>
        <v>0</v>
      </c>
      <c r="CU108" s="3670">
        <v>9</v>
      </c>
      <c r="CV108" s="1693"/>
      <c r="CW108" s="1693"/>
      <c r="CX108" s="1693"/>
      <c r="CY108" s="1693"/>
      <c r="CZ108" s="3330"/>
      <c r="DA108" s="3343"/>
      <c r="DB108" s="2598"/>
      <c r="DC108" s="3276">
        <f t="shared" ref="DC108:DC114" si="258">COUNTIF(CV108:DB108,"x")+COUNTIF(CV108:DB108,"U")</f>
        <v>0</v>
      </c>
      <c r="DD108" s="1807"/>
      <c r="DE108" s="86">
        <f t="shared" ref="DE108:DE119" si="259">DE107</f>
        <v>4</v>
      </c>
      <c r="DF108" s="87">
        <f t="shared" ref="DF108:DF119" si="260">DF107</f>
        <v>4</v>
      </c>
      <c r="DG108" s="87">
        <f t="shared" ref="DG108:DG119" si="261">DG107</f>
        <v>4</v>
      </c>
      <c r="DH108" s="87">
        <f t="shared" ref="DH108:DH119" si="262">DH107</f>
        <v>4</v>
      </c>
      <c r="DI108" s="87">
        <f t="shared" ref="DI108:DI119" si="263">DI107</f>
        <v>4</v>
      </c>
      <c r="DJ108" s="87">
        <f t="shared" ref="DJ108:DJ119" si="264">DJ107</f>
        <v>4</v>
      </c>
      <c r="DK108" s="87">
        <f t="shared" ref="DK108:DK119" si="265">DK107</f>
        <v>4</v>
      </c>
      <c r="DL108" s="88" t="str">
        <f t="shared" ref="DL108:DL119" si="266">IF((CB108+CC108)&gt;0,DE108,"")</f>
        <v/>
      </c>
      <c r="DM108" s="88" t="str">
        <f t="shared" si="243"/>
        <v/>
      </c>
      <c r="DN108" s="88" t="str">
        <f t="shared" si="244"/>
        <v/>
      </c>
      <c r="DO108" s="88" t="str">
        <f t="shared" si="245"/>
        <v/>
      </c>
      <c r="DP108" s="88" t="str">
        <f t="shared" si="246"/>
        <v/>
      </c>
      <c r="DQ108" s="88" t="str">
        <f t="shared" si="247"/>
        <v/>
      </c>
      <c r="DR108" s="88" t="str">
        <f t="shared" si="248"/>
        <v/>
      </c>
      <c r="DS108" s="89" t="str">
        <f t="shared" si="249"/>
        <v/>
      </c>
      <c r="DT108" s="73"/>
      <c r="DU108" s="88" t="str">
        <f>IF(AND(SUM(DM108:DR108)&gt;0,DL108&lt;&gt;""),"/","")</f>
        <v/>
      </c>
      <c r="DV108" s="88" t="str">
        <f>IF(AND(SUM(DN108:DR108)&gt;0,DM108&lt;&gt;""),"/","")</f>
        <v/>
      </c>
      <c r="DW108" s="88" t="str">
        <f>IF(AND(SUM(DO108:DR108)&gt;0,DN108&lt;&gt;""),"/","")</f>
        <v/>
      </c>
      <c r="DX108" s="88" t="str">
        <f>IF(AND(SUM(DP108:DR108)&gt;0,DO108&lt;&gt;""),"/","")</f>
        <v/>
      </c>
      <c r="DY108" s="88" t="str">
        <f>IF(AND(SUM(DQ108:DR108)&gt;0,DP108&lt;&gt;""),"/","")</f>
        <v/>
      </c>
      <c r="DZ108" s="88" t="str">
        <f>IF(AND(SUM(DR108:DR108)&gt;0,DQ108&lt;&gt;""),"/","")</f>
        <v/>
      </c>
      <c r="EA108" s="88" t="str">
        <f>IF(AND(SUM(DS108:DS108)&gt;0,DR108&lt;&gt;""),"/","")</f>
        <v/>
      </c>
      <c r="EB108" s="89" t="str">
        <f t="shared" ref="EB108:EB118" si="267">DL108&amp;DU108&amp;DM108&amp;DV108&amp;DN108&amp;DW108&amp;DO108&amp;DX108&amp;DP108&amp;DY108&amp;DQ108&amp;DZ108&amp;DR108&amp;EA108</f>
        <v/>
      </c>
      <c r="ED108" s="314">
        <f t="shared" ref="ED108:ED119" si="268">SUM(CB108+CD108+CF108+CH108+CJ108+CL108+CN108)</f>
        <v>0</v>
      </c>
      <c r="EE108" s="2136">
        <f t="shared" ref="EE108:EE119" si="269">SUM(CC108+CE108+CG108+CI108+CK108+CM108+CO108)</f>
        <v>0</v>
      </c>
      <c r="EF108" s="3362" t="s">
        <v>305</v>
      </c>
      <c r="EG108" s="854"/>
      <c r="EH108" s="90"/>
      <c r="EI108" s="90"/>
      <c r="EJ108" s="90"/>
      <c r="EK108" s="359"/>
      <c r="EL108" s="42"/>
      <c r="EM108" s="42"/>
      <c r="EN108" s="42"/>
      <c r="EO108" s="360" t="s">
        <v>87</v>
      </c>
      <c r="EP108" s="360"/>
      <c r="EQ108" s="360"/>
      <c r="ER108" s="360"/>
      <c r="ES108" s="3797" t="str">
        <f>IF(SUM(BS428:BS436)&gt;0,"Zorunlu Ders Yükü Düşümü Sırasıyla; Gündüz Teorik ve Uygulama, daha sonra Gece Teorik ve Uygulama Şeklinde yapılmalıdır.","Tamam")</f>
        <v>Tamam</v>
      </c>
      <c r="EU108" s="2226">
        <f>EE14</f>
        <v>0</v>
      </c>
      <c r="FA108" s="1436"/>
      <c r="FE108" s="84">
        <f t="shared" ref="FE108:FE119" si="270">IF(F108&lt;&gt;"",1,0)</f>
        <v>0</v>
      </c>
      <c r="FF108" s="4455" t="str">
        <f t="shared" ref="FF108:FF119" si="271">IF(OR(SUM(CC108+CE108+CG108+CI108+CK108+CM108+CO108)&gt;BW108,SUM(CB108+CD108+CF108+CH108+CJ108+CL108+CN108)&gt;BV108),"FAZLA !!!","")</f>
        <v/>
      </c>
      <c r="FG108" s="4456"/>
      <c r="FH108" s="4457"/>
      <c r="FI108" s="84">
        <f t="shared" ref="FI108:FI119" si="272">IF((CS108+CT108)&gt;0,1,0)</f>
        <v>0</v>
      </c>
      <c r="FJ108" s="801">
        <f t="shared" ref="FJ108:FJ119" si="273">AD108+BI108</f>
        <v>0</v>
      </c>
      <c r="FK108" s="333">
        <f t="shared" ref="FK108:FK119" si="274">AF108+BJ108</f>
        <v>0</v>
      </c>
      <c r="FP108" s="336"/>
      <c r="FQ108" s="336"/>
      <c r="FR108" s="336"/>
      <c r="FS108" s="336"/>
      <c r="FT108" s="336"/>
      <c r="FU108" s="336"/>
      <c r="FV108" s="336"/>
      <c r="FW108" s="341"/>
      <c r="LS108" s="2113">
        <f t="shared" ref="LS108:LS119" si="275">IF(AA108="UE",SUM(CB108:CO108),0)</f>
        <v>0</v>
      </c>
    </row>
    <row r="109" spans="1:331" s="84" customFormat="1" ht="9.75" customHeight="1">
      <c r="A109" s="79" t="s">
        <v>100</v>
      </c>
      <c r="B109" s="79">
        <v>30</v>
      </c>
      <c r="C109" s="733"/>
      <c r="D109" s="1324"/>
      <c r="E109" s="4882"/>
      <c r="F109" s="4541"/>
      <c r="G109" s="4542"/>
      <c r="H109" s="4542"/>
      <c r="I109" s="4542"/>
      <c r="J109" s="4543"/>
      <c r="K109" s="2793"/>
      <c r="L109" s="2744"/>
      <c r="M109" s="4535"/>
      <c r="N109" s="4536"/>
      <c r="O109" s="4536"/>
      <c r="P109" s="4536"/>
      <c r="Q109" s="4536"/>
      <c r="R109" s="4536"/>
      <c r="S109" s="4536"/>
      <c r="T109" s="4536"/>
      <c r="U109" s="4537"/>
      <c r="V109" s="1950" t="str">
        <f>IF(F109="","",(F109&amp;(COUNTIF($F$107:F109,F109))))</f>
        <v/>
      </c>
      <c r="W109" s="4554"/>
      <c r="X109" s="4555"/>
      <c r="Y109" s="3732"/>
      <c r="Z109" s="3016">
        <f t="shared" si="250"/>
        <v>0</v>
      </c>
      <c r="AA109" s="3027"/>
      <c r="AB109" s="4779"/>
      <c r="AC109" s="4780"/>
      <c r="AD109" s="3050"/>
      <c r="AE109" s="2691"/>
      <c r="AF109" s="2657"/>
      <c r="AG109" s="648"/>
      <c r="AH109" s="648"/>
      <c r="AI109" s="648"/>
      <c r="AJ109" s="648"/>
      <c r="AK109" s="648"/>
      <c r="AL109" s="648"/>
      <c r="AM109" s="648"/>
      <c r="AN109" s="648"/>
      <c r="AO109" s="648"/>
      <c r="AP109" s="649"/>
      <c r="AQ109" s="648"/>
      <c r="AR109" s="648"/>
      <c r="AS109" s="648"/>
      <c r="AT109" s="648"/>
      <c r="AU109" s="648"/>
      <c r="AV109" s="648"/>
      <c r="AW109" s="648"/>
      <c r="AX109" s="648"/>
      <c r="AY109" s="648"/>
      <c r="AZ109" s="648"/>
      <c r="BA109" s="648"/>
      <c r="BB109" s="648"/>
      <c r="BC109" s="648"/>
      <c r="BD109" s="648"/>
      <c r="BE109" s="648"/>
      <c r="BF109" s="648"/>
      <c r="BG109" s="2681"/>
      <c r="BH109" s="2677"/>
      <c r="BI109" s="2870"/>
      <c r="BJ109" s="2871"/>
      <c r="BK109" s="3716"/>
      <c r="BL109" s="3717"/>
      <c r="BM109" s="3879">
        <f t="shared" si="251"/>
        <v>0</v>
      </c>
      <c r="BN109" s="3743"/>
      <c r="BO109" s="3885">
        <f t="shared" si="252"/>
        <v>0</v>
      </c>
      <c r="BP109" s="3320">
        <f>(IF(W109="ARA SINAV",(IFERROR((VLOOKUP(AB109,hesap!V:W,2,0)),0)),0))+Y109</f>
        <v>0</v>
      </c>
      <c r="BQ109" s="2903">
        <f t="shared" si="253"/>
        <v>0</v>
      </c>
      <c r="BR109" s="2938"/>
      <c r="BS109" s="2721"/>
      <c r="BT109" s="4425">
        <f t="shared" si="254"/>
        <v>0</v>
      </c>
      <c r="BU109" s="4426"/>
      <c r="BV109" s="3495">
        <f t="shared" si="255"/>
        <v>0</v>
      </c>
      <c r="BW109" s="2971">
        <f t="shared" si="256"/>
        <v>0</v>
      </c>
      <c r="BX109" s="4475">
        <f t="shared" si="257"/>
        <v>0</v>
      </c>
      <c r="BY109" s="4476"/>
      <c r="BZ109" s="4476"/>
      <c r="CA109" s="4477"/>
      <c r="CB109" s="330"/>
      <c r="CC109" s="328"/>
      <c r="CD109" s="327"/>
      <c r="CE109" s="329"/>
      <c r="CF109" s="330"/>
      <c r="CG109" s="328"/>
      <c r="CH109" s="327"/>
      <c r="CI109" s="2166"/>
      <c r="CJ109" s="330"/>
      <c r="CK109" s="2159"/>
      <c r="CL109" s="327"/>
      <c r="CM109" s="2159"/>
      <c r="CN109" s="327"/>
      <c r="CO109" s="2159"/>
      <c r="CP109" s="4461" t="str">
        <f>IF(FF109&lt;&gt;"FAZLA !!!",EB109,'BİLGİ GİR'!FF109)</f>
        <v/>
      </c>
      <c r="CQ109" s="4462"/>
      <c r="CR109" s="4463"/>
      <c r="CS109" s="1944">
        <f>CB103*CB109+CD103*CD109+CF103*CF109+CH103*CH109+CJ103*CJ109+CL103*CL109+CN103*CN109</f>
        <v>0</v>
      </c>
      <c r="CT109" s="1945">
        <f>CB103*CC109+CD103*CE109+CF103*CG109+CH103*CI109+CJ103*CK109+CL103*CM109+CN103*CO109</f>
        <v>0</v>
      </c>
      <c r="CU109" s="3670">
        <v>10</v>
      </c>
      <c r="CV109" s="1693"/>
      <c r="CW109" s="1693"/>
      <c r="CX109" s="1693"/>
      <c r="CY109" s="1693"/>
      <c r="CZ109" s="3330"/>
      <c r="DA109" s="3343"/>
      <c r="DB109" s="2598"/>
      <c r="DC109" s="3276">
        <f t="shared" si="258"/>
        <v>0</v>
      </c>
      <c r="DD109" s="1807"/>
      <c r="DE109" s="86">
        <f t="shared" si="259"/>
        <v>4</v>
      </c>
      <c r="DF109" s="87">
        <f t="shared" si="260"/>
        <v>4</v>
      </c>
      <c r="DG109" s="87">
        <f t="shared" si="261"/>
        <v>4</v>
      </c>
      <c r="DH109" s="87">
        <f t="shared" si="262"/>
        <v>4</v>
      </c>
      <c r="DI109" s="87">
        <f t="shared" si="263"/>
        <v>4</v>
      </c>
      <c r="DJ109" s="87">
        <f t="shared" si="264"/>
        <v>4</v>
      </c>
      <c r="DK109" s="87">
        <f t="shared" si="265"/>
        <v>4</v>
      </c>
      <c r="DL109" s="88" t="str">
        <f t="shared" si="266"/>
        <v/>
      </c>
      <c r="DM109" s="88" t="str">
        <f t="shared" si="243"/>
        <v/>
      </c>
      <c r="DN109" s="88" t="str">
        <f t="shared" si="244"/>
        <v/>
      </c>
      <c r="DO109" s="88" t="str">
        <f>IF((CH109+CI109)&gt;0,DH109,"")</f>
        <v/>
      </c>
      <c r="DP109" s="88" t="str">
        <f t="shared" si="246"/>
        <v/>
      </c>
      <c r="DQ109" s="88" t="str">
        <f t="shared" si="247"/>
        <v/>
      </c>
      <c r="DR109" s="88" t="str">
        <f t="shared" si="248"/>
        <v/>
      </c>
      <c r="DS109" s="89" t="str">
        <f t="shared" si="249"/>
        <v/>
      </c>
      <c r="DT109" s="73"/>
      <c r="DU109" s="88" t="str">
        <f t="shared" ref="DU109:DU119" si="276">IF(AND(SUM(DM109:DR109)&gt;0,DL109&lt;&gt;""),"/","")</f>
        <v/>
      </c>
      <c r="DV109" s="88" t="str">
        <f t="shared" ref="DV109:DV119" si="277">IF(AND(SUM(DN109:DR109)&gt;0,DM109&lt;&gt;""),"/","")</f>
        <v/>
      </c>
      <c r="DW109" s="88" t="str">
        <f t="shared" ref="DW109:DW119" si="278">IF(AND(SUM(DO109:DR109)&gt;0,DN109&lt;&gt;""),"/","")</f>
        <v/>
      </c>
      <c r="DX109" s="88" t="str">
        <f t="shared" ref="DX109:DX119" si="279">IF(AND(SUM(DP109:DR109)&gt;0,DO109&lt;&gt;""),"/","")</f>
        <v/>
      </c>
      <c r="DY109" s="88" t="str">
        <f t="shared" ref="DY109:DY119" si="280">IF(AND(SUM(DQ109:DR109)&gt;0,DP109&lt;&gt;""),"/","")</f>
        <v/>
      </c>
      <c r="DZ109" s="88" t="str">
        <f t="shared" ref="DZ109:DZ119" si="281">IF(AND(SUM(DR109:DR109)&gt;0,DQ109&lt;&gt;""),"/","")</f>
        <v/>
      </c>
      <c r="EA109" s="88" t="str">
        <f t="shared" ref="EA109:EA119" si="282">IF(AND(SUM(DS109:DS109)&gt;0,DR109&lt;&gt;""),"/","")</f>
        <v/>
      </c>
      <c r="EB109" s="89" t="str">
        <f t="shared" si="267"/>
        <v/>
      </c>
      <c r="ED109" s="314">
        <f>SUM(CB109+CD109+CF109+CH109+CJ109+CL109+CN109)</f>
        <v>0</v>
      </c>
      <c r="EE109" s="2136">
        <f t="shared" si="269"/>
        <v>0</v>
      </c>
      <c r="EF109" s="2661" t="s">
        <v>371</v>
      </c>
      <c r="EG109" s="854"/>
      <c r="EH109" s="90"/>
      <c r="EI109" s="90"/>
      <c r="EJ109" s="90"/>
      <c r="EK109" s="359"/>
      <c r="EL109" s="42"/>
      <c r="EM109" s="42"/>
      <c r="EN109" s="42"/>
      <c r="EO109" s="360" t="s">
        <v>87</v>
      </c>
      <c r="EP109" s="360"/>
      <c r="EQ109" s="360"/>
      <c r="ER109" s="360"/>
      <c r="ES109" s="3798" t="str">
        <f>IF((COUNTIF(BL14:CT14,"X"))&gt;0,"Tarihlerin üst kısmında tüm günün ek deslerini iptal eden "&amp;(COUNTIF(BL14:CT14,"X"))&amp;" Adet [X] işareti var!","Tamam")</f>
        <v>Tamam</v>
      </c>
      <c r="EU109" s="42">
        <f>EE189</f>
        <v>0</v>
      </c>
      <c r="FA109" s="1436"/>
      <c r="FE109" s="84">
        <f>IF(F109&lt;&gt;"",1,0)</f>
        <v>0</v>
      </c>
      <c r="FF109" s="4455" t="str">
        <f>IF(OR(SUM(CC109+CE109+CG109+CI109+CK109+CM109+CO109)&gt;BW109,SUM(CB109+CD109+CF109+CH109+CJ109+CL109+CN109)&gt;BV109),"FAZLA !!!","")</f>
        <v/>
      </c>
      <c r="FG109" s="4456"/>
      <c r="FH109" s="4457"/>
      <c r="FI109" s="84">
        <f t="shared" si="272"/>
        <v>0</v>
      </c>
      <c r="FJ109" s="801">
        <f t="shared" si="273"/>
        <v>0</v>
      </c>
      <c r="FK109" s="333">
        <f t="shared" si="274"/>
        <v>0</v>
      </c>
      <c r="FP109" s="336"/>
      <c r="FQ109" s="336"/>
      <c r="FR109" s="336"/>
      <c r="FS109" s="336"/>
      <c r="FT109" s="336"/>
      <c r="FU109" s="336"/>
      <c r="FV109" s="336"/>
      <c r="FW109" s="341"/>
      <c r="LS109" s="2113">
        <f t="shared" si="275"/>
        <v>0</v>
      </c>
    </row>
    <row r="110" spans="1:331" s="84" customFormat="1" ht="9.75" customHeight="1">
      <c r="A110" s="79" t="s">
        <v>97</v>
      </c>
      <c r="B110" s="79">
        <v>31</v>
      </c>
      <c r="C110" s="733"/>
      <c r="D110" s="1324"/>
      <c r="E110" s="4882"/>
      <c r="F110" s="4551"/>
      <c r="G110" s="4552"/>
      <c r="H110" s="4552"/>
      <c r="I110" s="4552"/>
      <c r="J110" s="4553"/>
      <c r="K110" s="2644"/>
      <c r="L110" s="2743"/>
      <c r="M110" s="4538"/>
      <c r="N110" s="4539"/>
      <c r="O110" s="4539"/>
      <c r="P110" s="4539"/>
      <c r="Q110" s="4539"/>
      <c r="R110" s="4539"/>
      <c r="S110" s="4539"/>
      <c r="T110" s="4539"/>
      <c r="U110" s="4540"/>
      <c r="V110" s="1950" t="str">
        <f>IF(F110="","",(F110&amp;(COUNTIF($F$107:F110,F110))))</f>
        <v/>
      </c>
      <c r="W110" s="4544"/>
      <c r="X110" s="4545"/>
      <c r="Y110" s="3731"/>
      <c r="Z110" s="3016">
        <f t="shared" si="250"/>
        <v>0</v>
      </c>
      <c r="AA110" s="3028"/>
      <c r="AB110" s="4960"/>
      <c r="AC110" s="4961"/>
      <c r="AD110" s="3050"/>
      <c r="AE110" s="2691"/>
      <c r="AF110" s="2657"/>
      <c r="AG110" s="648"/>
      <c r="AH110" s="648"/>
      <c r="AI110" s="648"/>
      <c r="AJ110" s="648"/>
      <c r="AK110" s="648"/>
      <c r="AL110" s="648"/>
      <c r="AM110" s="648"/>
      <c r="AN110" s="648"/>
      <c r="AO110" s="648"/>
      <c r="AP110" s="649"/>
      <c r="AQ110" s="648"/>
      <c r="AR110" s="648"/>
      <c r="AS110" s="648"/>
      <c r="AT110" s="648"/>
      <c r="AU110" s="648"/>
      <c r="AV110" s="648"/>
      <c r="AW110" s="648"/>
      <c r="AX110" s="648"/>
      <c r="AY110" s="648"/>
      <c r="AZ110" s="648"/>
      <c r="BA110" s="648"/>
      <c r="BB110" s="648"/>
      <c r="BC110" s="648"/>
      <c r="BD110" s="648"/>
      <c r="BE110" s="648"/>
      <c r="BF110" s="648"/>
      <c r="BG110" s="2681"/>
      <c r="BH110" s="2677"/>
      <c r="BI110" s="2868"/>
      <c r="BJ110" s="2869"/>
      <c r="BK110" s="3714"/>
      <c r="BL110" s="3715"/>
      <c r="BM110" s="3879">
        <f t="shared" si="251"/>
        <v>0</v>
      </c>
      <c r="BN110" s="3814"/>
      <c r="BO110" s="3885">
        <f t="shared" si="252"/>
        <v>0</v>
      </c>
      <c r="BP110" s="3320">
        <f>(IF(W110="ARA SINAV",(IFERROR((VLOOKUP(AB110,hesap!V:W,2,0)),0)),0))+Y110</f>
        <v>0</v>
      </c>
      <c r="BQ110" s="2903">
        <f t="shared" si="253"/>
        <v>0</v>
      </c>
      <c r="BR110" s="2937"/>
      <c r="BS110" s="2720"/>
      <c r="BT110" s="4425">
        <f t="shared" si="254"/>
        <v>0</v>
      </c>
      <c r="BU110" s="4426"/>
      <c r="BV110" s="3495">
        <f t="shared" si="255"/>
        <v>0</v>
      </c>
      <c r="BW110" s="2971">
        <f t="shared" si="256"/>
        <v>0</v>
      </c>
      <c r="BX110" s="4475">
        <f t="shared" si="257"/>
        <v>0</v>
      </c>
      <c r="BY110" s="4476"/>
      <c r="BZ110" s="4476"/>
      <c r="CA110" s="4477"/>
      <c r="CB110" s="326"/>
      <c r="CC110" s="324"/>
      <c r="CD110" s="323"/>
      <c r="CE110" s="325"/>
      <c r="CF110" s="326"/>
      <c r="CG110" s="324"/>
      <c r="CH110" s="323"/>
      <c r="CI110" s="2165"/>
      <c r="CJ110" s="326"/>
      <c r="CK110" s="2158"/>
      <c r="CL110" s="323"/>
      <c r="CM110" s="2158"/>
      <c r="CN110" s="323"/>
      <c r="CO110" s="2158"/>
      <c r="CP110" s="4461" t="str">
        <f>IF(FF110&lt;&gt;"FAZLA !!!",EB110,'BİLGİ GİR'!FF110)</f>
        <v/>
      </c>
      <c r="CQ110" s="4462"/>
      <c r="CR110" s="4463"/>
      <c r="CS110" s="1944">
        <f>CB103*CB110+CD103*CD110+CF103*CF110+CH103*CH110+CJ103*CJ110+CL103*CL110+CN103*CN110</f>
        <v>0</v>
      </c>
      <c r="CT110" s="1945">
        <f>CB103*CC110+CD103*CE110+CF103*CG110+CH103*CI110+CJ103*CK110+CL103*CM110+CN103*CO110</f>
        <v>0</v>
      </c>
      <c r="CU110" s="3670">
        <v>11</v>
      </c>
      <c r="CV110" s="1693"/>
      <c r="CW110" s="1693"/>
      <c r="CX110" s="1693"/>
      <c r="CY110" s="1693"/>
      <c r="CZ110" s="3330"/>
      <c r="DA110" s="3343"/>
      <c r="DB110" s="2598"/>
      <c r="DC110" s="3276">
        <f t="shared" si="258"/>
        <v>0</v>
      </c>
      <c r="DD110" s="1807"/>
      <c r="DE110" s="91">
        <f t="shared" si="259"/>
        <v>4</v>
      </c>
      <c r="DF110" s="307">
        <f t="shared" si="260"/>
        <v>4</v>
      </c>
      <c r="DG110" s="307">
        <f t="shared" si="261"/>
        <v>4</v>
      </c>
      <c r="DH110" s="307">
        <f t="shared" si="262"/>
        <v>4</v>
      </c>
      <c r="DI110" s="307">
        <f t="shared" si="263"/>
        <v>4</v>
      </c>
      <c r="DJ110" s="307">
        <f t="shared" si="264"/>
        <v>4</v>
      </c>
      <c r="DK110" s="307">
        <f t="shared" si="265"/>
        <v>4</v>
      </c>
      <c r="DL110" s="93" t="str">
        <f t="shared" si="266"/>
        <v/>
      </c>
      <c r="DM110" s="93" t="str">
        <f t="shared" si="243"/>
        <v/>
      </c>
      <c r="DN110" s="93" t="str">
        <f t="shared" si="244"/>
        <v/>
      </c>
      <c r="DO110" s="93" t="str">
        <f t="shared" si="245"/>
        <v/>
      </c>
      <c r="DP110" s="93" t="str">
        <f t="shared" si="246"/>
        <v/>
      </c>
      <c r="DQ110" s="93" t="str">
        <f t="shared" si="247"/>
        <v/>
      </c>
      <c r="DR110" s="93" t="str">
        <f t="shared" si="248"/>
        <v/>
      </c>
      <c r="DS110" s="94" t="str">
        <f t="shared" si="249"/>
        <v/>
      </c>
      <c r="DT110" s="73"/>
      <c r="DU110" s="88" t="str">
        <f t="shared" si="276"/>
        <v/>
      </c>
      <c r="DV110" s="88" t="str">
        <f t="shared" si="277"/>
        <v/>
      </c>
      <c r="DW110" s="88" t="str">
        <f t="shared" si="278"/>
        <v/>
      </c>
      <c r="DX110" s="88" t="str">
        <f t="shared" si="279"/>
        <v/>
      </c>
      <c r="DY110" s="88" t="str">
        <f t="shared" si="280"/>
        <v/>
      </c>
      <c r="DZ110" s="88" t="str">
        <f t="shared" si="281"/>
        <v/>
      </c>
      <c r="EA110" s="88" t="str">
        <f t="shared" si="282"/>
        <v/>
      </c>
      <c r="EB110" s="89" t="str">
        <f t="shared" si="267"/>
        <v/>
      </c>
      <c r="ED110" s="314">
        <f t="shared" si="268"/>
        <v>0</v>
      </c>
      <c r="EE110" s="2136">
        <f t="shared" si="269"/>
        <v>0</v>
      </c>
      <c r="EF110" s="2661" t="s">
        <v>117</v>
      </c>
      <c r="EG110" s="854"/>
      <c r="EH110" s="90"/>
      <c r="EI110" s="90"/>
      <c r="EJ110" s="90"/>
      <c r="EK110" s="359"/>
      <c r="EL110" s="42"/>
      <c r="EM110" s="42"/>
      <c r="EN110" s="42"/>
      <c r="EO110" s="360" t="s">
        <v>87</v>
      </c>
      <c r="EP110" s="360"/>
      <c r="EQ110" s="360"/>
      <c r="ER110" s="360"/>
      <c r="ES110" s="3797" t="str">
        <f>IF((COUNTIF(FF107:FH119,"FAZLA !!!")+COUNTIF(FF170:FH182,"FAZLA !!!"))&gt;0,"Dağıtılan derslerde fazlalık var. [GÜNDÜZ/GECE]","Tamam")</f>
        <v>Tamam</v>
      </c>
      <c r="ET110" s="354"/>
      <c r="EU110" s="354"/>
      <c r="EV110" s="354"/>
      <c r="EW110" s="354"/>
      <c r="EX110" s="354"/>
      <c r="EY110" s="354"/>
      <c r="EZ110" s="354"/>
      <c r="FA110" s="1437"/>
      <c r="FB110" s="354"/>
      <c r="FC110" s="354"/>
      <c r="FE110" s="84">
        <f t="shared" si="270"/>
        <v>0</v>
      </c>
      <c r="FF110" s="4455" t="str">
        <f t="shared" si="271"/>
        <v/>
      </c>
      <c r="FG110" s="4456"/>
      <c r="FH110" s="4457"/>
      <c r="FI110" s="84">
        <f t="shared" si="272"/>
        <v>0</v>
      </c>
      <c r="FJ110" s="801">
        <f t="shared" si="273"/>
        <v>0</v>
      </c>
      <c r="FK110" s="333">
        <f t="shared" si="274"/>
        <v>0</v>
      </c>
      <c r="FP110" s="336"/>
      <c r="FQ110" s="336"/>
      <c r="FR110" s="336"/>
      <c r="FS110" s="336"/>
      <c r="FT110" s="336"/>
      <c r="FU110" s="336"/>
      <c r="FV110" s="336"/>
      <c r="FW110" s="341"/>
      <c r="LS110" s="2113">
        <f t="shared" si="275"/>
        <v>0</v>
      </c>
    </row>
    <row r="111" spans="1:331" s="84" customFormat="1" ht="9.75" customHeight="1">
      <c r="A111" s="79" t="s">
        <v>98</v>
      </c>
      <c r="B111" s="79"/>
      <c r="C111" s="733"/>
      <c r="D111" s="1324"/>
      <c r="E111" s="4882"/>
      <c r="F111" s="4541"/>
      <c r="G111" s="4542"/>
      <c r="H111" s="4542"/>
      <c r="I111" s="4542"/>
      <c r="J111" s="4543"/>
      <c r="K111" s="2793"/>
      <c r="L111" s="2744"/>
      <c r="M111" s="4535"/>
      <c r="N111" s="4536"/>
      <c r="O111" s="4536"/>
      <c r="P111" s="4536"/>
      <c r="Q111" s="4536"/>
      <c r="R111" s="4536"/>
      <c r="S111" s="4536"/>
      <c r="T111" s="4536"/>
      <c r="U111" s="4537"/>
      <c r="V111" s="1950" t="str">
        <f>IF(F111="","",(F111&amp;(COUNTIF($F$107:F111,F111))))</f>
        <v/>
      </c>
      <c r="W111" s="4554"/>
      <c r="X111" s="4555"/>
      <c r="Y111" s="3732"/>
      <c r="Z111" s="3016">
        <f t="shared" si="250"/>
        <v>0</v>
      </c>
      <c r="AA111" s="3027"/>
      <c r="AB111" s="4779"/>
      <c r="AC111" s="4780"/>
      <c r="AD111" s="3050"/>
      <c r="AE111" s="2691"/>
      <c r="AF111" s="2657"/>
      <c r="AG111" s="648"/>
      <c r="AH111" s="648"/>
      <c r="AI111" s="648"/>
      <c r="AJ111" s="648"/>
      <c r="AK111" s="648"/>
      <c r="AL111" s="648"/>
      <c r="AM111" s="648"/>
      <c r="AN111" s="648"/>
      <c r="AO111" s="648"/>
      <c r="AP111" s="649"/>
      <c r="AQ111" s="648"/>
      <c r="AR111" s="648"/>
      <c r="AS111" s="648"/>
      <c r="AT111" s="648"/>
      <c r="AU111" s="648"/>
      <c r="AV111" s="648"/>
      <c r="AW111" s="648"/>
      <c r="AX111" s="648"/>
      <c r="AY111" s="648"/>
      <c r="AZ111" s="648"/>
      <c r="BA111" s="648"/>
      <c r="BB111" s="648"/>
      <c r="BC111" s="648"/>
      <c r="BD111" s="648"/>
      <c r="BE111" s="648"/>
      <c r="BF111" s="648"/>
      <c r="BG111" s="2681"/>
      <c r="BH111" s="2677"/>
      <c r="BI111" s="2870"/>
      <c r="BJ111" s="2871"/>
      <c r="BK111" s="3716"/>
      <c r="BL111" s="3717"/>
      <c r="BM111" s="3879">
        <f t="shared" si="251"/>
        <v>0</v>
      </c>
      <c r="BN111" s="3743"/>
      <c r="BO111" s="3885">
        <f t="shared" si="252"/>
        <v>0</v>
      </c>
      <c r="BP111" s="3320">
        <f>(IF(W111="ARA SINAV",(IFERROR((VLOOKUP(AB111,hesap!V:W,2,0)),0)),0))+Y111</f>
        <v>0</v>
      </c>
      <c r="BQ111" s="2903">
        <f t="shared" si="253"/>
        <v>0</v>
      </c>
      <c r="BR111" s="2938"/>
      <c r="BS111" s="2721"/>
      <c r="BT111" s="4425">
        <f t="shared" si="254"/>
        <v>0</v>
      </c>
      <c r="BU111" s="4426"/>
      <c r="BV111" s="3495">
        <f t="shared" si="255"/>
        <v>0</v>
      </c>
      <c r="BW111" s="2971">
        <f t="shared" si="256"/>
        <v>0</v>
      </c>
      <c r="BX111" s="4475">
        <f t="shared" si="257"/>
        <v>0</v>
      </c>
      <c r="BY111" s="4476"/>
      <c r="BZ111" s="4476"/>
      <c r="CA111" s="4477"/>
      <c r="CB111" s="330"/>
      <c r="CC111" s="328"/>
      <c r="CD111" s="327"/>
      <c r="CE111" s="329"/>
      <c r="CF111" s="330"/>
      <c r="CG111" s="328"/>
      <c r="CH111" s="327"/>
      <c r="CI111" s="2166"/>
      <c r="CJ111" s="330"/>
      <c r="CK111" s="2159"/>
      <c r="CL111" s="327"/>
      <c r="CM111" s="2159"/>
      <c r="CN111" s="327"/>
      <c r="CO111" s="2159"/>
      <c r="CP111" s="4461" t="str">
        <f>IF(FF111&lt;&gt;"FAZLA !!!",EB111,'BİLGİ GİR'!FF111)</f>
        <v/>
      </c>
      <c r="CQ111" s="4462"/>
      <c r="CR111" s="4463"/>
      <c r="CS111" s="1944">
        <f>CB103*CB111+CD103*CD111+CF103*CF111+CH103*CH111+CJ103*CJ111+CL103*CL111+CN103*CN111</f>
        <v>0</v>
      </c>
      <c r="CT111" s="1945">
        <f>CB103*CC111+CD103*CE111+CF103*CG111+CH103*CI111+CJ103*CK111+CL103*CM111+CN103*CO111</f>
        <v>0</v>
      </c>
      <c r="CU111" s="3671">
        <v>12</v>
      </c>
      <c r="CV111" s="1693"/>
      <c r="CW111" s="1693"/>
      <c r="CX111" s="1693"/>
      <c r="CY111" s="1693"/>
      <c r="CZ111" s="3330"/>
      <c r="DA111" s="3343"/>
      <c r="DB111" s="2598"/>
      <c r="DC111" s="3277">
        <f t="shared" si="258"/>
        <v>0</v>
      </c>
      <c r="DD111" s="1807"/>
      <c r="DE111" s="91">
        <f t="shared" si="259"/>
        <v>4</v>
      </c>
      <c r="DF111" s="307">
        <f t="shared" si="260"/>
        <v>4</v>
      </c>
      <c r="DG111" s="307">
        <f t="shared" si="261"/>
        <v>4</v>
      </c>
      <c r="DH111" s="307">
        <f t="shared" si="262"/>
        <v>4</v>
      </c>
      <c r="DI111" s="307">
        <f t="shared" si="263"/>
        <v>4</v>
      </c>
      <c r="DJ111" s="307">
        <f t="shared" si="264"/>
        <v>4</v>
      </c>
      <c r="DK111" s="307">
        <f t="shared" si="265"/>
        <v>4</v>
      </c>
      <c r="DL111" s="93" t="str">
        <f t="shared" si="266"/>
        <v/>
      </c>
      <c r="DM111" s="93" t="str">
        <f>IF((CD111+CE111)&gt;0,DF111,"")</f>
        <v/>
      </c>
      <c r="DN111" s="93" t="str">
        <f t="shared" si="244"/>
        <v/>
      </c>
      <c r="DO111" s="93" t="str">
        <f t="shared" si="245"/>
        <v/>
      </c>
      <c r="DP111" s="93" t="str">
        <f t="shared" si="246"/>
        <v/>
      </c>
      <c r="DQ111" s="93" t="str">
        <f t="shared" si="247"/>
        <v/>
      </c>
      <c r="DR111" s="93" t="str">
        <f t="shared" si="248"/>
        <v/>
      </c>
      <c r="DS111" s="94" t="str">
        <f t="shared" si="249"/>
        <v/>
      </c>
      <c r="DT111" s="73"/>
      <c r="DU111" s="88" t="str">
        <f t="shared" si="276"/>
        <v/>
      </c>
      <c r="DV111" s="88" t="str">
        <f t="shared" si="277"/>
        <v/>
      </c>
      <c r="DW111" s="88" t="str">
        <f t="shared" si="278"/>
        <v/>
      </c>
      <c r="DX111" s="88" t="str">
        <f t="shared" si="279"/>
        <v/>
      </c>
      <c r="DY111" s="88" t="str">
        <f t="shared" si="280"/>
        <v/>
      </c>
      <c r="DZ111" s="88" t="str">
        <f t="shared" si="281"/>
        <v/>
      </c>
      <c r="EA111" s="88" t="str">
        <f t="shared" si="282"/>
        <v/>
      </c>
      <c r="EB111" s="89" t="str">
        <f t="shared" si="267"/>
        <v/>
      </c>
      <c r="ED111" s="314">
        <f>SUM(CB111+CD111+CF111+CH111+CJ111+CL111+CN111)</f>
        <v>0</v>
      </c>
      <c r="EE111" s="2136">
        <f t="shared" si="269"/>
        <v>0</v>
      </c>
      <c r="EF111" s="2661" t="s">
        <v>319</v>
      </c>
      <c r="EG111" s="854"/>
      <c r="EH111" s="90"/>
      <c r="EI111" s="90"/>
      <c r="EJ111" s="90"/>
      <c r="EK111" s="359"/>
      <c r="EL111" s="42"/>
      <c r="EM111" s="42"/>
      <c r="EN111" s="42"/>
      <c r="EO111" s="360" t="s">
        <v>87</v>
      </c>
      <c r="EP111" s="360"/>
      <c r="EQ111" s="360"/>
      <c r="ER111" s="360"/>
      <c r="ES111" s="3799" t="str">
        <f>IF(CP349&lt;&gt;DC116,"Gündüz [ X ]'ler "&amp;EY111&amp;EZ111&amp;" dağıtılmış","Tamam")</f>
        <v>Tamam</v>
      </c>
      <c r="EY111" s="1782">
        <f>CP349-DC116</f>
        <v>0</v>
      </c>
      <c r="EZ111" s="84" t="str">
        <f>IF(EY111=0,"",IF(EY111&lt;0," fazla"," noksan"))</f>
        <v/>
      </c>
      <c r="FA111" s="1436"/>
      <c r="FE111" s="84">
        <f t="shared" si="270"/>
        <v>0</v>
      </c>
      <c r="FF111" s="4455" t="str">
        <f>IF(OR(SUM(CC111+CE111+CG111+CI111+CK111+CM111+CO111)&gt;BW111,SUM(CB111+CD111+CF111+CH111+CJ111+CL111+CN111)&gt;BV111),"FAZLA !!!","")</f>
        <v/>
      </c>
      <c r="FG111" s="4456"/>
      <c r="FH111" s="4457"/>
      <c r="FI111" s="84">
        <f t="shared" si="272"/>
        <v>0</v>
      </c>
      <c r="FJ111" s="801">
        <f t="shared" si="273"/>
        <v>0</v>
      </c>
      <c r="FK111" s="333">
        <f t="shared" si="274"/>
        <v>0</v>
      </c>
      <c r="FP111" s="336"/>
      <c r="FQ111" s="336"/>
      <c r="FR111" s="336"/>
      <c r="FS111" s="336"/>
      <c r="FT111" s="336"/>
      <c r="FU111" s="336"/>
      <c r="FV111" s="336"/>
      <c r="FW111" s="341"/>
      <c r="LS111" s="2113">
        <f t="shared" si="275"/>
        <v>0</v>
      </c>
    </row>
    <row r="112" spans="1:331" s="84" customFormat="1" ht="9.75" customHeight="1">
      <c r="A112" s="79" t="s">
        <v>93</v>
      </c>
      <c r="B112" s="79">
        <v>31</v>
      </c>
      <c r="C112" s="733"/>
      <c r="D112" s="1324"/>
      <c r="E112" s="4882"/>
      <c r="F112" s="4551"/>
      <c r="G112" s="4552"/>
      <c r="H112" s="4552"/>
      <c r="I112" s="4552"/>
      <c r="J112" s="4553"/>
      <c r="K112" s="2644"/>
      <c r="L112" s="2743"/>
      <c r="M112" s="4538"/>
      <c r="N112" s="4539"/>
      <c r="O112" s="4539"/>
      <c r="P112" s="4539"/>
      <c r="Q112" s="4539"/>
      <c r="R112" s="4539"/>
      <c r="S112" s="4539"/>
      <c r="T112" s="4539"/>
      <c r="U112" s="4540"/>
      <c r="V112" s="1950" t="str">
        <f>IF(F112="","",(F112&amp;(COUNTIF($F$107:F112,F112))))</f>
        <v/>
      </c>
      <c r="W112" s="4544"/>
      <c r="X112" s="4545"/>
      <c r="Y112" s="3731"/>
      <c r="Z112" s="3016">
        <f t="shared" si="250"/>
        <v>0</v>
      </c>
      <c r="AA112" s="3028"/>
      <c r="AB112" s="4960"/>
      <c r="AC112" s="4961"/>
      <c r="AD112" s="3050"/>
      <c r="AE112" s="2691"/>
      <c r="AF112" s="2657"/>
      <c r="AG112" s="648"/>
      <c r="AH112" s="648"/>
      <c r="AI112" s="648"/>
      <c r="AJ112" s="648"/>
      <c r="AK112" s="648"/>
      <c r="AL112" s="648"/>
      <c r="AM112" s="648"/>
      <c r="AN112" s="648"/>
      <c r="AO112" s="648"/>
      <c r="AP112" s="649"/>
      <c r="AQ112" s="648"/>
      <c r="AR112" s="648"/>
      <c r="AS112" s="648"/>
      <c r="AT112" s="648"/>
      <c r="AU112" s="648"/>
      <c r="AV112" s="648"/>
      <c r="AW112" s="648"/>
      <c r="AX112" s="648"/>
      <c r="AY112" s="648"/>
      <c r="AZ112" s="648"/>
      <c r="BA112" s="648"/>
      <c r="BB112" s="648"/>
      <c r="BC112" s="648"/>
      <c r="BD112" s="648"/>
      <c r="BE112" s="648"/>
      <c r="BF112" s="648"/>
      <c r="BG112" s="2681"/>
      <c r="BH112" s="2677"/>
      <c r="BI112" s="2868"/>
      <c r="BJ112" s="2869"/>
      <c r="BK112" s="3714"/>
      <c r="BL112" s="3715"/>
      <c r="BM112" s="3879">
        <f t="shared" si="251"/>
        <v>0</v>
      </c>
      <c r="BN112" s="3814"/>
      <c r="BO112" s="3885">
        <f t="shared" si="252"/>
        <v>0</v>
      </c>
      <c r="BP112" s="3320">
        <f>(IF(W112="ARA SINAV",(IFERROR((VLOOKUP(AB112,hesap!V:W,2,0)),0)),0))+Y112</f>
        <v>0</v>
      </c>
      <c r="BQ112" s="2903">
        <f t="shared" si="253"/>
        <v>0</v>
      </c>
      <c r="BR112" s="2937"/>
      <c r="BS112" s="2720"/>
      <c r="BT112" s="4425">
        <f t="shared" si="254"/>
        <v>0</v>
      </c>
      <c r="BU112" s="4426"/>
      <c r="BV112" s="3496">
        <f t="shared" si="255"/>
        <v>0</v>
      </c>
      <c r="BW112" s="2971">
        <f t="shared" si="256"/>
        <v>0</v>
      </c>
      <c r="BX112" s="4475">
        <f t="shared" si="257"/>
        <v>0</v>
      </c>
      <c r="BY112" s="4476"/>
      <c r="BZ112" s="4476"/>
      <c r="CA112" s="4477"/>
      <c r="CB112" s="326"/>
      <c r="CC112" s="324"/>
      <c r="CD112" s="323"/>
      <c r="CE112" s="325"/>
      <c r="CF112" s="326"/>
      <c r="CG112" s="324"/>
      <c r="CH112" s="323"/>
      <c r="CI112" s="2165"/>
      <c r="CJ112" s="326"/>
      <c r="CK112" s="2158"/>
      <c r="CL112" s="323"/>
      <c r="CM112" s="2158"/>
      <c r="CN112" s="323"/>
      <c r="CO112" s="2158"/>
      <c r="CP112" s="4461" t="str">
        <f>IF(FF112&lt;&gt;"FAZLA !!!",EB112,'BİLGİ GİR'!FF112)</f>
        <v/>
      </c>
      <c r="CQ112" s="4462"/>
      <c r="CR112" s="4463"/>
      <c r="CS112" s="1944">
        <f>CB103*CB112+CD103*CD112+CF103*CF112+CH103*CH112+CJ103*CJ112+CL103*CL112+CN103*CN112</f>
        <v>0</v>
      </c>
      <c r="CT112" s="1945">
        <f>CB103*CC112+CD103*CE112+CF103*CG112+CH103*CI112+CJ103*CK112+CL103*CM112+CN103*CO112</f>
        <v>0</v>
      </c>
      <c r="CU112" s="3670">
        <v>13</v>
      </c>
      <c r="CV112" s="1693"/>
      <c r="CW112" s="1693"/>
      <c r="CX112" s="1693"/>
      <c r="CY112" s="1693"/>
      <c r="CZ112" s="3330"/>
      <c r="DA112" s="3343"/>
      <c r="DB112" s="2598"/>
      <c r="DC112" s="3276">
        <f t="shared" si="258"/>
        <v>0</v>
      </c>
      <c r="DD112" s="1807"/>
      <c r="DE112" s="91">
        <f t="shared" si="259"/>
        <v>4</v>
      </c>
      <c r="DF112" s="307">
        <f t="shared" si="260"/>
        <v>4</v>
      </c>
      <c r="DG112" s="307">
        <f t="shared" si="261"/>
        <v>4</v>
      </c>
      <c r="DH112" s="307">
        <f t="shared" si="262"/>
        <v>4</v>
      </c>
      <c r="DI112" s="307">
        <f t="shared" si="263"/>
        <v>4</v>
      </c>
      <c r="DJ112" s="307">
        <f t="shared" si="264"/>
        <v>4</v>
      </c>
      <c r="DK112" s="307">
        <f t="shared" si="265"/>
        <v>4</v>
      </c>
      <c r="DL112" s="93" t="str">
        <f t="shared" si="266"/>
        <v/>
      </c>
      <c r="DM112" s="93" t="str">
        <f t="shared" si="243"/>
        <v/>
      </c>
      <c r="DN112" s="93" t="str">
        <f t="shared" si="244"/>
        <v/>
      </c>
      <c r="DO112" s="93" t="str">
        <f t="shared" si="245"/>
        <v/>
      </c>
      <c r="DP112" s="93" t="str">
        <f t="shared" si="246"/>
        <v/>
      </c>
      <c r="DQ112" s="93" t="str">
        <f t="shared" si="247"/>
        <v/>
      </c>
      <c r="DR112" s="93" t="str">
        <f t="shared" si="248"/>
        <v/>
      </c>
      <c r="DS112" s="94" t="str">
        <f t="shared" si="249"/>
        <v/>
      </c>
      <c r="DT112" s="73"/>
      <c r="DU112" s="88" t="str">
        <f t="shared" si="276"/>
        <v/>
      </c>
      <c r="DV112" s="88" t="str">
        <f t="shared" si="277"/>
        <v/>
      </c>
      <c r="DW112" s="88" t="str">
        <f t="shared" si="278"/>
        <v/>
      </c>
      <c r="DX112" s="88" t="str">
        <f t="shared" si="279"/>
        <v/>
      </c>
      <c r="DY112" s="88" t="str">
        <f t="shared" si="280"/>
        <v/>
      </c>
      <c r="DZ112" s="88" t="str">
        <f t="shared" si="281"/>
        <v/>
      </c>
      <c r="EA112" s="88" t="str">
        <f t="shared" si="282"/>
        <v/>
      </c>
      <c r="EB112" s="89" t="str">
        <f t="shared" si="267"/>
        <v/>
      </c>
      <c r="ED112" s="314">
        <f t="shared" si="268"/>
        <v>0</v>
      </c>
      <c r="EE112" s="2136">
        <f t="shared" si="269"/>
        <v>0</v>
      </c>
      <c r="EF112" s="2661" t="s">
        <v>320</v>
      </c>
      <c r="EG112" s="854"/>
      <c r="EH112" s="90"/>
      <c r="EI112" s="90"/>
      <c r="EJ112" s="90"/>
      <c r="EK112" s="359"/>
      <c r="EL112" s="42"/>
      <c r="EM112" s="42"/>
      <c r="EN112" s="42"/>
      <c r="EO112" s="360" t="s">
        <v>87</v>
      </c>
      <c r="EP112" s="360"/>
      <c r="EQ112" s="360"/>
      <c r="ER112" s="360"/>
      <c r="ES112" s="3799" t="str">
        <f>IF(DC175&lt;&gt;CP363,"Gece [ X ]'ler "&amp;EY112&amp;EZ112&amp;" dağıtılmış!","Tamam")</f>
        <v>Tamam</v>
      </c>
      <c r="EU112" s="254"/>
      <c r="EV112" s="254"/>
      <c r="EY112" s="84">
        <f>CP363-DC175</f>
        <v>0</v>
      </c>
      <c r="EZ112" s="84" t="str">
        <f>IF(EY112=0,"",IF(EY112&lt;0," fazla"," noksan"))</f>
        <v/>
      </c>
      <c r="FA112" s="1436"/>
      <c r="FE112" s="84">
        <f t="shared" si="270"/>
        <v>0</v>
      </c>
      <c r="FF112" s="4455" t="str">
        <f t="shared" si="271"/>
        <v/>
      </c>
      <c r="FG112" s="4456"/>
      <c r="FH112" s="4457"/>
      <c r="FI112" s="84">
        <f t="shared" si="272"/>
        <v>0</v>
      </c>
      <c r="FJ112" s="801">
        <f t="shared" si="273"/>
        <v>0</v>
      </c>
      <c r="FK112" s="333">
        <f t="shared" si="274"/>
        <v>0</v>
      </c>
      <c r="FP112" s="336"/>
      <c r="FQ112" s="336"/>
      <c r="FR112" s="336"/>
      <c r="FS112" s="336"/>
      <c r="FT112" s="336"/>
      <c r="FU112" s="336"/>
      <c r="FV112" s="336"/>
      <c r="FW112" s="341"/>
      <c r="LS112" s="2113">
        <f t="shared" si="275"/>
        <v>0</v>
      </c>
    </row>
    <row r="113" spans="2:331" s="84" customFormat="1" ht="9.75" customHeight="1">
      <c r="B113" s="95"/>
      <c r="C113" s="737"/>
      <c r="D113" s="1324"/>
      <c r="E113" s="4882"/>
      <c r="F113" s="4541"/>
      <c r="G113" s="4542"/>
      <c r="H113" s="4542"/>
      <c r="I113" s="4542"/>
      <c r="J113" s="4543"/>
      <c r="K113" s="2793"/>
      <c r="L113" s="2744"/>
      <c r="M113" s="4535"/>
      <c r="N113" s="4536"/>
      <c r="O113" s="4536"/>
      <c r="P113" s="4536"/>
      <c r="Q113" s="4536"/>
      <c r="R113" s="4536"/>
      <c r="S113" s="4536"/>
      <c r="T113" s="4536"/>
      <c r="U113" s="4537"/>
      <c r="V113" s="1950" t="str">
        <f>IF(F113="","",(F113&amp;(COUNTIF($F$107:F113,F113))))</f>
        <v/>
      </c>
      <c r="W113" s="4554"/>
      <c r="X113" s="4555"/>
      <c r="Y113" s="3732"/>
      <c r="Z113" s="3016">
        <f t="shared" si="250"/>
        <v>0</v>
      </c>
      <c r="AA113" s="3027"/>
      <c r="AB113" s="4779"/>
      <c r="AC113" s="4780"/>
      <c r="AD113" s="3050"/>
      <c r="AE113" s="2691"/>
      <c r="AF113" s="2657"/>
      <c r="AG113" s="648"/>
      <c r="AH113" s="648"/>
      <c r="AI113" s="648"/>
      <c r="AJ113" s="648"/>
      <c r="AK113" s="648"/>
      <c r="AL113" s="648"/>
      <c r="AM113" s="648"/>
      <c r="AN113" s="648"/>
      <c r="AO113" s="648"/>
      <c r="AP113" s="649"/>
      <c r="AQ113" s="648"/>
      <c r="AR113" s="648"/>
      <c r="AS113" s="648"/>
      <c r="AT113" s="648"/>
      <c r="AU113" s="648"/>
      <c r="AV113" s="648"/>
      <c r="AW113" s="648"/>
      <c r="AX113" s="648"/>
      <c r="AY113" s="648"/>
      <c r="AZ113" s="648"/>
      <c r="BA113" s="648"/>
      <c r="BB113" s="648"/>
      <c r="BC113" s="648"/>
      <c r="BD113" s="648"/>
      <c r="BE113" s="648"/>
      <c r="BF113" s="648"/>
      <c r="BG113" s="2681"/>
      <c r="BH113" s="2677"/>
      <c r="BI113" s="2870"/>
      <c r="BJ113" s="2871"/>
      <c r="BK113" s="3716"/>
      <c r="BL113" s="3717"/>
      <c r="BM113" s="3879">
        <f t="shared" si="251"/>
        <v>0</v>
      </c>
      <c r="BN113" s="3743"/>
      <c r="BO113" s="3885">
        <f t="shared" si="252"/>
        <v>0</v>
      </c>
      <c r="BP113" s="3320">
        <f>(IF(W113="ARA SINAV",(IFERROR((VLOOKUP(AB113,hesap!V:W,2,0)),0)),0))+Y113</f>
        <v>0</v>
      </c>
      <c r="BQ113" s="2903">
        <f t="shared" si="253"/>
        <v>0</v>
      </c>
      <c r="BR113" s="2938"/>
      <c r="BS113" s="2721"/>
      <c r="BT113" s="4425">
        <f t="shared" si="254"/>
        <v>0</v>
      </c>
      <c r="BU113" s="4426"/>
      <c r="BV113" s="3496">
        <f t="shared" si="255"/>
        <v>0</v>
      </c>
      <c r="BW113" s="2971">
        <f t="shared" si="256"/>
        <v>0</v>
      </c>
      <c r="BX113" s="4475">
        <f t="shared" si="257"/>
        <v>0</v>
      </c>
      <c r="BY113" s="4476"/>
      <c r="BZ113" s="4476"/>
      <c r="CA113" s="4477"/>
      <c r="CB113" s="330"/>
      <c r="CC113" s="328"/>
      <c r="CD113" s="327"/>
      <c r="CE113" s="329"/>
      <c r="CF113" s="330"/>
      <c r="CG113" s="328"/>
      <c r="CH113" s="327"/>
      <c r="CI113" s="2166"/>
      <c r="CJ113" s="330"/>
      <c r="CK113" s="2159"/>
      <c r="CL113" s="327"/>
      <c r="CM113" s="2159"/>
      <c r="CN113" s="327"/>
      <c r="CO113" s="2159"/>
      <c r="CP113" s="4461" t="str">
        <f>IF(FF113&lt;&gt;"FAZLA !!!",EB113,'BİLGİ GİR'!FF113)</f>
        <v/>
      </c>
      <c r="CQ113" s="4462"/>
      <c r="CR113" s="4463"/>
      <c r="CS113" s="1944">
        <f>CB103*CB113+CD103*CD113+CF103*CF113+CH103*CH113+CJ103*CJ113+CL103*CL113+CN103*CN113</f>
        <v>0</v>
      </c>
      <c r="CT113" s="1945">
        <f>CB103*CC113+CD103*CE113+CF103*CG113+CH103*CI113+CJ103*CK113+CL103*CM113+CN103*CO113</f>
        <v>0</v>
      </c>
      <c r="CU113" s="3670">
        <v>14</v>
      </c>
      <c r="CV113" s="1693"/>
      <c r="CW113" s="1693"/>
      <c r="CX113" s="1693"/>
      <c r="CY113" s="1693"/>
      <c r="CZ113" s="3330"/>
      <c r="DA113" s="3343"/>
      <c r="DB113" s="2598"/>
      <c r="DC113" s="3276">
        <f t="shared" si="258"/>
        <v>0</v>
      </c>
      <c r="DD113" s="1807"/>
      <c r="DE113" s="91">
        <f t="shared" si="259"/>
        <v>4</v>
      </c>
      <c r="DF113" s="307">
        <f t="shared" si="260"/>
        <v>4</v>
      </c>
      <c r="DG113" s="307">
        <f t="shared" si="261"/>
        <v>4</v>
      </c>
      <c r="DH113" s="307">
        <f t="shared" si="262"/>
        <v>4</v>
      </c>
      <c r="DI113" s="307">
        <f t="shared" si="263"/>
        <v>4</v>
      </c>
      <c r="DJ113" s="307">
        <f t="shared" si="264"/>
        <v>4</v>
      </c>
      <c r="DK113" s="307">
        <f t="shared" si="265"/>
        <v>4</v>
      </c>
      <c r="DL113" s="93" t="str">
        <f t="shared" si="266"/>
        <v/>
      </c>
      <c r="DM113" s="93" t="str">
        <f t="shared" si="243"/>
        <v/>
      </c>
      <c r="DN113" s="93" t="str">
        <f t="shared" si="244"/>
        <v/>
      </c>
      <c r="DO113" s="93" t="str">
        <f t="shared" si="245"/>
        <v/>
      </c>
      <c r="DP113" s="93" t="str">
        <f t="shared" si="246"/>
        <v/>
      </c>
      <c r="DQ113" s="93" t="str">
        <f t="shared" si="247"/>
        <v/>
      </c>
      <c r="DR113" s="93" t="str">
        <f t="shared" si="248"/>
        <v/>
      </c>
      <c r="DS113" s="94" t="str">
        <f t="shared" si="249"/>
        <v/>
      </c>
      <c r="DT113" s="73"/>
      <c r="DU113" s="88" t="str">
        <f t="shared" si="276"/>
        <v/>
      </c>
      <c r="DV113" s="88" t="str">
        <f t="shared" si="277"/>
        <v/>
      </c>
      <c r="DW113" s="88" t="str">
        <f t="shared" si="278"/>
        <v/>
      </c>
      <c r="DX113" s="88" t="str">
        <f t="shared" si="279"/>
        <v/>
      </c>
      <c r="DY113" s="88" t="str">
        <f t="shared" si="280"/>
        <v/>
      </c>
      <c r="DZ113" s="88" t="str">
        <f t="shared" si="281"/>
        <v/>
      </c>
      <c r="EA113" s="88" t="str">
        <f t="shared" si="282"/>
        <v/>
      </c>
      <c r="EB113" s="89" t="str">
        <f t="shared" si="267"/>
        <v/>
      </c>
      <c r="ED113" s="314">
        <f t="shared" si="268"/>
        <v>0</v>
      </c>
      <c r="EE113" s="2136">
        <f t="shared" si="269"/>
        <v>0</v>
      </c>
      <c r="EF113" s="3362" t="s">
        <v>381</v>
      </c>
      <c r="EG113" s="854"/>
      <c r="EH113" s="90"/>
      <c r="EI113" s="90"/>
      <c r="EJ113" s="90"/>
      <c r="EK113" s="359"/>
      <c r="EL113" s="42"/>
      <c r="EM113" s="42"/>
      <c r="EN113" s="42"/>
      <c r="EO113" s="360" t="s">
        <v>87</v>
      </c>
      <c r="EP113" s="360"/>
      <c r="EQ113" s="360"/>
      <c r="ER113" s="360"/>
      <c r="ES113" s="2664" t="str">
        <f>IF(BH98="","Tamam",BH98)</f>
        <v>Tamam</v>
      </c>
      <c r="EU113" s="264"/>
      <c r="EV113" s="264"/>
      <c r="FA113" s="1436"/>
      <c r="FE113" s="84">
        <f t="shared" si="270"/>
        <v>0</v>
      </c>
      <c r="FF113" s="4455" t="str">
        <f t="shared" si="271"/>
        <v/>
      </c>
      <c r="FG113" s="4456"/>
      <c r="FH113" s="4457"/>
      <c r="FI113" s="84">
        <f t="shared" si="272"/>
        <v>0</v>
      </c>
      <c r="FJ113" s="801">
        <f t="shared" si="273"/>
        <v>0</v>
      </c>
      <c r="FK113" s="333">
        <f t="shared" si="274"/>
        <v>0</v>
      </c>
      <c r="FP113" s="336"/>
      <c r="FQ113" s="336"/>
      <c r="FR113" s="336"/>
      <c r="FS113" s="336"/>
      <c r="FT113" s="336"/>
      <c r="FU113" s="336"/>
      <c r="FV113" s="336"/>
      <c r="FW113" s="341"/>
      <c r="LS113" s="2113">
        <f t="shared" si="275"/>
        <v>0</v>
      </c>
    </row>
    <row r="114" spans="2:331" s="84" customFormat="1" ht="9.75" customHeight="1">
      <c r="B114" s="95"/>
      <c r="C114" s="737"/>
      <c r="D114" s="1324"/>
      <c r="E114" s="4882"/>
      <c r="F114" s="4551"/>
      <c r="G114" s="4552"/>
      <c r="H114" s="4552"/>
      <c r="I114" s="4552"/>
      <c r="J114" s="4553"/>
      <c r="K114" s="2644"/>
      <c r="L114" s="2743"/>
      <c r="M114" s="4538"/>
      <c r="N114" s="4539"/>
      <c r="O114" s="4539"/>
      <c r="P114" s="4539"/>
      <c r="Q114" s="4539"/>
      <c r="R114" s="4539"/>
      <c r="S114" s="4539"/>
      <c r="T114" s="4539"/>
      <c r="U114" s="4540"/>
      <c r="V114" s="1950" t="str">
        <f>IF(F114="","",(F114&amp;(COUNTIF($F$107:F114,F114))))</f>
        <v/>
      </c>
      <c r="W114" s="4544"/>
      <c r="X114" s="4545"/>
      <c r="Y114" s="3731"/>
      <c r="Z114" s="3016">
        <f t="shared" si="250"/>
        <v>0</v>
      </c>
      <c r="AA114" s="3028"/>
      <c r="AB114" s="4960"/>
      <c r="AC114" s="4961"/>
      <c r="AD114" s="3050"/>
      <c r="AE114" s="2691"/>
      <c r="AF114" s="2657"/>
      <c r="AG114" s="648"/>
      <c r="AH114" s="648"/>
      <c r="AI114" s="648"/>
      <c r="AJ114" s="648"/>
      <c r="AK114" s="648"/>
      <c r="AL114" s="648"/>
      <c r="AM114" s="648"/>
      <c r="AN114" s="648"/>
      <c r="AO114" s="648"/>
      <c r="AP114" s="649"/>
      <c r="AQ114" s="648"/>
      <c r="AR114" s="648"/>
      <c r="AS114" s="648"/>
      <c r="AT114" s="648"/>
      <c r="AU114" s="648"/>
      <c r="AV114" s="648"/>
      <c r="AW114" s="648"/>
      <c r="AX114" s="648"/>
      <c r="AY114" s="648"/>
      <c r="AZ114" s="648"/>
      <c r="BA114" s="648"/>
      <c r="BB114" s="648"/>
      <c r="BC114" s="648"/>
      <c r="BD114" s="648"/>
      <c r="BE114" s="648"/>
      <c r="BF114" s="648"/>
      <c r="BG114" s="2681"/>
      <c r="BH114" s="2677"/>
      <c r="BI114" s="2868"/>
      <c r="BJ114" s="2869"/>
      <c r="BK114" s="3714"/>
      <c r="BL114" s="3715"/>
      <c r="BM114" s="3879">
        <f t="shared" si="251"/>
        <v>0</v>
      </c>
      <c r="BN114" s="3814"/>
      <c r="BO114" s="3885">
        <f t="shared" si="252"/>
        <v>0</v>
      </c>
      <c r="BP114" s="3320">
        <f>(IF(W114="ARA SINAV",(IFERROR((VLOOKUP(AB114,hesap!V:W,2,0)),0)),0))+Y114</f>
        <v>0</v>
      </c>
      <c r="BQ114" s="2903">
        <f t="shared" si="253"/>
        <v>0</v>
      </c>
      <c r="BR114" s="2937"/>
      <c r="BS114" s="2720"/>
      <c r="BT114" s="4425">
        <f t="shared" si="254"/>
        <v>0</v>
      </c>
      <c r="BU114" s="4426"/>
      <c r="BV114" s="3495">
        <f t="shared" si="255"/>
        <v>0</v>
      </c>
      <c r="BW114" s="2971">
        <f t="shared" si="256"/>
        <v>0</v>
      </c>
      <c r="BX114" s="4475">
        <f t="shared" si="257"/>
        <v>0</v>
      </c>
      <c r="BY114" s="4476"/>
      <c r="BZ114" s="4476"/>
      <c r="CA114" s="4477"/>
      <c r="CB114" s="326"/>
      <c r="CC114" s="324"/>
      <c r="CD114" s="323"/>
      <c r="CE114" s="325"/>
      <c r="CF114" s="326"/>
      <c r="CG114" s="324"/>
      <c r="CH114" s="323"/>
      <c r="CI114" s="2165"/>
      <c r="CJ114" s="326"/>
      <c r="CK114" s="2158"/>
      <c r="CL114" s="323"/>
      <c r="CM114" s="2158"/>
      <c r="CN114" s="323"/>
      <c r="CO114" s="2158"/>
      <c r="CP114" s="4461" t="str">
        <f>IF(FF114&lt;&gt;"FAZLA !!!",EB114,'BİLGİ GİR'!FF114)</f>
        <v/>
      </c>
      <c r="CQ114" s="4462"/>
      <c r="CR114" s="4463"/>
      <c r="CS114" s="1944">
        <f>CB103*CB114+CD103*CD114+CF103*CF114+CH103*CH114+CJ103*CJ114+CL103*CL114+CN103*CN114</f>
        <v>0</v>
      </c>
      <c r="CT114" s="1945">
        <f>CB103*CC114+CD103*CE114+CF103*CG114+CH103*CI114+CJ103*CK114+CL103*CM114+CN103*CO114</f>
        <v>0</v>
      </c>
      <c r="CU114" s="3670">
        <v>15</v>
      </c>
      <c r="CV114" s="1693"/>
      <c r="CW114" s="1693"/>
      <c r="CX114" s="1693"/>
      <c r="CY114" s="1693"/>
      <c r="CZ114" s="3330"/>
      <c r="DA114" s="3343"/>
      <c r="DB114" s="2598"/>
      <c r="DC114" s="3276">
        <f t="shared" si="258"/>
        <v>0</v>
      </c>
      <c r="DD114" s="1807"/>
      <c r="DE114" s="91">
        <f t="shared" si="259"/>
        <v>4</v>
      </c>
      <c r="DF114" s="307">
        <f t="shared" si="260"/>
        <v>4</v>
      </c>
      <c r="DG114" s="307">
        <f t="shared" si="261"/>
        <v>4</v>
      </c>
      <c r="DH114" s="307">
        <f t="shared" si="262"/>
        <v>4</v>
      </c>
      <c r="DI114" s="307">
        <f t="shared" si="263"/>
        <v>4</v>
      </c>
      <c r="DJ114" s="307">
        <f t="shared" si="264"/>
        <v>4</v>
      </c>
      <c r="DK114" s="307">
        <f t="shared" si="265"/>
        <v>4</v>
      </c>
      <c r="DL114" s="93" t="str">
        <f t="shared" si="266"/>
        <v/>
      </c>
      <c r="DM114" s="93" t="str">
        <f t="shared" si="243"/>
        <v/>
      </c>
      <c r="DN114" s="93" t="str">
        <f t="shared" si="244"/>
        <v/>
      </c>
      <c r="DO114" s="93" t="str">
        <f t="shared" si="245"/>
        <v/>
      </c>
      <c r="DP114" s="93" t="str">
        <f t="shared" si="246"/>
        <v/>
      </c>
      <c r="DQ114" s="93" t="str">
        <f t="shared" si="247"/>
        <v/>
      </c>
      <c r="DR114" s="93" t="str">
        <f t="shared" si="248"/>
        <v/>
      </c>
      <c r="DS114" s="94" t="str">
        <f t="shared" si="249"/>
        <v/>
      </c>
      <c r="DT114" s="73"/>
      <c r="DU114" s="88" t="str">
        <f t="shared" si="276"/>
        <v/>
      </c>
      <c r="DV114" s="88" t="str">
        <f t="shared" si="277"/>
        <v/>
      </c>
      <c r="DW114" s="88" t="str">
        <f t="shared" si="278"/>
        <v/>
      </c>
      <c r="DX114" s="88" t="str">
        <f t="shared" si="279"/>
        <v/>
      </c>
      <c r="DY114" s="88" t="str">
        <f t="shared" si="280"/>
        <v/>
      </c>
      <c r="DZ114" s="88" t="str">
        <f t="shared" si="281"/>
        <v/>
      </c>
      <c r="EA114" s="88" t="str">
        <f t="shared" si="282"/>
        <v/>
      </c>
      <c r="EB114" s="89" t="str">
        <f t="shared" si="267"/>
        <v/>
      </c>
      <c r="ED114" s="314">
        <f t="shared" si="268"/>
        <v>0</v>
      </c>
      <c r="EE114" s="2136">
        <f t="shared" si="269"/>
        <v>0</v>
      </c>
      <c r="EF114" s="3363" t="s">
        <v>119</v>
      </c>
      <c r="EG114" s="854"/>
      <c r="EH114" s="90"/>
      <c r="EI114" s="90"/>
      <c r="EJ114" s="90"/>
      <c r="EK114" s="359"/>
      <c r="EL114" s="42"/>
      <c r="EM114" s="42"/>
      <c r="EN114" s="42"/>
      <c r="EO114" s="360" t="s">
        <v>87</v>
      </c>
      <c r="EP114" s="360"/>
      <c r="EQ114" s="360"/>
      <c r="ER114" s="360"/>
      <c r="ES114" s="2664" t="str">
        <f>IF(FI141&gt;FE141,"Gündüz yazılmayan Fakülte/Y.Okul adı var!","Tamam")</f>
        <v>Tamam</v>
      </c>
      <c r="FA114" s="1436"/>
      <c r="FE114" s="84">
        <f t="shared" si="270"/>
        <v>0</v>
      </c>
      <c r="FF114" s="4455" t="str">
        <f t="shared" si="271"/>
        <v/>
      </c>
      <c r="FG114" s="4456"/>
      <c r="FH114" s="4457"/>
      <c r="FI114" s="84">
        <f t="shared" si="272"/>
        <v>0</v>
      </c>
      <c r="FJ114" s="801">
        <f t="shared" si="273"/>
        <v>0</v>
      </c>
      <c r="FK114" s="333">
        <f t="shared" si="274"/>
        <v>0</v>
      </c>
      <c r="FP114" s="336"/>
      <c r="FQ114" s="336"/>
      <c r="FR114" s="336"/>
      <c r="FS114" s="336"/>
      <c r="FT114" s="336"/>
      <c r="FU114" s="336"/>
      <c r="FV114" s="336"/>
      <c r="FW114" s="341"/>
      <c r="LS114" s="2113">
        <f t="shared" si="275"/>
        <v>0</v>
      </c>
    </row>
    <row r="115" spans="2:331" s="84" customFormat="1" ht="9.75" customHeight="1" thickBot="1">
      <c r="B115" s="95"/>
      <c r="C115" s="737"/>
      <c r="D115" s="1324"/>
      <c r="E115" s="4882"/>
      <c r="F115" s="4541"/>
      <c r="G115" s="4542"/>
      <c r="H115" s="4542"/>
      <c r="I115" s="4542"/>
      <c r="J115" s="4543"/>
      <c r="K115" s="2793"/>
      <c r="L115" s="2744"/>
      <c r="M115" s="4535"/>
      <c r="N115" s="4536"/>
      <c r="O115" s="4536"/>
      <c r="P115" s="4536"/>
      <c r="Q115" s="4536"/>
      <c r="R115" s="4536"/>
      <c r="S115" s="4536"/>
      <c r="T115" s="4536"/>
      <c r="U115" s="4537"/>
      <c r="V115" s="1950" t="str">
        <f>IF(F115="","",(F115&amp;(COUNTIF($F$107:F115,F115))))</f>
        <v/>
      </c>
      <c r="W115" s="4554"/>
      <c r="X115" s="4555"/>
      <c r="Y115" s="3732"/>
      <c r="Z115" s="3016">
        <f t="shared" si="250"/>
        <v>0</v>
      </c>
      <c r="AA115" s="3027"/>
      <c r="AB115" s="4779"/>
      <c r="AC115" s="4780"/>
      <c r="AD115" s="3050"/>
      <c r="AE115" s="2691"/>
      <c r="AF115" s="2657"/>
      <c r="AG115" s="648"/>
      <c r="AH115" s="648"/>
      <c r="AI115" s="648"/>
      <c r="AJ115" s="648"/>
      <c r="AK115" s="648"/>
      <c r="AL115" s="648"/>
      <c r="AM115" s="648"/>
      <c r="AN115" s="648"/>
      <c r="AO115" s="648"/>
      <c r="AP115" s="649"/>
      <c r="AQ115" s="648"/>
      <c r="AR115" s="648"/>
      <c r="AS115" s="648"/>
      <c r="AT115" s="648"/>
      <c r="AU115" s="648"/>
      <c r="AV115" s="648"/>
      <c r="AW115" s="648"/>
      <c r="AX115" s="648"/>
      <c r="AY115" s="648"/>
      <c r="AZ115" s="648"/>
      <c r="BA115" s="648"/>
      <c r="BB115" s="648"/>
      <c r="BC115" s="648"/>
      <c r="BD115" s="648"/>
      <c r="BE115" s="648"/>
      <c r="BF115" s="648"/>
      <c r="BG115" s="2681"/>
      <c r="BH115" s="2677"/>
      <c r="BI115" s="2870"/>
      <c r="BJ115" s="2871"/>
      <c r="BK115" s="3716"/>
      <c r="BL115" s="3717"/>
      <c r="BM115" s="3879">
        <f t="shared" si="251"/>
        <v>0</v>
      </c>
      <c r="BN115" s="3743"/>
      <c r="BO115" s="3885">
        <f t="shared" si="252"/>
        <v>0</v>
      </c>
      <c r="BP115" s="3320">
        <f>(IF(W115="ARA SINAV",(IFERROR((VLOOKUP(AB115,hesap!V:W,2,0)),0)),0))+Y115</f>
        <v>0</v>
      </c>
      <c r="BQ115" s="2903">
        <f t="shared" si="253"/>
        <v>0</v>
      </c>
      <c r="BR115" s="2938"/>
      <c r="BS115" s="2721"/>
      <c r="BT115" s="4425">
        <f t="shared" si="254"/>
        <v>0</v>
      </c>
      <c r="BU115" s="4426"/>
      <c r="BV115" s="3496">
        <f t="shared" si="255"/>
        <v>0</v>
      </c>
      <c r="BW115" s="2971">
        <f t="shared" si="256"/>
        <v>0</v>
      </c>
      <c r="BX115" s="4475">
        <f t="shared" si="257"/>
        <v>0</v>
      </c>
      <c r="BY115" s="4476"/>
      <c r="BZ115" s="4476"/>
      <c r="CA115" s="4477"/>
      <c r="CB115" s="330"/>
      <c r="CC115" s="328"/>
      <c r="CD115" s="327"/>
      <c r="CE115" s="329"/>
      <c r="CF115" s="330"/>
      <c r="CG115" s="328"/>
      <c r="CH115" s="327"/>
      <c r="CI115" s="2166"/>
      <c r="CJ115" s="330"/>
      <c r="CK115" s="2159"/>
      <c r="CL115" s="327"/>
      <c r="CM115" s="2159"/>
      <c r="CN115" s="327"/>
      <c r="CO115" s="2159"/>
      <c r="CP115" s="4461" t="str">
        <f>IF(FF115&lt;&gt;"FAZLA !!!",EB115,'BİLGİ GİR'!FF115)</f>
        <v/>
      </c>
      <c r="CQ115" s="4462"/>
      <c r="CR115" s="4463"/>
      <c r="CS115" s="1944">
        <f>CB103*CB115+CD103*CD115+CF103*CF115+CH103*CH115+CJ103*CJ115+CL103*CL115+CN103*CN115</f>
        <v>0</v>
      </c>
      <c r="CT115" s="1945">
        <f>CB103*CC115+CD103*CE115+CF103*CG115+CH103*CI115+CJ103*CK115+CL103*CM115+CN103*CO115</f>
        <v>0</v>
      </c>
      <c r="CU115" s="3672">
        <v>16</v>
      </c>
      <c r="CV115" s="2779"/>
      <c r="CW115" s="2779"/>
      <c r="CX115" s="2779"/>
      <c r="CY115" s="2779"/>
      <c r="CZ115" s="3331"/>
      <c r="DA115" s="3344"/>
      <c r="DB115" s="2780"/>
      <c r="DC115" s="3278">
        <f>COUNTIF(CV115:DB115,"x")+COUNTIF(CV115:DB115,"U")</f>
        <v>0</v>
      </c>
      <c r="DD115" s="1807"/>
      <c r="DE115" s="91">
        <f t="shared" si="259"/>
        <v>4</v>
      </c>
      <c r="DF115" s="307">
        <f t="shared" si="260"/>
        <v>4</v>
      </c>
      <c r="DG115" s="307">
        <f t="shared" si="261"/>
        <v>4</v>
      </c>
      <c r="DH115" s="307">
        <f t="shared" si="262"/>
        <v>4</v>
      </c>
      <c r="DI115" s="307">
        <f t="shared" si="263"/>
        <v>4</v>
      </c>
      <c r="DJ115" s="307">
        <f t="shared" si="264"/>
        <v>4</v>
      </c>
      <c r="DK115" s="307">
        <f t="shared" si="265"/>
        <v>4</v>
      </c>
      <c r="DL115" s="93" t="str">
        <f t="shared" si="266"/>
        <v/>
      </c>
      <c r="DM115" s="93" t="str">
        <f t="shared" si="243"/>
        <v/>
      </c>
      <c r="DN115" s="93" t="str">
        <f t="shared" si="244"/>
        <v/>
      </c>
      <c r="DO115" s="93" t="str">
        <f t="shared" si="245"/>
        <v/>
      </c>
      <c r="DP115" s="93" t="str">
        <f t="shared" si="246"/>
        <v/>
      </c>
      <c r="DQ115" s="93" t="str">
        <f t="shared" si="247"/>
        <v/>
      </c>
      <c r="DR115" s="93" t="str">
        <f t="shared" si="248"/>
        <v/>
      </c>
      <c r="DS115" s="94" t="str">
        <f t="shared" si="249"/>
        <v/>
      </c>
      <c r="DT115" s="73"/>
      <c r="DU115" s="88" t="str">
        <f t="shared" si="276"/>
        <v/>
      </c>
      <c r="DV115" s="88" t="str">
        <f t="shared" si="277"/>
        <v/>
      </c>
      <c r="DW115" s="88" t="str">
        <f t="shared" si="278"/>
        <v/>
      </c>
      <c r="DX115" s="88" t="str">
        <f t="shared" si="279"/>
        <v/>
      </c>
      <c r="DY115" s="88" t="str">
        <f t="shared" si="280"/>
        <v/>
      </c>
      <c r="DZ115" s="88" t="str">
        <f t="shared" si="281"/>
        <v/>
      </c>
      <c r="EA115" s="88" t="str">
        <f t="shared" si="282"/>
        <v/>
      </c>
      <c r="EB115" s="89" t="str">
        <f t="shared" si="267"/>
        <v/>
      </c>
      <c r="ED115" s="314">
        <f t="shared" si="268"/>
        <v>0</v>
      </c>
      <c r="EE115" s="2136">
        <f t="shared" si="269"/>
        <v>0</v>
      </c>
      <c r="EF115" s="3363" t="s">
        <v>118</v>
      </c>
      <c r="EG115" s="854"/>
      <c r="EH115" s="90"/>
      <c r="EI115" s="90"/>
      <c r="EJ115" s="90"/>
      <c r="EK115" s="359"/>
      <c r="EL115" s="42"/>
      <c r="EM115" s="42"/>
      <c r="EN115" s="42"/>
      <c r="EO115" s="360" t="s">
        <v>87</v>
      </c>
      <c r="EP115" s="360"/>
      <c r="EQ115" s="360"/>
      <c r="ER115" s="360"/>
      <c r="ES115" s="2664" t="str">
        <f>IF(FI191&gt;FE191,"Gece yazılmayan Fakülte/Y.Okul adı var!","Tamam")</f>
        <v>Tamam</v>
      </c>
      <c r="FA115" s="1436"/>
      <c r="FE115" s="84">
        <f t="shared" si="270"/>
        <v>0</v>
      </c>
      <c r="FF115" s="4455" t="str">
        <f t="shared" si="271"/>
        <v/>
      </c>
      <c r="FG115" s="4456"/>
      <c r="FH115" s="4457"/>
      <c r="FI115" s="84">
        <f t="shared" si="272"/>
        <v>0</v>
      </c>
      <c r="FJ115" s="801">
        <f t="shared" si="273"/>
        <v>0</v>
      </c>
      <c r="FK115" s="333">
        <f t="shared" si="274"/>
        <v>0</v>
      </c>
      <c r="FP115" s="336"/>
      <c r="FQ115" s="336"/>
      <c r="FR115" s="336"/>
      <c r="FS115" s="336"/>
      <c r="FT115" s="336"/>
      <c r="FU115" s="336"/>
      <c r="FV115" s="336"/>
      <c r="FW115" s="341"/>
      <c r="LA115" s="4451" t="s">
        <v>216</v>
      </c>
      <c r="LB115" s="4451"/>
      <c r="LC115" s="4451"/>
      <c r="LD115" s="4451"/>
      <c r="LE115" s="4451"/>
      <c r="LG115" s="4448" t="s">
        <v>217</v>
      </c>
      <c r="LH115" s="4448"/>
      <c r="LI115" s="4448"/>
      <c r="LJ115" s="4448"/>
      <c r="LK115" s="4448"/>
      <c r="LS115" s="2113">
        <f t="shared" si="275"/>
        <v>0</v>
      </c>
    </row>
    <row r="116" spans="2:331" s="84" customFormat="1" ht="9.75" customHeight="1">
      <c r="B116" s="95"/>
      <c r="C116" s="737"/>
      <c r="D116" s="1324"/>
      <c r="E116" s="4882"/>
      <c r="F116" s="4551"/>
      <c r="G116" s="4552"/>
      <c r="H116" s="4552"/>
      <c r="I116" s="4552"/>
      <c r="J116" s="4553"/>
      <c r="K116" s="2644"/>
      <c r="L116" s="2743"/>
      <c r="M116" s="4538"/>
      <c r="N116" s="4539"/>
      <c r="O116" s="4539"/>
      <c r="P116" s="4539"/>
      <c r="Q116" s="4539"/>
      <c r="R116" s="4539"/>
      <c r="S116" s="4539"/>
      <c r="T116" s="4539"/>
      <c r="U116" s="4540"/>
      <c r="V116" s="1950" t="str">
        <f>IF(F116="","",(F116&amp;(COUNTIF($F$107:F116,F116))))</f>
        <v/>
      </c>
      <c r="W116" s="4544"/>
      <c r="X116" s="4545"/>
      <c r="Y116" s="3731"/>
      <c r="Z116" s="3016">
        <f t="shared" si="250"/>
        <v>0</v>
      </c>
      <c r="AA116" s="3028"/>
      <c r="AB116" s="4960"/>
      <c r="AC116" s="4961"/>
      <c r="AD116" s="3050"/>
      <c r="AE116" s="2691"/>
      <c r="AF116" s="2657"/>
      <c r="AG116" s="648"/>
      <c r="AH116" s="648"/>
      <c r="AI116" s="648"/>
      <c r="AJ116" s="648"/>
      <c r="AK116" s="648"/>
      <c r="AL116" s="648"/>
      <c r="AM116" s="648"/>
      <c r="AN116" s="648"/>
      <c r="AO116" s="648"/>
      <c r="AP116" s="649"/>
      <c r="AQ116" s="648"/>
      <c r="AR116" s="648"/>
      <c r="AS116" s="648"/>
      <c r="AT116" s="648"/>
      <c r="AU116" s="648"/>
      <c r="AV116" s="648"/>
      <c r="AW116" s="648"/>
      <c r="AX116" s="648"/>
      <c r="AY116" s="648"/>
      <c r="AZ116" s="648"/>
      <c r="BA116" s="648"/>
      <c r="BB116" s="648"/>
      <c r="BC116" s="648"/>
      <c r="BD116" s="648"/>
      <c r="BE116" s="648"/>
      <c r="BF116" s="648"/>
      <c r="BG116" s="2681"/>
      <c r="BH116" s="2677"/>
      <c r="BI116" s="2868"/>
      <c r="BJ116" s="2869"/>
      <c r="BK116" s="3714"/>
      <c r="BL116" s="3715"/>
      <c r="BM116" s="3879">
        <f t="shared" si="251"/>
        <v>0</v>
      </c>
      <c r="BN116" s="3814"/>
      <c r="BO116" s="3885">
        <f t="shared" si="252"/>
        <v>0</v>
      </c>
      <c r="BP116" s="3320">
        <f>(IF(W116="ARA SINAV",(IFERROR((VLOOKUP(AB116,hesap!V:W,2,0)),0)),0))+Y116</f>
        <v>0</v>
      </c>
      <c r="BQ116" s="2903">
        <f t="shared" si="253"/>
        <v>0</v>
      </c>
      <c r="BR116" s="2937"/>
      <c r="BS116" s="2720"/>
      <c r="BT116" s="4425">
        <f t="shared" si="254"/>
        <v>0</v>
      </c>
      <c r="BU116" s="4426"/>
      <c r="BV116" s="3495">
        <f t="shared" si="255"/>
        <v>0</v>
      </c>
      <c r="BW116" s="2971">
        <f t="shared" si="256"/>
        <v>0</v>
      </c>
      <c r="BX116" s="4475">
        <f t="shared" si="257"/>
        <v>0</v>
      </c>
      <c r="BY116" s="4476"/>
      <c r="BZ116" s="4476"/>
      <c r="CA116" s="4477"/>
      <c r="CB116" s="326"/>
      <c r="CC116" s="324"/>
      <c r="CD116" s="323"/>
      <c r="CE116" s="325"/>
      <c r="CF116" s="326"/>
      <c r="CG116" s="324"/>
      <c r="CH116" s="323"/>
      <c r="CI116" s="2165"/>
      <c r="CJ116" s="326"/>
      <c r="CK116" s="2158"/>
      <c r="CL116" s="323"/>
      <c r="CM116" s="2158"/>
      <c r="CN116" s="323"/>
      <c r="CO116" s="2158"/>
      <c r="CP116" s="4461" t="str">
        <f>IF(FF116&lt;&gt;"FAZLA !!!",EB116,'BİLGİ GİR'!FF116)</f>
        <v/>
      </c>
      <c r="CQ116" s="4462"/>
      <c r="CR116" s="4463"/>
      <c r="CS116" s="1944">
        <f>CB103*CB116+CD103*CD116+CF103*CF116+CH103*CH116+CJ103*CJ116+CL103*CL116+CN103*CN116</f>
        <v>0</v>
      </c>
      <c r="CT116" s="1945">
        <f>CB103*CC116+CD103*CE116+CF103*CG116+CH103*CI116+CJ103*CK116+CL103*CM116+CN103*CO116</f>
        <v>0</v>
      </c>
      <c r="CU116" s="4019" t="s">
        <v>70</v>
      </c>
      <c r="CV116" s="4020">
        <f t="shared" ref="CV116" si="283">(FIXED((COUNTIF(CV107:CV115,"X")))*1)+(FIXED((COUNTIF(CV141:CV174,"NX")))*1)</f>
        <v>0</v>
      </c>
      <c r="CW116" s="4020">
        <f>(FIXED((COUNTIF(CW107:CW115,"X")))*1)+(FIXED((COUNTIF(CW141:CW174,"NX")))*1)</f>
        <v>0</v>
      </c>
      <c r="CX116" s="4021">
        <f t="shared" ref="CX116:DB116" si="284">(FIXED((COUNTIF(CX107:CX115,"X")))*1)+(FIXED((COUNTIF(CX141:CX174,"NX")))*1)</f>
        <v>0</v>
      </c>
      <c r="CY116" s="4021">
        <f t="shared" si="284"/>
        <v>0</v>
      </c>
      <c r="CZ116" s="4022">
        <f t="shared" si="284"/>
        <v>0</v>
      </c>
      <c r="DA116" s="4023">
        <f t="shared" si="284"/>
        <v>0</v>
      </c>
      <c r="DB116" s="4020">
        <f t="shared" si="284"/>
        <v>0</v>
      </c>
      <c r="DC116" s="4024">
        <f>SUM(CV116:DB116)</f>
        <v>0</v>
      </c>
      <c r="DD116" s="1807"/>
      <c r="DE116" s="91">
        <f t="shared" si="259"/>
        <v>4</v>
      </c>
      <c r="DF116" s="307">
        <f t="shared" si="260"/>
        <v>4</v>
      </c>
      <c r="DG116" s="307">
        <f t="shared" si="261"/>
        <v>4</v>
      </c>
      <c r="DH116" s="307">
        <f t="shared" si="262"/>
        <v>4</v>
      </c>
      <c r="DI116" s="307">
        <f t="shared" si="263"/>
        <v>4</v>
      </c>
      <c r="DJ116" s="307">
        <f t="shared" si="264"/>
        <v>4</v>
      </c>
      <c r="DK116" s="307">
        <f t="shared" si="265"/>
        <v>4</v>
      </c>
      <c r="DL116" s="93" t="str">
        <f t="shared" si="266"/>
        <v/>
      </c>
      <c r="DM116" s="93" t="str">
        <f t="shared" si="243"/>
        <v/>
      </c>
      <c r="DN116" s="93" t="str">
        <f t="shared" si="244"/>
        <v/>
      </c>
      <c r="DO116" s="93" t="str">
        <f t="shared" si="245"/>
        <v/>
      </c>
      <c r="DP116" s="93" t="str">
        <f t="shared" si="246"/>
        <v/>
      </c>
      <c r="DQ116" s="93" t="str">
        <f t="shared" si="247"/>
        <v/>
      </c>
      <c r="DR116" s="93" t="str">
        <f t="shared" si="248"/>
        <v/>
      </c>
      <c r="DS116" s="94" t="str">
        <f t="shared" si="249"/>
        <v/>
      </c>
      <c r="DT116" s="73"/>
      <c r="DU116" s="88" t="str">
        <f t="shared" si="276"/>
        <v/>
      </c>
      <c r="DV116" s="88" t="str">
        <f t="shared" si="277"/>
        <v/>
      </c>
      <c r="DW116" s="88" t="str">
        <f t="shared" si="278"/>
        <v/>
      </c>
      <c r="DX116" s="88" t="str">
        <f t="shared" si="279"/>
        <v/>
      </c>
      <c r="DY116" s="88" t="str">
        <f t="shared" si="280"/>
        <v/>
      </c>
      <c r="DZ116" s="88" t="str">
        <f t="shared" si="281"/>
        <v/>
      </c>
      <c r="EA116" s="88" t="str">
        <f t="shared" si="282"/>
        <v/>
      </c>
      <c r="EB116" s="89" t="str">
        <f t="shared" si="267"/>
        <v/>
      </c>
      <c r="ED116" s="314">
        <f t="shared" si="268"/>
        <v>0</v>
      </c>
      <c r="EE116" s="2136">
        <f t="shared" si="269"/>
        <v>0</v>
      </c>
      <c r="EF116" s="3363" t="s">
        <v>321</v>
      </c>
      <c r="EG116" s="854"/>
      <c r="EH116" s="90"/>
      <c r="EI116" s="90"/>
      <c r="EJ116" s="90"/>
      <c r="EK116" s="33"/>
      <c r="EO116" s="360" t="s">
        <v>87</v>
      </c>
      <c r="ES116" s="2664" t="str">
        <f>IF(BT190&lt;&gt;DC189,"Zorunlu ders saatleri [ Z ]'ler "&amp;EY116&amp;EZ116&amp;" dağıtılmış!","Tamam")</f>
        <v>Tamam</v>
      </c>
      <c r="EY116" s="1782">
        <f>BT190-DC189</f>
        <v>0</v>
      </c>
      <c r="EZ116" s="84" t="str">
        <f>IF(EY116=0,"",IF(EY116&lt;0," fazla"," noksan"))</f>
        <v/>
      </c>
      <c r="FA116" s="1436"/>
      <c r="FE116" s="84">
        <f t="shared" si="270"/>
        <v>0</v>
      </c>
      <c r="FF116" s="4455" t="str">
        <f t="shared" si="271"/>
        <v/>
      </c>
      <c r="FG116" s="4456"/>
      <c r="FH116" s="4457"/>
      <c r="FI116" s="84">
        <f t="shared" si="272"/>
        <v>0</v>
      </c>
      <c r="FJ116" s="801">
        <f t="shared" si="273"/>
        <v>0</v>
      </c>
      <c r="FK116" s="333">
        <f t="shared" si="274"/>
        <v>0</v>
      </c>
      <c r="FP116" s="336"/>
      <c r="FQ116" s="336"/>
      <c r="FR116" s="336"/>
      <c r="FS116" s="336"/>
      <c r="FT116" s="336"/>
      <c r="FU116" s="336"/>
      <c r="FV116" s="336"/>
      <c r="FW116" s="341"/>
      <c r="KY116" s="1844" t="s">
        <v>78</v>
      </c>
      <c r="KZ116" s="1844"/>
      <c r="LA116" s="1844">
        <v>1</v>
      </c>
      <c r="LB116" s="1844">
        <v>2</v>
      </c>
      <c r="LC116" s="1844">
        <v>3</v>
      </c>
      <c r="LD116" s="1844">
        <v>4</v>
      </c>
      <c r="LE116" s="1844">
        <v>5</v>
      </c>
      <c r="LF116" s="42"/>
      <c r="LG116" s="1844">
        <v>1</v>
      </c>
      <c r="LH116" s="1844">
        <v>2</v>
      </c>
      <c r="LI116" s="1844">
        <v>3</v>
      </c>
      <c r="LJ116" s="1844">
        <v>4</v>
      </c>
      <c r="LK116" s="1844">
        <v>5</v>
      </c>
      <c r="LS116" s="2113">
        <f t="shared" si="275"/>
        <v>0</v>
      </c>
    </row>
    <row r="117" spans="2:331" s="84" customFormat="1" ht="9.75" customHeight="1">
      <c r="C117" s="738"/>
      <c r="D117" s="1324"/>
      <c r="E117" s="4882"/>
      <c r="F117" s="4541"/>
      <c r="G117" s="4542"/>
      <c r="H117" s="4542"/>
      <c r="I117" s="4542"/>
      <c r="J117" s="4543"/>
      <c r="K117" s="2793"/>
      <c r="L117" s="2744"/>
      <c r="M117" s="4535"/>
      <c r="N117" s="4536"/>
      <c r="O117" s="4536"/>
      <c r="P117" s="4536"/>
      <c r="Q117" s="4536"/>
      <c r="R117" s="4536"/>
      <c r="S117" s="4536"/>
      <c r="T117" s="4536"/>
      <c r="U117" s="4537"/>
      <c r="V117" s="1950" t="str">
        <f>IF(F117="","",(F117&amp;(COUNTIF($F$107:F117,F117))))</f>
        <v/>
      </c>
      <c r="W117" s="4554"/>
      <c r="X117" s="4555"/>
      <c r="Y117" s="3732"/>
      <c r="Z117" s="3016">
        <f t="shared" si="250"/>
        <v>0</v>
      </c>
      <c r="AA117" s="3027"/>
      <c r="AB117" s="4779"/>
      <c r="AC117" s="4780"/>
      <c r="AD117" s="3050"/>
      <c r="AE117" s="2691"/>
      <c r="AF117" s="2657"/>
      <c r="AG117" s="648"/>
      <c r="AH117" s="648"/>
      <c r="AI117" s="648"/>
      <c r="AJ117" s="648"/>
      <c r="AK117" s="648"/>
      <c r="AL117" s="648"/>
      <c r="AM117" s="648"/>
      <c r="AN117" s="648"/>
      <c r="AO117" s="648"/>
      <c r="AP117" s="649"/>
      <c r="AQ117" s="648"/>
      <c r="AR117" s="648"/>
      <c r="AS117" s="648"/>
      <c r="AT117" s="648"/>
      <c r="AU117" s="648"/>
      <c r="AV117" s="648"/>
      <c r="AW117" s="648"/>
      <c r="AX117" s="648"/>
      <c r="AY117" s="648"/>
      <c r="AZ117" s="648"/>
      <c r="BA117" s="648"/>
      <c r="BB117" s="648"/>
      <c r="BC117" s="648"/>
      <c r="BD117" s="648"/>
      <c r="BE117" s="648"/>
      <c r="BF117" s="648"/>
      <c r="BG117" s="2681"/>
      <c r="BH117" s="2677"/>
      <c r="BI117" s="2870"/>
      <c r="BJ117" s="2871"/>
      <c r="BK117" s="3716"/>
      <c r="BL117" s="3717"/>
      <c r="BM117" s="3879">
        <f t="shared" si="251"/>
        <v>0</v>
      </c>
      <c r="BN117" s="3743"/>
      <c r="BO117" s="3885">
        <f t="shared" si="252"/>
        <v>0</v>
      </c>
      <c r="BP117" s="3320">
        <f>(IF(W117="ARA SINAV",(IFERROR((VLOOKUP(AB117,hesap!V:W,2,0)),0)),0))+Y117</f>
        <v>0</v>
      </c>
      <c r="BQ117" s="2903">
        <f t="shared" si="253"/>
        <v>0</v>
      </c>
      <c r="BR117" s="2938"/>
      <c r="BS117" s="2721"/>
      <c r="BT117" s="4425">
        <f t="shared" si="254"/>
        <v>0</v>
      </c>
      <c r="BU117" s="4426"/>
      <c r="BV117" s="3495">
        <f t="shared" si="255"/>
        <v>0</v>
      </c>
      <c r="BW117" s="2971">
        <f t="shared" si="256"/>
        <v>0</v>
      </c>
      <c r="BX117" s="4475">
        <f t="shared" si="257"/>
        <v>0</v>
      </c>
      <c r="BY117" s="4476"/>
      <c r="BZ117" s="4476"/>
      <c r="CA117" s="4477"/>
      <c r="CB117" s="330"/>
      <c r="CC117" s="328"/>
      <c r="CD117" s="327"/>
      <c r="CE117" s="329"/>
      <c r="CF117" s="330"/>
      <c r="CG117" s="328"/>
      <c r="CH117" s="327"/>
      <c r="CI117" s="2166"/>
      <c r="CJ117" s="330"/>
      <c r="CK117" s="2159"/>
      <c r="CL117" s="327"/>
      <c r="CM117" s="2159"/>
      <c r="CN117" s="327"/>
      <c r="CO117" s="2159"/>
      <c r="CP117" s="4461" t="str">
        <f>IF(FF117&lt;&gt;"FAZLA !!!",EB117,'BİLGİ GİR'!FF117)</f>
        <v/>
      </c>
      <c r="CQ117" s="4462"/>
      <c r="CR117" s="4463"/>
      <c r="CS117" s="1944">
        <f>CB103*CB117+CD103*CD117+CF103*CF117+CH103*CH117+CJ103*CJ117+CL103*CL117+CN103*CN117</f>
        <v>0</v>
      </c>
      <c r="CT117" s="1945">
        <f>CB103*CC117+CD103*CE117+CF103*CG117+CH103*CI117+CJ103*CK117+CL103*CM117+CN103*CO117</f>
        <v>0</v>
      </c>
      <c r="CU117" s="4025" t="s">
        <v>110</v>
      </c>
      <c r="CV117" s="4026">
        <f t="shared" ref="CV117:DB117" si="285">(FIXED((COUNTIF(CV107:CV115,"Z")))*1)+(FIXED((COUNTIF(CV141:CV174,"NZ")))*1)</f>
        <v>0</v>
      </c>
      <c r="CW117" s="4027">
        <f t="shared" si="285"/>
        <v>0</v>
      </c>
      <c r="CX117" s="4027">
        <f t="shared" si="285"/>
        <v>0</v>
      </c>
      <c r="CY117" s="4027">
        <f t="shared" si="285"/>
        <v>0</v>
      </c>
      <c r="CZ117" s="4028">
        <f t="shared" si="285"/>
        <v>0</v>
      </c>
      <c r="DA117" s="4029">
        <f t="shared" si="285"/>
        <v>0</v>
      </c>
      <c r="DB117" s="4030">
        <f t="shared" si="285"/>
        <v>0</v>
      </c>
      <c r="DC117" s="4031">
        <f>SUM(CV117:DB117)</f>
        <v>0</v>
      </c>
      <c r="DD117" s="1807"/>
      <c r="DE117" s="96">
        <f t="shared" si="259"/>
        <v>4</v>
      </c>
      <c r="DF117" s="97">
        <f t="shared" si="260"/>
        <v>4</v>
      </c>
      <c r="DG117" s="97">
        <f t="shared" si="261"/>
        <v>4</v>
      </c>
      <c r="DH117" s="97">
        <f t="shared" si="262"/>
        <v>4</v>
      </c>
      <c r="DI117" s="97">
        <f t="shared" si="263"/>
        <v>4</v>
      </c>
      <c r="DJ117" s="97">
        <f t="shared" si="264"/>
        <v>4</v>
      </c>
      <c r="DK117" s="97">
        <f t="shared" si="265"/>
        <v>4</v>
      </c>
      <c r="DL117" s="98" t="str">
        <f t="shared" si="266"/>
        <v/>
      </c>
      <c r="DM117" s="98" t="str">
        <f t="shared" si="243"/>
        <v/>
      </c>
      <c r="DN117" s="98" t="str">
        <f t="shared" si="244"/>
        <v/>
      </c>
      <c r="DO117" s="98" t="str">
        <f t="shared" si="245"/>
        <v/>
      </c>
      <c r="DP117" s="98" t="str">
        <f t="shared" si="246"/>
        <v/>
      </c>
      <c r="DQ117" s="98" t="str">
        <f t="shared" si="247"/>
        <v/>
      </c>
      <c r="DR117" s="98" t="str">
        <f t="shared" si="248"/>
        <v/>
      </c>
      <c r="DS117" s="99" t="str">
        <f t="shared" si="249"/>
        <v/>
      </c>
      <c r="DT117" s="73"/>
      <c r="DU117" s="88" t="str">
        <f t="shared" si="276"/>
        <v/>
      </c>
      <c r="DV117" s="88" t="str">
        <f t="shared" si="277"/>
        <v/>
      </c>
      <c r="DW117" s="88" t="str">
        <f t="shared" si="278"/>
        <v/>
      </c>
      <c r="DX117" s="88" t="str">
        <f t="shared" si="279"/>
        <v/>
      </c>
      <c r="DY117" s="88" t="str">
        <f t="shared" si="280"/>
        <v/>
      </c>
      <c r="DZ117" s="88" t="str">
        <f t="shared" si="281"/>
        <v/>
      </c>
      <c r="EA117" s="88" t="str">
        <f t="shared" si="282"/>
        <v/>
      </c>
      <c r="EB117" s="89" t="str">
        <f t="shared" si="267"/>
        <v/>
      </c>
      <c r="ED117" s="314">
        <f t="shared" si="268"/>
        <v>0</v>
      </c>
      <c r="EE117" s="2136">
        <f t="shared" si="269"/>
        <v>0</v>
      </c>
      <c r="EF117" s="3363" t="s">
        <v>138</v>
      </c>
      <c r="EG117" s="855"/>
      <c r="EH117" s="359"/>
      <c r="EI117" s="359"/>
      <c r="EJ117" s="359"/>
      <c r="EK117" s="33"/>
      <c r="EO117" s="360" t="s">
        <v>87</v>
      </c>
      <c r="ES117" s="3799" t="str">
        <f>(IF(BK22&gt;0,BH12,"Tamam"))</f>
        <v>Tamam</v>
      </c>
      <c r="FA117" s="1436"/>
      <c r="FE117" s="84">
        <f t="shared" si="270"/>
        <v>0</v>
      </c>
      <c r="FF117" s="4455" t="str">
        <f t="shared" si="271"/>
        <v/>
      </c>
      <c r="FG117" s="4456"/>
      <c r="FH117" s="4457"/>
      <c r="FI117" s="84">
        <f t="shared" si="272"/>
        <v>0</v>
      </c>
      <c r="FJ117" s="801">
        <f t="shared" si="273"/>
        <v>0</v>
      </c>
      <c r="FK117" s="333">
        <f t="shared" si="274"/>
        <v>0</v>
      </c>
      <c r="FP117" s="336"/>
      <c r="FQ117" s="336"/>
      <c r="FR117" s="336"/>
      <c r="FS117" s="336"/>
      <c r="FT117" s="336"/>
      <c r="FU117" s="336"/>
      <c r="FV117" s="336"/>
      <c r="FW117" s="341"/>
      <c r="KY117" s="42" t="s">
        <v>214</v>
      </c>
      <c r="KZ117" s="42" t="s">
        <v>87</v>
      </c>
      <c r="LA117" s="1843">
        <f>SUM('Gündüz Düşüm'!DQ9:ED9)</f>
        <v>0</v>
      </c>
      <c r="LB117" s="1843">
        <f>SUM('Gündüz Düşüm'!EE9:ER9)</f>
        <v>0</v>
      </c>
      <c r="LC117" s="1843">
        <f>SUM('Gündüz Düşüm'!ES9:FF9)</f>
        <v>0</v>
      </c>
      <c r="LD117" s="1843">
        <f>SUM('Gündüz Düşüm'!FG9:FT9)</f>
        <v>0</v>
      </c>
      <c r="LE117" s="1843">
        <f>SUM('Gündüz Düşüm'!FU9:GH9)</f>
        <v>0</v>
      </c>
      <c r="LF117" s="4466">
        <f>SUM(LA117:LE118)</f>
        <v>0</v>
      </c>
      <c r="LG117" s="1843">
        <f>'Gündüz Düşüm'!EC4</f>
        <v>0</v>
      </c>
      <c r="LH117" s="1843">
        <f>'Gündüz Düşüm'!EQ4</f>
        <v>0</v>
      </c>
      <c r="LI117" s="1843">
        <f>'Gündüz Düşüm'!FE4</f>
        <v>0</v>
      </c>
      <c r="LJ117" s="1843">
        <f>'Gündüz Düşüm'!FS4</f>
        <v>0</v>
      </c>
      <c r="LK117" s="1843">
        <f>'Gündüz Düşüm'!GG4</f>
        <v>0</v>
      </c>
      <c r="LL117" s="4465">
        <f>SUM(LG117:LK117)</f>
        <v>0</v>
      </c>
      <c r="LS117" s="2113">
        <f t="shared" si="275"/>
        <v>0</v>
      </c>
    </row>
    <row r="118" spans="2:331" s="84" customFormat="1" ht="9.75" customHeight="1">
      <c r="C118" s="738"/>
      <c r="D118" s="1324"/>
      <c r="E118" s="4882"/>
      <c r="F118" s="4557"/>
      <c r="G118" s="4552"/>
      <c r="H118" s="4552"/>
      <c r="I118" s="4552"/>
      <c r="J118" s="4553"/>
      <c r="K118" s="2644"/>
      <c r="L118" s="2743"/>
      <c r="M118" s="4908"/>
      <c r="N118" s="4909"/>
      <c r="O118" s="4909"/>
      <c r="P118" s="4909"/>
      <c r="Q118" s="4909"/>
      <c r="R118" s="4909"/>
      <c r="S118" s="4909"/>
      <c r="T118" s="4909"/>
      <c r="U118" s="4910"/>
      <c r="V118" s="1950" t="str">
        <f>IF(F118="","",(F118&amp;(COUNTIF($F$107:F118,F118))))</f>
        <v/>
      </c>
      <c r="W118" s="4544"/>
      <c r="X118" s="4545"/>
      <c r="Y118" s="3731"/>
      <c r="Z118" s="3016">
        <f t="shared" si="250"/>
        <v>0</v>
      </c>
      <c r="AA118" s="3028"/>
      <c r="AB118" s="4960"/>
      <c r="AC118" s="4961"/>
      <c r="AD118" s="3050"/>
      <c r="AE118" s="2692"/>
      <c r="AF118" s="2657"/>
      <c r="AG118" s="648"/>
      <c r="AH118" s="648"/>
      <c r="AI118" s="648"/>
      <c r="AJ118" s="648"/>
      <c r="AK118" s="648"/>
      <c r="AL118" s="648"/>
      <c r="AM118" s="648"/>
      <c r="AN118" s="648"/>
      <c r="AO118" s="648"/>
      <c r="AP118" s="649"/>
      <c r="AQ118" s="648"/>
      <c r="AR118" s="648"/>
      <c r="AS118" s="649"/>
      <c r="AT118" s="649"/>
      <c r="AU118" s="649"/>
      <c r="AV118" s="649"/>
      <c r="AW118" s="649"/>
      <c r="AX118" s="649"/>
      <c r="AY118" s="649"/>
      <c r="AZ118" s="649"/>
      <c r="BA118" s="649"/>
      <c r="BB118" s="649"/>
      <c r="BC118" s="649"/>
      <c r="BD118" s="649"/>
      <c r="BE118" s="649"/>
      <c r="BF118" s="649"/>
      <c r="BG118" s="2682"/>
      <c r="BH118" s="2678"/>
      <c r="BI118" s="2868"/>
      <c r="BJ118" s="2869"/>
      <c r="BK118" s="3714"/>
      <c r="BL118" s="3715"/>
      <c r="BM118" s="3879">
        <f t="shared" si="251"/>
        <v>0</v>
      </c>
      <c r="BN118" s="3814"/>
      <c r="BO118" s="3885">
        <f t="shared" si="252"/>
        <v>0</v>
      </c>
      <c r="BP118" s="3320">
        <f>(IF(W118="ARA SINAV",(IFERROR((VLOOKUP(AB118,hesap!V:W,2,0)),0)),0))+Y118</f>
        <v>0</v>
      </c>
      <c r="BQ118" s="2903">
        <f t="shared" si="253"/>
        <v>0</v>
      </c>
      <c r="BR118" s="2937"/>
      <c r="BS118" s="2720"/>
      <c r="BT118" s="4425">
        <f t="shared" si="254"/>
        <v>0</v>
      </c>
      <c r="BU118" s="4426"/>
      <c r="BV118" s="3495">
        <f t="shared" si="255"/>
        <v>0</v>
      </c>
      <c r="BW118" s="2971">
        <f t="shared" si="256"/>
        <v>0</v>
      </c>
      <c r="BX118" s="4475">
        <f t="shared" si="257"/>
        <v>0</v>
      </c>
      <c r="BY118" s="4476"/>
      <c r="BZ118" s="4476"/>
      <c r="CA118" s="4477"/>
      <c r="CB118" s="326"/>
      <c r="CC118" s="324"/>
      <c r="CD118" s="323"/>
      <c r="CE118" s="325"/>
      <c r="CF118" s="326"/>
      <c r="CG118" s="324"/>
      <c r="CH118" s="323"/>
      <c r="CI118" s="2165"/>
      <c r="CJ118" s="326"/>
      <c r="CK118" s="2158"/>
      <c r="CL118" s="323"/>
      <c r="CM118" s="2158"/>
      <c r="CN118" s="323"/>
      <c r="CO118" s="2158"/>
      <c r="CP118" s="4458" t="str">
        <f>IF(FF118&lt;&gt;"FAZLA !!!",EB118,'BİLGİ GİR'!FF118)</f>
        <v/>
      </c>
      <c r="CQ118" s="4459"/>
      <c r="CR118" s="4460"/>
      <c r="CS118" s="1944">
        <f>CB103*CB118+CD103*CD118+CF103*CF118+CH103*CH118+CJ103*CJ118+CL103*CL118+CN103*CN118</f>
        <v>0</v>
      </c>
      <c r="CT118" s="1945">
        <f>CB103*CC118+CD103*CE118+CF103*CG118+CH103*CI118+CJ103*CK118+CL103*CM118+CN103*CO118</f>
        <v>0</v>
      </c>
      <c r="CU118" s="4032" t="s">
        <v>206</v>
      </c>
      <c r="CV118" s="4033">
        <f t="shared" ref="CV118:DB118" si="286">(FIXED((COUNTIF(CV107:CV115,"F")))*1)+(FIXED((COUNTIF(CV141:CV174,"NF")))*1)</f>
        <v>0</v>
      </c>
      <c r="CW118" s="4034">
        <f t="shared" si="286"/>
        <v>0</v>
      </c>
      <c r="CX118" s="4034">
        <f t="shared" si="286"/>
        <v>0</v>
      </c>
      <c r="CY118" s="4034">
        <f t="shared" si="286"/>
        <v>0</v>
      </c>
      <c r="CZ118" s="4035">
        <f t="shared" si="286"/>
        <v>0</v>
      </c>
      <c r="DA118" s="4036">
        <f t="shared" si="286"/>
        <v>0</v>
      </c>
      <c r="DB118" s="4037">
        <f t="shared" si="286"/>
        <v>0</v>
      </c>
      <c r="DC118" s="4038">
        <f>SUM(CV118:DB118)</f>
        <v>0</v>
      </c>
      <c r="DD118" s="1807"/>
      <c r="DE118" s="91">
        <f t="shared" si="259"/>
        <v>4</v>
      </c>
      <c r="DF118" s="307">
        <f t="shared" si="260"/>
        <v>4</v>
      </c>
      <c r="DG118" s="307">
        <f t="shared" si="261"/>
        <v>4</v>
      </c>
      <c r="DH118" s="307">
        <f t="shared" si="262"/>
        <v>4</v>
      </c>
      <c r="DI118" s="307">
        <f t="shared" si="263"/>
        <v>4</v>
      </c>
      <c r="DJ118" s="307">
        <f t="shared" si="264"/>
        <v>4</v>
      </c>
      <c r="DK118" s="307">
        <f t="shared" si="265"/>
        <v>4</v>
      </c>
      <c r="DL118" s="93" t="str">
        <f t="shared" si="266"/>
        <v/>
      </c>
      <c r="DM118" s="93" t="str">
        <f t="shared" si="243"/>
        <v/>
      </c>
      <c r="DN118" s="93" t="str">
        <f t="shared" si="244"/>
        <v/>
      </c>
      <c r="DO118" s="93" t="str">
        <f t="shared" si="245"/>
        <v/>
      </c>
      <c r="DP118" s="93" t="str">
        <f t="shared" si="246"/>
        <v/>
      </c>
      <c r="DQ118" s="93" t="str">
        <f t="shared" si="247"/>
        <v/>
      </c>
      <c r="DR118" s="93" t="str">
        <f t="shared" si="248"/>
        <v/>
      </c>
      <c r="DS118" s="94" t="str">
        <f t="shared" si="249"/>
        <v/>
      </c>
      <c r="DT118" s="73"/>
      <c r="DU118" s="88" t="str">
        <f t="shared" si="276"/>
        <v/>
      </c>
      <c r="DV118" s="88" t="str">
        <f t="shared" si="277"/>
        <v/>
      </c>
      <c r="DW118" s="88" t="str">
        <f t="shared" si="278"/>
        <v/>
      </c>
      <c r="DX118" s="88" t="str">
        <f t="shared" si="279"/>
        <v/>
      </c>
      <c r="DY118" s="88" t="str">
        <f t="shared" si="280"/>
        <v/>
      </c>
      <c r="DZ118" s="88" t="str">
        <f t="shared" si="281"/>
        <v/>
      </c>
      <c r="EA118" s="88" t="str">
        <f t="shared" si="282"/>
        <v/>
      </c>
      <c r="EB118" s="89" t="str">
        <f t="shared" si="267"/>
        <v/>
      </c>
      <c r="ED118" s="314">
        <f t="shared" si="268"/>
        <v>0</v>
      </c>
      <c r="EE118" s="2136">
        <f t="shared" si="269"/>
        <v>0</v>
      </c>
      <c r="EF118" s="3363" t="s">
        <v>334</v>
      </c>
      <c r="EG118" s="855"/>
      <c r="EH118" s="359"/>
      <c r="EI118" s="359"/>
      <c r="EJ118" s="359"/>
      <c r="EK118" s="33"/>
      <c r="EO118" s="360" t="s">
        <v>87</v>
      </c>
      <c r="ES118" s="3797" t="str">
        <f>IF(BH12&lt;&gt;"","Zorunlu ders düşümü yapınız!","Tamam")</f>
        <v>Tamam</v>
      </c>
      <c r="FA118" s="1436"/>
      <c r="FE118" s="84">
        <f t="shared" si="270"/>
        <v>0</v>
      </c>
      <c r="FF118" s="4455" t="str">
        <f t="shared" si="271"/>
        <v/>
      </c>
      <c r="FG118" s="4456"/>
      <c r="FH118" s="4457"/>
      <c r="FI118" s="84">
        <f t="shared" si="272"/>
        <v>0</v>
      </c>
      <c r="FJ118" s="801">
        <f t="shared" si="273"/>
        <v>0</v>
      </c>
      <c r="FK118" s="333">
        <f t="shared" si="274"/>
        <v>0</v>
      </c>
      <c r="FP118" s="336"/>
      <c r="FQ118" s="336"/>
      <c r="FR118" s="336"/>
      <c r="FS118" s="336"/>
      <c r="FT118" s="336"/>
      <c r="FU118" s="336"/>
      <c r="FV118" s="336"/>
      <c r="FW118" s="341"/>
      <c r="FY118" s="84" t="s">
        <v>129</v>
      </c>
      <c r="FZ118" s="84" t="s">
        <v>130</v>
      </c>
      <c r="GA118" s="84" t="s">
        <v>131</v>
      </c>
      <c r="GB118" s="84" t="s">
        <v>132</v>
      </c>
      <c r="GC118" s="84" t="s">
        <v>133</v>
      </c>
      <c r="GD118" s="84" t="s">
        <v>134</v>
      </c>
      <c r="GE118" s="84" t="s">
        <v>135</v>
      </c>
      <c r="KY118" s="42" t="s">
        <v>215</v>
      </c>
      <c r="KZ118" s="42" t="s">
        <v>87</v>
      </c>
      <c r="LA118" s="1715">
        <f>SUM('Gece Düşüm'!DQ9:ED9)</f>
        <v>0</v>
      </c>
      <c r="LB118" s="1715">
        <f>SUM('Gece Düşüm'!EE9:ER9)</f>
        <v>0</v>
      </c>
      <c r="LC118" s="1715">
        <f>SUM('Gece Düşüm'!ES9:FF9)</f>
        <v>0</v>
      </c>
      <c r="LD118" s="1715">
        <f>SUM('Gece Düşüm'!FG9:FT9)</f>
        <v>0</v>
      </c>
      <c r="LE118" s="1715">
        <f>SUM('Gece Düşüm'!FU9:GH9)</f>
        <v>0</v>
      </c>
      <c r="LF118" s="4466"/>
      <c r="LG118" s="1715">
        <f>'Gece Düşüm'!EC4</f>
        <v>0</v>
      </c>
      <c r="LH118" s="1715">
        <f>'Gece Düşüm'!EQ4</f>
        <v>0</v>
      </c>
      <c r="LI118" s="1715">
        <f>'Gece Düşüm'!FE4</f>
        <v>0</v>
      </c>
      <c r="LJ118" s="1715">
        <f>'Gece Düşüm'!FS4</f>
        <v>0</v>
      </c>
      <c r="LK118" s="1715">
        <f>'Gece Düşüm'!GG4</f>
        <v>0</v>
      </c>
      <c r="LL118" s="4465"/>
      <c r="LS118" s="2113">
        <f t="shared" si="275"/>
        <v>0</v>
      </c>
    </row>
    <row r="119" spans="2:331" s="84" customFormat="1" ht="9.75" customHeight="1" thickBot="1">
      <c r="C119" s="738"/>
      <c r="D119" s="1324"/>
      <c r="E119" s="4883"/>
      <c r="F119" s="4905"/>
      <c r="G119" s="4906"/>
      <c r="H119" s="4906"/>
      <c r="I119" s="4906"/>
      <c r="J119" s="4907"/>
      <c r="K119" s="2645"/>
      <c r="L119" s="2745"/>
      <c r="M119" s="4911"/>
      <c r="N119" s="4912"/>
      <c r="O119" s="4912"/>
      <c r="P119" s="4912"/>
      <c r="Q119" s="4912"/>
      <c r="R119" s="4912"/>
      <c r="S119" s="4912"/>
      <c r="T119" s="4912"/>
      <c r="U119" s="4913"/>
      <c r="V119" s="1951" t="str">
        <f>IF(F119="","",(F119&amp;(COUNTIF($F$107:F119,F119))))</f>
        <v/>
      </c>
      <c r="W119" s="4546"/>
      <c r="X119" s="4547"/>
      <c r="Y119" s="3733"/>
      <c r="Z119" s="3017">
        <f t="shared" si="250"/>
        <v>0</v>
      </c>
      <c r="AA119" s="3029"/>
      <c r="AB119" s="5008"/>
      <c r="AC119" s="5009"/>
      <c r="AD119" s="3051"/>
      <c r="AE119" s="2693"/>
      <c r="AF119" s="2658"/>
      <c r="AG119" s="928"/>
      <c r="AH119" s="928"/>
      <c r="AI119" s="928"/>
      <c r="AJ119" s="928"/>
      <c r="AK119" s="928"/>
      <c r="AL119" s="928"/>
      <c r="AM119" s="928"/>
      <c r="AN119" s="928"/>
      <c r="AO119" s="928"/>
      <c r="AP119" s="929"/>
      <c r="AQ119" s="928"/>
      <c r="AR119" s="928"/>
      <c r="AS119" s="928"/>
      <c r="AT119" s="928"/>
      <c r="AU119" s="928"/>
      <c r="AV119" s="928"/>
      <c r="AW119" s="928"/>
      <c r="AX119" s="928"/>
      <c r="AY119" s="928"/>
      <c r="AZ119" s="928"/>
      <c r="BA119" s="928"/>
      <c r="BB119" s="928"/>
      <c r="BC119" s="928"/>
      <c r="BD119" s="928"/>
      <c r="BE119" s="928"/>
      <c r="BF119" s="928"/>
      <c r="BG119" s="2683"/>
      <c r="BH119" s="2857"/>
      <c r="BI119" s="2872"/>
      <c r="BJ119" s="2873"/>
      <c r="BK119" s="3718"/>
      <c r="BL119" s="3719"/>
      <c r="BM119" s="3880">
        <f t="shared" si="251"/>
        <v>0</v>
      </c>
      <c r="BN119" s="3744"/>
      <c r="BO119" s="3886">
        <f t="shared" si="252"/>
        <v>0</v>
      </c>
      <c r="BP119" s="3321">
        <f>(IF(W119="ARA SINAV",(IFERROR((VLOOKUP(AB119,hesap!V:W,2,0)),0)),0))+Y119</f>
        <v>0</v>
      </c>
      <c r="BQ119" s="2904">
        <f t="shared" si="253"/>
        <v>0</v>
      </c>
      <c r="BR119" s="2939"/>
      <c r="BS119" s="2722"/>
      <c r="BT119" s="4504">
        <f t="shared" si="254"/>
        <v>0</v>
      </c>
      <c r="BU119" s="4505"/>
      <c r="BV119" s="3817">
        <f>(BI119-BR119)</f>
        <v>0</v>
      </c>
      <c r="BW119" s="2972">
        <f t="shared" si="256"/>
        <v>0</v>
      </c>
      <c r="BX119" s="4388">
        <f t="shared" si="257"/>
        <v>0</v>
      </c>
      <c r="BY119" s="4389"/>
      <c r="BZ119" s="4389"/>
      <c r="CA119" s="4390"/>
      <c r="CB119" s="629"/>
      <c r="CC119" s="627"/>
      <c r="CD119" s="626"/>
      <c r="CE119" s="628"/>
      <c r="CF119" s="629"/>
      <c r="CG119" s="627"/>
      <c r="CH119" s="626"/>
      <c r="CI119" s="2167"/>
      <c r="CJ119" s="629"/>
      <c r="CK119" s="2160"/>
      <c r="CL119" s="626"/>
      <c r="CM119" s="2160"/>
      <c r="CN119" s="626"/>
      <c r="CO119" s="2160"/>
      <c r="CP119" s="4771">
        <f>IF(FF119&lt;&gt;"FAZLA !!!",EB119,'BİLGİ GİR'!FF119)</f>
        <v>0</v>
      </c>
      <c r="CQ119" s="4772"/>
      <c r="CR119" s="4773"/>
      <c r="CS119" s="1946">
        <f>CB103*CB119+CD103*CD119+CF103*CF119+CH103*CH119+CJ103*CJ119+CL103*CL119+CN103*CN119</f>
        <v>0</v>
      </c>
      <c r="CT119" s="1947">
        <f>CB103*CC119+CD103*CE119+CF103*CG119+CH103*CI119+CJ103*CK119+CL103*CM119+CN103*CO119</f>
        <v>0</v>
      </c>
      <c r="CU119" s="3279" t="s">
        <v>236</v>
      </c>
      <c r="CV119" s="2781">
        <f>(FIXED((COUNTIF(CV107:CV115,"U")))*1)+(FIXED((COUNTIF(CV141:CV174,"NU")))*1)</f>
        <v>0</v>
      </c>
      <c r="CW119" s="2782">
        <f t="shared" ref="CW119:DB119" si="287">(FIXED((COUNTIF(CW107:CW115,"U")))*1)+(FIXED((COUNTIF(CW141:CW174,"NU")))*1)</f>
        <v>0</v>
      </c>
      <c r="CX119" s="2782">
        <f t="shared" si="287"/>
        <v>0</v>
      </c>
      <c r="CY119" s="2782">
        <f t="shared" si="287"/>
        <v>0</v>
      </c>
      <c r="CZ119" s="3332">
        <f t="shared" si="287"/>
        <v>0</v>
      </c>
      <c r="DA119" s="3345">
        <f t="shared" si="287"/>
        <v>0</v>
      </c>
      <c r="DB119" s="2783">
        <f t="shared" si="287"/>
        <v>0</v>
      </c>
      <c r="DC119" s="3280">
        <f>SUM(CV119:DB119)</f>
        <v>0</v>
      </c>
      <c r="DD119" s="1807"/>
      <c r="DE119" s="100">
        <f t="shared" si="259"/>
        <v>4</v>
      </c>
      <c r="DF119" s="101">
        <f t="shared" si="260"/>
        <v>4</v>
      </c>
      <c r="DG119" s="101">
        <f t="shared" si="261"/>
        <v>4</v>
      </c>
      <c r="DH119" s="101">
        <f t="shared" si="262"/>
        <v>4</v>
      </c>
      <c r="DI119" s="101">
        <f t="shared" si="263"/>
        <v>4</v>
      </c>
      <c r="DJ119" s="101">
        <f t="shared" si="264"/>
        <v>4</v>
      </c>
      <c r="DK119" s="101">
        <f t="shared" si="265"/>
        <v>4</v>
      </c>
      <c r="DL119" s="102" t="str">
        <f t="shared" si="266"/>
        <v/>
      </c>
      <c r="DM119" s="102" t="str">
        <f t="shared" si="243"/>
        <v/>
      </c>
      <c r="DN119" s="102" t="str">
        <f t="shared" si="244"/>
        <v/>
      </c>
      <c r="DO119" s="102" t="str">
        <f t="shared" si="245"/>
        <v/>
      </c>
      <c r="DP119" s="102" t="str">
        <f t="shared" si="246"/>
        <v/>
      </c>
      <c r="DQ119" s="102" t="str">
        <f t="shared" si="247"/>
        <v/>
      </c>
      <c r="DR119" s="102" t="str">
        <f t="shared" si="248"/>
        <v/>
      </c>
      <c r="DS119" s="103" t="str">
        <f t="shared" si="249"/>
        <v/>
      </c>
      <c r="DT119" s="311"/>
      <c r="DU119" s="312" t="str">
        <f t="shared" si="276"/>
        <v/>
      </c>
      <c r="DV119" s="312" t="str">
        <f t="shared" si="277"/>
        <v/>
      </c>
      <c r="DW119" s="312" t="str">
        <f t="shared" si="278"/>
        <v/>
      </c>
      <c r="DX119" s="312" t="str">
        <f t="shared" si="279"/>
        <v/>
      </c>
      <c r="DY119" s="312" t="str">
        <f t="shared" si="280"/>
        <v/>
      </c>
      <c r="DZ119" s="312" t="str">
        <f t="shared" si="281"/>
        <v/>
      </c>
      <c r="EA119" s="312" t="str">
        <f t="shared" si="282"/>
        <v/>
      </c>
      <c r="EB119" s="103"/>
      <c r="ED119" s="315">
        <f t="shared" si="268"/>
        <v>0</v>
      </c>
      <c r="EE119" s="2137">
        <f t="shared" si="269"/>
        <v>0</v>
      </c>
      <c r="EF119" s="2661" t="s">
        <v>339</v>
      </c>
      <c r="EG119" s="856"/>
      <c r="EH119" s="361"/>
      <c r="EI119" s="361"/>
      <c r="EJ119" s="361"/>
      <c r="EK119" s="33"/>
      <c r="EO119" s="360" t="s">
        <v>87</v>
      </c>
      <c r="ES119" s="3797" t="str">
        <f ca="1">IF(CX57&lt;&gt;CM208,"Dersin Verildiği Birim yazılı olmadığı halde, dağıtımı yapılan " &amp;CX57-CM208&amp;" saat ders var","Tamam")</f>
        <v>Tamam</v>
      </c>
      <c r="FA119" s="1436"/>
      <c r="FE119" s="84">
        <f t="shared" si="270"/>
        <v>0</v>
      </c>
      <c r="FF119" s="4452" t="str">
        <f t="shared" si="271"/>
        <v/>
      </c>
      <c r="FG119" s="4453"/>
      <c r="FH119" s="4454"/>
      <c r="FI119" s="84">
        <f t="shared" si="272"/>
        <v>0</v>
      </c>
      <c r="FJ119" s="801">
        <f t="shared" si="273"/>
        <v>0</v>
      </c>
      <c r="FK119" s="333">
        <f t="shared" si="274"/>
        <v>0</v>
      </c>
      <c r="FP119" s="336"/>
      <c r="FQ119" s="336"/>
      <c r="FR119" s="336"/>
      <c r="FS119" s="336"/>
      <c r="FT119" s="336"/>
      <c r="FU119" s="336"/>
      <c r="FV119" s="336"/>
      <c r="FW119" s="341"/>
      <c r="FX119" s="254"/>
      <c r="FY119" s="2134">
        <f>CV116</f>
        <v>0</v>
      </c>
      <c r="FZ119" s="2134">
        <f t="shared" ref="FZ119:GE119" si="288">CW116</f>
        <v>0</v>
      </c>
      <c r="GA119" s="2134">
        <f t="shared" si="288"/>
        <v>0</v>
      </c>
      <c r="GB119" s="2134">
        <f t="shared" si="288"/>
        <v>0</v>
      </c>
      <c r="GC119" s="2134">
        <f t="shared" si="288"/>
        <v>0</v>
      </c>
      <c r="GD119" s="2134">
        <f t="shared" si="288"/>
        <v>0</v>
      </c>
      <c r="GE119" s="2134">
        <f t="shared" si="288"/>
        <v>0</v>
      </c>
      <c r="GJ119" s="105">
        <f ca="1">(SUM(ES170:ES172)/3)</f>
        <v>0</v>
      </c>
      <c r="LS119" s="2113">
        <f t="shared" si="275"/>
        <v>0</v>
      </c>
    </row>
    <row r="120" spans="2:331" s="84" customFormat="1" ht="15.75" hidden="1" customHeight="1" thickBot="1">
      <c r="C120" s="738"/>
      <c r="D120" s="1324"/>
      <c r="E120" s="2794"/>
      <c r="F120" s="4549">
        <f>F107</f>
        <v>0</v>
      </c>
      <c r="G120" s="4549"/>
      <c r="H120" s="4549"/>
      <c r="I120" s="4549"/>
      <c r="J120" s="4549"/>
      <c r="K120" s="2636"/>
      <c r="L120" s="2636"/>
      <c r="M120" s="2637"/>
      <c r="N120" s="2637"/>
      <c r="O120" s="2637"/>
      <c r="P120" s="2637"/>
      <c r="Q120" s="2637"/>
      <c r="R120" s="2637"/>
      <c r="S120" s="2637"/>
      <c r="T120" s="2637"/>
      <c r="U120" s="2637"/>
      <c r="V120" s="2638"/>
      <c r="W120" s="2636"/>
      <c r="X120" s="2636"/>
      <c r="Y120" s="2636"/>
      <c r="Z120" s="2639"/>
      <c r="AA120" s="3030"/>
      <c r="AB120" s="3067"/>
      <c r="AC120" s="3068"/>
      <c r="AD120" s="2640"/>
      <c r="AE120" s="2694"/>
      <c r="AF120" s="2641"/>
      <c r="AG120" s="646"/>
      <c r="AH120" s="646"/>
      <c r="AI120" s="646"/>
      <c r="AJ120" s="646"/>
      <c r="AK120" s="646"/>
      <c r="AL120" s="646"/>
      <c r="AM120" s="646"/>
      <c r="AN120" s="646"/>
      <c r="AO120" s="646"/>
      <c r="AP120" s="2642">
        <f>AA107</f>
        <v>0</v>
      </c>
      <c r="AQ120" s="2643">
        <f>$AP120</f>
        <v>0</v>
      </c>
      <c r="AR120" s="2643">
        <f t="shared" ref="AR120:BD132" si="289">$AP120</f>
        <v>0</v>
      </c>
      <c r="AS120" s="2643">
        <f t="shared" si="289"/>
        <v>0</v>
      </c>
      <c r="AT120" s="2643">
        <f t="shared" si="289"/>
        <v>0</v>
      </c>
      <c r="AU120" s="2643">
        <f t="shared" si="289"/>
        <v>0</v>
      </c>
      <c r="AV120" s="2643">
        <f t="shared" si="289"/>
        <v>0</v>
      </c>
      <c r="AW120" s="2643">
        <f t="shared" si="289"/>
        <v>0</v>
      </c>
      <c r="AX120" s="2643">
        <f t="shared" si="289"/>
        <v>0</v>
      </c>
      <c r="AY120" s="2643">
        <f t="shared" si="289"/>
        <v>0</v>
      </c>
      <c r="AZ120" s="2643">
        <f t="shared" si="289"/>
        <v>0</v>
      </c>
      <c r="BA120" s="2643">
        <f t="shared" si="289"/>
        <v>0</v>
      </c>
      <c r="BB120" s="2643">
        <f t="shared" si="289"/>
        <v>0</v>
      </c>
      <c r="BC120" s="2643">
        <f t="shared" si="289"/>
        <v>0</v>
      </c>
      <c r="BD120" s="2643">
        <f t="shared" si="289"/>
        <v>0</v>
      </c>
      <c r="BE120" s="646"/>
      <c r="BF120" s="646"/>
      <c r="BG120" s="2681"/>
      <c r="BH120" s="2677"/>
      <c r="BI120" s="2874"/>
      <c r="BJ120" s="2875"/>
      <c r="BK120" s="3720"/>
      <c r="BL120" s="3721"/>
      <c r="BM120" s="3778"/>
      <c r="BN120" s="3694"/>
      <c r="BO120" s="3695"/>
      <c r="BP120" s="3313"/>
      <c r="BQ120" s="2905"/>
      <c r="BR120" s="2940"/>
      <c r="BS120" s="993"/>
      <c r="BT120" s="2728"/>
      <c r="BU120" s="2941"/>
      <c r="BV120" s="2919"/>
      <c r="BW120" s="2973"/>
      <c r="BX120" s="2998"/>
      <c r="BY120" s="344"/>
      <c r="BZ120" s="344"/>
      <c r="CA120" s="2999"/>
      <c r="CB120" s="983">
        <f>IF(AP120="x",CB107,0)</f>
        <v>0</v>
      </c>
      <c r="CC120" s="981">
        <f t="shared" ref="CC120:CK120" si="290">IF(AQ120="x",CC107,0)</f>
        <v>0</v>
      </c>
      <c r="CD120" s="980">
        <f t="shared" si="290"/>
        <v>0</v>
      </c>
      <c r="CE120" s="982">
        <f t="shared" si="290"/>
        <v>0</v>
      </c>
      <c r="CF120" s="983">
        <f t="shared" si="290"/>
        <v>0</v>
      </c>
      <c r="CG120" s="981">
        <f t="shared" si="290"/>
        <v>0</v>
      </c>
      <c r="CH120" s="980">
        <f t="shared" si="290"/>
        <v>0</v>
      </c>
      <c r="CI120" s="2177">
        <f t="shared" si="290"/>
        <v>0</v>
      </c>
      <c r="CJ120" s="983">
        <f t="shared" si="290"/>
        <v>0</v>
      </c>
      <c r="CK120" s="2192">
        <f t="shared" si="290"/>
        <v>0</v>
      </c>
      <c r="CL120" s="1226"/>
      <c r="CM120" s="2206"/>
      <c r="CN120" s="1226"/>
      <c r="CO120" s="2206"/>
      <c r="CP120" s="3131"/>
      <c r="CQ120" s="1149"/>
      <c r="CR120" s="3132"/>
      <c r="CS120" s="1151"/>
      <c r="CT120" s="1152"/>
      <c r="CU120" s="3281"/>
      <c r="CV120" s="1694"/>
      <c r="CW120" s="1694"/>
      <c r="CX120" s="1694"/>
      <c r="CY120" s="1694"/>
      <c r="CZ120" s="3333"/>
      <c r="DA120" s="3346"/>
      <c r="DB120" s="2599"/>
      <c r="DC120" s="3282"/>
      <c r="DD120" s="1807"/>
      <c r="DE120" s="920"/>
      <c r="DF120" s="920"/>
      <c r="DG120" s="920"/>
      <c r="DH120" s="920"/>
      <c r="DI120" s="920"/>
      <c r="DJ120" s="920"/>
      <c r="DK120" s="920"/>
      <c r="DL120" s="921"/>
      <c r="DM120" s="921"/>
      <c r="DN120" s="921"/>
      <c r="DO120" s="921"/>
      <c r="DP120" s="921"/>
      <c r="DQ120" s="921"/>
      <c r="DR120" s="921"/>
      <c r="DS120" s="922"/>
      <c r="DT120" s="73"/>
      <c r="DU120" s="923"/>
      <c r="DV120" s="923"/>
      <c r="DW120" s="923"/>
      <c r="DX120" s="923"/>
      <c r="DY120" s="923"/>
      <c r="DZ120" s="923"/>
      <c r="EA120" s="923"/>
      <c r="EB120" s="922"/>
      <c r="ED120" s="924"/>
      <c r="EE120" s="925"/>
      <c r="EF120" s="2661"/>
      <c r="EG120" s="856"/>
      <c r="EH120" s="361"/>
      <c r="EI120" s="361"/>
      <c r="EJ120" s="361"/>
      <c r="EK120" s="33"/>
      <c r="EO120" s="360"/>
      <c r="ES120" s="3799"/>
      <c r="FA120" s="1436"/>
      <c r="FF120" s="926"/>
      <c r="FG120" s="926"/>
      <c r="FH120" s="926"/>
      <c r="FJ120" s="801"/>
      <c r="FK120" s="333"/>
      <c r="FP120" s="336"/>
      <c r="FQ120" s="336"/>
      <c r="FR120" s="336"/>
      <c r="FS120" s="336"/>
      <c r="FT120" s="336"/>
      <c r="FU120" s="336"/>
      <c r="FV120" s="336"/>
      <c r="FW120" s="341"/>
      <c r="FY120" s="357"/>
      <c r="FZ120" s="357"/>
      <c r="GA120" s="357"/>
      <c r="GB120" s="357"/>
      <c r="GC120" s="357"/>
      <c r="GD120" s="357"/>
      <c r="GE120" s="357"/>
      <c r="GJ120" s="105"/>
      <c r="LS120" s="2114">
        <f>SUM(LS107:LS119)</f>
        <v>0</v>
      </c>
    </row>
    <row r="121" spans="2:331" s="84" customFormat="1" ht="15.75" hidden="1" customHeight="1" thickBot="1">
      <c r="C121" s="738"/>
      <c r="D121" s="1324"/>
      <c r="E121" s="2795"/>
      <c r="F121" s="4550">
        <f t="shared" ref="F121:F132" si="291">F108</f>
        <v>0</v>
      </c>
      <c r="G121" s="4550"/>
      <c r="H121" s="4550"/>
      <c r="I121" s="4550"/>
      <c r="J121" s="4550"/>
      <c r="K121" s="1234"/>
      <c r="L121" s="1234"/>
      <c r="M121" s="1235"/>
      <c r="N121" s="1235"/>
      <c r="O121" s="1235"/>
      <c r="P121" s="1235"/>
      <c r="Q121" s="1235"/>
      <c r="R121" s="1235"/>
      <c r="S121" s="1235"/>
      <c r="T121" s="1235"/>
      <c r="U121" s="1235"/>
      <c r="V121" s="946"/>
      <c r="W121" s="1234"/>
      <c r="X121" s="1234"/>
      <c r="Y121" s="1234"/>
      <c r="Z121" s="2152"/>
      <c r="AA121" s="3031"/>
      <c r="AB121" s="3069"/>
      <c r="AC121" s="3070"/>
      <c r="AD121" s="1236"/>
      <c r="AE121" s="2695"/>
      <c r="AF121" s="1237"/>
      <c r="AG121" s="648"/>
      <c r="AH121" s="648"/>
      <c r="AI121" s="648"/>
      <c r="AJ121" s="648"/>
      <c r="AK121" s="648"/>
      <c r="AL121" s="648"/>
      <c r="AM121" s="648"/>
      <c r="AN121" s="648"/>
      <c r="AO121" s="648"/>
      <c r="AP121" s="971">
        <f>AA108</f>
        <v>0</v>
      </c>
      <c r="AQ121" s="954">
        <f t="shared" ref="AQ121:AQ132" si="292">$AP121</f>
        <v>0</v>
      </c>
      <c r="AR121" s="954">
        <f t="shared" si="289"/>
        <v>0</v>
      </c>
      <c r="AS121" s="954">
        <f t="shared" si="289"/>
        <v>0</v>
      </c>
      <c r="AT121" s="954">
        <f t="shared" si="289"/>
        <v>0</v>
      </c>
      <c r="AU121" s="954">
        <f t="shared" si="289"/>
        <v>0</v>
      </c>
      <c r="AV121" s="954">
        <f t="shared" si="289"/>
        <v>0</v>
      </c>
      <c r="AW121" s="954">
        <f t="shared" si="289"/>
        <v>0</v>
      </c>
      <c r="AX121" s="954">
        <f t="shared" si="289"/>
        <v>0</v>
      </c>
      <c r="AY121" s="954">
        <f t="shared" si="289"/>
        <v>0</v>
      </c>
      <c r="AZ121" s="954">
        <f t="shared" si="289"/>
        <v>0</v>
      </c>
      <c r="BA121" s="954">
        <f t="shared" si="289"/>
        <v>0</v>
      </c>
      <c r="BB121" s="954">
        <f t="shared" si="289"/>
        <v>0</v>
      </c>
      <c r="BC121" s="954">
        <f t="shared" si="289"/>
        <v>0</v>
      </c>
      <c r="BD121" s="954">
        <f t="shared" si="289"/>
        <v>0</v>
      </c>
      <c r="BE121" s="648"/>
      <c r="BF121" s="648"/>
      <c r="BG121" s="2681"/>
      <c r="BH121" s="2678"/>
      <c r="BI121" s="2876"/>
      <c r="BJ121" s="2877"/>
      <c r="BK121" s="3722"/>
      <c r="BL121" s="1003"/>
      <c r="BM121" s="3779"/>
      <c r="BN121" s="3696"/>
      <c r="BO121" s="3697"/>
      <c r="BP121" s="3314"/>
      <c r="BQ121" s="2906"/>
      <c r="BR121" s="2942"/>
      <c r="BS121" s="1000"/>
      <c r="BT121" s="2729"/>
      <c r="BU121" s="2943"/>
      <c r="BV121" s="2920"/>
      <c r="BW121" s="2974"/>
      <c r="BX121" s="3000"/>
      <c r="BY121" s="1659"/>
      <c r="BZ121" s="1659"/>
      <c r="CA121" s="3001"/>
      <c r="CB121" s="987">
        <f t="shared" ref="CB121:CK121" si="293">IF(AP121="x",CB108,0)</f>
        <v>0</v>
      </c>
      <c r="CC121" s="985">
        <f t="shared" si="293"/>
        <v>0</v>
      </c>
      <c r="CD121" s="984">
        <f t="shared" si="293"/>
        <v>0</v>
      </c>
      <c r="CE121" s="986">
        <f>IF(AS121="x",CE108,0)</f>
        <v>0</v>
      </c>
      <c r="CF121" s="987">
        <f t="shared" si="293"/>
        <v>0</v>
      </c>
      <c r="CG121" s="985">
        <f t="shared" si="293"/>
        <v>0</v>
      </c>
      <c r="CH121" s="984">
        <f>IF(AV121="x",CH108,0)</f>
        <v>0</v>
      </c>
      <c r="CI121" s="2178">
        <f t="shared" si="293"/>
        <v>0</v>
      </c>
      <c r="CJ121" s="987">
        <f t="shared" si="293"/>
        <v>0</v>
      </c>
      <c r="CK121" s="2193">
        <f t="shared" si="293"/>
        <v>0</v>
      </c>
      <c r="CL121" s="1227"/>
      <c r="CM121" s="2207"/>
      <c r="CN121" s="1227"/>
      <c r="CO121" s="2207"/>
      <c r="CP121" s="3133"/>
      <c r="CQ121" s="1183"/>
      <c r="CR121" s="3134"/>
      <c r="CS121" s="1185"/>
      <c r="CT121" s="1186"/>
      <c r="CU121" s="3283"/>
      <c r="CV121" s="1695"/>
      <c r="CW121" s="1695"/>
      <c r="CX121" s="1695"/>
      <c r="CY121" s="1695"/>
      <c r="CZ121" s="3334"/>
      <c r="DA121" s="3347"/>
      <c r="DB121" s="2600"/>
      <c r="DC121" s="3284"/>
      <c r="DD121" s="1807"/>
      <c r="DE121" s="920"/>
      <c r="DF121" s="920"/>
      <c r="DG121" s="920"/>
      <c r="DH121" s="920"/>
      <c r="DI121" s="920"/>
      <c r="DJ121" s="920"/>
      <c r="DK121" s="920"/>
      <c r="DL121" s="921"/>
      <c r="DM121" s="921"/>
      <c r="DN121" s="921"/>
      <c r="DO121" s="921"/>
      <c r="DP121" s="921"/>
      <c r="DQ121" s="921"/>
      <c r="DR121" s="921"/>
      <c r="DS121" s="922"/>
      <c r="DT121" s="73"/>
      <c r="DU121" s="923"/>
      <c r="DV121" s="923"/>
      <c r="DW121" s="923"/>
      <c r="DX121" s="923"/>
      <c r="DY121" s="923"/>
      <c r="DZ121" s="923"/>
      <c r="EA121" s="923"/>
      <c r="EB121" s="922"/>
      <c r="ED121" s="924"/>
      <c r="EE121" s="925"/>
      <c r="EF121" s="2661"/>
      <c r="EG121" s="856"/>
      <c r="EH121" s="361"/>
      <c r="EI121" s="361"/>
      <c r="EJ121" s="361"/>
      <c r="EK121" s="33"/>
      <c r="EO121" s="360"/>
      <c r="ES121" s="3799"/>
      <c r="FA121" s="1436"/>
      <c r="FF121" s="926"/>
      <c r="FG121" s="926"/>
      <c r="FH121" s="926"/>
      <c r="FJ121" s="801"/>
      <c r="FK121" s="333"/>
      <c r="FP121" s="336"/>
      <c r="FQ121" s="336"/>
      <c r="FR121" s="336"/>
      <c r="FS121" s="336"/>
      <c r="FT121" s="336"/>
      <c r="FU121" s="336"/>
      <c r="FV121" s="336"/>
      <c r="FW121" s="341"/>
      <c r="FY121" s="357"/>
      <c r="FZ121" s="357"/>
      <c r="GA121" s="357"/>
      <c r="GB121" s="357"/>
      <c r="GC121" s="357"/>
      <c r="GD121" s="357"/>
      <c r="GE121" s="357"/>
      <c r="GJ121" s="105"/>
    </row>
    <row r="122" spans="2:331" s="84" customFormat="1" ht="15.75" hidden="1" customHeight="1" thickBot="1">
      <c r="C122" s="738"/>
      <c r="D122" s="1324"/>
      <c r="E122" s="2795"/>
      <c r="F122" s="4550">
        <f t="shared" si="291"/>
        <v>0</v>
      </c>
      <c r="G122" s="4550"/>
      <c r="H122" s="4550"/>
      <c r="I122" s="4550"/>
      <c r="J122" s="4550"/>
      <c r="K122" s="1234"/>
      <c r="L122" s="1234"/>
      <c r="M122" s="1235"/>
      <c r="N122" s="1235"/>
      <c r="O122" s="1235"/>
      <c r="P122" s="1235"/>
      <c r="Q122" s="1235"/>
      <c r="R122" s="1235"/>
      <c r="S122" s="1235"/>
      <c r="T122" s="1235"/>
      <c r="U122" s="1235"/>
      <c r="V122" s="946"/>
      <c r="W122" s="1234"/>
      <c r="X122" s="1234"/>
      <c r="Y122" s="1234"/>
      <c r="Z122" s="2152"/>
      <c r="AA122" s="3031"/>
      <c r="AB122" s="3069"/>
      <c r="AC122" s="3070"/>
      <c r="AD122" s="1236"/>
      <c r="AE122" s="2695"/>
      <c r="AF122" s="1237"/>
      <c r="AG122" s="648"/>
      <c r="AH122" s="648"/>
      <c r="AI122" s="648"/>
      <c r="AJ122" s="648"/>
      <c r="AK122" s="648"/>
      <c r="AL122" s="648"/>
      <c r="AM122" s="648"/>
      <c r="AN122" s="648"/>
      <c r="AO122" s="648"/>
      <c r="AP122" s="971">
        <f>AA109</f>
        <v>0</v>
      </c>
      <c r="AQ122" s="954">
        <f t="shared" si="292"/>
        <v>0</v>
      </c>
      <c r="AR122" s="954">
        <f t="shared" si="289"/>
        <v>0</v>
      </c>
      <c r="AS122" s="954">
        <f t="shared" si="289"/>
        <v>0</v>
      </c>
      <c r="AT122" s="954">
        <f t="shared" si="289"/>
        <v>0</v>
      </c>
      <c r="AU122" s="954">
        <f t="shared" si="289"/>
        <v>0</v>
      </c>
      <c r="AV122" s="954">
        <f t="shared" si="289"/>
        <v>0</v>
      </c>
      <c r="AW122" s="954">
        <f t="shared" si="289"/>
        <v>0</v>
      </c>
      <c r="AX122" s="954">
        <f t="shared" si="289"/>
        <v>0</v>
      </c>
      <c r="AY122" s="954">
        <f t="shared" si="289"/>
        <v>0</v>
      </c>
      <c r="AZ122" s="954">
        <f t="shared" si="289"/>
        <v>0</v>
      </c>
      <c r="BA122" s="954">
        <f t="shared" si="289"/>
        <v>0</v>
      </c>
      <c r="BB122" s="954">
        <f t="shared" si="289"/>
        <v>0</v>
      </c>
      <c r="BC122" s="954">
        <f t="shared" si="289"/>
        <v>0</v>
      </c>
      <c r="BD122" s="954">
        <f t="shared" si="289"/>
        <v>0</v>
      </c>
      <c r="BE122" s="648"/>
      <c r="BF122" s="648"/>
      <c r="BG122" s="2681"/>
      <c r="BH122" s="2678"/>
      <c r="BI122" s="2876"/>
      <c r="BJ122" s="2877"/>
      <c r="BK122" s="3722"/>
      <c r="BL122" s="1003"/>
      <c r="BM122" s="3779"/>
      <c r="BN122" s="3696"/>
      <c r="BO122" s="3697"/>
      <c r="BP122" s="3314"/>
      <c r="BQ122" s="2906"/>
      <c r="BR122" s="2942"/>
      <c r="BS122" s="1000"/>
      <c r="BT122" s="2729"/>
      <c r="BU122" s="2943"/>
      <c r="BV122" s="2920"/>
      <c r="BW122" s="2974"/>
      <c r="BX122" s="3000"/>
      <c r="BY122" s="1659"/>
      <c r="BZ122" s="1659"/>
      <c r="CA122" s="3001"/>
      <c r="CB122" s="987">
        <f t="shared" ref="CB122:CK122" si="294">IF(AP122="x",CB109,0)</f>
        <v>0</v>
      </c>
      <c r="CC122" s="985">
        <f t="shared" si="294"/>
        <v>0</v>
      </c>
      <c r="CD122" s="984">
        <f t="shared" si="294"/>
        <v>0</v>
      </c>
      <c r="CE122" s="986">
        <f t="shared" si="294"/>
        <v>0</v>
      </c>
      <c r="CF122" s="987">
        <f t="shared" si="294"/>
        <v>0</v>
      </c>
      <c r="CG122" s="985">
        <f t="shared" si="294"/>
        <v>0</v>
      </c>
      <c r="CH122" s="984">
        <f>IF(AV122="x",CH109,0)</f>
        <v>0</v>
      </c>
      <c r="CI122" s="2178">
        <f t="shared" si="294"/>
        <v>0</v>
      </c>
      <c r="CJ122" s="987">
        <f t="shared" si="294"/>
        <v>0</v>
      </c>
      <c r="CK122" s="2193">
        <f t="shared" si="294"/>
        <v>0</v>
      </c>
      <c r="CL122" s="1227"/>
      <c r="CM122" s="2207"/>
      <c r="CN122" s="1227"/>
      <c r="CO122" s="2207"/>
      <c r="CP122" s="3133"/>
      <c r="CQ122" s="1183"/>
      <c r="CR122" s="3134"/>
      <c r="CS122" s="1185"/>
      <c r="CT122" s="1186"/>
      <c r="CU122" s="3283"/>
      <c r="CV122" s="1695"/>
      <c r="CW122" s="1695"/>
      <c r="CX122" s="1695"/>
      <c r="CY122" s="1695"/>
      <c r="CZ122" s="3334"/>
      <c r="DA122" s="3347"/>
      <c r="DB122" s="2600"/>
      <c r="DC122" s="3284"/>
      <c r="DD122" s="1807"/>
      <c r="DE122" s="920"/>
      <c r="DF122" s="920"/>
      <c r="DG122" s="920"/>
      <c r="DH122" s="920"/>
      <c r="DI122" s="920"/>
      <c r="DJ122" s="920"/>
      <c r="DK122" s="920"/>
      <c r="DL122" s="921"/>
      <c r="DM122" s="921"/>
      <c r="DN122" s="921"/>
      <c r="DO122" s="921"/>
      <c r="DP122" s="921"/>
      <c r="DQ122" s="921"/>
      <c r="DR122" s="921"/>
      <c r="DS122" s="922"/>
      <c r="DT122" s="73"/>
      <c r="DU122" s="923"/>
      <c r="DV122" s="923"/>
      <c r="DW122" s="923"/>
      <c r="DX122" s="923"/>
      <c r="DY122" s="923"/>
      <c r="DZ122" s="923"/>
      <c r="EA122" s="923"/>
      <c r="EB122" s="922"/>
      <c r="ED122" s="924"/>
      <c r="EE122" s="925"/>
      <c r="EF122" s="2661"/>
      <c r="EG122" s="856"/>
      <c r="EH122" s="361"/>
      <c r="EI122" s="361"/>
      <c r="EJ122" s="361"/>
      <c r="EK122" s="33"/>
      <c r="EO122" s="360"/>
      <c r="ES122" s="3799"/>
      <c r="FA122" s="1436"/>
      <c r="FF122" s="926"/>
      <c r="FG122" s="926"/>
      <c r="FH122" s="926"/>
      <c r="FJ122" s="801"/>
      <c r="FK122" s="333"/>
      <c r="FP122" s="336"/>
      <c r="FQ122" s="336"/>
      <c r="FR122" s="336"/>
      <c r="FS122" s="336"/>
      <c r="FT122" s="336"/>
      <c r="FU122" s="336"/>
      <c r="FV122" s="336"/>
      <c r="FW122" s="341"/>
      <c r="FY122" s="357"/>
      <c r="FZ122" s="357"/>
      <c r="GA122" s="357"/>
      <c r="GB122" s="357"/>
      <c r="GC122" s="357"/>
      <c r="GD122" s="357"/>
      <c r="GE122" s="357"/>
      <c r="GJ122" s="105"/>
    </row>
    <row r="123" spans="2:331" s="84" customFormat="1" ht="15.75" hidden="1" customHeight="1" thickBot="1">
      <c r="C123" s="738"/>
      <c r="D123" s="1324"/>
      <c r="E123" s="2795"/>
      <c r="F123" s="4550">
        <f t="shared" si="291"/>
        <v>0</v>
      </c>
      <c r="G123" s="4550"/>
      <c r="H123" s="4550"/>
      <c r="I123" s="4550"/>
      <c r="J123" s="4550"/>
      <c r="K123" s="1234"/>
      <c r="L123" s="1234"/>
      <c r="M123" s="1235"/>
      <c r="N123" s="1235"/>
      <c r="O123" s="1235"/>
      <c r="P123" s="1235"/>
      <c r="Q123" s="1235"/>
      <c r="R123" s="1235"/>
      <c r="S123" s="1235"/>
      <c r="T123" s="1235"/>
      <c r="U123" s="1235"/>
      <c r="V123" s="946"/>
      <c r="W123" s="1234"/>
      <c r="X123" s="1234"/>
      <c r="Y123" s="1234"/>
      <c r="Z123" s="2152"/>
      <c r="AA123" s="3031"/>
      <c r="AB123" s="3069"/>
      <c r="AC123" s="3070"/>
      <c r="AD123" s="1236"/>
      <c r="AE123" s="2695"/>
      <c r="AF123" s="1237"/>
      <c r="AG123" s="648"/>
      <c r="AH123" s="648"/>
      <c r="AI123" s="648"/>
      <c r="AJ123" s="648"/>
      <c r="AK123" s="648"/>
      <c r="AL123" s="648"/>
      <c r="AM123" s="648"/>
      <c r="AN123" s="648"/>
      <c r="AO123" s="648"/>
      <c r="AP123" s="971">
        <f>AA110</f>
        <v>0</v>
      </c>
      <c r="AQ123" s="954">
        <f t="shared" si="292"/>
        <v>0</v>
      </c>
      <c r="AR123" s="954">
        <f t="shared" si="289"/>
        <v>0</v>
      </c>
      <c r="AS123" s="954">
        <f t="shared" si="289"/>
        <v>0</v>
      </c>
      <c r="AT123" s="954">
        <f t="shared" si="289"/>
        <v>0</v>
      </c>
      <c r="AU123" s="954">
        <f t="shared" si="289"/>
        <v>0</v>
      </c>
      <c r="AV123" s="954">
        <f t="shared" si="289"/>
        <v>0</v>
      </c>
      <c r="AW123" s="954">
        <f t="shared" si="289"/>
        <v>0</v>
      </c>
      <c r="AX123" s="954">
        <f t="shared" si="289"/>
        <v>0</v>
      </c>
      <c r="AY123" s="954">
        <f t="shared" si="289"/>
        <v>0</v>
      </c>
      <c r="AZ123" s="954">
        <f t="shared" si="289"/>
        <v>0</v>
      </c>
      <c r="BA123" s="954">
        <f t="shared" si="289"/>
        <v>0</v>
      </c>
      <c r="BB123" s="954">
        <f t="shared" si="289"/>
        <v>0</v>
      </c>
      <c r="BC123" s="954">
        <f t="shared" si="289"/>
        <v>0</v>
      </c>
      <c r="BD123" s="954">
        <f t="shared" si="289"/>
        <v>0</v>
      </c>
      <c r="BE123" s="648"/>
      <c r="BF123" s="648"/>
      <c r="BG123" s="2681"/>
      <c r="BH123" s="2678"/>
      <c r="BI123" s="2876"/>
      <c r="BJ123" s="2877"/>
      <c r="BK123" s="3722"/>
      <c r="BL123" s="1003"/>
      <c r="BM123" s="3779"/>
      <c r="BN123" s="3696"/>
      <c r="BO123" s="3697"/>
      <c r="BP123" s="3314"/>
      <c r="BQ123" s="2906"/>
      <c r="BR123" s="2942"/>
      <c r="BS123" s="1000"/>
      <c r="BT123" s="2729"/>
      <c r="BU123" s="2943"/>
      <c r="BV123" s="2920"/>
      <c r="BW123" s="2974"/>
      <c r="BX123" s="3000"/>
      <c r="BY123" s="1659"/>
      <c r="BZ123" s="1659"/>
      <c r="CA123" s="3001"/>
      <c r="CB123" s="987">
        <f t="shared" ref="CB123:CK123" si="295">IF(AP123="x",CB110,0)</f>
        <v>0</v>
      </c>
      <c r="CC123" s="985">
        <f t="shared" si="295"/>
        <v>0</v>
      </c>
      <c r="CD123" s="984">
        <f t="shared" si="295"/>
        <v>0</v>
      </c>
      <c r="CE123" s="986">
        <f t="shared" si="295"/>
        <v>0</v>
      </c>
      <c r="CF123" s="987">
        <f t="shared" si="295"/>
        <v>0</v>
      </c>
      <c r="CG123" s="985">
        <f t="shared" si="295"/>
        <v>0</v>
      </c>
      <c r="CH123" s="984">
        <f t="shared" si="295"/>
        <v>0</v>
      </c>
      <c r="CI123" s="2178">
        <f t="shared" si="295"/>
        <v>0</v>
      </c>
      <c r="CJ123" s="987">
        <f t="shared" si="295"/>
        <v>0</v>
      </c>
      <c r="CK123" s="2193">
        <f t="shared" si="295"/>
        <v>0</v>
      </c>
      <c r="CL123" s="1227"/>
      <c r="CM123" s="2207"/>
      <c r="CN123" s="1227"/>
      <c r="CO123" s="2207"/>
      <c r="CP123" s="3133"/>
      <c r="CQ123" s="1183"/>
      <c r="CR123" s="3134"/>
      <c r="CS123" s="1185"/>
      <c r="CT123" s="1186"/>
      <c r="CU123" s="3283"/>
      <c r="CV123" s="1695"/>
      <c r="CW123" s="1695"/>
      <c r="CX123" s="1695"/>
      <c r="CY123" s="1695"/>
      <c r="CZ123" s="3334"/>
      <c r="DA123" s="3347"/>
      <c r="DB123" s="2600"/>
      <c r="DC123" s="3284"/>
      <c r="DD123" s="1807"/>
      <c r="DE123" s="920"/>
      <c r="DF123" s="920"/>
      <c r="DG123" s="920"/>
      <c r="DH123" s="920"/>
      <c r="DI123" s="920"/>
      <c r="DJ123" s="920"/>
      <c r="DK123" s="920"/>
      <c r="DL123" s="921"/>
      <c r="DM123" s="921"/>
      <c r="DN123" s="921"/>
      <c r="DO123" s="921"/>
      <c r="DP123" s="921"/>
      <c r="DQ123" s="921"/>
      <c r="DR123" s="921"/>
      <c r="DS123" s="922"/>
      <c r="DT123" s="73"/>
      <c r="DU123" s="923"/>
      <c r="DV123" s="923"/>
      <c r="DW123" s="923"/>
      <c r="DX123" s="923"/>
      <c r="DY123" s="923"/>
      <c r="DZ123" s="923"/>
      <c r="EA123" s="923"/>
      <c r="EB123" s="922"/>
      <c r="ED123" s="924"/>
      <c r="EE123" s="925"/>
      <c r="EF123" s="2661"/>
      <c r="EG123" s="856"/>
      <c r="EH123" s="361"/>
      <c r="EI123" s="361"/>
      <c r="EJ123" s="361"/>
      <c r="EK123" s="33"/>
      <c r="EO123" s="360"/>
      <c r="ES123" s="3799"/>
      <c r="FA123" s="1436"/>
      <c r="FF123" s="926"/>
      <c r="FG123" s="926"/>
      <c r="FH123" s="926"/>
      <c r="FJ123" s="801"/>
      <c r="FK123" s="333"/>
      <c r="FP123" s="336"/>
      <c r="FQ123" s="336"/>
      <c r="FR123" s="336"/>
      <c r="FS123" s="336"/>
      <c r="FT123" s="336"/>
      <c r="FU123" s="336"/>
      <c r="FV123" s="336"/>
      <c r="FW123" s="341"/>
      <c r="FY123" s="357"/>
      <c r="FZ123" s="357"/>
      <c r="GA123" s="357"/>
      <c r="GB123" s="357"/>
      <c r="GC123" s="357"/>
      <c r="GD123" s="357"/>
      <c r="GE123" s="357"/>
      <c r="GJ123" s="105"/>
    </row>
    <row r="124" spans="2:331" s="84" customFormat="1" ht="15.75" hidden="1" customHeight="1" thickBot="1">
      <c r="C124" s="738"/>
      <c r="D124" s="1324"/>
      <c r="E124" s="2795"/>
      <c r="F124" s="4550">
        <f t="shared" si="291"/>
        <v>0</v>
      </c>
      <c r="G124" s="4550"/>
      <c r="H124" s="4550"/>
      <c r="I124" s="4550"/>
      <c r="J124" s="4550"/>
      <c r="K124" s="1234"/>
      <c r="L124" s="1234"/>
      <c r="M124" s="1235"/>
      <c r="N124" s="1235"/>
      <c r="O124" s="1235"/>
      <c r="P124" s="1235"/>
      <c r="Q124" s="1235"/>
      <c r="R124" s="1235"/>
      <c r="S124" s="1235"/>
      <c r="T124" s="1235"/>
      <c r="U124" s="1235"/>
      <c r="V124" s="946"/>
      <c r="W124" s="1234"/>
      <c r="X124" s="1234"/>
      <c r="Y124" s="1234"/>
      <c r="Z124" s="2152"/>
      <c r="AA124" s="3031"/>
      <c r="AB124" s="3069"/>
      <c r="AC124" s="3070"/>
      <c r="AD124" s="1236"/>
      <c r="AE124" s="2695"/>
      <c r="AF124" s="1237"/>
      <c r="AG124" s="648"/>
      <c r="AH124" s="648"/>
      <c r="AI124" s="648"/>
      <c r="AJ124" s="648"/>
      <c r="AK124" s="648"/>
      <c r="AL124" s="648"/>
      <c r="AM124" s="648"/>
      <c r="AN124" s="648"/>
      <c r="AO124" s="648"/>
      <c r="AP124" s="971">
        <f>AA111</f>
        <v>0</v>
      </c>
      <c r="AQ124" s="954">
        <f t="shared" si="292"/>
        <v>0</v>
      </c>
      <c r="AR124" s="954">
        <f t="shared" si="289"/>
        <v>0</v>
      </c>
      <c r="AS124" s="954">
        <f t="shared" si="289"/>
        <v>0</v>
      </c>
      <c r="AT124" s="954">
        <f t="shared" si="289"/>
        <v>0</v>
      </c>
      <c r="AU124" s="954">
        <f t="shared" si="289"/>
        <v>0</v>
      </c>
      <c r="AV124" s="954">
        <f t="shared" si="289"/>
        <v>0</v>
      </c>
      <c r="AW124" s="954">
        <f t="shared" si="289"/>
        <v>0</v>
      </c>
      <c r="AX124" s="954">
        <f t="shared" si="289"/>
        <v>0</v>
      </c>
      <c r="AY124" s="954">
        <f t="shared" si="289"/>
        <v>0</v>
      </c>
      <c r="AZ124" s="954">
        <f t="shared" si="289"/>
        <v>0</v>
      </c>
      <c r="BA124" s="954">
        <f t="shared" si="289"/>
        <v>0</v>
      </c>
      <c r="BB124" s="954">
        <f t="shared" si="289"/>
        <v>0</v>
      </c>
      <c r="BC124" s="954">
        <f t="shared" si="289"/>
        <v>0</v>
      </c>
      <c r="BD124" s="954">
        <f t="shared" si="289"/>
        <v>0</v>
      </c>
      <c r="BE124" s="648"/>
      <c r="BF124" s="648"/>
      <c r="BG124" s="2681"/>
      <c r="BH124" s="2678"/>
      <c r="BI124" s="2876"/>
      <c r="BJ124" s="2877"/>
      <c r="BK124" s="3722"/>
      <c r="BL124" s="1003"/>
      <c r="BM124" s="3779"/>
      <c r="BN124" s="3696"/>
      <c r="BO124" s="3697"/>
      <c r="BP124" s="3314"/>
      <c r="BQ124" s="2906"/>
      <c r="BR124" s="2942"/>
      <c r="BS124" s="1000"/>
      <c r="BT124" s="2729"/>
      <c r="BU124" s="2943"/>
      <c r="BV124" s="2920"/>
      <c r="BW124" s="2974"/>
      <c r="BX124" s="3000"/>
      <c r="BY124" s="1659"/>
      <c r="BZ124" s="1659"/>
      <c r="CA124" s="3001"/>
      <c r="CB124" s="987">
        <f t="shared" ref="CB124:CK124" si="296">IF(AP124="x",CB111,0)</f>
        <v>0</v>
      </c>
      <c r="CC124" s="985">
        <f t="shared" si="296"/>
        <v>0</v>
      </c>
      <c r="CD124" s="984">
        <f>IF(AR124="x",CD111,0)</f>
        <v>0</v>
      </c>
      <c r="CE124" s="986">
        <f t="shared" si="296"/>
        <v>0</v>
      </c>
      <c r="CF124" s="987">
        <f t="shared" si="296"/>
        <v>0</v>
      </c>
      <c r="CG124" s="985">
        <f t="shared" si="296"/>
        <v>0</v>
      </c>
      <c r="CH124" s="984">
        <f t="shared" si="296"/>
        <v>0</v>
      </c>
      <c r="CI124" s="2178">
        <f t="shared" si="296"/>
        <v>0</v>
      </c>
      <c r="CJ124" s="987">
        <f t="shared" si="296"/>
        <v>0</v>
      </c>
      <c r="CK124" s="2193">
        <f t="shared" si="296"/>
        <v>0</v>
      </c>
      <c r="CL124" s="1227"/>
      <c r="CM124" s="2207"/>
      <c r="CN124" s="1227"/>
      <c r="CO124" s="2207"/>
      <c r="CP124" s="3133"/>
      <c r="CQ124" s="1183"/>
      <c r="CR124" s="3134"/>
      <c r="CS124" s="1185"/>
      <c r="CT124" s="1186"/>
      <c r="CU124" s="3283"/>
      <c r="CV124" s="1695"/>
      <c r="CW124" s="1695"/>
      <c r="CX124" s="1695"/>
      <c r="CY124" s="1695"/>
      <c r="CZ124" s="3334"/>
      <c r="DA124" s="3347"/>
      <c r="DB124" s="2600"/>
      <c r="DC124" s="3284"/>
      <c r="DD124" s="1807"/>
      <c r="DE124" s="920"/>
      <c r="DF124" s="920"/>
      <c r="DG124" s="920"/>
      <c r="DH124" s="920"/>
      <c r="DI124" s="920"/>
      <c r="DJ124" s="920"/>
      <c r="DK124" s="920"/>
      <c r="DL124" s="921"/>
      <c r="DM124" s="921"/>
      <c r="DN124" s="921"/>
      <c r="DO124" s="921"/>
      <c r="DP124" s="921"/>
      <c r="DQ124" s="921"/>
      <c r="DR124" s="921"/>
      <c r="DS124" s="922"/>
      <c r="DT124" s="73"/>
      <c r="DU124" s="923"/>
      <c r="DV124" s="923"/>
      <c r="DW124" s="923"/>
      <c r="DX124" s="923"/>
      <c r="DY124" s="923"/>
      <c r="DZ124" s="923"/>
      <c r="EA124" s="923"/>
      <c r="EB124" s="922"/>
      <c r="ED124" s="924"/>
      <c r="EE124" s="925"/>
      <c r="EF124" s="2661"/>
      <c r="EG124" s="856"/>
      <c r="EH124" s="361"/>
      <c r="EI124" s="361"/>
      <c r="EJ124" s="361"/>
      <c r="EK124" s="33"/>
      <c r="EO124" s="360"/>
      <c r="ES124" s="3799"/>
      <c r="FA124" s="1436"/>
      <c r="FF124" s="926"/>
      <c r="FG124" s="926"/>
      <c r="FH124" s="926"/>
      <c r="FJ124" s="801"/>
      <c r="FK124" s="333"/>
      <c r="FP124" s="336"/>
      <c r="FQ124" s="336"/>
      <c r="FR124" s="336"/>
      <c r="FS124" s="336"/>
      <c r="FT124" s="336"/>
      <c r="FU124" s="336"/>
      <c r="FV124" s="336"/>
      <c r="FW124" s="341"/>
      <c r="FY124" s="357"/>
      <c r="FZ124" s="357"/>
      <c r="GA124" s="357"/>
      <c r="GB124" s="357"/>
      <c r="GC124" s="357"/>
      <c r="GD124" s="357"/>
      <c r="GE124" s="357"/>
      <c r="GJ124" s="105"/>
    </row>
    <row r="125" spans="2:331" s="84" customFormat="1" ht="15.75" hidden="1" customHeight="1" thickBot="1">
      <c r="C125" s="738"/>
      <c r="D125" s="1324"/>
      <c r="E125" s="2795"/>
      <c r="F125" s="4550">
        <f t="shared" si="291"/>
        <v>0</v>
      </c>
      <c r="G125" s="4550"/>
      <c r="H125" s="4550"/>
      <c r="I125" s="4550"/>
      <c r="J125" s="4550"/>
      <c r="K125" s="1234"/>
      <c r="L125" s="1234"/>
      <c r="M125" s="1235"/>
      <c r="N125" s="1235"/>
      <c r="O125" s="1235"/>
      <c r="P125" s="1235"/>
      <c r="Q125" s="1235"/>
      <c r="R125" s="1235"/>
      <c r="S125" s="1235"/>
      <c r="T125" s="1235"/>
      <c r="U125" s="1235"/>
      <c r="V125" s="946"/>
      <c r="W125" s="1234"/>
      <c r="X125" s="1234"/>
      <c r="Y125" s="1234"/>
      <c r="Z125" s="2152"/>
      <c r="AA125" s="3031"/>
      <c r="AB125" s="3069"/>
      <c r="AC125" s="3070"/>
      <c r="AD125" s="1236"/>
      <c r="AE125" s="2695"/>
      <c r="AF125" s="1237"/>
      <c r="AG125" s="648"/>
      <c r="AH125" s="648"/>
      <c r="AI125" s="648"/>
      <c r="AJ125" s="648"/>
      <c r="AK125" s="648"/>
      <c r="AL125" s="648"/>
      <c r="AM125" s="648"/>
      <c r="AN125" s="648"/>
      <c r="AO125" s="648"/>
      <c r="AP125" s="971">
        <f t="shared" ref="AP125:AP126" si="297">AA112</f>
        <v>0</v>
      </c>
      <c r="AQ125" s="954">
        <f t="shared" si="292"/>
        <v>0</v>
      </c>
      <c r="AR125" s="954">
        <f t="shared" si="289"/>
        <v>0</v>
      </c>
      <c r="AS125" s="954">
        <f t="shared" si="289"/>
        <v>0</v>
      </c>
      <c r="AT125" s="954">
        <f t="shared" si="289"/>
        <v>0</v>
      </c>
      <c r="AU125" s="954">
        <f t="shared" si="289"/>
        <v>0</v>
      </c>
      <c r="AV125" s="954">
        <f t="shared" si="289"/>
        <v>0</v>
      </c>
      <c r="AW125" s="954">
        <f t="shared" si="289"/>
        <v>0</v>
      </c>
      <c r="AX125" s="954">
        <f t="shared" si="289"/>
        <v>0</v>
      </c>
      <c r="AY125" s="954">
        <f t="shared" si="289"/>
        <v>0</v>
      </c>
      <c r="AZ125" s="954">
        <f t="shared" si="289"/>
        <v>0</v>
      </c>
      <c r="BA125" s="954">
        <f t="shared" si="289"/>
        <v>0</v>
      </c>
      <c r="BB125" s="954">
        <f t="shared" si="289"/>
        <v>0</v>
      </c>
      <c r="BC125" s="954">
        <f t="shared" si="289"/>
        <v>0</v>
      </c>
      <c r="BD125" s="954">
        <f t="shared" si="289"/>
        <v>0</v>
      </c>
      <c r="BE125" s="648"/>
      <c r="BF125" s="648"/>
      <c r="BG125" s="2681"/>
      <c r="BH125" s="2678"/>
      <c r="BI125" s="2876"/>
      <c r="BJ125" s="2877"/>
      <c r="BK125" s="3722"/>
      <c r="BL125" s="1003"/>
      <c r="BM125" s="3779"/>
      <c r="BN125" s="3696"/>
      <c r="BO125" s="3697"/>
      <c r="BP125" s="3314"/>
      <c r="BQ125" s="2906"/>
      <c r="BR125" s="2942"/>
      <c r="BS125" s="1000"/>
      <c r="BT125" s="2729"/>
      <c r="BU125" s="2943"/>
      <c r="BV125" s="2920"/>
      <c r="BW125" s="2974"/>
      <c r="BX125" s="3000"/>
      <c r="BY125" s="1659"/>
      <c r="BZ125" s="1659"/>
      <c r="CA125" s="3001"/>
      <c r="CB125" s="987">
        <f t="shared" ref="CB125:CK125" si="298">IF(AP125="x",CB112,0)</f>
        <v>0</v>
      </c>
      <c r="CC125" s="985">
        <f t="shared" si="298"/>
        <v>0</v>
      </c>
      <c r="CD125" s="984">
        <f t="shared" si="298"/>
        <v>0</v>
      </c>
      <c r="CE125" s="986">
        <f t="shared" si="298"/>
        <v>0</v>
      </c>
      <c r="CF125" s="987">
        <f t="shared" si="298"/>
        <v>0</v>
      </c>
      <c r="CG125" s="985">
        <f t="shared" si="298"/>
        <v>0</v>
      </c>
      <c r="CH125" s="984">
        <f t="shared" si="298"/>
        <v>0</v>
      </c>
      <c r="CI125" s="2178">
        <f t="shared" si="298"/>
        <v>0</v>
      </c>
      <c r="CJ125" s="987">
        <f t="shared" si="298"/>
        <v>0</v>
      </c>
      <c r="CK125" s="2193">
        <f t="shared" si="298"/>
        <v>0</v>
      </c>
      <c r="CL125" s="1227"/>
      <c r="CM125" s="2207"/>
      <c r="CN125" s="1227"/>
      <c r="CO125" s="2207"/>
      <c r="CP125" s="3133"/>
      <c r="CQ125" s="1183"/>
      <c r="CR125" s="3134"/>
      <c r="CS125" s="1185"/>
      <c r="CT125" s="1186"/>
      <c r="CU125" s="3283"/>
      <c r="CV125" s="1695"/>
      <c r="CW125" s="1695"/>
      <c r="CX125" s="1695"/>
      <c r="CY125" s="1695"/>
      <c r="CZ125" s="3334"/>
      <c r="DA125" s="3347"/>
      <c r="DB125" s="2600"/>
      <c r="DC125" s="3284"/>
      <c r="DD125" s="1807"/>
      <c r="DE125" s="920"/>
      <c r="DF125" s="920"/>
      <c r="DG125" s="920"/>
      <c r="DH125" s="920"/>
      <c r="DI125" s="920"/>
      <c r="DJ125" s="920"/>
      <c r="DK125" s="920"/>
      <c r="DL125" s="921"/>
      <c r="DM125" s="921"/>
      <c r="DN125" s="921"/>
      <c r="DO125" s="921"/>
      <c r="DP125" s="921"/>
      <c r="DQ125" s="921"/>
      <c r="DR125" s="921"/>
      <c r="DS125" s="922"/>
      <c r="DT125" s="73"/>
      <c r="DU125" s="923"/>
      <c r="DV125" s="923"/>
      <c r="DW125" s="923"/>
      <c r="DX125" s="923"/>
      <c r="DY125" s="923"/>
      <c r="DZ125" s="923"/>
      <c r="EA125" s="923"/>
      <c r="EB125" s="922"/>
      <c r="ED125" s="924"/>
      <c r="EE125" s="925"/>
      <c r="EF125" s="2661"/>
      <c r="EG125" s="856"/>
      <c r="EH125" s="361"/>
      <c r="EI125" s="361"/>
      <c r="EJ125" s="361"/>
      <c r="EK125" s="33"/>
      <c r="EO125" s="360"/>
      <c r="ES125" s="3799"/>
      <c r="FA125" s="1436"/>
      <c r="FF125" s="926"/>
      <c r="FG125" s="926"/>
      <c r="FH125" s="926"/>
      <c r="FJ125" s="801"/>
      <c r="FK125" s="333"/>
      <c r="FP125" s="336"/>
      <c r="FQ125" s="336"/>
      <c r="FR125" s="336"/>
      <c r="FS125" s="336"/>
      <c r="FT125" s="336"/>
      <c r="FU125" s="336"/>
      <c r="FV125" s="336"/>
      <c r="FW125" s="341"/>
      <c r="FY125" s="357"/>
      <c r="FZ125" s="357"/>
      <c r="GA125" s="357"/>
      <c r="GB125" s="357"/>
      <c r="GC125" s="357"/>
      <c r="GD125" s="357"/>
      <c r="GE125" s="357"/>
      <c r="GJ125" s="105"/>
    </row>
    <row r="126" spans="2:331" s="84" customFormat="1" ht="15.75" hidden="1" customHeight="1" thickBot="1">
      <c r="C126" s="738"/>
      <c r="D126" s="1324"/>
      <c r="E126" s="2795"/>
      <c r="F126" s="4550">
        <f t="shared" si="291"/>
        <v>0</v>
      </c>
      <c r="G126" s="4550"/>
      <c r="H126" s="4550"/>
      <c r="I126" s="4550"/>
      <c r="J126" s="4550"/>
      <c r="K126" s="1234"/>
      <c r="L126" s="1234"/>
      <c r="M126" s="1235"/>
      <c r="N126" s="1235"/>
      <c r="O126" s="1235"/>
      <c r="P126" s="1235"/>
      <c r="Q126" s="1235"/>
      <c r="R126" s="1235"/>
      <c r="S126" s="1235"/>
      <c r="T126" s="1235"/>
      <c r="U126" s="1235"/>
      <c r="V126" s="946"/>
      <c r="W126" s="1234"/>
      <c r="X126" s="1234"/>
      <c r="Y126" s="1234"/>
      <c r="Z126" s="2152"/>
      <c r="AA126" s="3031"/>
      <c r="AB126" s="3069"/>
      <c r="AC126" s="3070"/>
      <c r="AD126" s="1236"/>
      <c r="AE126" s="2695"/>
      <c r="AF126" s="1237"/>
      <c r="AG126" s="648"/>
      <c r="AH126" s="648"/>
      <c r="AI126" s="648"/>
      <c r="AJ126" s="648"/>
      <c r="AK126" s="648"/>
      <c r="AL126" s="648"/>
      <c r="AM126" s="648"/>
      <c r="AN126" s="648"/>
      <c r="AO126" s="648"/>
      <c r="AP126" s="971">
        <f t="shared" si="297"/>
        <v>0</v>
      </c>
      <c r="AQ126" s="954">
        <f t="shared" si="292"/>
        <v>0</v>
      </c>
      <c r="AR126" s="954">
        <f t="shared" si="289"/>
        <v>0</v>
      </c>
      <c r="AS126" s="954">
        <f t="shared" si="289"/>
        <v>0</v>
      </c>
      <c r="AT126" s="954">
        <f t="shared" si="289"/>
        <v>0</v>
      </c>
      <c r="AU126" s="954">
        <f t="shared" si="289"/>
        <v>0</v>
      </c>
      <c r="AV126" s="954">
        <f t="shared" si="289"/>
        <v>0</v>
      </c>
      <c r="AW126" s="954">
        <f t="shared" si="289"/>
        <v>0</v>
      </c>
      <c r="AX126" s="954">
        <f t="shared" si="289"/>
        <v>0</v>
      </c>
      <c r="AY126" s="954">
        <f t="shared" si="289"/>
        <v>0</v>
      </c>
      <c r="AZ126" s="954">
        <f t="shared" si="289"/>
        <v>0</v>
      </c>
      <c r="BA126" s="954">
        <f t="shared" si="289"/>
        <v>0</v>
      </c>
      <c r="BB126" s="954">
        <f t="shared" si="289"/>
        <v>0</v>
      </c>
      <c r="BC126" s="954">
        <f t="shared" si="289"/>
        <v>0</v>
      </c>
      <c r="BD126" s="954">
        <f t="shared" si="289"/>
        <v>0</v>
      </c>
      <c r="BE126" s="648"/>
      <c r="BF126" s="648"/>
      <c r="BG126" s="2681"/>
      <c r="BH126" s="2678"/>
      <c r="BI126" s="2876"/>
      <c r="BJ126" s="2877"/>
      <c r="BK126" s="3722"/>
      <c r="BL126" s="1003"/>
      <c r="BM126" s="3779"/>
      <c r="BN126" s="3696"/>
      <c r="BO126" s="3697"/>
      <c r="BP126" s="3314"/>
      <c r="BQ126" s="2906"/>
      <c r="BR126" s="2942"/>
      <c r="BS126" s="1000"/>
      <c r="BT126" s="2729"/>
      <c r="BU126" s="2943"/>
      <c r="BV126" s="2920"/>
      <c r="BW126" s="2974"/>
      <c r="BX126" s="3000"/>
      <c r="BY126" s="1659"/>
      <c r="BZ126" s="1659"/>
      <c r="CA126" s="3001"/>
      <c r="CB126" s="987">
        <f t="shared" ref="CB126:CK126" si="299">IF(AP126="x",CB113,0)</f>
        <v>0</v>
      </c>
      <c r="CC126" s="985">
        <f t="shared" si="299"/>
        <v>0</v>
      </c>
      <c r="CD126" s="984">
        <f t="shared" si="299"/>
        <v>0</v>
      </c>
      <c r="CE126" s="986">
        <f t="shared" si="299"/>
        <v>0</v>
      </c>
      <c r="CF126" s="987">
        <f t="shared" si="299"/>
        <v>0</v>
      </c>
      <c r="CG126" s="985">
        <f t="shared" si="299"/>
        <v>0</v>
      </c>
      <c r="CH126" s="984">
        <f t="shared" si="299"/>
        <v>0</v>
      </c>
      <c r="CI126" s="2178">
        <f t="shared" si="299"/>
        <v>0</v>
      </c>
      <c r="CJ126" s="987">
        <f t="shared" si="299"/>
        <v>0</v>
      </c>
      <c r="CK126" s="2193">
        <f t="shared" si="299"/>
        <v>0</v>
      </c>
      <c r="CL126" s="1227"/>
      <c r="CM126" s="2207"/>
      <c r="CN126" s="1227"/>
      <c r="CO126" s="2207"/>
      <c r="CP126" s="3133"/>
      <c r="CQ126" s="1183"/>
      <c r="CR126" s="3134"/>
      <c r="CS126" s="1185"/>
      <c r="CT126" s="1186"/>
      <c r="CU126" s="3283"/>
      <c r="CV126" s="1695"/>
      <c r="CW126" s="1695"/>
      <c r="CX126" s="1695"/>
      <c r="CY126" s="1695"/>
      <c r="CZ126" s="3334"/>
      <c r="DA126" s="3347"/>
      <c r="DB126" s="2600"/>
      <c r="DC126" s="3284"/>
      <c r="DD126" s="1807"/>
      <c r="DE126" s="920"/>
      <c r="DF126" s="920"/>
      <c r="DG126" s="920"/>
      <c r="DH126" s="920"/>
      <c r="DI126" s="920"/>
      <c r="DJ126" s="920"/>
      <c r="DK126" s="920"/>
      <c r="DL126" s="921"/>
      <c r="DM126" s="921"/>
      <c r="DN126" s="921"/>
      <c r="DO126" s="921"/>
      <c r="DP126" s="921"/>
      <c r="DQ126" s="921"/>
      <c r="DR126" s="921"/>
      <c r="DS126" s="922"/>
      <c r="DT126" s="73"/>
      <c r="DU126" s="923"/>
      <c r="DV126" s="923"/>
      <c r="DW126" s="923"/>
      <c r="DX126" s="923"/>
      <c r="DY126" s="923"/>
      <c r="DZ126" s="923"/>
      <c r="EA126" s="923"/>
      <c r="EB126" s="922"/>
      <c r="ED126" s="924"/>
      <c r="EE126" s="925"/>
      <c r="EF126" s="2661"/>
      <c r="EG126" s="856"/>
      <c r="EH126" s="361"/>
      <c r="EI126" s="361"/>
      <c r="EJ126" s="361"/>
      <c r="EK126" s="33"/>
      <c r="EO126" s="360"/>
      <c r="ES126" s="3799"/>
      <c r="FA126" s="1436"/>
      <c r="FF126" s="926"/>
      <c r="FG126" s="926"/>
      <c r="FH126" s="926"/>
      <c r="FJ126" s="801"/>
      <c r="FK126" s="333"/>
      <c r="FP126" s="336"/>
      <c r="FQ126" s="336"/>
      <c r="FR126" s="336"/>
      <c r="FS126" s="336"/>
      <c r="FT126" s="336"/>
      <c r="FU126" s="336"/>
      <c r="FV126" s="336"/>
      <c r="FW126" s="341"/>
      <c r="FY126" s="357"/>
      <c r="FZ126" s="357"/>
      <c r="GA126" s="357"/>
      <c r="GB126" s="357"/>
      <c r="GC126" s="357"/>
      <c r="GD126" s="357"/>
      <c r="GE126" s="357"/>
      <c r="GJ126" s="105"/>
    </row>
    <row r="127" spans="2:331" s="84" customFormat="1" ht="15.75" hidden="1" customHeight="1" thickBot="1">
      <c r="C127" s="738"/>
      <c r="D127" s="1324"/>
      <c r="E127" s="2795"/>
      <c r="F127" s="4550">
        <f t="shared" si="291"/>
        <v>0</v>
      </c>
      <c r="G127" s="4550"/>
      <c r="H127" s="4550"/>
      <c r="I127" s="4550"/>
      <c r="J127" s="4550"/>
      <c r="K127" s="1234"/>
      <c r="L127" s="1234"/>
      <c r="M127" s="1235"/>
      <c r="N127" s="1235"/>
      <c r="O127" s="1235"/>
      <c r="P127" s="1235"/>
      <c r="Q127" s="1235"/>
      <c r="R127" s="1235"/>
      <c r="S127" s="1235"/>
      <c r="T127" s="1235"/>
      <c r="U127" s="1235"/>
      <c r="V127" s="946"/>
      <c r="W127" s="1234"/>
      <c r="X127" s="1234"/>
      <c r="Y127" s="1234"/>
      <c r="Z127" s="2152"/>
      <c r="AA127" s="3031"/>
      <c r="AB127" s="3069"/>
      <c r="AC127" s="3070"/>
      <c r="AD127" s="1236"/>
      <c r="AE127" s="2695"/>
      <c r="AF127" s="1237"/>
      <c r="AG127" s="648"/>
      <c r="AH127" s="648"/>
      <c r="AI127" s="648"/>
      <c r="AJ127" s="648"/>
      <c r="AK127" s="648"/>
      <c r="AL127" s="648"/>
      <c r="AM127" s="648"/>
      <c r="AN127" s="648"/>
      <c r="AO127" s="648"/>
      <c r="AP127" s="971">
        <f t="shared" ref="AP127:AP132" si="300">AA114</f>
        <v>0</v>
      </c>
      <c r="AQ127" s="954">
        <f t="shared" si="292"/>
        <v>0</v>
      </c>
      <c r="AR127" s="954">
        <f t="shared" si="289"/>
        <v>0</v>
      </c>
      <c r="AS127" s="954">
        <f t="shared" si="289"/>
        <v>0</v>
      </c>
      <c r="AT127" s="954">
        <f t="shared" si="289"/>
        <v>0</v>
      </c>
      <c r="AU127" s="954">
        <f t="shared" si="289"/>
        <v>0</v>
      </c>
      <c r="AV127" s="954">
        <f t="shared" si="289"/>
        <v>0</v>
      </c>
      <c r="AW127" s="954">
        <f t="shared" si="289"/>
        <v>0</v>
      </c>
      <c r="AX127" s="954">
        <f t="shared" si="289"/>
        <v>0</v>
      </c>
      <c r="AY127" s="954">
        <f t="shared" si="289"/>
        <v>0</v>
      </c>
      <c r="AZ127" s="954">
        <f t="shared" si="289"/>
        <v>0</v>
      </c>
      <c r="BA127" s="954">
        <f t="shared" si="289"/>
        <v>0</v>
      </c>
      <c r="BB127" s="954">
        <f t="shared" si="289"/>
        <v>0</v>
      </c>
      <c r="BC127" s="954">
        <f t="shared" si="289"/>
        <v>0</v>
      </c>
      <c r="BD127" s="954">
        <f>$AP127</f>
        <v>0</v>
      </c>
      <c r="BE127" s="648"/>
      <c r="BF127" s="648"/>
      <c r="BG127" s="2681"/>
      <c r="BH127" s="2678"/>
      <c r="BI127" s="2876"/>
      <c r="BJ127" s="2877"/>
      <c r="BK127" s="3722"/>
      <c r="BL127" s="1003"/>
      <c r="BM127" s="3779"/>
      <c r="BN127" s="3696"/>
      <c r="BO127" s="3697"/>
      <c r="BP127" s="3314"/>
      <c r="BQ127" s="2906"/>
      <c r="BR127" s="2942"/>
      <c r="BS127" s="1000"/>
      <c r="BT127" s="2729"/>
      <c r="BU127" s="2943"/>
      <c r="BV127" s="2920"/>
      <c r="BW127" s="2974"/>
      <c r="BX127" s="3000"/>
      <c r="BY127" s="1659"/>
      <c r="BZ127" s="1659"/>
      <c r="CA127" s="3001"/>
      <c r="CB127" s="987">
        <f t="shared" ref="CB127:CK127" si="301">IF(AP127="x",CB114,0)</f>
        <v>0</v>
      </c>
      <c r="CC127" s="985">
        <f t="shared" si="301"/>
        <v>0</v>
      </c>
      <c r="CD127" s="984">
        <f t="shared" si="301"/>
        <v>0</v>
      </c>
      <c r="CE127" s="986">
        <f t="shared" si="301"/>
        <v>0</v>
      </c>
      <c r="CF127" s="987">
        <f t="shared" si="301"/>
        <v>0</v>
      </c>
      <c r="CG127" s="985">
        <f t="shared" si="301"/>
        <v>0</v>
      </c>
      <c r="CH127" s="984">
        <f t="shared" si="301"/>
        <v>0</v>
      </c>
      <c r="CI127" s="2178">
        <f t="shared" si="301"/>
        <v>0</v>
      </c>
      <c r="CJ127" s="987">
        <f t="shared" si="301"/>
        <v>0</v>
      </c>
      <c r="CK127" s="2193">
        <f t="shared" si="301"/>
        <v>0</v>
      </c>
      <c r="CL127" s="1227"/>
      <c r="CM127" s="2207"/>
      <c r="CN127" s="1227"/>
      <c r="CO127" s="2207"/>
      <c r="CP127" s="3133"/>
      <c r="CQ127" s="1183"/>
      <c r="CR127" s="3134"/>
      <c r="CS127" s="1185"/>
      <c r="CT127" s="1186"/>
      <c r="CU127" s="3283"/>
      <c r="CV127" s="1695"/>
      <c r="CW127" s="1695"/>
      <c r="CX127" s="1695"/>
      <c r="CY127" s="1695"/>
      <c r="CZ127" s="3334"/>
      <c r="DA127" s="3347"/>
      <c r="DB127" s="2600"/>
      <c r="DC127" s="3284"/>
      <c r="DD127" s="1807"/>
      <c r="DE127" s="920"/>
      <c r="DF127" s="920"/>
      <c r="DG127" s="920"/>
      <c r="DH127" s="920"/>
      <c r="DI127" s="920"/>
      <c r="DJ127" s="920"/>
      <c r="DK127" s="920"/>
      <c r="DL127" s="921"/>
      <c r="DM127" s="921"/>
      <c r="DN127" s="921"/>
      <c r="DO127" s="921"/>
      <c r="DP127" s="921"/>
      <c r="DQ127" s="921"/>
      <c r="DR127" s="921"/>
      <c r="DS127" s="922"/>
      <c r="DT127" s="73"/>
      <c r="DU127" s="923"/>
      <c r="DV127" s="923"/>
      <c r="DW127" s="923"/>
      <c r="DX127" s="923"/>
      <c r="DY127" s="923"/>
      <c r="DZ127" s="923"/>
      <c r="EA127" s="923"/>
      <c r="EB127" s="922"/>
      <c r="ED127" s="924"/>
      <c r="EE127" s="925"/>
      <c r="EF127" s="2661"/>
      <c r="EG127" s="856"/>
      <c r="EH127" s="361"/>
      <c r="EI127" s="361"/>
      <c r="EJ127" s="361"/>
      <c r="EK127" s="33"/>
      <c r="EO127" s="360"/>
      <c r="ES127" s="3799"/>
      <c r="FA127" s="1436"/>
      <c r="FF127" s="926"/>
      <c r="FG127" s="926"/>
      <c r="FH127" s="926"/>
      <c r="FJ127" s="801"/>
      <c r="FK127" s="333"/>
      <c r="FP127" s="336"/>
      <c r="FQ127" s="336"/>
      <c r="FR127" s="336"/>
      <c r="FS127" s="336"/>
      <c r="FT127" s="336"/>
      <c r="FU127" s="336"/>
      <c r="FV127" s="336"/>
      <c r="FW127" s="341"/>
      <c r="FY127" s="357"/>
      <c r="FZ127" s="357"/>
      <c r="GA127" s="357"/>
      <c r="GB127" s="357"/>
      <c r="GC127" s="357"/>
      <c r="GD127" s="357"/>
      <c r="GE127" s="357"/>
      <c r="GJ127" s="105"/>
    </row>
    <row r="128" spans="2:331" s="84" customFormat="1" ht="15.75" hidden="1" customHeight="1" thickBot="1">
      <c r="C128" s="738"/>
      <c r="D128" s="1324"/>
      <c r="E128" s="2795"/>
      <c r="F128" s="4550">
        <f t="shared" si="291"/>
        <v>0</v>
      </c>
      <c r="G128" s="4550"/>
      <c r="H128" s="4550"/>
      <c r="I128" s="4550"/>
      <c r="J128" s="4550"/>
      <c r="K128" s="1234"/>
      <c r="L128" s="1234"/>
      <c r="M128" s="1235"/>
      <c r="N128" s="1235"/>
      <c r="O128" s="1235"/>
      <c r="P128" s="1235"/>
      <c r="Q128" s="1235"/>
      <c r="R128" s="1235"/>
      <c r="S128" s="1235"/>
      <c r="T128" s="1235"/>
      <c r="U128" s="1235"/>
      <c r="V128" s="946"/>
      <c r="W128" s="1234"/>
      <c r="X128" s="1234"/>
      <c r="Y128" s="1234"/>
      <c r="Z128" s="2152"/>
      <c r="AA128" s="3031"/>
      <c r="AB128" s="3069"/>
      <c r="AC128" s="3070"/>
      <c r="AD128" s="1236"/>
      <c r="AE128" s="2695"/>
      <c r="AF128" s="1237"/>
      <c r="AG128" s="648"/>
      <c r="AH128" s="648"/>
      <c r="AI128" s="648"/>
      <c r="AJ128" s="648"/>
      <c r="AK128" s="648"/>
      <c r="AL128" s="648"/>
      <c r="AM128" s="648"/>
      <c r="AN128" s="648"/>
      <c r="AO128" s="648"/>
      <c r="AP128" s="971">
        <f t="shared" si="300"/>
        <v>0</v>
      </c>
      <c r="AQ128" s="954">
        <f t="shared" si="292"/>
        <v>0</v>
      </c>
      <c r="AR128" s="954">
        <f t="shared" si="289"/>
        <v>0</v>
      </c>
      <c r="AS128" s="954">
        <f t="shared" si="289"/>
        <v>0</v>
      </c>
      <c r="AT128" s="954">
        <f t="shared" si="289"/>
        <v>0</v>
      </c>
      <c r="AU128" s="954">
        <f t="shared" si="289"/>
        <v>0</v>
      </c>
      <c r="AV128" s="954">
        <f t="shared" si="289"/>
        <v>0</v>
      </c>
      <c r="AW128" s="954">
        <f t="shared" si="289"/>
        <v>0</v>
      </c>
      <c r="AX128" s="954">
        <f t="shared" si="289"/>
        <v>0</v>
      </c>
      <c r="AY128" s="954">
        <f t="shared" si="289"/>
        <v>0</v>
      </c>
      <c r="AZ128" s="954">
        <f t="shared" si="289"/>
        <v>0</v>
      </c>
      <c r="BA128" s="954">
        <f t="shared" si="289"/>
        <v>0</v>
      </c>
      <c r="BB128" s="954">
        <f t="shared" si="289"/>
        <v>0</v>
      </c>
      <c r="BC128" s="954">
        <f t="shared" si="289"/>
        <v>0</v>
      </c>
      <c r="BD128" s="954">
        <f t="shared" si="289"/>
        <v>0</v>
      </c>
      <c r="BE128" s="648"/>
      <c r="BF128" s="648"/>
      <c r="BG128" s="2681"/>
      <c r="BH128" s="2678"/>
      <c r="BI128" s="2876"/>
      <c r="BJ128" s="2877"/>
      <c r="BK128" s="3722"/>
      <c r="BL128" s="1003"/>
      <c r="BM128" s="3779"/>
      <c r="BN128" s="3696"/>
      <c r="BO128" s="3697"/>
      <c r="BP128" s="3314"/>
      <c r="BQ128" s="2906"/>
      <c r="BR128" s="2942"/>
      <c r="BS128" s="1000"/>
      <c r="BT128" s="2729"/>
      <c r="BU128" s="2943"/>
      <c r="BV128" s="2920"/>
      <c r="BW128" s="2974"/>
      <c r="BX128" s="3000"/>
      <c r="BY128" s="1659"/>
      <c r="BZ128" s="1659"/>
      <c r="CA128" s="3001"/>
      <c r="CB128" s="987">
        <f t="shared" ref="CB128:CK128" si="302">IF(AP128="x",CB115,0)</f>
        <v>0</v>
      </c>
      <c r="CC128" s="985">
        <f t="shared" si="302"/>
        <v>0</v>
      </c>
      <c r="CD128" s="984">
        <f t="shared" si="302"/>
        <v>0</v>
      </c>
      <c r="CE128" s="986">
        <f t="shared" si="302"/>
        <v>0</v>
      </c>
      <c r="CF128" s="987">
        <f t="shared" si="302"/>
        <v>0</v>
      </c>
      <c r="CG128" s="985">
        <f t="shared" si="302"/>
        <v>0</v>
      </c>
      <c r="CH128" s="984">
        <f t="shared" si="302"/>
        <v>0</v>
      </c>
      <c r="CI128" s="2178">
        <f t="shared" si="302"/>
        <v>0</v>
      </c>
      <c r="CJ128" s="987">
        <f t="shared" si="302"/>
        <v>0</v>
      </c>
      <c r="CK128" s="2193">
        <f t="shared" si="302"/>
        <v>0</v>
      </c>
      <c r="CL128" s="1227"/>
      <c r="CM128" s="2207"/>
      <c r="CN128" s="1227"/>
      <c r="CO128" s="2207"/>
      <c r="CP128" s="3133"/>
      <c r="CQ128" s="1183"/>
      <c r="CR128" s="3134"/>
      <c r="CS128" s="1185"/>
      <c r="CT128" s="1186"/>
      <c r="CU128" s="3283"/>
      <c r="CV128" s="1695"/>
      <c r="CW128" s="1695"/>
      <c r="CX128" s="1695"/>
      <c r="CY128" s="1695"/>
      <c r="CZ128" s="3334"/>
      <c r="DA128" s="3347"/>
      <c r="DB128" s="2600"/>
      <c r="DC128" s="3284"/>
      <c r="DD128" s="1807"/>
      <c r="DE128" s="920"/>
      <c r="DF128" s="920"/>
      <c r="DG128" s="920"/>
      <c r="DH128" s="920"/>
      <c r="DI128" s="920"/>
      <c r="DJ128" s="920"/>
      <c r="DK128" s="920"/>
      <c r="DL128" s="921"/>
      <c r="DM128" s="921"/>
      <c r="DN128" s="921"/>
      <c r="DO128" s="921"/>
      <c r="DP128" s="921"/>
      <c r="DQ128" s="921"/>
      <c r="DR128" s="921"/>
      <c r="DS128" s="922"/>
      <c r="DT128" s="73"/>
      <c r="DU128" s="923"/>
      <c r="DV128" s="923"/>
      <c r="DW128" s="923"/>
      <c r="DX128" s="923"/>
      <c r="DY128" s="923"/>
      <c r="DZ128" s="923"/>
      <c r="EA128" s="923"/>
      <c r="EB128" s="922"/>
      <c r="ED128" s="924"/>
      <c r="EE128" s="925"/>
      <c r="EF128" s="2661"/>
      <c r="EG128" s="856"/>
      <c r="EH128" s="361"/>
      <c r="EI128" s="361"/>
      <c r="EJ128" s="361"/>
      <c r="EK128" s="33"/>
      <c r="EO128" s="360"/>
      <c r="ES128" s="3799"/>
      <c r="FA128" s="1436"/>
      <c r="FF128" s="926"/>
      <c r="FG128" s="926"/>
      <c r="FH128" s="926"/>
      <c r="FJ128" s="801"/>
      <c r="FK128" s="333"/>
      <c r="FP128" s="336"/>
      <c r="FQ128" s="336"/>
      <c r="FR128" s="336"/>
      <c r="FS128" s="336"/>
      <c r="FT128" s="336"/>
      <c r="FU128" s="336"/>
      <c r="FV128" s="336"/>
      <c r="FW128" s="341"/>
      <c r="FY128" s="357"/>
      <c r="FZ128" s="357"/>
      <c r="GA128" s="357"/>
      <c r="GB128" s="357"/>
      <c r="GC128" s="357"/>
      <c r="GD128" s="357"/>
      <c r="GE128" s="357"/>
      <c r="GJ128" s="105"/>
    </row>
    <row r="129" spans="3:192" s="84" customFormat="1" ht="15.75" hidden="1" customHeight="1" thickBot="1">
      <c r="C129" s="738"/>
      <c r="D129" s="1324"/>
      <c r="E129" s="2795"/>
      <c r="F129" s="4550">
        <f t="shared" si="291"/>
        <v>0</v>
      </c>
      <c r="G129" s="4550"/>
      <c r="H129" s="4550"/>
      <c r="I129" s="4550"/>
      <c r="J129" s="4550"/>
      <c r="K129" s="1234"/>
      <c r="L129" s="1234"/>
      <c r="M129" s="1235"/>
      <c r="N129" s="1235"/>
      <c r="O129" s="1235"/>
      <c r="P129" s="1235"/>
      <c r="Q129" s="1235"/>
      <c r="R129" s="1235"/>
      <c r="S129" s="1235"/>
      <c r="T129" s="1235"/>
      <c r="U129" s="1235"/>
      <c r="V129" s="946"/>
      <c r="W129" s="1234"/>
      <c r="X129" s="1234"/>
      <c r="Y129" s="1234"/>
      <c r="Z129" s="2152"/>
      <c r="AA129" s="3031"/>
      <c r="AB129" s="3069"/>
      <c r="AC129" s="3070"/>
      <c r="AD129" s="1236"/>
      <c r="AE129" s="2695"/>
      <c r="AF129" s="1237"/>
      <c r="AG129" s="648"/>
      <c r="AH129" s="648"/>
      <c r="AI129" s="648"/>
      <c r="AJ129" s="648"/>
      <c r="AK129" s="648"/>
      <c r="AL129" s="648"/>
      <c r="AM129" s="648"/>
      <c r="AN129" s="648"/>
      <c r="AO129" s="648"/>
      <c r="AP129" s="971">
        <f t="shared" si="300"/>
        <v>0</v>
      </c>
      <c r="AQ129" s="954">
        <f t="shared" si="292"/>
        <v>0</v>
      </c>
      <c r="AR129" s="954">
        <f t="shared" si="289"/>
        <v>0</v>
      </c>
      <c r="AS129" s="954">
        <f t="shared" si="289"/>
        <v>0</v>
      </c>
      <c r="AT129" s="954">
        <f t="shared" si="289"/>
        <v>0</v>
      </c>
      <c r="AU129" s="954">
        <f t="shared" si="289"/>
        <v>0</v>
      </c>
      <c r="AV129" s="954">
        <f t="shared" si="289"/>
        <v>0</v>
      </c>
      <c r="AW129" s="954">
        <f t="shared" si="289"/>
        <v>0</v>
      </c>
      <c r="AX129" s="954">
        <f t="shared" si="289"/>
        <v>0</v>
      </c>
      <c r="AY129" s="954">
        <f t="shared" si="289"/>
        <v>0</v>
      </c>
      <c r="AZ129" s="954">
        <f t="shared" si="289"/>
        <v>0</v>
      </c>
      <c r="BA129" s="954">
        <f t="shared" si="289"/>
        <v>0</v>
      </c>
      <c r="BB129" s="954">
        <f t="shared" si="289"/>
        <v>0</v>
      </c>
      <c r="BC129" s="954">
        <f t="shared" si="289"/>
        <v>0</v>
      </c>
      <c r="BD129" s="954">
        <f t="shared" si="289"/>
        <v>0</v>
      </c>
      <c r="BE129" s="648"/>
      <c r="BF129" s="648"/>
      <c r="BG129" s="2681"/>
      <c r="BH129" s="2678"/>
      <c r="BI129" s="2876"/>
      <c r="BJ129" s="2877"/>
      <c r="BK129" s="3722"/>
      <c r="BL129" s="1003"/>
      <c r="BM129" s="3779"/>
      <c r="BN129" s="3696"/>
      <c r="BO129" s="3697"/>
      <c r="BP129" s="3314"/>
      <c r="BQ129" s="2906"/>
      <c r="BR129" s="2942"/>
      <c r="BS129" s="1000"/>
      <c r="BT129" s="2729"/>
      <c r="BU129" s="2943"/>
      <c r="BV129" s="2920"/>
      <c r="BW129" s="2974"/>
      <c r="BX129" s="3000"/>
      <c r="BY129" s="1659"/>
      <c r="BZ129" s="1659"/>
      <c r="CA129" s="3001"/>
      <c r="CB129" s="987">
        <f t="shared" ref="CB129:CK129" si="303">IF(AP129="x",CB116,0)</f>
        <v>0</v>
      </c>
      <c r="CC129" s="985">
        <f t="shared" si="303"/>
        <v>0</v>
      </c>
      <c r="CD129" s="984">
        <f t="shared" si="303"/>
        <v>0</v>
      </c>
      <c r="CE129" s="986">
        <f t="shared" si="303"/>
        <v>0</v>
      </c>
      <c r="CF129" s="987">
        <f t="shared" si="303"/>
        <v>0</v>
      </c>
      <c r="CG129" s="985">
        <f t="shared" si="303"/>
        <v>0</v>
      </c>
      <c r="CH129" s="984">
        <f t="shared" si="303"/>
        <v>0</v>
      </c>
      <c r="CI129" s="2178">
        <f t="shared" si="303"/>
        <v>0</v>
      </c>
      <c r="CJ129" s="987">
        <f t="shared" si="303"/>
        <v>0</v>
      </c>
      <c r="CK129" s="2193">
        <f t="shared" si="303"/>
        <v>0</v>
      </c>
      <c r="CL129" s="1227"/>
      <c r="CM129" s="2207"/>
      <c r="CN129" s="1227"/>
      <c r="CO129" s="2207"/>
      <c r="CP129" s="3133"/>
      <c r="CQ129" s="1183"/>
      <c r="CR129" s="3134"/>
      <c r="CS129" s="1185"/>
      <c r="CT129" s="1186"/>
      <c r="CU129" s="3283"/>
      <c r="CV129" s="1695"/>
      <c r="CW129" s="1695"/>
      <c r="CX129" s="1695"/>
      <c r="CY129" s="1695"/>
      <c r="CZ129" s="3334"/>
      <c r="DA129" s="3347"/>
      <c r="DB129" s="2600"/>
      <c r="DC129" s="3284"/>
      <c r="DD129" s="1807"/>
      <c r="DE129" s="920"/>
      <c r="DF129" s="920"/>
      <c r="DG129" s="920"/>
      <c r="DH129" s="920"/>
      <c r="DI129" s="920"/>
      <c r="DJ129" s="920"/>
      <c r="DK129" s="920"/>
      <c r="DL129" s="921"/>
      <c r="DM129" s="921"/>
      <c r="DN129" s="921"/>
      <c r="DO129" s="921"/>
      <c r="DP129" s="921"/>
      <c r="DQ129" s="921"/>
      <c r="DR129" s="921"/>
      <c r="DS129" s="922"/>
      <c r="DT129" s="73"/>
      <c r="DU129" s="923"/>
      <c r="DV129" s="923"/>
      <c r="DW129" s="923"/>
      <c r="DX129" s="923"/>
      <c r="DY129" s="923"/>
      <c r="DZ129" s="923"/>
      <c r="EA129" s="923"/>
      <c r="EB129" s="922"/>
      <c r="ED129" s="924"/>
      <c r="EE129" s="925"/>
      <c r="EF129" s="2661"/>
      <c r="EG129" s="856"/>
      <c r="EH129" s="361"/>
      <c r="EI129" s="361"/>
      <c r="EJ129" s="361"/>
      <c r="EK129" s="33"/>
      <c r="EO129" s="360"/>
      <c r="ES129" s="3799"/>
      <c r="FA129" s="1436"/>
      <c r="FF129" s="926"/>
      <c r="FG129" s="926"/>
      <c r="FH129" s="926"/>
      <c r="FJ129" s="801"/>
      <c r="FK129" s="333"/>
      <c r="FP129" s="336"/>
      <c r="FQ129" s="336"/>
      <c r="FR129" s="336"/>
      <c r="FS129" s="336"/>
      <c r="FT129" s="336"/>
      <c r="FU129" s="336"/>
      <c r="FV129" s="336"/>
      <c r="FW129" s="341"/>
      <c r="FY129" s="357"/>
      <c r="FZ129" s="357"/>
      <c r="GA129" s="357"/>
      <c r="GB129" s="357"/>
      <c r="GC129" s="357"/>
      <c r="GD129" s="357"/>
      <c r="GE129" s="357"/>
      <c r="GJ129" s="105"/>
    </row>
    <row r="130" spans="3:192" s="84" customFormat="1" ht="15.75" hidden="1" customHeight="1" thickBot="1">
      <c r="C130" s="738"/>
      <c r="D130" s="1324"/>
      <c r="E130" s="2795"/>
      <c r="F130" s="4550">
        <f t="shared" si="291"/>
        <v>0</v>
      </c>
      <c r="G130" s="4550"/>
      <c r="H130" s="4550"/>
      <c r="I130" s="4550"/>
      <c r="J130" s="4550"/>
      <c r="K130" s="1234"/>
      <c r="L130" s="1234"/>
      <c r="M130" s="1235"/>
      <c r="N130" s="1235"/>
      <c r="O130" s="1235"/>
      <c r="P130" s="1235"/>
      <c r="Q130" s="1235"/>
      <c r="R130" s="1235"/>
      <c r="S130" s="1235"/>
      <c r="T130" s="1235"/>
      <c r="U130" s="1235"/>
      <c r="V130" s="946"/>
      <c r="W130" s="1234"/>
      <c r="X130" s="1234"/>
      <c r="Y130" s="1234"/>
      <c r="Z130" s="2152"/>
      <c r="AA130" s="3031"/>
      <c r="AB130" s="3069"/>
      <c r="AC130" s="3070"/>
      <c r="AD130" s="1236"/>
      <c r="AE130" s="2695"/>
      <c r="AF130" s="1237"/>
      <c r="AG130" s="648"/>
      <c r="AH130" s="648"/>
      <c r="AI130" s="648"/>
      <c r="AJ130" s="648"/>
      <c r="AK130" s="648"/>
      <c r="AL130" s="648"/>
      <c r="AM130" s="648"/>
      <c r="AN130" s="648"/>
      <c r="AO130" s="648"/>
      <c r="AP130" s="971">
        <f t="shared" si="300"/>
        <v>0</v>
      </c>
      <c r="AQ130" s="954">
        <f t="shared" si="292"/>
        <v>0</v>
      </c>
      <c r="AR130" s="954">
        <f t="shared" si="289"/>
        <v>0</v>
      </c>
      <c r="AS130" s="954">
        <f t="shared" si="289"/>
        <v>0</v>
      </c>
      <c r="AT130" s="954">
        <f t="shared" si="289"/>
        <v>0</v>
      </c>
      <c r="AU130" s="954">
        <f t="shared" si="289"/>
        <v>0</v>
      </c>
      <c r="AV130" s="954">
        <f t="shared" si="289"/>
        <v>0</v>
      </c>
      <c r="AW130" s="954">
        <f t="shared" si="289"/>
        <v>0</v>
      </c>
      <c r="AX130" s="954">
        <f t="shared" si="289"/>
        <v>0</v>
      </c>
      <c r="AY130" s="954">
        <f t="shared" si="289"/>
        <v>0</v>
      </c>
      <c r="AZ130" s="954">
        <f t="shared" si="289"/>
        <v>0</v>
      </c>
      <c r="BA130" s="954">
        <f t="shared" si="289"/>
        <v>0</v>
      </c>
      <c r="BB130" s="954">
        <f t="shared" si="289"/>
        <v>0</v>
      </c>
      <c r="BC130" s="954">
        <f t="shared" si="289"/>
        <v>0</v>
      </c>
      <c r="BD130" s="954">
        <f t="shared" si="289"/>
        <v>0</v>
      </c>
      <c r="BE130" s="648"/>
      <c r="BF130" s="648"/>
      <c r="BG130" s="2681"/>
      <c r="BH130" s="2678"/>
      <c r="BI130" s="2876"/>
      <c r="BJ130" s="2877"/>
      <c r="BK130" s="3722"/>
      <c r="BL130" s="1003"/>
      <c r="BM130" s="3779"/>
      <c r="BN130" s="3696"/>
      <c r="BO130" s="3697"/>
      <c r="BP130" s="3314"/>
      <c r="BQ130" s="2906"/>
      <c r="BR130" s="2942"/>
      <c r="BS130" s="1000"/>
      <c r="BT130" s="2729"/>
      <c r="BU130" s="2943"/>
      <c r="BV130" s="2920"/>
      <c r="BW130" s="2974"/>
      <c r="BX130" s="3000"/>
      <c r="BY130" s="1659"/>
      <c r="BZ130" s="1659"/>
      <c r="CA130" s="3001"/>
      <c r="CB130" s="987">
        <f t="shared" ref="CB130:CK130" si="304">IF(AP130="x",CB117,0)</f>
        <v>0</v>
      </c>
      <c r="CC130" s="985">
        <f t="shared" si="304"/>
        <v>0</v>
      </c>
      <c r="CD130" s="984">
        <f t="shared" si="304"/>
        <v>0</v>
      </c>
      <c r="CE130" s="986">
        <f t="shared" si="304"/>
        <v>0</v>
      </c>
      <c r="CF130" s="987">
        <f t="shared" si="304"/>
        <v>0</v>
      </c>
      <c r="CG130" s="985">
        <f t="shared" si="304"/>
        <v>0</v>
      </c>
      <c r="CH130" s="984">
        <f t="shared" si="304"/>
        <v>0</v>
      </c>
      <c r="CI130" s="2178">
        <f t="shared" si="304"/>
        <v>0</v>
      </c>
      <c r="CJ130" s="987">
        <f t="shared" si="304"/>
        <v>0</v>
      </c>
      <c r="CK130" s="2193">
        <f t="shared" si="304"/>
        <v>0</v>
      </c>
      <c r="CL130" s="1227"/>
      <c r="CM130" s="2207"/>
      <c r="CN130" s="1227"/>
      <c r="CO130" s="2207"/>
      <c r="CP130" s="3133"/>
      <c r="CQ130" s="1183"/>
      <c r="CR130" s="3134"/>
      <c r="CS130" s="1185"/>
      <c r="CT130" s="1186"/>
      <c r="CU130" s="3283"/>
      <c r="CV130" s="1695"/>
      <c r="CW130" s="1695"/>
      <c r="CX130" s="1695"/>
      <c r="CY130" s="1695"/>
      <c r="CZ130" s="3334"/>
      <c r="DA130" s="3347"/>
      <c r="DB130" s="2600"/>
      <c r="DC130" s="3284"/>
      <c r="DD130" s="1807"/>
      <c r="DE130" s="920"/>
      <c r="DF130" s="920"/>
      <c r="DG130" s="920"/>
      <c r="DH130" s="920"/>
      <c r="DI130" s="920"/>
      <c r="DJ130" s="920"/>
      <c r="DK130" s="920"/>
      <c r="DL130" s="921"/>
      <c r="DM130" s="921"/>
      <c r="DN130" s="921"/>
      <c r="DO130" s="921"/>
      <c r="DP130" s="921"/>
      <c r="DQ130" s="921"/>
      <c r="DR130" s="921"/>
      <c r="DS130" s="922"/>
      <c r="DT130" s="73"/>
      <c r="DU130" s="923"/>
      <c r="DV130" s="923"/>
      <c r="DW130" s="923"/>
      <c r="DX130" s="923"/>
      <c r="DY130" s="923"/>
      <c r="DZ130" s="923"/>
      <c r="EA130" s="923"/>
      <c r="EB130" s="922"/>
      <c r="ED130" s="924"/>
      <c r="EE130" s="925"/>
      <c r="EF130" s="2661"/>
      <c r="EG130" s="856"/>
      <c r="EH130" s="361"/>
      <c r="EI130" s="361"/>
      <c r="EJ130" s="361"/>
      <c r="EK130" s="33"/>
      <c r="EO130" s="360"/>
      <c r="ES130" s="3799"/>
      <c r="FA130" s="1436"/>
      <c r="FF130" s="926"/>
      <c r="FG130" s="926"/>
      <c r="FH130" s="926"/>
      <c r="FJ130" s="801"/>
      <c r="FK130" s="333"/>
      <c r="FP130" s="336"/>
      <c r="FQ130" s="336"/>
      <c r="FR130" s="336"/>
      <c r="FS130" s="336"/>
      <c r="FT130" s="336"/>
      <c r="FU130" s="336"/>
      <c r="FV130" s="336"/>
      <c r="FW130" s="341"/>
      <c r="FY130" s="357"/>
      <c r="FZ130" s="357"/>
      <c r="GA130" s="357"/>
      <c r="GB130" s="357"/>
      <c r="GC130" s="357"/>
      <c r="GD130" s="357"/>
      <c r="GE130" s="357"/>
      <c r="GJ130" s="105"/>
    </row>
    <row r="131" spans="3:192" s="84" customFormat="1" ht="15.75" hidden="1" customHeight="1" thickBot="1">
      <c r="C131" s="738"/>
      <c r="D131" s="1324"/>
      <c r="E131" s="2795"/>
      <c r="F131" s="4550">
        <f t="shared" si="291"/>
        <v>0</v>
      </c>
      <c r="G131" s="4550"/>
      <c r="H131" s="4550"/>
      <c r="I131" s="4550"/>
      <c r="J131" s="4550"/>
      <c r="K131" s="1234"/>
      <c r="L131" s="1234"/>
      <c r="M131" s="1235"/>
      <c r="N131" s="1235"/>
      <c r="O131" s="1235"/>
      <c r="P131" s="1235"/>
      <c r="Q131" s="1235"/>
      <c r="R131" s="1235"/>
      <c r="S131" s="1235"/>
      <c r="T131" s="1235"/>
      <c r="U131" s="1235"/>
      <c r="V131" s="946"/>
      <c r="W131" s="1234"/>
      <c r="X131" s="1234"/>
      <c r="Y131" s="1234"/>
      <c r="Z131" s="2152"/>
      <c r="AA131" s="3031"/>
      <c r="AB131" s="3069"/>
      <c r="AC131" s="3070"/>
      <c r="AD131" s="1236"/>
      <c r="AE131" s="2695"/>
      <c r="AF131" s="1237"/>
      <c r="AG131" s="648"/>
      <c r="AH131" s="648"/>
      <c r="AI131" s="648"/>
      <c r="AJ131" s="648"/>
      <c r="AK131" s="648"/>
      <c r="AL131" s="648"/>
      <c r="AM131" s="648"/>
      <c r="AN131" s="648"/>
      <c r="AO131" s="648"/>
      <c r="AP131" s="971">
        <f t="shared" si="300"/>
        <v>0</v>
      </c>
      <c r="AQ131" s="954">
        <f t="shared" si="292"/>
        <v>0</v>
      </c>
      <c r="AR131" s="954">
        <f t="shared" si="289"/>
        <v>0</v>
      </c>
      <c r="AS131" s="954">
        <f t="shared" si="289"/>
        <v>0</v>
      </c>
      <c r="AT131" s="954">
        <f t="shared" si="289"/>
        <v>0</v>
      </c>
      <c r="AU131" s="954">
        <f t="shared" si="289"/>
        <v>0</v>
      </c>
      <c r="AV131" s="954">
        <f t="shared" si="289"/>
        <v>0</v>
      </c>
      <c r="AW131" s="954">
        <f t="shared" si="289"/>
        <v>0</v>
      </c>
      <c r="AX131" s="954">
        <f t="shared" si="289"/>
        <v>0</v>
      </c>
      <c r="AY131" s="954">
        <f t="shared" si="289"/>
        <v>0</v>
      </c>
      <c r="AZ131" s="954">
        <f t="shared" si="289"/>
        <v>0</v>
      </c>
      <c r="BA131" s="954">
        <f t="shared" si="289"/>
        <v>0</v>
      </c>
      <c r="BB131" s="954">
        <f t="shared" si="289"/>
        <v>0</v>
      </c>
      <c r="BC131" s="954">
        <f t="shared" si="289"/>
        <v>0</v>
      </c>
      <c r="BD131" s="954">
        <f t="shared" si="289"/>
        <v>0</v>
      </c>
      <c r="BE131" s="648"/>
      <c r="BF131" s="648"/>
      <c r="BG131" s="2681"/>
      <c r="BH131" s="2678"/>
      <c r="BI131" s="2876"/>
      <c r="BJ131" s="2877"/>
      <c r="BK131" s="3722"/>
      <c r="BL131" s="1003"/>
      <c r="BM131" s="3779"/>
      <c r="BN131" s="3696"/>
      <c r="BO131" s="3697"/>
      <c r="BP131" s="3314"/>
      <c r="BQ131" s="2906"/>
      <c r="BR131" s="2942"/>
      <c r="BS131" s="1000"/>
      <c r="BT131" s="2729"/>
      <c r="BU131" s="2943"/>
      <c r="BV131" s="2920"/>
      <c r="BW131" s="2974"/>
      <c r="BX131" s="3000"/>
      <c r="BY131" s="1659"/>
      <c r="BZ131" s="1659"/>
      <c r="CA131" s="3001"/>
      <c r="CB131" s="987">
        <f t="shared" ref="CB131:CK131" si="305">IF(AP131="x",CB118,0)</f>
        <v>0</v>
      </c>
      <c r="CC131" s="985">
        <f t="shared" si="305"/>
        <v>0</v>
      </c>
      <c r="CD131" s="984">
        <f t="shared" si="305"/>
        <v>0</v>
      </c>
      <c r="CE131" s="986">
        <f t="shared" si="305"/>
        <v>0</v>
      </c>
      <c r="CF131" s="987">
        <f t="shared" si="305"/>
        <v>0</v>
      </c>
      <c r="CG131" s="985">
        <f t="shared" si="305"/>
        <v>0</v>
      </c>
      <c r="CH131" s="984">
        <f t="shared" si="305"/>
        <v>0</v>
      </c>
      <c r="CI131" s="2178">
        <f t="shared" si="305"/>
        <v>0</v>
      </c>
      <c r="CJ131" s="987">
        <f t="shared" si="305"/>
        <v>0</v>
      </c>
      <c r="CK131" s="2193">
        <f t="shared" si="305"/>
        <v>0</v>
      </c>
      <c r="CL131" s="1227"/>
      <c r="CM131" s="2207"/>
      <c r="CN131" s="1227"/>
      <c r="CO131" s="2207"/>
      <c r="CP131" s="3133"/>
      <c r="CQ131" s="1183"/>
      <c r="CR131" s="3134"/>
      <c r="CS131" s="1185"/>
      <c r="CT131" s="1186"/>
      <c r="CU131" s="3283"/>
      <c r="CV131" s="1695"/>
      <c r="CW131" s="1695"/>
      <c r="CX131" s="1695"/>
      <c r="CY131" s="1695"/>
      <c r="CZ131" s="3334"/>
      <c r="DA131" s="3347"/>
      <c r="DB131" s="2600"/>
      <c r="DC131" s="3284"/>
      <c r="DD131" s="1807"/>
      <c r="DE131" s="920"/>
      <c r="DF131" s="920"/>
      <c r="DG131" s="920"/>
      <c r="DH131" s="920"/>
      <c r="DI131" s="920"/>
      <c r="DJ131" s="920"/>
      <c r="DK131" s="920"/>
      <c r="DL131" s="921"/>
      <c r="DM131" s="921"/>
      <c r="DN131" s="921"/>
      <c r="DO131" s="921"/>
      <c r="DP131" s="921"/>
      <c r="DQ131" s="921"/>
      <c r="DR131" s="921"/>
      <c r="DS131" s="922"/>
      <c r="DT131" s="73"/>
      <c r="DU131" s="923"/>
      <c r="DV131" s="923"/>
      <c r="DW131" s="923"/>
      <c r="DX131" s="923"/>
      <c r="DY131" s="923"/>
      <c r="DZ131" s="923"/>
      <c r="EA131" s="923"/>
      <c r="EB131" s="922"/>
      <c r="ED131" s="924"/>
      <c r="EE131" s="925"/>
      <c r="EF131" s="2661"/>
      <c r="EG131" s="856"/>
      <c r="EH131" s="361"/>
      <c r="EI131" s="361"/>
      <c r="EJ131" s="361"/>
      <c r="EK131" s="33"/>
      <c r="EO131" s="360"/>
      <c r="ES131" s="3799"/>
      <c r="FA131" s="1436"/>
      <c r="FF131" s="926"/>
      <c r="FG131" s="926"/>
      <c r="FH131" s="926"/>
      <c r="FJ131" s="801"/>
      <c r="FK131" s="333"/>
      <c r="FP131" s="336"/>
      <c r="FQ131" s="336"/>
      <c r="FR131" s="336"/>
      <c r="FS131" s="336"/>
      <c r="FT131" s="336"/>
      <c r="FU131" s="336"/>
      <c r="FV131" s="336"/>
      <c r="FW131" s="341"/>
      <c r="FY131" s="357"/>
      <c r="FZ131" s="357"/>
      <c r="GA131" s="357"/>
      <c r="GB131" s="357"/>
      <c r="GC131" s="357"/>
      <c r="GD131" s="357"/>
      <c r="GE131" s="357"/>
      <c r="GJ131" s="105"/>
    </row>
    <row r="132" spans="3:192" s="84" customFormat="1" ht="15.75" hidden="1" customHeight="1" thickBot="1">
      <c r="C132" s="738"/>
      <c r="D132" s="1324"/>
      <c r="E132" s="2797"/>
      <c r="F132" s="4556">
        <f t="shared" si="291"/>
        <v>0</v>
      </c>
      <c r="G132" s="4556"/>
      <c r="H132" s="4556"/>
      <c r="I132" s="4556"/>
      <c r="J132" s="4556"/>
      <c r="K132" s="1238"/>
      <c r="L132" s="1238"/>
      <c r="M132" s="1239"/>
      <c r="N132" s="1239"/>
      <c r="O132" s="1239"/>
      <c r="P132" s="1239"/>
      <c r="Q132" s="1239"/>
      <c r="R132" s="1239"/>
      <c r="S132" s="1239"/>
      <c r="T132" s="1239"/>
      <c r="U132" s="1239"/>
      <c r="V132" s="973"/>
      <c r="W132" s="1238"/>
      <c r="X132" s="1238"/>
      <c r="Y132" s="1238"/>
      <c r="Z132" s="2153"/>
      <c r="AA132" s="3032"/>
      <c r="AB132" s="3071"/>
      <c r="AC132" s="3072"/>
      <c r="AD132" s="1240"/>
      <c r="AE132" s="2696"/>
      <c r="AF132" s="1241"/>
      <c r="AG132" s="928"/>
      <c r="AH132" s="928"/>
      <c r="AI132" s="928"/>
      <c r="AJ132" s="928"/>
      <c r="AK132" s="928"/>
      <c r="AL132" s="928"/>
      <c r="AM132" s="928"/>
      <c r="AN132" s="928"/>
      <c r="AO132" s="928"/>
      <c r="AP132" s="974">
        <f t="shared" si="300"/>
        <v>0</v>
      </c>
      <c r="AQ132" s="975">
        <f t="shared" si="292"/>
        <v>0</v>
      </c>
      <c r="AR132" s="975">
        <f t="shared" si="289"/>
        <v>0</v>
      </c>
      <c r="AS132" s="975">
        <f t="shared" si="289"/>
        <v>0</v>
      </c>
      <c r="AT132" s="975">
        <f t="shared" si="289"/>
        <v>0</v>
      </c>
      <c r="AU132" s="975">
        <f t="shared" si="289"/>
        <v>0</v>
      </c>
      <c r="AV132" s="975">
        <f t="shared" si="289"/>
        <v>0</v>
      </c>
      <c r="AW132" s="975">
        <f t="shared" si="289"/>
        <v>0</v>
      </c>
      <c r="AX132" s="975">
        <f t="shared" si="289"/>
        <v>0</v>
      </c>
      <c r="AY132" s="975">
        <f t="shared" si="289"/>
        <v>0</v>
      </c>
      <c r="AZ132" s="975">
        <f t="shared" si="289"/>
        <v>0</v>
      </c>
      <c r="BA132" s="975">
        <f t="shared" si="289"/>
        <v>0</v>
      </c>
      <c r="BB132" s="975">
        <f t="shared" si="289"/>
        <v>0</v>
      </c>
      <c r="BC132" s="975">
        <f t="shared" si="289"/>
        <v>0</v>
      </c>
      <c r="BD132" s="975">
        <f t="shared" si="289"/>
        <v>0</v>
      </c>
      <c r="BE132" s="928"/>
      <c r="BF132" s="928"/>
      <c r="BG132" s="2681"/>
      <c r="BH132" s="2679"/>
      <c r="BI132" s="2878"/>
      <c r="BJ132" s="2879"/>
      <c r="BK132" s="3723"/>
      <c r="BL132" s="1011"/>
      <c r="BM132" s="3780"/>
      <c r="BN132" s="3698"/>
      <c r="BO132" s="3699"/>
      <c r="BP132" s="3315"/>
      <c r="BQ132" s="2907"/>
      <c r="BR132" s="2944"/>
      <c r="BS132" s="1008"/>
      <c r="BT132" s="2730"/>
      <c r="BU132" s="2945"/>
      <c r="BV132" s="2921"/>
      <c r="BW132" s="2975"/>
      <c r="BX132" s="3002"/>
      <c r="BY132" s="1662"/>
      <c r="BZ132" s="1662"/>
      <c r="CA132" s="3003"/>
      <c r="CB132" s="991">
        <f t="shared" ref="CB132:CK132" si="306">IF(AP132="x",CB119,0)</f>
        <v>0</v>
      </c>
      <c r="CC132" s="989">
        <f t="shared" si="306"/>
        <v>0</v>
      </c>
      <c r="CD132" s="988">
        <f t="shared" si="306"/>
        <v>0</v>
      </c>
      <c r="CE132" s="990">
        <f t="shared" si="306"/>
        <v>0</v>
      </c>
      <c r="CF132" s="991">
        <f t="shared" si="306"/>
        <v>0</v>
      </c>
      <c r="CG132" s="989">
        <f t="shared" si="306"/>
        <v>0</v>
      </c>
      <c r="CH132" s="988">
        <f t="shared" si="306"/>
        <v>0</v>
      </c>
      <c r="CI132" s="2179">
        <f t="shared" si="306"/>
        <v>0</v>
      </c>
      <c r="CJ132" s="991">
        <f t="shared" si="306"/>
        <v>0</v>
      </c>
      <c r="CK132" s="2194">
        <f t="shared" si="306"/>
        <v>0</v>
      </c>
      <c r="CL132" s="1228"/>
      <c r="CM132" s="2208"/>
      <c r="CN132" s="1228"/>
      <c r="CO132" s="2208"/>
      <c r="CP132" s="3135"/>
      <c r="CQ132" s="1213"/>
      <c r="CR132" s="3136"/>
      <c r="CS132" s="1215"/>
      <c r="CT132" s="1216"/>
      <c r="CU132" s="3285"/>
      <c r="CV132" s="1696"/>
      <c r="CW132" s="1696"/>
      <c r="CX132" s="1696"/>
      <c r="CY132" s="1696"/>
      <c r="CZ132" s="3335"/>
      <c r="DA132" s="3348"/>
      <c r="DB132" s="2601"/>
      <c r="DC132" s="3286"/>
      <c r="DD132" s="1807"/>
      <c r="DE132" s="920"/>
      <c r="DF132" s="920"/>
      <c r="DG132" s="920"/>
      <c r="DH132" s="920"/>
      <c r="DI132" s="920"/>
      <c r="DJ132" s="920"/>
      <c r="DK132" s="920"/>
      <c r="DL132" s="921"/>
      <c r="DM132" s="921"/>
      <c r="DN132" s="921"/>
      <c r="DO132" s="921"/>
      <c r="DP132" s="921"/>
      <c r="DQ132" s="921"/>
      <c r="DR132" s="921"/>
      <c r="DS132" s="922"/>
      <c r="DT132" s="73"/>
      <c r="DU132" s="923"/>
      <c r="DV132" s="923"/>
      <c r="DW132" s="923"/>
      <c r="DX132" s="923"/>
      <c r="DY132" s="923"/>
      <c r="DZ132" s="923"/>
      <c r="EA132" s="923"/>
      <c r="EB132" s="922"/>
      <c r="ED132" s="924"/>
      <c r="EE132" s="925"/>
      <c r="EF132" s="2661"/>
      <c r="EG132" s="856"/>
      <c r="EH132" s="361"/>
      <c r="EI132" s="361"/>
      <c r="EJ132" s="361"/>
      <c r="EK132" s="33"/>
      <c r="EO132" s="360"/>
      <c r="ES132" s="3799"/>
      <c r="FA132" s="1436"/>
      <c r="FF132" s="926"/>
      <c r="FG132" s="926"/>
      <c r="FH132" s="926"/>
      <c r="FJ132" s="801"/>
      <c r="FK132" s="333"/>
      <c r="FP132" s="336"/>
      <c r="FQ132" s="336"/>
      <c r="FR132" s="336"/>
      <c r="FS132" s="336"/>
      <c r="FT132" s="336"/>
      <c r="FU132" s="336"/>
      <c r="FV132" s="336"/>
      <c r="FW132" s="341"/>
      <c r="FY132" s="357"/>
      <c r="FZ132" s="357"/>
      <c r="GA132" s="357"/>
      <c r="GB132" s="357"/>
      <c r="GC132" s="357"/>
      <c r="GD132" s="357"/>
      <c r="GE132" s="357"/>
      <c r="GJ132" s="105"/>
    </row>
    <row r="133" spans="3:192" s="84" customFormat="1" ht="15.75" hidden="1" customHeight="1" thickBot="1">
      <c r="C133" s="738"/>
      <c r="D133" s="1324"/>
      <c r="E133" s="2799"/>
      <c r="F133" s="4548"/>
      <c r="G133" s="4548"/>
      <c r="H133" s="4548"/>
      <c r="I133" s="4548"/>
      <c r="J133" s="4548"/>
      <c r="K133" s="934"/>
      <c r="L133" s="934"/>
      <c r="M133" s="1123"/>
      <c r="N133" s="1123"/>
      <c r="O133" s="1123"/>
      <c r="P133" s="1123"/>
      <c r="Q133" s="1123"/>
      <c r="R133" s="1123"/>
      <c r="S133" s="1123"/>
      <c r="T133" s="1123"/>
      <c r="U133" s="1123"/>
      <c r="V133" s="1124"/>
      <c r="W133" s="934"/>
      <c r="X133" s="934"/>
      <c r="Y133" s="934"/>
      <c r="Z133" s="2154"/>
      <c r="AA133" s="3033"/>
      <c r="AB133" s="3073"/>
      <c r="AC133" s="3074"/>
      <c r="AD133" s="1232"/>
      <c r="AE133" s="2697"/>
      <c r="AF133" s="1128"/>
      <c r="AG133" s="1127"/>
      <c r="AH133" s="1127"/>
      <c r="AI133" s="1127"/>
      <c r="AJ133" s="1127"/>
      <c r="AK133" s="1127"/>
      <c r="AL133" s="1127"/>
      <c r="AM133" s="1127"/>
      <c r="AN133" s="1127"/>
      <c r="AO133" s="1127"/>
      <c r="AP133" s="1129"/>
      <c r="AQ133" s="1127"/>
      <c r="AR133" s="1127"/>
      <c r="AS133" s="1127"/>
      <c r="AT133" s="1127"/>
      <c r="AU133" s="1127"/>
      <c r="AV133" s="1127"/>
      <c r="AW133" s="1127"/>
      <c r="AX133" s="1127"/>
      <c r="AY133" s="1127"/>
      <c r="AZ133" s="1127"/>
      <c r="BA133" s="1127"/>
      <c r="BB133" s="1127"/>
      <c r="BC133" s="1127"/>
      <c r="BD133" s="1127"/>
      <c r="BE133" s="1127"/>
      <c r="BF133" s="1127"/>
      <c r="BG133" s="2681"/>
      <c r="BH133" s="2858"/>
      <c r="BI133" s="2880"/>
      <c r="BJ133" s="2881"/>
      <c r="BK133" s="3724"/>
      <c r="BL133" s="1136"/>
      <c r="BM133" s="3781"/>
      <c r="BN133" s="3700"/>
      <c r="BO133" s="3701"/>
      <c r="BP133" s="3316"/>
      <c r="BQ133" s="2908"/>
      <c r="BR133" s="2946"/>
      <c r="BS133" s="1133"/>
      <c r="BT133" s="2731"/>
      <c r="BU133" s="2947"/>
      <c r="BV133" s="1151"/>
      <c r="BW133" s="2976"/>
      <c r="BX133" s="4391" t="str">
        <f>BX142</f>
        <v>EĞİTİM FAK.</v>
      </c>
      <c r="BY133" s="4321"/>
      <c r="BZ133" s="4321"/>
      <c r="CA133" s="4392"/>
      <c r="CB133" s="1147">
        <f ca="1">SUMIF($F$120:$J$132,$BX133,CB$120:CB$132)</f>
        <v>0</v>
      </c>
      <c r="CC133" s="1145">
        <f t="shared" ref="CC133:CO140" ca="1" si="307">SUMIF($F$120:$J$132,$BX133,CC$120:CC$132)</f>
        <v>0</v>
      </c>
      <c r="CD133" s="1144">
        <f t="shared" ca="1" si="307"/>
        <v>0</v>
      </c>
      <c r="CE133" s="1146">
        <f t="shared" ca="1" si="307"/>
        <v>0</v>
      </c>
      <c r="CF133" s="1147">
        <f t="shared" ca="1" si="307"/>
        <v>0</v>
      </c>
      <c r="CG133" s="1145">
        <f t="shared" ca="1" si="307"/>
        <v>0</v>
      </c>
      <c r="CH133" s="1144">
        <f t="shared" ca="1" si="307"/>
        <v>0</v>
      </c>
      <c r="CI133" s="2180">
        <f t="shared" ca="1" si="307"/>
        <v>0</v>
      </c>
      <c r="CJ133" s="1147">
        <f t="shared" ca="1" si="307"/>
        <v>0</v>
      </c>
      <c r="CK133" s="2195">
        <f t="shared" ca="1" si="307"/>
        <v>0</v>
      </c>
      <c r="CL133" s="1144">
        <f t="shared" ca="1" si="307"/>
        <v>0</v>
      </c>
      <c r="CM133" s="2195">
        <f t="shared" ca="1" si="307"/>
        <v>0</v>
      </c>
      <c r="CN133" s="1144">
        <f t="shared" ca="1" si="307"/>
        <v>0</v>
      </c>
      <c r="CO133" s="2195">
        <f t="shared" ca="1" si="307"/>
        <v>0</v>
      </c>
      <c r="CP133" s="3131"/>
      <c r="CQ133" s="1149"/>
      <c r="CR133" s="3132"/>
      <c r="CS133" s="1151"/>
      <c r="CT133" s="1152"/>
      <c r="CU133" s="3287"/>
      <c r="CV133" s="2787"/>
      <c r="CW133" s="1698"/>
      <c r="CX133" s="1698"/>
      <c r="CY133" s="1698"/>
      <c r="CZ133" s="3336"/>
      <c r="DA133" s="3349"/>
      <c r="DB133" s="2602"/>
      <c r="DC133" s="3288"/>
      <c r="DD133" s="1807"/>
      <c r="DE133" s="920"/>
      <c r="DF133" s="920"/>
      <c r="DG133" s="920"/>
      <c r="DH133" s="920"/>
      <c r="DI133" s="920"/>
      <c r="DJ133" s="920"/>
      <c r="DK133" s="920"/>
      <c r="DL133" s="921"/>
      <c r="DM133" s="921"/>
      <c r="DN133" s="921"/>
      <c r="DO133" s="921"/>
      <c r="DP133" s="921"/>
      <c r="DQ133" s="921"/>
      <c r="DR133" s="921"/>
      <c r="DS133" s="922"/>
      <c r="DT133" s="73"/>
      <c r="DU133" s="923"/>
      <c r="DV133" s="923"/>
      <c r="DW133" s="923"/>
      <c r="DX133" s="923"/>
      <c r="DY133" s="923"/>
      <c r="DZ133" s="923"/>
      <c r="EA133" s="923"/>
      <c r="EB133" s="922"/>
      <c r="ED133" s="924"/>
      <c r="EE133" s="925"/>
      <c r="EF133" s="2661"/>
      <c r="EG133" s="856"/>
      <c r="EH133" s="361"/>
      <c r="EI133" s="361"/>
      <c r="EJ133" s="361"/>
      <c r="EK133" s="33"/>
      <c r="EO133" s="360"/>
      <c r="ES133" s="3799"/>
      <c r="FA133" s="1436"/>
      <c r="FF133" s="926"/>
      <c r="FG133" s="926"/>
      <c r="FH133" s="926"/>
      <c r="FJ133" s="801"/>
      <c r="FK133" s="333"/>
      <c r="FP133" s="336"/>
      <c r="FQ133" s="336"/>
      <c r="FR133" s="336"/>
      <c r="FS133" s="336"/>
      <c r="FT133" s="336"/>
      <c r="FU133" s="336"/>
      <c r="FV133" s="336"/>
      <c r="FW133" s="341"/>
      <c r="FY133" s="357"/>
      <c r="FZ133" s="357"/>
      <c r="GA133" s="357"/>
      <c r="GB133" s="357"/>
      <c r="GC133" s="357"/>
      <c r="GD133" s="357"/>
      <c r="GE133" s="357"/>
      <c r="GJ133" s="105"/>
    </row>
    <row r="134" spans="3:192" s="84" customFormat="1" ht="15.75" hidden="1" customHeight="1" thickBot="1">
      <c r="C134" s="738"/>
      <c r="D134" s="1324"/>
      <c r="E134" s="2800"/>
      <c r="F134" s="1156"/>
      <c r="G134" s="1156"/>
      <c r="H134" s="1156"/>
      <c r="I134" s="1156"/>
      <c r="J134" s="1156"/>
      <c r="K134" s="947"/>
      <c r="L134" s="947"/>
      <c r="M134" s="1157"/>
      <c r="N134" s="1157"/>
      <c r="O134" s="1157"/>
      <c r="P134" s="1157"/>
      <c r="Q134" s="1157"/>
      <c r="R134" s="1157"/>
      <c r="S134" s="1157"/>
      <c r="T134" s="1157"/>
      <c r="U134" s="1157"/>
      <c r="V134" s="1158"/>
      <c r="W134" s="947"/>
      <c r="X134" s="947"/>
      <c r="Y134" s="947"/>
      <c r="Z134" s="2155"/>
      <c r="AA134" s="3034"/>
      <c r="AB134" s="3075"/>
      <c r="AC134" s="3076"/>
      <c r="AD134" s="1236"/>
      <c r="AE134" s="2695"/>
      <c r="AF134" s="1162"/>
      <c r="AG134" s="1161"/>
      <c r="AH134" s="1161"/>
      <c r="AI134" s="1161"/>
      <c r="AJ134" s="1161"/>
      <c r="AK134" s="1161"/>
      <c r="AL134" s="1161"/>
      <c r="AM134" s="1161"/>
      <c r="AN134" s="1161"/>
      <c r="AO134" s="1161"/>
      <c r="AP134" s="1163"/>
      <c r="AQ134" s="1161"/>
      <c r="AR134" s="1161"/>
      <c r="AS134" s="1161"/>
      <c r="AT134" s="1161"/>
      <c r="AU134" s="1161"/>
      <c r="AV134" s="1161"/>
      <c r="AW134" s="1161"/>
      <c r="AX134" s="1161"/>
      <c r="AY134" s="1161"/>
      <c r="AZ134" s="1161"/>
      <c r="BA134" s="1161"/>
      <c r="BB134" s="1161"/>
      <c r="BC134" s="1161"/>
      <c r="BD134" s="1161"/>
      <c r="BE134" s="1161"/>
      <c r="BF134" s="1161"/>
      <c r="BG134" s="2681"/>
      <c r="BH134" s="2859"/>
      <c r="BI134" s="2882"/>
      <c r="BJ134" s="2883"/>
      <c r="BK134" s="3725"/>
      <c r="BL134" s="1170"/>
      <c r="BM134" s="3782"/>
      <c r="BN134" s="3702"/>
      <c r="BO134" s="3703"/>
      <c r="BP134" s="3317"/>
      <c r="BQ134" s="2909"/>
      <c r="BR134" s="2948"/>
      <c r="BS134" s="1167"/>
      <c r="BT134" s="2732"/>
      <c r="BU134" s="2949"/>
      <c r="BV134" s="1185"/>
      <c r="BW134" s="2977"/>
      <c r="BX134" s="4750" t="str">
        <f t="shared" ref="BX134:BX140" si="308">BX143</f>
        <v>FEN EDEBİYAT FAK.</v>
      </c>
      <c r="BY134" s="4751"/>
      <c r="BZ134" s="4751"/>
      <c r="CA134" s="4752"/>
      <c r="CB134" s="1181">
        <f t="shared" ref="CB134:CB140" ca="1" si="309">SUMIF($F$120:$J$132,$BX134,CB$120:CB$132)</f>
        <v>0</v>
      </c>
      <c r="CC134" s="1179">
        <f t="shared" ca="1" si="307"/>
        <v>0</v>
      </c>
      <c r="CD134" s="1178">
        <f t="shared" ca="1" si="307"/>
        <v>0</v>
      </c>
      <c r="CE134" s="1180">
        <f t="shared" ca="1" si="307"/>
        <v>0</v>
      </c>
      <c r="CF134" s="1181">
        <f t="shared" ca="1" si="307"/>
        <v>0</v>
      </c>
      <c r="CG134" s="1179">
        <f t="shared" ca="1" si="307"/>
        <v>0</v>
      </c>
      <c r="CH134" s="1178">
        <f t="shared" ca="1" si="307"/>
        <v>0</v>
      </c>
      <c r="CI134" s="2181">
        <f t="shared" ca="1" si="307"/>
        <v>0</v>
      </c>
      <c r="CJ134" s="1181">
        <f t="shared" ca="1" si="307"/>
        <v>0</v>
      </c>
      <c r="CK134" s="2196">
        <f t="shared" ca="1" si="307"/>
        <v>0</v>
      </c>
      <c r="CL134" s="1178">
        <f t="shared" ca="1" si="307"/>
        <v>0</v>
      </c>
      <c r="CM134" s="2196">
        <f t="shared" ca="1" si="307"/>
        <v>0</v>
      </c>
      <c r="CN134" s="1178">
        <f t="shared" ca="1" si="307"/>
        <v>0</v>
      </c>
      <c r="CO134" s="2196">
        <f t="shared" ca="1" si="307"/>
        <v>0</v>
      </c>
      <c r="CP134" s="3133"/>
      <c r="CQ134" s="1183"/>
      <c r="CR134" s="3134"/>
      <c r="CS134" s="1185"/>
      <c r="CT134" s="1186"/>
      <c r="CU134" s="3283"/>
      <c r="CV134" s="1695"/>
      <c r="CW134" s="1695"/>
      <c r="CX134" s="1695"/>
      <c r="CY134" s="1695"/>
      <c r="CZ134" s="3334"/>
      <c r="DA134" s="3347"/>
      <c r="DB134" s="2600"/>
      <c r="DC134" s="3284"/>
      <c r="DD134" s="1807"/>
      <c r="DE134" s="920"/>
      <c r="DF134" s="920"/>
      <c r="DG134" s="920"/>
      <c r="DH134" s="920"/>
      <c r="DI134" s="920"/>
      <c r="DJ134" s="920"/>
      <c r="DK134" s="920"/>
      <c r="DL134" s="921"/>
      <c r="DM134" s="921"/>
      <c r="DN134" s="921"/>
      <c r="DO134" s="921"/>
      <c r="DP134" s="921"/>
      <c r="DQ134" s="921"/>
      <c r="DR134" s="921"/>
      <c r="DS134" s="922"/>
      <c r="DT134" s="73"/>
      <c r="DU134" s="923"/>
      <c r="DV134" s="923"/>
      <c r="DW134" s="923"/>
      <c r="DX134" s="923"/>
      <c r="DY134" s="923"/>
      <c r="DZ134" s="923"/>
      <c r="EA134" s="923"/>
      <c r="EB134" s="922"/>
      <c r="ED134" s="924"/>
      <c r="EE134" s="925"/>
      <c r="EF134" s="2661"/>
      <c r="EG134" s="856"/>
      <c r="EH134" s="361"/>
      <c r="EI134" s="361"/>
      <c r="EJ134" s="361"/>
      <c r="EK134" s="33"/>
      <c r="EO134" s="360"/>
      <c r="ES134" s="3799"/>
      <c r="FA134" s="1436"/>
      <c r="FF134" s="926"/>
      <c r="FG134" s="926"/>
      <c r="FH134" s="926"/>
      <c r="FJ134" s="801"/>
      <c r="FK134" s="333"/>
      <c r="FP134" s="336"/>
      <c r="FQ134" s="336"/>
      <c r="FR134" s="336"/>
      <c r="FS134" s="336"/>
      <c r="FT134" s="336"/>
      <c r="FU134" s="336"/>
      <c r="FV134" s="336"/>
      <c r="FW134" s="341"/>
      <c r="FY134" s="357"/>
      <c r="FZ134" s="357"/>
      <c r="GA134" s="357"/>
      <c r="GB134" s="357"/>
      <c r="GC134" s="357"/>
      <c r="GD134" s="357"/>
      <c r="GE134" s="357"/>
      <c r="GJ134" s="105"/>
    </row>
    <row r="135" spans="3:192" s="84" customFormat="1" ht="15.75" hidden="1" customHeight="1" thickBot="1">
      <c r="C135" s="738"/>
      <c r="D135" s="1324"/>
      <c r="E135" s="2800"/>
      <c r="F135" s="1156"/>
      <c r="G135" s="1156"/>
      <c r="H135" s="1156"/>
      <c r="I135" s="1156"/>
      <c r="J135" s="1156"/>
      <c r="K135" s="947"/>
      <c r="L135" s="947"/>
      <c r="M135" s="1157"/>
      <c r="N135" s="1157"/>
      <c r="O135" s="1157"/>
      <c r="P135" s="1157"/>
      <c r="Q135" s="1157"/>
      <c r="R135" s="1157"/>
      <c r="S135" s="1157"/>
      <c r="T135" s="1157"/>
      <c r="U135" s="1157"/>
      <c r="V135" s="1158"/>
      <c r="W135" s="947"/>
      <c r="X135" s="947"/>
      <c r="Y135" s="947"/>
      <c r="Z135" s="2155"/>
      <c r="AA135" s="3034"/>
      <c r="AB135" s="3075"/>
      <c r="AC135" s="3076"/>
      <c r="AD135" s="1236"/>
      <c r="AE135" s="2695"/>
      <c r="AF135" s="1162"/>
      <c r="AG135" s="1161"/>
      <c r="AH135" s="1161"/>
      <c r="AI135" s="1161"/>
      <c r="AJ135" s="1161"/>
      <c r="AK135" s="1161"/>
      <c r="AL135" s="1161"/>
      <c r="AM135" s="1161"/>
      <c r="AN135" s="1161"/>
      <c r="AO135" s="1161"/>
      <c r="AP135" s="1163"/>
      <c r="AQ135" s="1161"/>
      <c r="AR135" s="1161"/>
      <c r="AS135" s="1161"/>
      <c r="AT135" s="1161"/>
      <c r="AU135" s="1161"/>
      <c r="AV135" s="1161"/>
      <c r="AW135" s="1161"/>
      <c r="AX135" s="1161"/>
      <c r="AY135" s="1161"/>
      <c r="AZ135" s="1161" t="s">
        <v>158</v>
      </c>
      <c r="BA135" s="1161"/>
      <c r="BB135" s="1161" t="s">
        <v>159</v>
      </c>
      <c r="BC135" s="1161"/>
      <c r="BD135" s="1161"/>
      <c r="BE135" s="1161"/>
      <c r="BF135" s="1161"/>
      <c r="BG135" s="2681"/>
      <c r="BH135" s="2859"/>
      <c r="BI135" s="2882"/>
      <c r="BJ135" s="2883"/>
      <c r="BK135" s="3725"/>
      <c r="BL135" s="1170"/>
      <c r="BM135" s="3782"/>
      <c r="BN135" s="3702"/>
      <c r="BO135" s="3703"/>
      <c r="BP135" s="3317"/>
      <c r="BQ135" s="2909"/>
      <c r="BR135" s="2948"/>
      <c r="BS135" s="1167"/>
      <c r="BT135" s="2732"/>
      <c r="BU135" s="2949"/>
      <c r="BV135" s="1185"/>
      <c r="BW135" s="2977"/>
      <c r="BX135" s="4750" t="str">
        <f t="shared" si="308"/>
        <v>İLAHİYAT FAK.</v>
      </c>
      <c r="BY135" s="4751"/>
      <c r="BZ135" s="4751"/>
      <c r="CA135" s="4752"/>
      <c r="CB135" s="1181">
        <f t="shared" ca="1" si="309"/>
        <v>0</v>
      </c>
      <c r="CC135" s="1179">
        <f t="shared" ca="1" si="307"/>
        <v>0</v>
      </c>
      <c r="CD135" s="1178">
        <f t="shared" ca="1" si="307"/>
        <v>0</v>
      </c>
      <c r="CE135" s="1180">
        <f t="shared" ca="1" si="307"/>
        <v>0</v>
      </c>
      <c r="CF135" s="1181">
        <f t="shared" ca="1" si="307"/>
        <v>0</v>
      </c>
      <c r="CG135" s="1179">
        <f t="shared" ca="1" si="307"/>
        <v>0</v>
      </c>
      <c r="CH135" s="1178">
        <f t="shared" ca="1" si="307"/>
        <v>0</v>
      </c>
      <c r="CI135" s="2181">
        <f t="shared" ca="1" si="307"/>
        <v>0</v>
      </c>
      <c r="CJ135" s="1181">
        <f t="shared" ca="1" si="307"/>
        <v>0</v>
      </c>
      <c r="CK135" s="2196">
        <f t="shared" ca="1" si="307"/>
        <v>0</v>
      </c>
      <c r="CL135" s="1178">
        <f t="shared" ca="1" si="307"/>
        <v>0</v>
      </c>
      <c r="CM135" s="2196">
        <f t="shared" ca="1" si="307"/>
        <v>0</v>
      </c>
      <c r="CN135" s="1178">
        <f t="shared" ca="1" si="307"/>
        <v>0</v>
      </c>
      <c r="CO135" s="2196">
        <f t="shared" ca="1" si="307"/>
        <v>0</v>
      </c>
      <c r="CP135" s="3133"/>
      <c r="CQ135" s="1183"/>
      <c r="CR135" s="3134"/>
      <c r="CS135" s="1185"/>
      <c r="CT135" s="1186"/>
      <c r="CU135" s="3283"/>
      <c r="CV135" s="1695"/>
      <c r="CW135" s="1695"/>
      <c r="CX135" s="1695"/>
      <c r="CY135" s="1695"/>
      <c r="CZ135" s="3334"/>
      <c r="DA135" s="3347"/>
      <c r="DB135" s="2600"/>
      <c r="DC135" s="3284"/>
      <c r="DD135" s="1807"/>
      <c r="DE135" s="920"/>
      <c r="DF135" s="920"/>
      <c r="DG135" s="920"/>
      <c r="DH135" s="920"/>
      <c r="DI135" s="920"/>
      <c r="DJ135" s="920"/>
      <c r="DK135" s="920"/>
      <c r="DL135" s="921"/>
      <c r="DM135" s="921"/>
      <c r="DN135" s="921"/>
      <c r="DO135" s="921"/>
      <c r="DP135" s="921"/>
      <c r="DQ135" s="921"/>
      <c r="DR135" s="921"/>
      <c r="DS135" s="922"/>
      <c r="DT135" s="73"/>
      <c r="DU135" s="923"/>
      <c r="DV135" s="923"/>
      <c r="DW135" s="923"/>
      <c r="DX135" s="923"/>
      <c r="DY135" s="923"/>
      <c r="DZ135" s="923"/>
      <c r="EA135" s="923"/>
      <c r="EB135" s="922"/>
      <c r="ED135" s="924"/>
      <c r="EE135" s="925"/>
      <c r="EF135" s="2661"/>
      <c r="EG135" s="856"/>
      <c r="EH135" s="361"/>
      <c r="EI135" s="361"/>
      <c r="EJ135" s="361"/>
      <c r="EK135" s="33"/>
      <c r="EO135" s="360"/>
      <c r="ES135" s="3799"/>
      <c r="FA135" s="1436"/>
      <c r="FF135" s="926"/>
      <c r="FG135" s="926"/>
      <c r="FH135" s="926"/>
      <c r="FJ135" s="801"/>
      <c r="FK135" s="333"/>
      <c r="FP135" s="336"/>
      <c r="FQ135" s="336"/>
      <c r="FR135" s="336"/>
      <c r="FS135" s="336"/>
      <c r="FT135" s="336"/>
      <c r="FU135" s="336"/>
      <c r="FV135" s="336"/>
      <c r="FW135" s="341"/>
      <c r="FY135" s="357"/>
      <c r="FZ135" s="357"/>
      <c r="GA135" s="357"/>
      <c r="GB135" s="357"/>
      <c r="GC135" s="357"/>
      <c r="GD135" s="357"/>
      <c r="GE135" s="357"/>
      <c r="GJ135" s="105"/>
    </row>
    <row r="136" spans="3:192" s="84" customFormat="1" ht="15.75" hidden="1" customHeight="1" thickBot="1">
      <c r="C136" s="738"/>
      <c r="D136" s="1324"/>
      <c r="E136" s="2800"/>
      <c r="F136" s="1156"/>
      <c r="G136" s="1156"/>
      <c r="H136" s="1156"/>
      <c r="I136" s="1156"/>
      <c r="J136" s="1156"/>
      <c r="K136" s="947"/>
      <c r="L136" s="947"/>
      <c r="M136" s="1157"/>
      <c r="N136" s="1157"/>
      <c r="O136" s="1157"/>
      <c r="P136" s="1157"/>
      <c r="Q136" s="1157"/>
      <c r="R136" s="1157"/>
      <c r="S136" s="1157"/>
      <c r="T136" s="1157"/>
      <c r="U136" s="1157"/>
      <c r="V136" s="1158"/>
      <c r="W136" s="947"/>
      <c r="X136" s="947"/>
      <c r="Y136" s="947"/>
      <c r="Z136" s="2155"/>
      <c r="AA136" s="3034"/>
      <c r="AB136" s="3075"/>
      <c r="AC136" s="3076"/>
      <c r="AD136" s="1236"/>
      <c r="AE136" s="2695"/>
      <c r="AF136" s="1162"/>
      <c r="AG136" s="1161"/>
      <c r="AH136" s="1161"/>
      <c r="AI136" s="1161"/>
      <c r="AJ136" s="1161"/>
      <c r="AK136" s="1161"/>
      <c r="AL136" s="1161"/>
      <c r="AM136" s="1161"/>
      <c r="AN136" s="1161"/>
      <c r="AO136" s="1161"/>
      <c r="AP136" s="1163"/>
      <c r="AQ136" s="1161"/>
      <c r="AR136" s="1161"/>
      <c r="AS136" s="1161"/>
      <c r="AT136" s="1161"/>
      <c r="AU136" s="1161"/>
      <c r="AV136" s="1161"/>
      <c r="AW136" s="1161"/>
      <c r="AX136" s="1161"/>
      <c r="AY136" s="1161"/>
      <c r="AZ136" s="1161"/>
      <c r="BA136" s="1161"/>
      <c r="BB136" s="1161"/>
      <c r="BC136" s="1161"/>
      <c r="BD136" s="1161"/>
      <c r="BE136" s="1161"/>
      <c r="BF136" s="1161"/>
      <c r="BG136" s="2681"/>
      <c r="BH136" s="2859"/>
      <c r="BI136" s="2882"/>
      <c r="BJ136" s="2883"/>
      <c r="BK136" s="3725"/>
      <c r="BL136" s="1170"/>
      <c r="BM136" s="3782"/>
      <c r="BN136" s="3702"/>
      <c r="BO136" s="3703"/>
      <c r="BP136" s="3317"/>
      <c r="BQ136" s="2909"/>
      <c r="BR136" s="2948"/>
      <c r="BS136" s="1167"/>
      <c r="BT136" s="2732"/>
      <c r="BU136" s="2949"/>
      <c r="BV136" s="1185"/>
      <c r="BW136" s="2977"/>
      <c r="BX136" s="4750" t="str">
        <f t="shared" si="308"/>
        <v>SAĞLIK BİL. FAK.</v>
      </c>
      <c r="BY136" s="4751"/>
      <c r="BZ136" s="4751"/>
      <c r="CA136" s="4752"/>
      <c r="CB136" s="1181">
        <f t="shared" ca="1" si="309"/>
        <v>0</v>
      </c>
      <c r="CC136" s="1179">
        <f t="shared" ca="1" si="307"/>
        <v>0</v>
      </c>
      <c r="CD136" s="1178">
        <f t="shared" ca="1" si="307"/>
        <v>0</v>
      </c>
      <c r="CE136" s="1180">
        <f t="shared" ca="1" si="307"/>
        <v>0</v>
      </c>
      <c r="CF136" s="1181">
        <f t="shared" ca="1" si="307"/>
        <v>0</v>
      </c>
      <c r="CG136" s="1179">
        <f t="shared" ca="1" si="307"/>
        <v>0</v>
      </c>
      <c r="CH136" s="1178">
        <f t="shared" ca="1" si="307"/>
        <v>0</v>
      </c>
      <c r="CI136" s="2181">
        <f t="shared" ca="1" si="307"/>
        <v>0</v>
      </c>
      <c r="CJ136" s="1181">
        <f t="shared" ca="1" si="307"/>
        <v>0</v>
      </c>
      <c r="CK136" s="2196">
        <f t="shared" ca="1" si="307"/>
        <v>0</v>
      </c>
      <c r="CL136" s="1178">
        <f t="shared" ca="1" si="307"/>
        <v>0</v>
      </c>
      <c r="CM136" s="2196">
        <f t="shared" ca="1" si="307"/>
        <v>0</v>
      </c>
      <c r="CN136" s="1178">
        <f t="shared" ca="1" si="307"/>
        <v>0</v>
      </c>
      <c r="CO136" s="2196">
        <f t="shared" ca="1" si="307"/>
        <v>0</v>
      </c>
      <c r="CP136" s="3133"/>
      <c r="CQ136" s="1183"/>
      <c r="CR136" s="3134"/>
      <c r="CS136" s="1185"/>
      <c r="CT136" s="1186"/>
      <c r="CU136" s="3283"/>
      <c r="CV136" s="1695"/>
      <c r="CW136" s="1695"/>
      <c r="CX136" s="1695"/>
      <c r="CY136" s="1695"/>
      <c r="CZ136" s="3334"/>
      <c r="DA136" s="3347"/>
      <c r="DB136" s="2600"/>
      <c r="DC136" s="3284"/>
      <c r="DD136" s="1807"/>
      <c r="DE136" s="920"/>
      <c r="DF136" s="920"/>
      <c r="DG136" s="920"/>
      <c r="DH136" s="920"/>
      <c r="DI136" s="920"/>
      <c r="DJ136" s="920"/>
      <c r="DK136" s="920"/>
      <c r="DL136" s="921"/>
      <c r="DM136" s="921"/>
      <c r="DN136" s="921"/>
      <c r="DO136" s="921"/>
      <c r="DP136" s="921"/>
      <c r="DQ136" s="921"/>
      <c r="DR136" s="921"/>
      <c r="DS136" s="922"/>
      <c r="DT136" s="73"/>
      <c r="DU136" s="923"/>
      <c r="DV136" s="923"/>
      <c r="DW136" s="923"/>
      <c r="DX136" s="923"/>
      <c r="DY136" s="923"/>
      <c r="DZ136" s="923"/>
      <c r="EA136" s="923"/>
      <c r="EB136" s="922"/>
      <c r="ED136" s="924"/>
      <c r="EE136" s="925"/>
      <c r="EF136" s="2661"/>
      <c r="EG136" s="856"/>
      <c r="EH136" s="361"/>
      <c r="EI136" s="361"/>
      <c r="EJ136" s="361"/>
      <c r="EK136" s="33"/>
      <c r="EO136" s="360"/>
      <c r="ES136" s="3799"/>
      <c r="FA136" s="1436"/>
      <c r="FF136" s="926"/>
      <c r="FG136" s="926"/>
      <c r="FH136" s="926"/>
      <c r="FJ136" s="801"/>
      <c r="FK136" s="333"/>
      <c r="FP136" s="336"/>
      <c r="FQ136" s="336"/>
      <c r="FR136" s="336"/>
      <c r="FS136" s="336"/>
      <c r="FT136" s="336"/>
      <c r="FU136" s="336"/>
      <c r="FV136" s="336"/>
      <c r="FW136" s="341"/>
      <c r="FY136" s="357"/>
      <c r="FZ136" s="357"/>
      <c r="GA136" s="357"/>
      <c r="GB136" s="357"/>
      <c r="GC136" s="357"/>
      <c r="GD136" s="357"/>
      <c r="GE136" s="357"/>
      <c r="GJ136" s="105"/>
    </row>
    <row r="137" spans="3:192" s="84" customFormat="1" ht="15.75" hidden="1" customHeight="1" thickBot="1">
      <c r="C137" s="738"/>
      <c r="D137" s="1324"/>
      <c r="E137" s="2800"/>
      <c r="F137" s="1156"/>
      <c r="G137" s="1156"/>
      <c r="H137" s="1156"/>
      <c r="I137" s="1156"/>
      <c r="J137" s="1156"/>
      <c r="K137" s="947"/>
      <c r="L137" s="947"/>
      <c r="M137" s="1157"/>
      <c r="N137" s="1157"/>
      <c r="O137" s="1157"/>
      <c r="P137" s="1157"/>
      <c r="Q137" s="1157"/>
      <c r="R137" s="1157"/>
      <c r="S137" s="1157"/>
      <c r="T137" s="1157"/>
      <c r="U137" s="1157"/>
      <c r="V137" s="1158"/>
      <c r="W137" s="947"/>
      <c r="X137" s="947"/>
      <c r="Y137" s="947"/>
      <c r="Z137" s="2155"/>
      <c r="AA137" s="3034"/>
      <c r="AB137" s="3075"/>
      <c r="AC137" s="3076"/>
      <c r="AD137" s="1236"/>
      <c r="AE137" s="2695"/>
      <c r="AF137" s="1162"/>
      <c r="AG137" s="1161"/>
      <c r="AH137" s="1161"/>
      <c r="AI137" s="1161"/>
      <c r="AJ137" s="1161"/>
      <c r="AK137" s="1161"/>
      <c r="AL137" s="1161"/>
      <c r="AM137" s="1161"/>
      <c r="AN137" s="1161"/>
      <c r="AO137" s="1161"/>
      <c r="AP137" s="1163"/>
      <c r="AQ137" s="1161"/>
      <c r="AR137" s="1161"/>
      <c r="AS137" s="1161"/>
      <c r="AT137" s="1161"/>
      <c r="AU137" s="1161"/>
      <c r="AV137" s="1161"/>
      <c r="AW137" s="1161"/>
      <c r="AX137" s="1161"/>
      <c r="AY137" s="1161"/>
      <c r="AZ137" s="1161"/>
      <c r="BA137" s="1161"/>
      <c r="BB137" s="1161"/>
      <c r="BC137" s="1161"/>
      <c r="BD137" s="1161"/>
      <c r="BE137" s="1161"/>
      <c r="BF137" s="1161"/>
      <c r="BG137" s="2681"/>
      <c r="BH137" s="2859"/>
      <c r="BI137" s="2882"/>
      <c r="BJ137" s="2883"/>
      <c r="BK137" s="3725"/>
      <c r="BL137" s="1170"/>
      <c r="BM137" s="3782"/>
      <c r="BN137" s="3702"/>
      <c r="BO137" s="3703"/>
      <c r="BP137" s="3317"/>
      <c r="BQ137" s="2909"/>
      <c r="BR137" s="2948"/>
      <c r="BS137" s="1167"/>
      <c r="BT137" s="2732"/>
      <c r="BU137" s="2949"/>
      <c r="BV137" s="1185"/>
      <c r="BW137" s="2977"/>
      <c r="BX137" s="4750" t="str">
        <f t="shared" si="308"/>
        <v>MİMARLIK FAK.</v>
      </c>
      <c r="BY137" s="4751"/>
      <c r="BZ137" s="4751"/>
      <c r="CA137" s="4752"/>
      <c r="CB137" s="1181">
        <f t="shared" ca="1" si="309"/>
        <v>0</v>
      </c>
      <c r="CC137" s="1179">
        <f t="shared" ca="1" si="307"/>
        <v>0</v>
      </c>
      <c r="CD137" s="1178">
        <f t="shared" ca="1" si="307"/>
        <v>0</v>
      </c>
      <c r="CE137" s="1180">
        <f t="shared" ca="1" si="307"/>
        <v>0</v>
      </c>
      <c r="CF137" s="1181">
        <f t="shared" ca="1" si="307"/>
        <v>0</v>
      </c>
      <c r="CG137" s="1179">
        <f t="shared" ca="1" si="307"/>
        <v>0</v>
      </c>
      <c r="CH137" s="1178">
        <f t="shared" ca="1" si="307"/>
        <v>0</v>
      </c>
      <c r="CI137" s="2181">
        <f t="shared" ca="1" si="307"/>
        <v>0</v>
      </c>
      <c r="CJ137" s="1181">
        <f t="shared" ca="1" si="307"/>
        <v>0</v>
      </c>
      <c r="CK137" s="2196">
        <f t="shared" ca="1" si="307"/>
        <v>0</v>
      </c>
      <c r="CL137" s="1178">
        <f t="shared" ca="1" si="307"/>
        <v>0</v>
      </c>
      <c r="CM137" s="2196">
        <f t="shared" ca="1" si="307"/>
        <v>0</v>
      </c>
      <c r="CN137" s="1178">
        <f t="shared" ca="1" si="307"/>
        <v>0</v>
      </c>
      <c r="CO137" s="2196">
        <f t="shared" ca="1" si="307"/>
        <v>0</v>
      </c>
      <c r="CP137" s="3133"/>
      <c r="CQ137" s="1183"/>
      <c r="CR137" s="3134"/>
      <c r="CS137" s="1185"/>
      <c r="CT137" s="1186"/>
      <c r="CU137" s="3283"/>
      <c r="CV137" s="1695"/>
      <c r="CW137" s="1695"/>
      <c r="CX137" s="1695"/>
      <c r="CY137" s="1695"/>
      <c r="CZ137" s="3334"/>
      <c r="DA137" s="3347"/>
      <c r="DB137" s="2600"/>
      <c r="DC137" s="3284"/>
      <c r="DD137" s="1807"/>
      <c r="DE137" s="920"/>
      <c r="DF137" s="920"/>
      <c r="DG137" s="920"/>
      <c r="DH137" s="920"/>
      <c r="DI137" s="920"/>
      <c r="DJ137" s="920"/>
      <c r="DK137" s="920"/>
      <c r="DL137" s="921"/>
      <c r="DM137" s="921"/>
      <c r="DN137" s="921"/>
      <c r="DO137" s="921"/>
      <c r="DP137" s="921"/>
      <c r="DQ137" s="921"/>
      <c r="DR137" s="921"/>
      <c r="DS137" s="922"/>
      <c r="DT137" s="73"/>
      <c r="DU137" s="923"/>
      <c r="DV137" s="923"/>
      <c r="DW137" s="923"/>
      <c r="DX137" s="923"/>
      <c r="DY137" s="923"/>
      <c r="DZ137" s="923"/>
      <c r="EA137" s="923"/>
      <c r="EB137" s="922"/>
      <c r="ED137" s="924"/>
      <c r="EE137" s="925"/>
      <c r="EF137" s="2661"/>
      <c r="EG137" s="856"/>
      <c r="EH137" s="361"/>
      <c r="EI137" s="361"/>
      <c r="EJ137" s="361"/>
      <c r="EK137" s="33"/>
      <c r="EO137" s="360"/>
      <c r="ES137" s="3799"/>
      <c r="FA137" s="1436"/>
      <c r="FF137" s="926"/>
      <c r="FG137" s="926"/>
      <c r="FH137" s="926"/>
      <c r="FJ137" s="801"/>
      <c r="FK137" s="333"/>
      <c r="FP137" s="336"/>
      <c r="FQ137" s="336"/>
      <c r="FR137" s="336"/>
      <c r="FS137" s="336"/>
      <c r="FT137" s="336"/>
      <c r="FU137" s="336"/>
      <c r="FV137" s="336"/>
      <c r="FW137" s="341"/>
      <c r="FY137" s="357"/>
      <c r="FZ137" s="357"/>
      <c r="GA137" s="357"/>
      <c r="GB137" s="357"/>
      <c r="GC137" s="357"/>
      <c r="GD137" s="357"/>
      <c r="GE137" s="357"/>
      <c r="GJ137" s="105"/>
    </row>
    <row r="138" spans="3:192" s="84" customFormat="1" ht="15.75" hidden="1" customHeight="1" thickBot="1">
      <c r="C138" s="738"/>
      <c r="D138" s="1324"/>
      <c r="E138" s="2800"/>
      <c r="F138" s="1156"/>
      <c r="G138" s="1156"/>
      <c r="H138" s="1156"/>
      <c r="I138" s="1156"/>
      <c r="J138" s="1156"/>
      <c r="K138" s="947"/>
      <c r="L138" s="947"/>
      <c r="M138" s="1157"/>
      <c r="N138" s="1157"/>
      <c r="O138" s="1157"/>
      <c r="P138" s="1157"/>
      <c r="Q138" s="1157"/>
      <c r="R138" s="1157"/>
      <c r="S138" s="1157"/>
      <c r="T138" s="1157"/>
      <c r="U138" s="1157"/>
      <c r="V138" s="1158"/>
      <c r="W138" s="947"/>
      <c r="X138" s="947"/>
      <c r="Y138" s="947"/>
      <c r="Z138" s="2155"/>
      <c r="AA138" s="3034"/>
      <c r="AB138" s="3075"/>
      <c r="AC138" s="3076"/>
      <c r="AD138" s="1236"/>
      <c r="AE138" s="2695"/>
      <c r="AF138" s="1162"/>
      <c r="AG138" s="1161"/>
      <c r="AH138" s="1161"/>
      <c r="AI138" s="1161"/>
      <c r="AJ138" s="1161"/>
      <c r="AK138" s="1161"/>
      <c r="AL138" s="1161"/>
      <c r="AM138" s="1161"/>
      <c r="AN138" s="1161"/>
      <c r="AO138" s="1161"/>
      <c r="AP138" s="1163"/>
      <c r="AQ138" s="1161"/>
      <c r="AR138" s="1161"/>
      <c r="AS138" s="1161"/>
      <c r="AT138" s="1161"/>
      <c r="AU138" s="1161"/>
      <c r="AV138" s="1161"/>
      <c r="AW138" s="1161"/>
      <c r="AX138" s="1161"/>
      <c r="AY138" s="1161"/>
      <c r="AZ138" s="1161"/>
      <c r="BA138" s="1161"/>
      <c r="BB138" s="1161"/>
      <c r="BC138" s="1161"/>
      <c r="BD138" s="1161"/>
      <c r="BE138" s="1161"/>
      <c r="BF138" s="1161"/>
      <c r="BG138" s="2681"/>
      <c r="BH138" s="2859"/>
      <c r="BI138" s="2882"/>
      <c r="BJ138" s="2883"/>
      <c r="BK138" s="3725"/>
      <c r="BL138" s="1170"/>
      <c r="BM138" s="3782"/>
      <c r="BN138" s="3702"/>
      <c r="BO138" s="3703"/>
      <c r="BP138" s="3317"/>
      <c r="BQ138" s="2909"/>
      <c r="BR138" s="2948"/>
      <c r="BS138" s="1167"/>
      <c r="BT138" s="2732"/>
      <c r="BU138" s="2949"/>
      <c r="BV138" s="1185"/>
      <c r="BW138" s="2977"/>
      <c r="BX138" s="4750" t="str">
        <f t="shared" si="308"/>
        <v>ZİRAAT FAK.</v>
      </c>
      <c r="BY138" s="4751"/>
      <c r="BZ138" s="4751"/>
      <c r="CA138" s="4752"/>
      <c r="CB138" s="1181">
        <f t="shared" ca="1" si="309"/>
        <v>0</v>
      </c>
      <c r="CC138" s="1179">
        <f t="shared" ca="1" si="307"/>
        <v>0</v>
      </c>
      <c r="CD138" s="1178">
        <f t="shared" ca="1" si="307"/>
        <v>0</v>
      </c>
      <c r="CE138" s="1180">
        <f t="shared" ca="1" si="307"/>
        <v>0</v>
      </c>
      <c r="CF138" s="1181">
        <f t="shared" ca="1" si="307"/>
        <v>0</v>
      </c>
      <c r="CG138" s="1179">
        <f t="shared" ca="1" si="307"/>
        <v>0</v>
      </c>
      <c r="CH138" s="1178">
        <f t="shared" ca="1" si="307"/>
        <v>0</v>
      </c>
      <c r="CI138" s="2181">
        <f t="shared" ca="1" si="307"/>
        <v>0</v>
      </c>
      <c r="CJ138" s="1181">
        <f t="shared" ca="1" si="307"/>
        <v>0</v>
      </c>
      <c r="CK138" s="2196">
        <f t="shared" ca="1" si="307"/>
        <v>0</v>
      </c>
      <c r="CL138" s="1178">
        <f t="shared" ca="1" si="307"/>
        <v>0</v>
      </c>
      <c r="CM138" s="2196">
        <f t="shared" ca="1" si="307"/>
        <v>0</v>
      </c>
      <c r="CN138" s="1178">
        <f t="shared" ca="1" si="307"/>
        <v>0</v>
      </c>
      <c r="CO138" s="2196">
        <f t="shared" ca="1" si="307"/>
        <v>0</v>
      </c>
      <c r="CP138" s="3133"/>
      <c r="CQ138" s="1183"/>
      <c r="CR138" s="3134"/>
      <c r="CS138" s="1185"/>
      <c r="CT138" s="1186"/>
      <c r="CU138" s="3283"/>
      <c r="CV138" s="1695"/>
      <c r="CW138" s="1695"/>
      <c r="CX138" s="1695"/>
      <c r="CY138" s="1695"/>
      <c r="CZ138" s="3334"/>
      <c r="DA138" s="3347"/>
      <c r="DB138" s="2600"/>
      <c r="DC138" s="3284"/>
      <c r="DD138" s="1807"/>
      <c r="DE138" s="920"/>
      <c r="DF138" s="920"/>
      <c r="DG138" s="920"/>
      <c r="DH138" s="920"/>
      <c r="DI138" s="920"/>
      <c r="DJ138" s="920"/>
      <c r="DK138" s="920"/>
      <c r="DL138" s="921"/>
      <c r="DM138" s="921"/>
      <c r="DN138" s="921"/>
      <c r="DO138" s="921"/>
      <c r="DP138" s="921"/>
      <c r="DQ138" s="921"/>
      <c r="DR138" s="921"/>
      <c r="DS138" s="922"/>
      <c r="DT138" s="73"/>
      <c r="DU138" s="923"/>
      <c r="DV138" s="923"/>
      <c r="DW138" s="923"/>
      <c r="DX138" s="923"/>
      <c r="DY138" s="923"/>
      <c r="DZ138" s="923"/>
      <c r="EA138" s="923"/>
      <c r="EB138" s="922"/>
      <c r="ED138" s="924"/>
      <c r="EE138" s="925"/>
      <c r="EF138" s="2661"/>
      <c r="EG138" s="856"/>
      <c r="EH138" s="361"/>
      <c r="EI138" s="361"/>
      <c r="EJ138" s="361"/>
      <c r="EK138" s="33"/>
      <c r="EO138" s="360"/>
      <c r="ES138" s="3799"/>
      <c r="FA138" s="1436"/>
      <c r="FF138" s="926"/>
      <c r="FG138" s="926"/>
      <c r="FH138" s="926"/>
      <c r="FJ138" s="801"/>
      <c r="FK138" s="333"/>
      <c r="FP138" s="336"/>
      <c r="FQ138" s="336"/>
      <c r="FR138" s="336"/>
      <c r="FS138" s="336"/>
      <c r="FT138" s="336"/>
      <c r="FU138" s="336"/>
      <c r="FV138" s="336"/>
      <c r="FW138" s="341"/>
      <c r="FY138" s="357"/>
      <c r="FZ138" s="357"/>
      <c r="GA138" s="357"/>
      <c r="GB138" s="357"/>
      <c r="GC138" s="357"/>
      <c r="GD138" s="357"/>
      <c r="GE138" s="357"/>
      <c r="GJ138" s="105"/>
    </row>
    <row r="139" spans="3:192" s="84" customFormat="1" ht="15.75" hidden="1" customHeight="1" thickBot="1">
      <c r="C139" s="738"/>
      <c r="D139" s="1324"/>
      <c r="E139" s="2800"/>
      <c r="F139" s="1156"/>
      <c r="G139" s="1156"/>
      <c r="H139" s="1156"/>
      <c r="I139" s="1156"/>
      <c r="J139" s="1156"/>
      <c r="K139" s="947"/>
      <c r="L139" s="947"/>
      <c r="M139" s="1157"/>
      <c r="N139" s="1157"/>
      <c r="O139" s="1157"/>
      <c r="P139" s="1157"/>
      <c r="Q139" s="1157"/>
      <c r="R139" s="1157"/>
      <c r="S139" s="1157"/>
      <c r="T139" s="1157"/>
      <c r="U139" s="1157"/>
      <c r="V139" s="1158"/>
      <c r="W139" s="947"/>
      <c r="X139" s="947"/>
      <c r="Y139" s="947"/>
      <c r="Z139" s="2155"/>
      <c r="AA139" s="3034"/>
      <c r="AB139" s="3075"/>
      <c r="AC139" s="3076"/>
      <c r="AD139" s="1236"/>
      <c r="AE139" s="2695"/>
      <c r="AF139" s="1162"/>
      <c r="AG139" s="1161"/>
      <c r="AH139" s="1161"/>
      <c r="AI139" s="1161"/>
      <c r="AJ139" s="1161"/>
      <c r="AK139" s="1161"/>
      <c r="AL139" s="1161"/>
      <c r="AM139" s="1161"/>
      <c r="AN139" s="1161"/>
      <c r="AO139" s="1161"/>
      <c r="AP139" s="1163"/>
      <c r="AQ139" s="1161"/>
      <c r="AR139" s="1161"/>
      <c r="AS139" s="1161"/>
      <c r="AT139" s="1161"/>
      <c r="AU139" s="1161"/>
      <c r="AV139" s="1161"/>
      <c r="AW139" s="1161"/>
      <c r="AX139" s="1161"/>
      <c r="AY139" s="1161"/>
      <c r="AZ139" s="1161"/>
      <c r="BA139" s="1161"/>
      <c r="BB139" s="1161"/>
      <c r="BC139" s="1161"/>
      <c r="BD139" s="1161"/>
      <c r="BE139" s="1161"/>
      <c r="BF139" s="1161"/>
      <c r="BG139" s="2681"/>
      <c r="BH139" s="2859"/>
      <c r="BI139" s="2882"/>
      <c r="BJ139" s="2883"/>
      <c r="BK139" s="3725"/>
      <c r="BL139" s="1170"/>
      <c r="BM139" s="3782"/>
      <c r="BN139" s="3702"/>
      <c r="BO139" s="3703"/>
      <c r="BP139" s="3317"/>
      <c r="BQ139" s="2909"/>
      <c r="BR139" s="2948"/>
      <c r="BS139" s="1167"/>
      <c r="BT139" s="2732"/>
      <c r="BU139" s="2949"/>
      <c r="BV139" s="1185"/>
      <c r="BW139" s="2977"/>
      <c r="BX139" s="4750">
        <f t="shared" si="308"/>
        <v>0</v>
      </c>
      <c r="BY139" s="4751"/>
      <c r="BZ139" s="4751"/>
      <c r="CA139" s="4752"/>
      <c r="CB139" s="1181">
        <f t="shared" ca="1" si="309"/>
        <v>0</v>
      </c>
      <c r="CC139" s="1179">
        <f t="shared" ca="1" si="307"/>
        <v>0</v>
      </c>
      <c r="CD139" s="1178">
        <f t="shared" ca="1" si="307"/>
        <v>0</v>
      </c>
      <c r="CE139" s="1180">
        <f t="shared" ca="1" si="307"/>
        <v>0</v>
      </c>
      <c r="CF139" s="1181">
        <f t="shared" ca="1" si="307"/>
        <v>0</v>
      </c>
      <c r="CG139" s="1179">
        <f t="shared" ca="1" si="307"/>
        <v>0</v>
      </c>
      <c r="CH139" s="1178">
        <f t="shared" ca="1" si="307"/>
        <v>0</v>
      </c>
      <c r="CI139" s="2181">
        <f t="shared" ca="1" si="307"/>
        <v>0</v>
      </c>
      <c r="CJ139" s="1181">
        <f t="shared" ca="1" si="307"/>
        <v>0</v>
      </c>
      <c r="CK139" s="2196">
        <f t="shared" ca="1" si="307"/>
        <v>0</v>
      </c>
      <c r="CL139" s="1178">
        <f t="shared" ca="1" si="307"/>
        <v>0</v>
      </c>
      <c r="CM139" s="2196">
        <f t="shared" ca="1" si="307"/>
        <v>0</v>
      </c>
      <c r="CN139" s="1178">
        <f t="shared" ca="1" si="307"/>
        <v>0</v>
      </c>
      <c r="CO139" s="2196">
        <f t="shared" ca="1" si="307"/>
        <v>0</v>
      </c>
      <c r="CP139" s="3133"/>
      <c r="CQ139" s="1183"/>
      <c r="CR139" s="3134"/>
      <c r="CS139" s="1185"/>
      <c r="CT139" s="1186"/>
      <c r="CU139" s="3283"/>
      <c r="CV139" s="1695"/>
      <c r="CW139" s="1695"/>
      <c r="CX139" s="1695"/>
      <c r="CY139" s="1695"/>
      <c r="CZ139" s="3334"/>
      <c r="DA139" s="3347"/>
      <c r="DB139" s="2600"/>
      <c r="DC139" s="3284"/>
      <c r="DD139" s="1807"/>
      <c r="DE139" s="920"/>
      <c r="DF139" s="920"/>
      <c r="DG139" s="920"/>
      <c r="DH139" s="920"/>
      <c r="DI139" s="920"/>
      <c r="DJ139" s="920"/>
      <c r="DK139" s="920"/>
      <c r="DL139" s="921"/>
      <c r="DM139" s="921"/>
      <c r="DN139" s="921"/>
      <c r="DO139" s="921"/>
      <c r="DP139" s="921"/>
      <c r="DQ139" s="921"/>
      <c r="DR139" s="921"/>
      <c r="DS139" s="922"/>
      <c r="DT139" s="73"/>
      <c r="DU139" s="923"/>
      <c r="DV139" s="923"/>
      <c r="DW139" s="923"/>
      <c r="DX139" s="923"/>
      <c r="DY139" s="923"/>
      <c r="DZ139" s="923"/>
      <c r="EA139" s="923"/>
      <c r="EB139" s="922"/>
      <c r="ED139" s="924"/>
      <c r="EE139" s="925"/>
      <c r="EF139" s="2661"/>
      <c r="EG139" s="856"/>
      <c r="EH139" s="361"/>
      <c r="EI139" s="361"/>
      <c r="EJ139" s="361"/>
      <c r="EK139" s="33"/>
      <c r="EO139" s="360"/>
      <c r="ES139" s="3799"/>
      <c r="FA139" s="1436"/>
      <c r="FF139" s="926"/>
      <c r="FG139" s="926"/>
      <c r="FH139" s="926"/>
      <c r="FJ139" s="801"/>
      <c r="FK139" s="333"/>
      <c r="FP139" s="336"/>
      <c r="FQ139" s="336"/>
      <c r="FR139" s="336"/>
      <c r="FS139" s="336"/>
      <c r="FT139" s="336"/>
      <c r="FU139" s="336"/>
      <c r="FV139" s="336"/>
      <c r="FW139" s="341"/>
      <c r="FY139" s="357"/>
      <c r="FZ139" s="357"/>
      <c r="GA139" s="357"/>
      <c r="GB139" s="357"/>
      <c r="GC139" s="357"/>
      <c r="GD139" s="357"/>
      <c r="GE139" s="357"/>
      <c r="GJ139" s="105"/>
    </row>
    <row r="140" spans="3:192" s="84" customFormat="1" ht="15.75" hidden="1" customHeight="1" thickBot="1">
      <c r="C140" s="738"/>
      <c r="D140" s="1324"/>
      <c r="E140" s="3164"/>
      <c r="F140" s="3165"/>
      <c r="G140" s="3165"/>
      <c r="H140" s="3165"/>
      <c r="I140" s="3165"/>
      <c r="J140" s="3165"/>
      <c r="K140" s="3166"/>
      <c r="L140" s="3166"/>
      <c r="M140" s="3167"/>
      <c r="N140" s="3167"/>
      <c r="O140" s="3167"/>
      <c r="P140" s="3167"/>
      <c r="Q140" s="3167"/>
      <c r="R140" s="3167"/>
      <c r="S140" s="3167"/>
      <c r="T140" s="3167"/>
      <c r="U140" s="3167"/>
      <c r="V140" s="3168"/>
      <c r="W140" s="3166"/>
      <c r="X140" s="3166"/>
      <c r="Y140" s="3166"/>
      <c r="Z140" s="3169"/>
      <c r="AA140" s="3170"/>
      <c r="AB140" s="3171"/>
      <c r="AC140" s="3172"/>
      <c r="AD140" s="3173"/>
      <c r="AE140" s="3174"/>
      <c r="AF140" s="3175"/>
      <c r="AG140" s="3176"/>
      <c r="AH140" s="3176"/>
      <c r="AI140" s="3176"/>
      <c r="AJ140" s="3176"/>
      <c r="AK140" s="3176"/>
      <c r="AL140" s="3176"/>
      <c r="AM140" s="3176"/>
      <c r="AN140" s="3176"/>
      <c r="AO140" s="3176"/>
      <c r="AP140" s="3177"/>
      <c r="AQ140" s="3176"/>
      <c r="AR140" s="3176"/>
      <c r="AS140" s="3176"/>
      <c r="AT140" s="3176"/>
      <c r="AU140" s="3176"/>
      <c r="AV140" s="3176"/>
      <c r="AW140" s="3176"/>
      <c r="AX140" s="3176"/>
      <c r="AY140" s="3176"/>
      <c r="AZ140" s="3176"/>
      <c r="BA140" s="3176"/>
      <c r="BB140" s="3176"/>
      <c r="BC140" s="3176"/>
      <c r="BD140" s="3176"/>
      <c r="BE140" s="3176"/>
      <c r="BF140" s="3176"/>
      <c r="BG140" s="3178"/>
      <c r="BH140" s="3179"/>
      <c r="BI140" s="3180"/>
      <c r="BJ140" s="3181"/>
      <c r="BK140" s="3726"/>
      <c r="BL140" s="3727"/>
      <c r="BM140" s="3783"/>
      <c r="BN140" s="3704"/>
      <c r="BO140" s="3705"/>
      <c r="BP140" s="3318"/>
      <c r="BQ140" s="3182"/>
      <c r="BR140" s="3183"/>
      <c r="BS140" s="3184"/>
      <c r="BT140" s="3185"/>
      <c r="BU140" s="3186"/>
      <c r="BV140" s="3187"/>
      <c r="BW140" s="3188"/>
      <c r="BX140" s="4789">
        <f t="shared" si="308"/>
        <v>0</v>
      </c>
      <c r="BY140" s="4790"/>
      <c r="BZ140" s="4790"/>
      <c r="CA140" s="4791"/>
      <c r="CB140" s="3189">
        <f t="shared" ca="1" si="309"/>
        <v>0</v>
      </c>
      <c r="CC140" s="3190">
        <f t="shared" ca="1" si="307"/>
        <v>0</v>
      </c>
      <c r="CD140" s="3191">
        <f t="shared" ca="1" si="307"/>
        <v>0</v>
      </c>
      <c r="CE140" s="3192">
        <f t="shared" ca="1" si="307"/>
        <v>0</v>
      </c>
      <c r="CF140" s="3189">
        <f t="shared" ca="1" si="307"/>
        <v>0</v>
      </c>
      <c r="CG140" s="3190">
        <f t="shared" ca="1" si="307"/>
        <v>0</v>
      </c>
      <c r="CH140" s="3191">
        <f t="shared" ca="1" si="307"/>
        <v>0</v>
      </c>
      <c r="CI140" s="3193">
        <f t="shared" ca="1" si="307"/>
        <v>0</v>
      </c>
      <c r="CJ140" s="3189">
        <f t="shared" ca="1" si="307"/>
        <v>0</v>
      </c>
      <c r="CK140" s="3194">
        <f t="shared" ca="1" si="307"/>
        <v>0</v>
      </c>
      <c r="CL140" s="3191">
        <f t="shared" ca="1" si="307"/>
        <v>0</v>
      </c>
      <c r="CM140" s="3194">
        <f t="shared" ca="1" si="307"/>
        <v>0</v>
      </c>
      <c r="CN140" s="3191">
        <f t="shared" ca="1" si="307"/>
        <v>0</v>
      </c>
      <c r="CO140" s="3194">
        <f t="shared" ca="1" si="307"/>
        <v>0</v>
      </c>
      <c r="CP140" s="3195"/>
      <c r="CQ140" s="3196"/>
      <c r="CR140" s="3197"/>
      <c r="CS140" s="3187"/>
      <c r="CT140" s="3272"/>
      <c r="CU140" s="3285"/>
      <c r="CV140" s="1696"/>
      <c r="CW140" s="1696"/>
      <c r="CX140" s="1696"/>
      <c r="CY140" s="1696"/>
      <c r="CZ140" s="3335"/>
      <c r="DA140" s="3348"/>
      <c r="DB140" s="2601"/>
      <c r="DC140" s="3286"/>
      <c r="DD140" s="1807"/>
      <c r="DE140" s="920"/>
      <c r="DF140" s="920"/>
      <c r="DG140" s="920"/>
      <c r="DH140" s="920"/>
      <c r="DI140" s="920"/>
      <c r="DJ140" s="920"/>
      <c r="DK140" s="920"/>
      <c r="DL140" s="921"/>
      <c r="DM140" s="921"/>
      <c r="DN140" s="921"/>
      <c r="DO140" s="921"/>
      <c r="DP140" s="921"/>
      <c r="DQ140" s="921"/>
      <c r="DR140" s="921"/>
      <c r="DS140" s="922"/>
      <c r="DT140" s="73"/>
      <c r="DU140" s="923"/>
      <c r="DV140" s="923"/>
      <c r="DW140" s="923"/>
      <c r="DX140" s="923"/>
      <c r="DY140" s="923"/>
      <c r="DZ140" s="923"/>
      <c r="EA140" s="923"/>
      <c r="EB140" s="922"/>
      <c r="ED140" s="924"/>
      <c r="EE140" s="925"/>
      <c r="EF140" s="2661"/>
      <c r="EG140" s="856"/>
      <c r="EH140" s="361"/>
      <c r="EI140" s="361"/>
      <c r="EJ140" s="361"/>
      <c r="EK140" s="33"/>
      <c r="EO140" s="360"/>
      <c r="ES140" s="3799"/>
      <c r="FA140" s="1436"/>
      <c r="FF140" s="926"/>
      <c r="FG140" s="926"/>
      <c r="FH140" s="926"/>
      <c r="FJ140" s="801"/>
      <c r="FK140" s="333"/>
      <c r="FP140" s="336"/>
      <c r="FQ140" s="336"/>
      <c r="FR140" s="336"/>
      <c r="FS140" s="336"/>
      <c r="FT140" s="336"/>
      <c r="FU140" s="336"/>
      <c r="FV140" s="336"/>
      <c r="FW140" s="341"/>
      <c r="FY140" s="357"/>
      <c r="FZ140" s="357"/>
      <c r="GA140" s="357"/>
      <c r="GB140" s="357"/>
      <c r="GC140" s="357"/>
      <c r="GD140" s="357"/>
      <c r="GE140" s="357"/>
      <c r="GJ140" s="105"/>
    </row>
    <row r="141" spans="3:192" s="105" customFormat="1" ht="13.5" customHeight="1" thickBot="1">
      <c r="C141" s="739"/>
      <c r="D141" s="1325"/>
      <c r="E141" s="5014" t="s">
        <v>63</v>
      </c>
      <c r="F141" s="5015"/>
      <c r="G141" s="5015"/>
      <c r="H141" s="5015"/>
      <c r="I141" s="5015"/>
      <c r="J141" s="5015"/>
      <c r="K141" s="5015"/>
      <c r="L141" s="5015"/>
      <c r="M141" s="5015"/>
      <c r="N141" s="5015"/>
      <c r="O141" s="5015"/>
      <c r="P141" s="5015"/>
      <c r="Q141" s="5015"/>
      <c r="R141" s="5015"/>
      <c r="S141" s="5015"/>
      <c r="T141" s="5015"/>
      <c r="U141" s="5015"/>
      <c r="V141" s="5015"/>
      <c r="W141" s="5015"/>
      <c r="X141" s="5015"/>
      <c r="Y141" s="5015"/>
      <c r="Z141" s="3156">
        <f>SUM(Z107:Z119)</f>
        <v>0</v>
      </c>
      <c r="AA141" s="3228"/>
      <c r="AB141" s="5006">
        <f>SUM(AB107:AB119)</f>
        <v>0</v>
      </c>
      <c r="AC141" s="5007">
        <f>SUM(AC107:AC119)</f>
        <v>0</v>
      </c>
      <c r="AD141" s="3229"/>
      <c r="AE141" s="3230"/>
      <c r="AF141" s="3231"/>
      <c r="AG141" s="3230"/>
      <c r="AH141" s="3230"/>
      <c r="AI141" s="3230"/>
      <c r="AJ141" s="3230"/>
      <c r="AK141" s="3230"/>
      <c r="AL141" s="3230"/>
      <c r="AM141" s="3230"/>
      <c r="AN141" s="3230"/>
      <c r="AO141" s="3230"/>
      <c r="AP141" s="3230"/>
      <c r="AQ141" s="3230"/>
      <c r="AR141" s="3230"/>
      <c r="AS141" s="3230"/>
      <c r="AT141" s="3230"/>
      <c r="AU141" s="3230"/>
      <c r="AV141" s="3230"/>
      <c r="AW141" s="3230"/>
      <c r="AX141" s="3230"/>
      <c r="AY141" s="3230"/>
      <c r="AZ141" s="3230"/>
      <c r="BA141" s="3230"/>
      <c r="BB141" s="3230"/>
      <c r="BC141" s="3230"/>
      <c r="BD141" s="3230"/>
      <c r="BE141" s="3230"/>
      <c r="BF141" s="3230"/>
      <c r="BG141" s="3232"/>
      <c r="BH141" s="3232"/>
      <c r="BI141" s="3233">
        <f t="shared" ref="BI141:BQ141" si="310">SUM(BI107:BI119)</f>
        <v>0</v>
      </c>
      <c r="BJ141" s="3234">
        <f>SUM(BJ107:BJ119)</f>
        <v>0</v>
      </c>
      <c r="BK141" s="3728">
        <f t="shared" si="310"/>
        <v>0</v>
      </c>
      <c r="BL141" s="3729">
        <f t="shared" si="310"/>
        <v>0</v>
      </c>
      <c r="BM141" s="3784">
        <f t="shared" si="310"/>
        <v>0</v>
      </c>
      <c r="BN141" s="3706">
        <f>SUM(BN107:BN119)</f>
        <v>0</v>
      </c>
      <c r="BO141" s="3749">
        <f>SUM(BO107:BO119)</f>
        <v>0</v>
      </c>
      <c r="BP141" s="3328">
        <f>SUM(BP107:BP119)</f>
        <v>0</v>
      </c>
      <c r="BQ141" s="3157">
        <f t="shared" si="310"/>
        <v>0</v>
      </c>
      <c r="BR141" s="3158">
        <f t="shared" ref="BR141:BW141" si="311">SUM(BR107:BR119)</f>
        <v>0</v>
      </c>
      <c r="BS141" s="3154">
        <f t="shared" si="311"/>
        <v>0</v>
      </c>
      <c r="BT141" s="4787">
        <f t="shared" si="311"/>
        <v>0</v>
      </c>
      <c r="BU141" s="4788">
        <f t="shared" si="311"/>
        <v>0</v>
      </c>
      <c r="BV141" s="3159">
        <f>SUM(BV107:BV119)</f>
        <v>0</v>
      </c>
      <c r="BW141" s="3156">
        <f t="shared" si="311"/>
        <v>0</v>
      </c>
      <c r="BX141" s="4369" t="s">
        <v>89</v>
      </c>
      <c r="BY141" s="4370"/>
      <c r="BZ141" s="4370"/>
      <c r="CA141" s="4371"/>
      <c r="CB141" s="3159">
        <f>SUM(CB107:CB119)</f>
        <v>0</v>
      </c>
      <c r="CC141" s="3156">
        <f>SUM(CC107:CC119)</f>
        <v>0</v>
      </c>
      <c r="CD141" s="3160">
        <f t="shared" ref="CD141:CO141" si="312">SUM(CD107:CD119)</f>
        <v>0</v>
      </c>
      <c r="CE141" s="3161">
        <f t="shared" si="312"/>
        <v>0</v>
      </c>
      <c r="CF141" s="3159">
        <f>SUM(CF107:CF119)</f>
        <v>0</v>
      </c>
      <c r="CG141" s="3156">
        <f>SUM(CG107:CG119)</f>
        <v>0</v>
      </c>
      <c r="CH141" s="3160">
        <f t="shared" si="312"/>
        <v>0</v>
      </c>
      <c r="CI141" s="3162">
        <f t="shared" si="312"/>
        <v>0</v>
      </c>
      <c r="CJ141" s="3159">
        <f t="shared" si="312"/>
        <v>0</v>
      </c>
      <c r="CK141" s="3155">
        <f t="shared" si="312"/>
        <v>0</v>
      </c>
      <c r="CL141" s="3160">
        <f t="shared" si="312"/>
        <v>0</v>
      </c>
      <c r="CM141" s="3155">
        <f t="shared" si="312"/>
        <v>0</v>
      </c>
      <c r="CN141" s="3160">
        <f t="shared" si="312"/>
        <v>0</v>
      </c>
      <c r="CO141" s="3155">
        <f t="shared" si="312"/>
        <v>0</v>
      </c>
      <c r="CP141" s="4784">
        <f>SUM(CB141:CO141)</f>
        <v>0</v>
      </c>
      <c r="CQ141" s="4785"/>
      <c r="CR141" s="4786"/>
      <c r="CS141" s="3235">
        <f>SUM(CS107:CS119)</f>
        <v>0</v>
      </c>
      <c r="CT141" s="3273">
        <f>SUM(CT107:CT119)</f>
        <v>0</v>
      </c>
      <c r="CU141" s="3673">
        <v>17</v>
      </c>
      <c r="CV141" s="1694"/>
      <c r="CW141" s="1694"/>
      <c r="CX141" s="1710"/>
      <c r="CY141" s="1710"/>
      <c r="CZ141" s="3337"/>
      <c r="DA141" s="3346"/>
      <c r="DB141" s="2603"/>
      <c r="DC141" s="3289">
        <f>COUNTIF(CV141:DB141,"x")+COUNTIF(CV141:DB141,"u")</f>
        <v>0</v>
      </c>
      <c r="DD141" s="1807"/>
      <c r="DE141" s="85"/>
      <c r="DF141" s="85"/>
      <c r="DG141" s="85"/>
      <c r="DH141" s="85"/>
      <c r="DI141" s="85"/>
      <c r="DJ141" s="85"/>
      <c r="DK141" s="85"/>
      <c r="DL141" s="104"/>
      <c r="DM141" s="104"/>
      <c r="DN141" s="104"/>
      <c r="DO141" s="104"/>
      <c r="DP141" s="104"/>
      <c r="DQ141" s="104"/>
      <c r="DR141" s="104"/>
      <c r="DS141" s="106"/>
      <c r="DT141" s="107"/>
      <c r="DU141" s="104"/>
      <c r="DV141" s="104"/>
      <c r="DW141" s="104"/>
      <c r="DX141" s="104"/>
      <c r="DY141" s="104"/>
      <c r="DZ141" s="104"/>
      <c r="EA141" s="104"/>
      <c r="EB141" s="106"/>
      <c r="ED141" s="104"/>
      <c r="EF141" s="3364" t="s">
        <v>266</v>
      </c>
      <c r="EH141" s="104"/>
      <c r="EI141" s="104"/>
      <c r="EJ141" s="104"/>
      <c r="EK141" s="106"/>
      <c r="EO141" s="105" t="s">
        <v>87</v>
      </c>
      <c r="ES141" s="3797" t="str">
        <f>IF((EU168)&gt;0,"Gündüz Saat Ekleme Sayfasında "&amp;'GÜNDÜZ (Saat Ekle)'!BV36&amp;" Saat eklenmiştir.","Tamam")</f>
        <v>Tamam</v>
      </c>
      <c r="FA141" s="1438"/>
      <c r="FE141" s="105">
        <f>SUM(FE107:FE119)</f>
        <v>0</v>
      </c>
      <c r="FF141" s="105">
        <f>SUM(FF107:FF119)</f>
        <v>0</v>
      </c>
      <c r="FG141" s="105">
        <f>SUM(FG107:FG119)</f>
        <v>0</v>
      </c>
      <c r="FH141" s="105">
        <f>SUM(FH107:FH119)</f>
        <v>0</v>
      </c>
      <c r="FI141" s="105">
        <f>SUM(FI107:FI119)</f>
        <v>0</v>
      </c>
      <c r="FJ141" s="802"/>
      <c r="FP141" s="337">
        <f>CB141+CC141</f>
        <v>0</v>
      </c>
      <c r="FQ141" s="337">
        <f>CD141+CE141</f>
        <v>0</v>
      </c>
      <c r="FR141" s="337">
        <f>CF141+CG141</f>
        <v>0</v>
      </c>
      <c r="FS141" s="337">
        <f>CH141+CI141</f>
        <v>0</v>
      </c>
      <c r="FT141" s="337">
        <f>CJ141+CK141</f>
        <v>0</v>
      </c>
      <c r="FU141" s="337">
        <f>CL141+CM141</f>
        <v>0</v>
      </c>
      <c r="FV141" s="337">
        <f>CN141+CO141</f>
        <v>0</v>
      </c>
      <c r="FW141" s="342"/>
      <c r="FY141" s="105">
        <f>CB141+CC141</f>
        <v>0</v>
      </c>
      <c r="FZ141" s="105">
        <f>CD141+CE141</f>
        <v>0</v>
      </c>
      <c r="GA141" s="105">
        <f>CF141+CG141</f>
        <v>0</v>
      </c>
      <c r="GB141" s="105">
        <f>CH141+CI141</f>
        <v>0</v>
      </c>
      <c r="GC141" s="105">
        <f>CJ141+CK141</f>
        <v>0</v>
      </c>
      <c r="GD141" s="105">
        <f>CL141+CM141</f>
        <v>0</v>
      </c>
      <c r="GE141" s="105">
        <f>CN141+CO141</f>
        <v>0</v>
      </c>
    </row>
    <row r="142" spans="3:192" s="73" customFormat="1" ht="9.75" hidden="1" customHeight="1">
      <c r="C142" s="740"/>
      <c r="D142" s="1326"/>
      <c r="E142" s="3077"/>
      <c r="F142" s="5004" t="str">
        <f>H195</f>
        <v>EĞİTİM FAK.</v>
      </c>
      <c r="G142" s="5004"/>
      <c r="H142" s="5004"/>
      <c r="I142" s="5004"/>
      <c r="J142" s="5004"/>
      <c r="K142" s="108"/>
      <c r="L142" s="108"/>
      <c r="M142" s="108"/>
      <c r="N142" s="108"/>
      <c r="O142" s="108"/>
      <c r="P142" s="108"/>
      <c r="Q142" s="108"/>
      <c r="R142" s="108"/>
      <c r="S142" s="108"/>
      <c r="T142" s="108"/>
      <c r="U142" s="108"/>
      <c r="V142" s="108"/>
      <c r="W142" s="109"/>
      <c r="X142" s="109"/>
      <c r="Y142" s="2146"/>
      <c r="Z142" s="3018"/>
      <c r="AA142" s="3035"/>
      <c r="AB142" s="3077"/>
      <c r="AC142" s="3078"/>
      <c r="AD142" s="3052"/>
      <c r="AE142" s="2698"/>
      <c r="AF142" s="108"/>
      <c r="AG142" s="651"/>
      <c r="AH142" s="652"/>
      <c r="AI142" s="652"/>
      <c r="AJ142" s="652"/>
      <c r="AK142" s="652"/>
      <c r="AL142" s="652"/>
      <c r="AM142" s="652"/>
      <c r="AN142" s="652"/>
      <c r="AO142" s="652"/>
      <c r="AP142" s="652"/>
      <c r="AQ142" s="652"/>
      <c r="AR142" s="652"/>
      <c r="AS142" s="653"/>
      <c r="AT142" s="653"/>
      <c r="AU142" s="653"/>
      <c r="AV142" s="653"/>
      <c r="AW142" s="654"/>
      <c r="AX142" s="655"/>
      <c r="AY142" s="655"/>
      <c r="AZ142" s="655"/>
      <c r="BA142" s="655"/>
      <c r="BB142" s="655"/>
      <c r="BC142" s="655"/>
      <c r="BD142" s="655"/>
      <c r="BE142" s="655"/>
      <c r="BF142" s="652"/>
      <c r="BG142" s="2684"/>
      <c r="BH142" s="2146"/>
      <c r="BI142" s="2884"/>
      <c r="BJ142" s="2885"/>
      <c r="BK142" s="110"/>
      <c r="BL142" s="111"/>
      <c r="BM142" s="111"/>
      <c r="BN142" s="111"/>
      <c r="BO142" s="111"/>
      <c r="BP142" s="112"/>
      <c r="BQ142" s="2910"/>
      <c r="BR142" s="2950"/>
      <c r="BS142" s="60"/>
      <c r="BT142" s="113"/>
      <c r="BU142" s="2951"/>
      <c r="BV142" s="2922"/>
      <c r="BW142" s="2978"/>
      <c r="BX142" s="4792" t="str">
        <f>F142</f>
        <v>EĞİTİM FAK.</v>
      </c>
      <c r="BY142" s="4793"/>
      <c r="BZ142" s="4793"/>
      <c r="CA142" s="4794"/>
      <c r="CB142" s="3219">
        <f ca="1">SUMIF(F107:J119,F142,CB107:CB119)</f>
        <v>0</v>
      </c>
      <c r="CC142" s="3220">
        <f ca="1">SUMIF(F107:J119,F142,CC107:CC119)</f>
        <v>0</v>
      </c>
      <c r="CD142" s="3221">
        <f ca="1">SUMIF(F107:J119,F142,CD107:CD119)</f>
        <v>0</v>
      </c>
      <c r="CE142" s="3222">
        <f ca="1">SUMIF(F107:J119,F142,CE107:CE119)</f>
        <v>0</v>
      </c>
      <c r="CF142" s="3219">
        <f ca="1">SUMIF(F107:J119,F142,CF107:CF119)</f>
        <v>0</v>
      </c>
      <c r="CG142" s="3220">
        <f ca="1">SUMIF(F107:J119,F142,CG107:CG119)</f>
        <v>0</v>
      </c>
      <c r="CH142" s="3221">
        <f ca="1">SUMIF(F107:J119,F142,CH107:CH119)</f>
        <v>0</v>
      </c>
      <c r="CI142" s="3223">
        <f ca="1">SUMIF(F107:J119,F142,CI107:CI119)</f>
        <v>0</v>
      </c>
      <c r="CJ142" s="3219">
        <f ca="1">SUMIF(F107:J119,F142,CJ107:CJ119)</f>
        <v>0</v>
      </c>
      <c r="CK142" s="3224">
        <f ca="1">SUMIF(F107:J119,F142,CK107:CK119)</f>
        <v>0</v>
      </c>
      <c r="CL142" s="3225">
        <f ca="1">SUMIF(F107:J119,F142,CL107:CL119)</f>
        <v>0</v>
      </c>
      <c r="CM142" s="3226">
        <f ca="1">SUMIF(F107:J119,F142,CM107:CM119)</f>
        <v>0</v>
      </c>
      <c r="CN142" s="3227">
        <f ca="1">SUMIF(F107:J119,F142,CN107:CN119)</f>
        <v>0</v>
      </c>
      <c r="CO142" s="3226">
        <f ca="1">SUMIF(F107:J119,F142,CO107:CO119)</f>
        <v>0</v>
      </c>
      <c r="CP142" s="3137"/>
      <c r="CQ142" s="811"/>
      <c r="CR142" s="3138"/>
      <c r="CS142" s="115"/>
      <c r="CT142" s="116"/>
      <c r="CU142" s="3674"/>
      <c r="CV142" s="1699"/>
      <c r="CW142" s="1699"/>
      <c r="CX142" s="1700"/>
      <c r="CY142" s="1700"/>
      <c r="CZ142" s="1701"/>
      <c r="DA142" s="3350"/>
      <c r="DB142" s="2604"/>
      <c r="DC142" s="3276"/>
      <c r="DD142" s="1807"/>
      <c r="DE142" s="85"/>
      <c r="DF142" s="85"/>
      <c r="DG142" s="85"/>
      <c r="DH142" s="85"/>
      <c r="DI142" s="85"/>
      <c r="DJ142" s="85"/>
      <c r="DK142" s="85"/>
      <c r="DL142" s="117" t="str">
        <f t="shared" ref="DL142:DL167" ca="1" si="313">IF((CB142+CC142)&gt;0,DE142,"")</f>
        <v/>
      </c>
      <c r="DM142" s="118"/>
      <c r="DN142" s="118"/>
      <c r="DO142" s="118"/>
      <c r="DP142" s="118"/>
      <c r="DQ142" s="118"/>
      <c r="DR142" s="118"/>
      <c r="DS142" s="33"/>
      <c r="DU142" s="117"/>
      <c r="DV142" s="118"/>
      <c r="DW142" s="118"/>
      <c r="DX142" s="118"/>
      <c r="DY142" s="118"/>
      <c r="DZ142" s="118"/>
      <c r="EA142" s="118"/>
      <c r="EB142" s="33"/>
      <c r="ED142" s="104"/>
      <c r="EE142" s="118"/>
      <c r="EF142" s="3365"/>
      <c r="EG142" s="118"/>
      <c r="EH142" s="118"/>
      <c r="EI142" s="118"/>
      <c r="EJ142" s="118"/>
      <c r="EK142" s="33"/>
      <c r="ES142" s="3800"/>
      <c r="FA142" s="1439"/>
      <c r="FJ142" s="341"/>
    </row>
    <row r="143" spans="3:192" s="73" customFormat="1" ht="9.75" hidden="1" customHeight="1">
      <c r="C143" s="740"/>
      <c r="D143" s="1326"/>
      <c r="E143" s="2801"/>
      <c r="F143" s="4330" t="str">
        <f>I195</f>
        <v>FEN EDEBİYAT FAK.</v>
      </c>
      <c r="G143" s="4330"/>
      <c r="H143" s="4330"/>
      <c r="I143" s="4330"/>
      <c r="J143" s="4330"/>
      <c r="K143" s="815"/>
      <c r="L143" s="815"/>
      <c r="M143" s="815"/>
      <c r="N143" s="815"/>
      <c r="O143" s="815"/>
      <c r="P143" s="815"/>
      <c r="Q143" s="815"/>
      <c r="R143" s="815"/>
      <c r="S143" s="815"/>
      <c r="T143" s="815"/>
      <c r="U143" s="815"/>
      <c r="V143" s="815"/>
      <c r="W143" s="119"/>
      <c r="X143" s="119"/>
      <c r="Y143" s="2147"/>
      <c r="Z143" s="2796"/>
      <c r="AA143" s="3036"/>
      <c r="AB143" s="2801"/>
      <c r="AC143" s="3007"/>
      <c r="AD143" s="3053"/>
      <c r="AE143" s="2689"/>
      <c r="AF143" s="815"/>
      <c r="AG143" s="656"/>
      <c r="AH143" s="657"/>
      <c r="AI143" s="657"/>
      <c r="AJ143" s="657"/>
      <c r="AK143" s="657"/>
      <c r="AL143" s="657"/>
      <c r="AM143" s="657"/>
      <c r="AN143" s="657"/>
      <c r="AO143" s="657"/>
      <c r="AP143" s="657"/>
      <c r="AQ143" s="657"/>
      <c r="AR143" s="657"/>
      <c r="AS143" s="658"/>
      <c r="AT143" s="658"/>
      <c r="AU143" s="658"/>
      <c r="AV143" s="658"/>
      <c r="AW143" s="659"/>
      <c r="AX143" s="660"/>
      <c r="AY143" s="660"/>
      <c r="AZ143" s="660"/>
      <c r="BA143" s="660"/>
      <c r="BB143" s="660"/>
      <c r="BC143" s="660"/>
      <c r="BD143" s="660"/>
      <c r="BE143" s="660"/>
      <c r="BF143" s="657"/>
      <c r="BG143" s="2685"/>
      <c r="BH143" s="2147"/>
      <c r="BI143" s="2886"/>
      <c r="BJ143" s="2807"/>
      <c r="BK143" s="120"/>
      <c r="BL143" s="121"/>
      <c r="BM143" s="121"/>
      <c r="BN143" s="121"/>
      <c r="BO143" s="121"/>
      <c r="BP143" s="122"/>
      <c r="BQ143" s="2911"/>
      <c r="BR143" s="2952"/>
      <c r="BS143" s="66"/>
      <c r="BT143" s="70"/>
      <c r="BU143" s="2953"/>
      <c r="BV143" s="178"/>
      <c r="BW143" s="188"/>
      <c r="BX143" s="4768" t="str">
        <f t="shared" ref="BX143:BX147" si="314">F143</f>
        <v>FEN EDEBİYAT FAK.</v>
      </c>
      <c r="BY143" s="4769"/>
      <c r="BZ143" s="4769"/>
      <c r="CA143" s="4770"/>
      <c r="CB143" s="1332">
        <f ca="1">SUMIF(F107:J119,F143,CB107:CB119)</f>
        <v>0</v>
      </c>
      <c r="CC143" s="1330">
        <f ca="1">SUMIF(F107:J119,F143,CC107:CC119)</f>
        <v>0</v>
      </c>
      <c r="CD143" s="1329">
        <f ca="1">SUMIF(F107:J119,F143,CD107:CD119)</f>
        <v>0</v>
      </c>
      <c r="CE143" s="1331">
        <f ca="1">SUMIF(F107:J119,F143,CE107:CE119)</f>
        <v>0</v>
      </c>
      <c r="CF143" s="1332">
        <f ca="1">SUMIF(F107:J119,F143,CF107:CF119)</f>
        <v>0</v>
      </c>
      <c r="CG143" s="1330">
        <f ca="1">SUMIF(F107:J119,F143,CG107:CG119)</f>
        <v>0</v>
      </c>
      <c r="CH143" s="1329">
        <f ca="1">SUMIF(F107:J119,F143,CH107:CH119)</f>
        <v>0</v>
      </c>
      <c r="CI143" s="2182">
        <f ca="1">SUMIF(F107:J119,F143,CI107:CI119)</f>
        <v>0</v>
      </c>
      <c r="CJ143" s="1332">
        <f ca="1">SUMIF(F107:J119,F143,CJ107:CJ119)</f>
        <v>0</v>
      </c>
      <c r="CK143" s="2197">
        <f ca="1">SUMIF(F107:J119,F143,CK107:CK119)</f>
        <v>0</v>
      </c>
      <c r="CL143" s="229">
        <f ca="1">SUMIF(F107:J119,F143,CL107:CL119)</f>
        <v>0</v>
      </c>
      <c r="CM143" s="2210">
        <f ca="1">SUMIF(F107:J119,F143,CM107:CM119)</f>
        <v>0</v>
      </c>
      <c r="CN143" s="231">
        <f ca="1">SUMIF(F107:J119,F143,CN107:CN119)</f>
        <v>0</v>
      </c>
      <c r="CO143" s="2210">
        <f ca="1">SUMIF(F107:J119,F143,CO107:CO119)</f>
        <v>0</v>
      </c>
      <c r="CP143" s="3087"/>
      <c r="CQ143" s="2746"/>
      <c r="CR143" s="3088"/>
      <c r="CS143" s="124"/>
      <c r="CT143" s="125"/>
      <c r="CU143" s="3670"/>
      <c r="CV143" s="1699"/>
      <c r="CW143" s="1699"/>
      <c r="CX143" s="1700"/>
      <c r="CY143" s="1700"/>
      <c r="CZ143" s="1701"/>
      <c r="DA143" s="3350"/>
      <c r="DB143" s="2604"/>
      <c r="DC143" s="3276"/>
      <c r="DD143" s="1807"/>
      <c r="DE143" s="85"/>
      <c r="DF143" s="85"/>
      <c r="DG143" s="85"/>
      <c r="DH143" s="85"/>
      <c r="DI143" s="85"/>
      <c r="DJ143" s="85"/>
      <c r="DK143" s="85"/>
      <c r="DL143" s="126" t="str">
        <f t="shared" ca="1" si="313"/>
        <v/>
      </c>
      <c r="DM143" s="118"/>
      <c r="DN143" s="118"/>
      <c r="DO143" s="118"/>
      <c r="DP143" s="118"/>
      <c r="DQ143" s="118"/>
      <c r="DR143" s="118"/>
      <c r="DS143" s="33"/>
      <c r="DU143" s="126"/>
      <c r="DV143" s="118"/>
      <c r="DW143" s="118"/>
      <c r="DX143" s="118"/>
      <c r="DY143" s="118"/>
      <c r="DZ143" s="118"/>
      <c r="EA143" s="118"/>
      <c r="EB143" s="33"/>
      <c r="ED143" s="104"/>
      <c r="EE143" s="118"/>
      <c r="EF143" s="3365"/>
      <c r="EG143" s="118"/>
      <c r="EH143" s="118"/>
      <c r="EI143" s="118"/>
      <c r="EJ143" s="118"/>
      <c r="EK143" s="33"/>
      <c r="ES143" s="3800"/>
      <c r="FA143" s="1439"/>
      <c r="FJ143" s="341"/>
    </row>
    <row r="144" spans="3:192" s="73" customFormat="1" ht="9.75" hidden="1" customHeight="1">
      <c r="C144" s="740"/>
      <c r="D144" s="1326"/>
      <c r="E144" s="2801"/>
      <c r="F144" s="4330" t="str">
        <f>J195</f>
        <v>İLAHİYAT FAK.</v>
      </c>
      <c r="G144" s="4330"/>
      <c r="H144" s="4330"/>
      <c r="I144" s="4330"/>
      <c r="J144" s="4330"/>
      <c r="K144" s="815"/>
      <c r="L144" s="815"/>
      <c r="M144" s="815"/>
      <c r="N144" s="815"/>
      <c r="O144" s="815"/>
      <c r="P144" s="815"/>
      <c r="Q144" s="815"/>
      <c r="R144" s="815"/>
      <c r="S144" s="815"/>
      <c r="T144" s="815"/>
      <c r="U144" s="815"/>
      <c r="V144" s="815"/>
      <c r="W144" s="119"/>
      <c r="X144" s="119"/>
      <c r="Y144" s="2147"/>
      <c r="Z144" s="2796"/>
      <c r="AA144" s="3036"/>
      <c r="AB144" s="2801"/>
      <c r="AC144" s="3007"/>
      <c r="AD144" s="3053"/>
      <c r="AE144" s="2689"/>
      <c r="AF144" s="815"/>
      <c r="AG144" s="656"/>
      <c r="AH144" s="657"/>
      <c r="AI144" s="657"/>
      <c r="AJ144" s="657"/>
      <c r="AK144" s="657"/>
      <c r="AL144" s="657"/>
      <c r="AM144" s="657"/>
      <c r="AN144" s="657"/>
      <c r="AO144" s="657"/>
      <c r="AP144" s="657"/>
      <c r="AQ144" s="657"/>
      <c r="AR144" s="657"/>
      <c r="AS144" s="658"/>
      <c r="AT144" s="658"/>
      <c r="AU144" s="658"/>
      <c r="AV144" s="658"/>
      <c r="AW144" s="659"/>
      <c r="AX144" s="660"/>
      <c r="AY144" s="660"/>
      <c r="AZ144" s="660" t="s">
        <v>158</v>
      </c>
      <c r="BA144" s="660"/>
      <c r="BB144" s="660" t="s">
        <v>160</v>
      </c>
      <c r="BC144" s="660"/>
      <c r="BD144" s="660"/>
      <c r="BE144" s="660"/>
      <c r="BF144" s="657"/>
      <c r="BG144" s="2685"/>
      <c r="BH144" s="2147"/>
      <c r="BI144" s="2886"/>
      <c r="BJ144" s="2807"/>
      <c r="BK144" s="120"/>
      <c r="BL144" s="121"/>
      <c r="BM144" s="121"/>
      <c r="BN144" s="121"/>
      <c r="BO144" s="121"/>
      <c r="BP144" s="122"/>
      <c r="BQ144" s="2911"/>
      <c r="BR144" s="2952"/>
      <c r="BS144" s="66"/>
      <c r="BT144" s="70"/>
      <c r="BU144" s="2953"/>
      <c r="BV144" s="178"/>
      <c r="BW144" s="188"/>
      <c r="BX144" s="4768" t="str">
        <f t="shared" si="314"/>
        <v>İLAHİYAT FAK.</v>
      </c>
      <c r="BY144" s="4769"/>
      <c r="BZ144" s="4769"/>
      <c r="CA144" s="4770"/>
      <c r="CB144" s="1332">
        <f ca="1">SUMIF(F107:J119,F144,CB107:CB119)</f>
        <v>0</v>
      </c>
      <c r="CC144" s="1330">
        <f ca="1">SUMIF(F107:J119,F144,CC107:CC119)</f>
        <v>0</v>
      </c>
      <c r="CD144" s="1329">
        <f ca="1">SUMIF(F107:J119,F144,CD107:CD119)</f>
        <v>0</v>
      </c>
      <c r="CE144" s="1331">
        <f ca="1">SUMIF(F107:J119,F144,CE107:CE119)</f>
        <v>0</v>
      </c>
      <c r="CF144" s="1332">
        <f ca="1">SUMIF(F107:J119,F144,CF107:CF119)</f>
        <v>0</v>
      </c>
      <c r="CG144" s="1330">
        <f ca="1">SUMIF(F107:J119,F144,CG107:CG119)</f>
        <v>0</v>
      </c>
      <c r="CH144" s="1329">
        <f ca="1">SUMIF(F107:J119,F144,CH107:CH119)</f>
        <v>0</v>
      </c>
      <c r="CI144" s="2182">
        <f ca="1">SUMIF(F107:J119,F144,CI107:CI119)</f>
        <v>0</v>
      </c>
      <c r="CJ144" s="1332">
        <f ca="1">SUMIF(F107:J119,F144,CJ107:CJ119)</f>
        <v>0</v>
      </c>
      <c r="CK144" s="2197">
        <f ca="1">SUMIF(F107:J119,F144,CK107:CK119)</f>
        <v>0</v>
      </c>
      <c r="CL144" s="229">
        <f ca="1">SUMIF(F107:J119,F144,CL107:CL119)</f>
        <v>0</v>
      </c>
      <c r="CM144" s="2210">
        <f ca="1">SUMIF(F107:J119,F144,CM107:CM119)</f>
        <v>0</v>
      </c>
      <c r="CN144" s="231">
        <f ca="1">SUMIF(F107:J119,F144,CN107:CN119)</f>
        <v>0</v>
      </c>
      <c r="CO144" s="2210">
        <f ca="1">SUMIF(F107:J119,F144,CO107:CO119)</f>
        <v>0</v>
      </c>
      <c r="CP144" s="3087"/>
      <c r="CQ144" s="2746"/>
      <c r="CR144" s="3088"/>
      <c r="CS144" s="124"/>
      <c r="CT144" s="125"/>
      <c r="CU144" s="3670"/>
      <c r="CV144" s="1699"/>
      <c r="CW144" s="1699"/>
      <c r="CX144" s="1700"/>
      <c r="CY144" s="1700"/>
      <c r="CZ144" s="1701"/>
      <c r="DA144" s="3350"/>
      <c r="DB144" s="2604"/>
      <c r="DC144" s="3276"/>
      <c r="DD144" s="1807"/>
      <c r="DE144" s="85"/>
      <c r="DF144" s="85"/>
      <c r="DG144" s="85"/>
      <c r="DH144" s="85"/>
      <c r="DI144" s="85"/>
      <c r="DJ144" s="85"/>
      <c r="DK144" s="85"/>
      <c r="DL144" s="126" t="str">
        <f t="shared" ca="1" si="313"/>
        <v/>
      </c>
      <c r="DM144" s="118"/>
      <c r="DN144" s="118"/>
      <c r="DO144" s="118"/>
      <c r="DP144" s="118"/>
      <c r="DQ144" s="118"/>
      <c r="DR144" s="118"/>
      <c r="DS144" s="33"/>
      <c r="DU144" s="126"/>
      <c r="DV144" s="118"/>
      <c r="DW144" s="118"/>
      <c r="DX144" s="118"/>
      <c r="DY144" s="118"/>
      <c r="DZ144" s="118"/>
      <c r="EA144" s="118"/>
      <c r="EB144" s="33"/>
      <c r="ED144" s="104"/>
      <c r="EE144" s="118"/>
      <c r="EF144" s="3365"/>
      <c r="EG144" s="118"/>
      <c r="EH144" s="118"/>
      <c r="EI144" s="118"/>
      <c r="EJ144" s="118"/>
      <c r="EK144" s="33"/>
      <c r="ES144" s="3800"/>
      <c r="FA144" s="1439"/>
      <c r="FJ144" s="341"/>
    </row>
    <row r="145" spans="3:166" s="73" customFormat="1" ht="9.75" hidden="1" customHeight="1">
      <c r="C145" s="740"/>
      <c r="D145" s="1326"/>
      <c r="E145" s="2801"/>
      <c r="F145" s="4330" t="str">
        <f>K195</f>
        <v>SAĞLIK BİL. FAK.</v>
      </c>
      <c r="G145" s="4330"/>
      <c r="H145" s="4330"/>
      <c r="I145" s="4330"/>
      <c r="J145" s="4330"/>
      <c r="K145" s="815"/>
      <c r="L145" s="815"/>
      <c r="M145" s="815"/>
      <c r="N145" s="815"/>
      <c r="O145" s="815"/>
      <c r="P145" s="815"/>
      <c r="Q145" s="815"/>
      <c r="R145" s="815"/>
      <c r="S145" s="815"/>
      <c r="T145" s="815"/>
      <c r="U145" s="815"/>
      <c r="V145" s="815"/>
      <c r="W145" s="119"/>
      <c r="X145" s="119"/>
      <c r="Y145" s="2147"/>
      <c r="Z145" s="2796"/>
      <c r="AA145" s="3036"/>
      <c r="AB145" s="2801"/>
      <c r="AC145" s="3007"/>
      <c r="AD145" s="3053"/>
      <c r="AE145" s="2689"/>
      <c r="AF145" s="815"/>
      <c r="AG145" s="656"/>
      <c r="AH145" s="657"/>
      <c r="AI145" s="657"/>
      <c r="AJ145" s="657"/>
      <c r="AK145" s="657"/>
      <c r="AL145" s="657"/>
      <c r="AM145" s="657"/>
      <c r="AN145" s="657"/>
      <c r="AO145" s="657"/>
      <c r="AP145" s="657"/>
      <c r="AQ145" s="657"/>
      <c r="AR145" s="657"/>
      <c r="AS145" s="658"/>
      <c r="AT145" s="658"/>
      <c r="AU145" s="658"/>
      <c r="AV145" s="658"/>
      <c r="AW145" s="659"/>
      <c r="AX145" s="660"/>
      <c r="AY145" s="660"/>
      <c r="AZ145" s="660"/>
      <c r="BA145" s="660"/>
      <c r="BB145" s="660"/>
      <c r="BC145" s="660"/>
      <c r="BD145" s="660"/>
      <c r="BE145" s="660"/>
      <c r="BF145" s="657"/>
      <c r="BG145" s="2685"/>
      <c r="BH145" s="2147"/>
      <c r="BI145" s="2886"/>
      <c r="BJ145" s="2807"/>
      <c r="BK145" s="120"/>
      <c r="BL145" s="121"/>
      <c r="BM145" s="121"/>
      <c r="BN145" s="121"/>
      <c r="BO145" s="121"/>
      <c r="BP145" s="122"/>
      <c r="BQ145" s="2911"/>
      <c r="BR145" s="2952"/>
      <c r="BS145" s="66"/>
      <c r="BT145" s="70"/>
      <c r="BU145" s="2953"/>
      <c r="BV145" s="178"/>
      <c r="BW145" s="188"/>
      <c r="BX145" s="4768" t="str">
        <f t="shared" si="314"/>
        <v>SAĞLIK BİL. FAK.</v>
      </c>
      <c r="BY145" s="4769"/>
      <c r="BZ145" s="4769"/>
      <c r="CA145" s="4770"/>
      <c r="CB145" s="1332">
        <f ca="1">SUMIF(F107:J119,F145,CB107:CB119)</f>
        <v>0</v>
      </c>
      <c r="CC145" s="1330">
        <f ca="1">SUMIF(F107:J119,F145,CC107:CC119)</f>
        <v>0</v>
      </c>
      <c r="CD145" s="1329">
        <f ca="1">SUMIF(F107:J119,F145,CD107:CD119)</f>
        <v>0</v>
      </c>
      <c r="CE145" s="1331">
        <f ca="1">SUMIF(F107:J119,F145,CE107:CE119)</f>
        <v>0</v>
      </c>
      <c r="CF145" s="1332">
        <f ca="1">SUMIF(F107:J119,F145,CF107:CF119)</f>
        <v>0</v>
      </c>
      <c r="CG145" s="1330">
        <f ca="1">SUMIF(F107:J119,F145,CG107:CG119)</f>
        <v>0</v>
      </c>
      <c r="CH145" s="1329">
        <f ca="1">SUMIF(F107:J119,F145,CH107:CH119)</f>
        <v>0</v>
      </c>
      <c r="CI145" s="2182">
        <f ca="1">SUMIF(F107:J119,F145,CI107:CI119)</f>
        <v>0</v>
      </c>
      <c r="CJ145" s="1332">
        <f ca="1">SUMIF(F107:J119,F145,CJ107:CJ119)</f>
        <v>0</v>
      </c>
      <c r="CK145" s="2197">
        <f ca="1">SUMIF(F107:J119,F145,CK107:CK119)</f>
        <v>0</v>
      </c>
      <c r="CL145" s="229">
        <f ca="1">SUMIF(F107:J119,F145,CL107:CL119)</f>
        <v>0</v>
      </c>
      <c r="CM145" s="2210">
        <f ca="1">SUMIF(F107:J119,F145,CM107:CM119)</f>
        <v>0</v>
      </c>
      <c r="CN145" s="231">
        <f ca="1">SUMIF(F107:J119,F145,CN107:CN119)</f>
        <v>0</v>
      </c>
      <c r="CO145" s="2210">
        <f ca="1">SUMIF(F107:J119,F145,CO107:CO119)</f>
        <v>0</v>
      </c>
      <c r="CP145" s="3087"/>
      <c r="CQ145" s="2746"/>
      <c r="CR145" s="3088"/>
      <c r="CS145" s="124"/>
      <c r="CT145" s="125"/>
      <c r="CU145" s="3670"/>
      <c r="CV145" s="1699"/>
      <c r="CW145" s="1699"/>
      <c r="CX145" s="1700"/>
      <c r="CY145" s="1700"/>
      <c r="CZ145" s="1701"/>
      <c r="DA145" s="3350"/>
      <c r="DB145" s="2604"/>
      <c r="DC145" s="3276"/>
      <c r="DD145" s="1807"/>
      <c r="DE145" s="85"/>
      <c r="DF145" s="85"/>
      <c r="DG145" s="85"/>
      <c r="DH145" s="85"/>
      <c r="DI145" s="85"/>
      <c r="DJ145" s="85"/>
      <c r="DK145" s="85"/>
      <c r="DL145" s="126" t="str">
        <f t="shared" ca="1" si="313"/>
        <v/>
      </c>
      <c r="DM145" s="118"/>
      <c r="DN145" s="118"/>
      <c r="DO145" s="118"/>
      <c r="DP145" s="118"/>
      <c r="DQ145" s="118"/>
      <c r="DR145" s="118"/>
      <c r="DS145" s="33"/>
      <c r="DU145" s="126"/>
      <c r="DV145" s="118"/>
      <c r="DW145" s="118"/>
      <c r="DX145" s="118"/>
      <c r="DY145" s="118"/>
      <c r="DZ145" s="118"/>
      <c r="EA145" s="118"/>
      <c r="EB145" s="33"/>
      <c r="ED145" s="104"/>
      <c r="EE145" s="118"/>
      <c r="EF145" s="3365"/>
      <c r="EG145" s="118"/>
      <c r="EH145" s="118"/>
      <c r="EI145" s="118"/>
      <c r="EJ145" s="118"/>
      <c r="EK145" s="33"/>
      <c r="ES145" s="3800"/>
      <c r="FA145" s="1439"/>
      <c r="FJ145" s="341"/>
    </row>
    <row r="146" spans="3:166" s="73" customFormat="1" ht="9.75" hidden="1" customHeight="1">
      <c r="C146" s="740"/>
      <c r="D146" s="1326"/>
      <c r="E146" s="2801"/>
      <c r="F146" s="4330" t="str">
        <f>L195</f>
        <v>MİMARLIK FAK.</v>
      </c>
      <c r="G146" s="4330"/>
      <c r="H146" s="4330"/>
      <c r="I146" s="4330"/>
      <c r="J146" s="4330"/>
      <c r="K146" s="815"/>
      <c r="L146" s="815"/>
      <c r="M146" s="815"/>
      <c r="N146" s="815"/>
      <c r="O146" s="815"/>
      <c r="P146" s="815"/>
      <c r="Q146" s="815"/>
      <c r="R146" s="815"/>
      <c r="S146" s="815"/>
      <c r="T146" s="815"/>
      <c r="U146" s="815"/>
      <c r="V146" s="815"/>
      <c r="W146" s="119"/>
      <c r="X146" s="119"/>
      <c r="Y146" s="2147"/>
      <c r="Z146" s="2796"/>
      <c r="AA146" s="3036"/>
      <c r="AB146" s="2801"/>
      <c r="AC146" s="3007"/>
      <c r="AD146" s="3053"/>
      <c r="AE146" s="2689"/>
      <c r="AF146" s="815"/>
      <c r="AG146" s="656"/>
      <c r="AH146" s="657"/>
      <c r="AI146" s="657"/>
      <c r="AJ146" s="657"/>
      <c r="AK146" s="657"/>
      <c r="AL146" s="657"/>
      <c r="AM146" s="657"/>
      <c r="AN146" s="657"/>
      <c r="AO146" s="657"/>
      <c r="AP146" s="657"/>
      <c r="AQ146" s="657"/>
      <c r="AR146" s="657"/>
      <c r="AS146" s="658"/>
      <c r="AT146" s="658"/>
      <c r="AU146" s="658"/>
      <c r="AV146" s="658"/>
      <c r="AW146" s="659"/>
      <c r="AX146" s="660"/>
      <c r="AY146" s="660"/>
      <c r="AZ146" s="660"/>
      <c r="BA146" s="660"/>
      <c r="BB146" s="660"/>
      <c r="BC146" s="660"/>
      <c r="BD146" s="660"/>
      <c r="BE146" s="660"/>
      <c r="BF146" s="657"/>
      <c r="BG146" s="2685"/>
      <c r="BH146" s="2147"/>
      <c r="BI146" s="2886"/>
      <c r="BJ146" s="2807"/>
      <c r="BK146" s="120"/>
      <c r="BL146" s="121"/>
      <c r="BM146" s="121"/>
      <c r="BN146" s="121"/>
      <c r="BO146" s="121"/>
      <c r="BP146" s="122"/>
      <c r="BQ146" s="2911"/>
      <c r="BR146" s="2952"/>
      <c r="BS146" s="66"/>
      <c r="BT146" s="70"/>
      <c r="BU146" s="2953"/>
      <c r="BV146" s="178"/>
      <c r="BW146" s="188"/>
      <c r="BX146" s="4768" t="str">
        <f t="shared" si="314"/>
        <v>MİMARLIK FAK.</v>
      </c>
      <c r="BY146" s="4769"/>
      <c r="BZ146" s="4769"/>
      <c r="CA146" s="4770"/>
      <c r="CB146" s="1332">
        <f ca="1">SUMIF(F107:J119,F146,CB107:CB119)</f>
        <v>0</v>
      </c>
      <c r="CC146" s="1330">
        <f ca="1">SUMIF(F107:J119,F146,CC107:CC119)</f>
        <v>0</v>
      </c>
      <c r="CD146" s="1329">
        <f ca="1">SUMIF(F107:J119,F146,CD107:CD119)</f>
        <v>0</v>
      </c>
      <c r="CE146" s="1331">
        <f ca="1">SUMIF(F107:J119,F146,CE107:CE119)</f>
        <v>0</v>
      </c>
      <c r="CF146" s="1332">
        <f ca="1">SUMIF(F107:J119,F146,CF107:CF119)</f>
        <v>0</v>
      </c>
      <c r="CG146" s="1330">
        <f ca="1">SUMIF(F107:J119,F146,CG107:CG119)</f>
        <v>0</v>
      </c>
      <c r="CH146" s="1329">
        <f ca="1">SUMIF(F107:J119,F146,CH107:CH119)</f>
        <v>0</v>
      </c>
      <c r="CI146" s="2182">
        <f ca="1">SUMIF(F107:J119,F146,CI107:CI119)</f>
        <v>0</v>
      </c>
      <c r="CJ146" s="1332">
        <f ca="1">SUMIF(F107:J119,F146,CJ107:CJ119)</f>
        <v>0</v>
      </c>
      <c r="CK146" s="2197">
        <f ca="1">SUMIF(F107:J119,F146,CK107:CK119)</f>
        <v>0</v>
      </c>
      <c r="CL146" s="229">
        <f ca="1">SUMIF(F107:J119,F146,CL107:CL119)</f>
        <v>0</v>
      </c>
      <c r="CM146" s="2210">
        <f ca="1">SUMIF(F107:J119,F146,CM107:CM119)</f>
        <v>0</v>
      </c>
      <c r="CN146" s="231">
        <f ca="1">SUMIF(F107:J119,F146,CN107:CN119)</f>
        <v>0</v>
      </c>
      <c r="CO146" s="2210">
        <f ca="1">SUMIF(F107:J119,F146,CO107:CO119)</f>
        <v>0</v>
      </c>
      <c r="CP146" s="3087"/>
      <c r="CQ146" s="2746"/>
      <c r="CR146" s="3088"/>
      <c r="CS146" s="124"/>
      <c r="CT146" s="125"/>
      <c r="CU146" s="3670"/>
      <c r="CV146" s="1699"/>
      <c r="CW146" s="1699"/>
      <c r="CX146" s="1700"/>
      <c r="CY146" s="1700"/>
      <c r="CZ146" s="1701"/>
      <c r="DA146" s="3350"/>
      <c r="DB146" s="2604"/>
      <c r="DC146" s="3276"/>
      <c r="DD146" s="1807"/>
      <c r="DE146" s="85"/>
      <c r="DF146" s="85"/>
      <c r="DG146" s="85"/>
      <c r="DH146" s="85"/>
      <c r="DI146" s="85"/>
      <c r="DJ146" s="85"/>
      <c r="DK146" s="85"/>
      <c r="DL146" s="126" t="str">
        <f t="shared" ca="1" si="313"/>
        <v/>
      </c>
      <c r="DM146" s="118"/>
      <c r="DN146" s="118"/>
      <c r="DO146" s="118"/>
      <c r="DP146" s="118"/>
      <c r="DQ146" s="118"/>
      <c r="DR146" s="118"/>
      <c r="DS146" s="33"/>
      <c r="DU146" s="126"/>
      <c r="DV146" s="118"/>
      <c r="DW146" s="118"/>
      <c r="DX146" s="118"/>
      <c r="DY146" s="118"/>
      <c r="DZ146" s="118"/>
      <c r="EA146" s="118"/>
      <c r="EB146" s="33"/>
      <c r="ED146" s="104"/>
      <c r="EE146" s="118"/>
      <c r="EF146" s="3365"/>
      <c r="EG146" s="118"/>
      <c r="EH146" s="118"/>
      <c r="EI146" s="118"/>
      <c r="EJ146" s="118"/>
      <c r="EK146" s="33"/>
      <c r="ES146" s="3800"/>
      <c r="FA146" s="1439"/>
      <c r="FJ146" s="341"/>
    </row>
    <row r="147" spans="3:166" s="73" customFormat="1" ht="9.75" hidden="1" customHeight="1">
      <c r="C147" s="740"/>
      <c r="D147" s="1326"/>
      <c r="E147" s="2802"/>
      <c r="F147" s="4340" t="str">
        <f>M195</f>
        <v>ZİRAAT FAK.</v>
      </c>
      <c r="G147" s="4340"/>
      <c r="H147" s="4340"/>
      <c r="I147" s="4340"/>
      <c r="J147" s="4340"/>
      <c r="K147" s="816"/>
      <c r="L147" s="816"/>
      <c r="M147" s="816"/>
      <c r="N147" s="816"/>
      <c r="O147" s="816"/>
      <c r="P147" s="816"/>
      <c r="Q147" s="816"/>
      <c r="R147" s="816"/>
      <c r="S147" s="816"/>
      <c r="T147" s="816"/>
      <c r="U147" s="816"/>
      <c r="V147" s="816"/>
      <c r="W147" s="589"/>
      <c r="X147" s="589"/>
      <c r="Y147" s="2148"/>
      <c r="Z147" s="2798"/>
      <c r="AA147" s="3037"/>
      <c r="AB147" s="2802"/>
      <c r="AC147" s="3009"/>
      <c r="AD147" s="3054"/>
      <c r="AE147" s="2690"/>
      <c r="AF147" s="816"/>
      <c r="AG147" s="662"/>
      <c r="AH147" s="663"/>
      <c r="AI147" s="663"/>
      <c r="AJ147" s="663"/>
      <c r="AK147" s="663"/>
      <c r="AL147" s="663"/>
      <c r="AM147" s="663"/>
      <c r="AN147" s="663"/>
      <c r="AO147" s="663"/>
      <c r="AP147" s="663"/>
      <c r="AQ147" s="663"/>
      <c r="AR147" s="663"/>
      <c r="AS147" s="664"/>
      <c r="AT147" s="664"/>
      <c r="AU147" s="664"/>
      <c r="AV147" s="664"/>
      <c r="AW147" s="665"/>
      <c r="AX147" s="666"/>
      <c r="AY147" s="666"/>
      <c r="AZ147" s="666"/>
      <c r="BA147" s="666"/>
      <c r="BB147" s="666"/>
      <c r="BC147" s="666"/>
      <c r="BD147" s="666"/>
      <c r="BE147" s="666"/>
      <c r="BF147" s="663"/>
      <c r="BG147" s="2686"/>
      <c r="BH147" s="2148"/>
      <c r="BI147" s="2887"/>
      <c r="BJ147" s="2808"/>
      <c r="BK147" s="592"/>
      <c r="BL147" s="158"/>
      <c r="BM147" s="158"/>
      <c r="BN147" s="158"/>
      <c r="BO147" s="158"/>
      <c r="BP147" s="562"/>
      <c r="BQ147" s="2912"/>
      <c r="BR147" s="2954"/>
      <c r="BS147" s="2756"/>
      <c r="BT147" s="83"/>
      <c r="BU147" s="2955"/>
      <c r="BV147" s="594"/>
      <c r="BW147" s="595"/>
      <c r="BX147" s="4745" t="str">
        <f t="shared" si="314"/>
        <v>ZİRAAT FAK.</v>
      </c>
      <c r="BY147" s="4746"/>
      <c r="BZ147" s="4746"/>
      <c r="CA147" s="4747"/>
      <c r="CB147" s="1336">
        <f ca="1">SUMIF(F107:J119,F147,CB107:CB119)</f>
        <v>0</v>
      </c>
      <c r="CC147" s="1334">
        <f ca="1">SUMIF(F107:J119,F147,CC107:CC119)</f>
        <v>0</v>
      </c>
      <c r="CD147" s="1333">
        <f ca="1">SUMIF(F107:J119,F147,CD107:CD119)</f>
        <v>0</v>
      </c>
      <c r="CE147" s="1335">
        <f ca="1">SUMIF(F107:J119,F147,CE107:CE119)</f>
        <v>0</v>
      </c>
      <c r="CF147" s="1336">
        <f ca="1">SUMIF(F107:J119,F147,CF107:CF119)</f>
        <v>0</v>
      </c>
      <c r="CG147" s="1334">
        <f ca="1">SUMIF(F107:J119,F147,CG107:CG119)</f>
        <v>0</v>
      </c>
      <c r="CH147" s="1333">
        <f ca="1">SUMIF(F107:J119,F147,CH107:CH119)</f>
        <v>0</v>
      </c>
      <c r="CI147" s="2183">
        <f ca="1">SUMIF(F107:J119,F147,CI107:CI119)</f>
        <v>0</v>
      </c>
      <c r="CJ147" s="1336">
        <f ca="1">SUMIF(F107:J119,F147,CJ107:CJ119)</f>
        <v>0</v>
      </c>
      <c r="CK147" s="2198">
        <f ca="1">SUMIF(F107:J119,F147,CK107:CK119)</f>
        <v>0</v>
      </c>
      <c r="CL147" s="599">
        <f ca="1">SUMIF(F107:J119,F147,CL107:CL119)</f>
        <v>0</v>
      </c>
      <c r="CM147" s="2211">
        <f ca="1">SUMIF(F107:J119,F147,CM107:CM119)</f>
        <v>0</v>
      </c>
      <c r="CN147" s="601">
        <f ca="1">SUMIF(F107:J119,F147,CN107:CN119)</f>
        <v>0</v>
      </c>
      <c r="CO147" s="2211">
        <f ca="1">SUMIF(F107:J119,F147,CO107:CO119)</f>
        <v>0</v>
      </c>
      <c r="CP147" s="3089"/>
      <c r="CQ147" s="2750"/>
      <c r="CR147" s="3090"/>
      <c r="CS147" s="602"/>
      <c r="CT147" s="603"/>
      <c r="CU147" s="3675"/>
      <c r="CV147" s="1702"/>
      <c r="CW147" s="1702"/>
      <c r="CX147" s="1703"/>
      <c r="CY147" s="1703"/>
      <c r="CZ147" s="1704"/>
      <c r="DA147" s="3351"/>
      <c r="DB147" s="2605"/>
      <c r="DC147" s="3290"/>
      <c r="DD147" s="1807"/>
      <c r="DE147" s="85"/>
      <c r="DF147" s="85"/>
      <c r="DG147" s="85"/>
      <c r="DH147" s="85"/>
      <c r="DI147" s="85"/>
      <c r="DJ147" s="85"/>
      <c r="DK147" s="85"/>
      <c r="DL147" s="126" t="str">
        <f t="shared" ca="1" si="313"/>
        <v/>
      </c>
      <c r="DM147" s="118"/>
      <c r="DN147" s="118"/>
      <c r="DO147" s="118"/>
      <c r="DP147" s="118"/>
      <c r="DQ147" s="118"/>
      <c r="DR147" s="118"/>
      <c r="DS147" s="33"/>
      <c r="DU147" s="126"/>
      <c r="DV147" s="118"/>
      <c r="DW147" s="118"/>
      <c r="DX147" s="118"/>
      <c r="DY147" s="118"/>
      <c r="DZ147" s="118"/>
      <c r="EA147" s="118"/>
      <c r="EB147" s="33"/>
      <c r="ED147" s="104"/>
      <c r="EE147" s="118"/>
      <c r="EF147" s="3365"/>
      <c r="EG147" s="118"/>
      <c r="EH147" s="118"/>
      <c r="EI147" s="118"/>
      <c r="EJ147" s="118"/>
      <c r="EK147" s="33"/>
      <c r="ES147" s="3800"/>
      <c r="FA147" s="1439"/>
      <c r="FJ147" s="341"/>
    </row>
    <row r="148" spans="3:166" s="84" customFormat="1" ht="9.75" hidden="1" customHeight="1">
      <c r="C148" s="1990"/>
      <c r="D148" s="1327"/>
      <c r="E148" s="2803"/>
      <c r="F148" s="4305">
        <f t="shared" ref="F148:F160" si="315">F170</f>
        <v>0</v>
      </c>
      <c r="G148" s="4305"/>
      <c r="H148" s="4305"/>
      <c r="I148" s="4305"/>
      <c r="J148" s="4305"/>
      <c r="K148" s="2748"/>
      <c r="L148" s="2748"/>
      <c r="M148" s="605"/>
      <c r="N148" s="605"/>
      <c r="O148" s="605"/>
      <c r="P148" s="605"/>
      <c r="Q148" s="605"/>
      <c r="R148" s="605"/>
      <c r="S148" s="605"/>
      <c r="T148" s="605"/>
      <c r="U148" s="605"/>
      <c r="V148" s="605"/>
      <c r="W148" s="605"/>
      <c r="X148" s="605"/>
      <c r="Y148" s="2149"/>
      <c r="Z148" s="3019"/>
      <c r="AA148" s="3038"/>
      <c r="AB148" s="3079"/>
      <c r="AC148" s="3080"/>
      <c r="AD148" s="3055"/>
      <c r="AE148" s="2699"/>
      <c r="AF148" s="605"/>
      <c r="AG148" s="668"/>
      <c r="AH148" s="668"/>
      <c r="AI148" s="668"/>
      <c r="AJ148" s="668"/>
      <c r="AK148" s="668"/>
      <c r="AL148" s="668"/>
      <c r="AM148" s="669"/>
      <c r="AN148" s="669"/>
      <c r="AO148" s="670"/>
      <c r="AP148" s="955">
        <f>AA170</f>
        <v>0</v>
      </c>
      <c r="AQ148" s="956">
        <f>AP148</f>
        <v>0</v>
      </c>
      <c r="AR148" s="956">
        <f>AP148</f>
        <v>0</v>
      </c>
      <c r="AS148" s="957">
        <f t="shared" ref="AS148:AS160" si="316">AP148</f>
        <v>0</v>
      </c>
      <c r="AT148" s="957">
        <f t="shared" ref="AT148:AT160" si="317">AP148</f>
        <v>0</v>
      </c>
      <c r="AU148" s="957">
        <f>AP148</f>
        <v>0</v>
      </c>
      <c r="AV148" s="957"/>
      <c r="AW148" s="958">
        <f t="shared" ref="AW148:AW160" si="318">AP148</f>
        <v>0</v>
      </c>
      <c r="AX148" s="959">
        <f t="shared" ref="AX148:AX160" si="319">AP148</f>
        <v>0</v>
      </c>
      <c r="AY148" s="959">
        <f t="shared" ref="AY148:AY160" si="320">AP148</f>
        <v>0</v>
      </c>
      <c r="AZ148" s="959">
        <f t="shared" ref="AZ148:AZ160" si="321">AP148</f>
        <v>0</v>
      </c>
      <c r="BA148" s="959">
        <f t="shared" ref="BA148:BA160" si="322">AP148</f>
        <v>0</v>
      </c>
      <c r="BB148" s="959">
        <f t="shared" ref="BB148:BB160" si="323">AP148</f>
        <v>0</v>
      </c>
      <c r="BC148" s="959">
        <f t="shared" ref="BC148:BC160" si="324">AP148</f>
        <v>0</v>
      </c>
      <c r="BD148" s="959">
        <f t="shared" ref="BD148:BD160" si="325">AP148</f>
        <v>0</v>
      </c>
      <c r="BE148" s="673"/>
      <c r="BF148" s="670"/>
      <c r="BG148" s="2687"/>
      <c r="BH148" s="2749"/>
      <c r="BI148" s="2888"/>
      <c r="BJ148" s="2811"/>
      <c r="BK148" s="345"/>
      <c r="BL148" s="2748"/>
      <c r="BM148" s="2748"/>
      <c r="BN148" s="2748"/>
      <c r="BO148" s="2748"/>
      <c r="BP148" s="2749"/>
      <c r="BQ148" s="2913"/>
      <c r="BR148" s="2956"/>
      <c r="BS148" s="2755"/>
      <c r="BT148" s="53">
        <f>BV148+BW148</f>
        <v>0</v>
      </c>
      <c r="BU148" s="2957"/>
      <c r="BV148" s="2923">
        <f>BI148-BR148</f>
        <v>0</v>
      </c>
      <c r="BW148" s="2979">
        <f>BJ148-BS148</f>
        <v>0</v>
      </c>
      <c r="BX148" s="3004"/>
      <c r="BY148" s="814"/>
      <c r="BZ148" s="814"/>
      <c r="CA148" s="3005"/>
      <c r="CB148" s="609">
        <f>IF(AP148="x",CB170,0)</f>
        <v>0</v>
      </c>
      <c r="CC148" s="610">
        <f t="shared" ref="CC148:CC160" si="326">IF(AQ148="x",CC170,0)</f>
        <v>0</v>
      </c>
      <c r="CD148" s="612">
        <f t="shared" ref="CD148:CD160" si="327">IF(AR148="x",CD170,0)</f>
        <v>0</v>
      </c>
      <c r="CE148" s="613">
        <f t="shared" ref="CE148:CE160" si="328">IF(AS148="x",CE170,0)</f>
        <v>0</v>
      </c>
      <c r="CF148" s="609">
        <f t="shared" ref="CF148:CF160" si="329">IF(AT148="x",CF170,0)</f>
        <v>0</v>
      </c>
      <c r="CG148" s="610">
        <f t="shared" ref="CG148:CG160" si="330">IF(AU148="x",CG170,0)</f>
        <v>0</v>
      </c>
      <c r="CH148" s="612">
        <f t="shared" ref="CH148:CH160" si="331">IF(AW148="x",CH170,0)</f>
        <v>0</v>
      </c>
      <c r="CI148" s="2184">
        <f t="shared" ref="CI148:CI160" si="332">IF(AX148="x",CI170,0)</f>
        <v>0</v>
      </c>
      <c r="CJ148" s="609">
        <f t="shared" ref="CJ148:CJ160" si="333">IF(AY148="x",CJ170,0)</f>
        <v>0</v>
      </c>
      <c r="CK148" s="2199">
        <f t="shared" ref="CK148:CK160" si="334">IF(AZ148="x",CK170,0)</f>
        <v>0</v>
      </c>
      <c r="CL148" s="614">
        <f t="shared" ref="CL148:CL160" si="335">IF(BA148="x",CL170,0)</f>
        <v>0</v>
      </c>
      <c r="CM148" s="2209">
        <f t="shared" ref="CM148:CM160" si="336">IF(BB148="x",CM170,0)</f>
        <v>0</v>
      </c>
      <c r="CN148" s="616">
        <f t="shared" ref="CN148:CN160" si="337">IF(BC148="x",CN170,0)</f>
        <v>0</v>
      </c>
      <c r="CO148" s="2209">
        <f t="shared" ref="CO148:CO160" si="338">IF(BD148="x",CO170,0)</f>
        <v>0</v>
      </c>
      <c r="CP148" s="3139"/>
      <c r="CQ148" s="2748"/>
      <c r="CR148" s="3086"/>
      <c r="CS148" s="351"/>
      <c r="CT148" s="818"/>
      <c r="CU148" s="3676"/>
      <c r="CV148" s="1705"/>
      <c r="CW148" s="1705"/>
      <c r="CX148" s="1706"/>
      <c r="CY148" s="1706"/>
      <c r="CZ148" s="1707"/>
      <c r="DA148" s="3352"/>
      <c r="DB148" s="2606"/>
      <c r="DC148" s="3291"/>
      <c r="DD148" s="1807"/>
      <c r="DE148" s="85"/>
      <c r="DF148" s="85"/>
      <c r="DG148" s="85"/>
      <c r="DH148" s="85"/>
      <c r="DI148" s="85"/>
      <c r="DJ148" s="85"/>
      <c r="DK148" s="85"/>
      <c r="DL148" s="126" t="str">
        <f t="shared" si="313"/>
        <v/>
      </c>
      <c r="DM148" s="19"/>
      <c r="DN148" s="19"/>
      <c r="DO148" s="19"/>
      <c r="DP148" s="19"/>
      <c r="DQ148" s="19"/>
      <c r="DR148" s="19"/>
      <c r="DS148" s="31"/>
      <c r="DU148" s="126"/>
      <c r="DV148" s="19"/>
      <c r="DW148" s="19"/>
      <c r="DX148" s="19"/>
      <c r="DY148" s="19"/>
      <c r="DZ148" s="19"/>
      <c r="EA148" s="19"/>
      <c r="EB148" s="31"/>
      <c r="ED148" s="104"/>
      <c r="EE148" s="118"/>
      <c r="EF148" s="3365"/>
      <c r="EG148" s="118"/>
      <c r="EH148" s="118"/>
      <c r="EI148" s="118"/>
      <c r="EJ148" s="118"/>
      <c r="EK148" s="33"/>
      <c r="ES148" s="3801"/>
      <c r="FA148" s="1436"/>
      <c r="FJ148" s="254"/>
    </row>
    <row r="149" spans="3:166" s="84" customFormat="1" ht="9.75" hidden="1" customHeight="1">
      <c r="C149" s="1990"/>
      <c r="D149" s="1327"/>
      <c r="E149" s="2804" t="s">
        <v>25</v>
      </c>
      <c r="F149" s="4330">
        <f t="shared" si="315"/>
        <v>0</v>
      </c>
      <c r="G149" s="4330"/>
      <c r="H149" s="4330"/>
      <c r="I149" s="4330"/>
      <c r="J149" s="4330"/>
      <c r="K149" s="2746"/>
      <c r="L149" s="2746"/>
      <c r="M149" s="587"/>
      <c r="N149" s="587"/>
      <c r="O149" s="587"/>
      <c r="P149" s="587"/>
      <c r="Q149" s="587"/>
      <c r="R149" s="587"/>
      <c r="S149" s="587"/>
      <c r="T149" s="587"/>
      <c r="U149" s="587"/>
      <c r="V149" s="587"/>
      <c r="W149" s="587"/>
      <c r="X149" s="587"/>
      <c r="Y149" s="2150"/>
      <c r="Z149" s="3020"/>
      <c r="AA149" s="3039"/>
      <c r="AB149" s="3081"/>
      <c r="AC149" s="3082"/>
      <c r="AD149" s="1950"/>
      <c r="AE149" s="2700"/>
      <c r="AF149" s="587"/>
      <c r="AG149" s="675"/>
      <c r="AH149" s="675"/>
      <c r="AI149" s="675"/>
      <c r="AJ149" s="675"/>
      <c r="AK149" s="675"/>
      <c r="AL149" s="675"/>
      <c r="AM149" s="676"/>
      <c r="AN149" s="676"/>
      <c r="AO149" s="677"/>
      <c r="AP149" s="960">
        <f>AA171</f>
        <v>0</v>
      </c>
      <c r="AQ149" s="961">
        <f t="shared" ref="AQ149:AQ160" si="339">AP149</f>
        <v>0</v>
      </c>
      <c r="AR149" s="961">
        <f t="shared" ref="AR149:AR160" si="340">AP149</f>
        <v>0</v>
      </c>
      <c r="AS149" s="962">
        <f t="shared" si="316"/>
        <v>0</v>
      </c>
      <c r="AT149" s="962">
        <f t="shared" si="317"/>
        <v>0</v>
      </c>
      <c r="AU149" s="962">
        <f t="shared" ref="AU149:AU160" si="341">AP149</f>
        <v>0</v>
      </c>
      <c r="AV149" s="962"/>
      <c r="AW149" s="963">
        <f t="shared" si="318"/>
        <v>0</v>
      </c>
      <c r="AX149" s="964">
        <f t="shared" si="319"/>
        <v>0</v>
      </c>
      <c r="AY149" s="964">
        <f t="shared" si="320"/>
        <v>0</v>
      </c>
      <c r="AZ149" s="964">
        <f t="shared" si="321"/>
        <v>0</v>
      </c>
      <c r="BA149" s="964">
        <f t="shared" si="322"/>
        <v>0</v>
      </c>
      <c r="BB149" s="964">
        <f t="shared" si="323"/>
        <v>0</v>
      </c>
      <c r="BC149" s="964">
        <f t="shared" si="324"/>
        <v>0</v>
      </c>
      <c r="BD149" s="964">
        <f t="shared" si="325"/>
        <v>0</v>
      </c>
      <c r="BE149" s="660"/>
      <c r="BF149" s="677"/>
      <c r="BG149" s="2685"/>
      <c r="BH149" s="2747"/>
      <c r="BI149" s="2886"/>
      <c r="BJ149" s="2807"/>
      <c r="BK149" s="127"/>
      <c r="BL149" s="2746"/>
      <c r="BM149" s="2746"/>
      <c r="BN149" s="2746"/>
      <c r="BO149" s="2746"/>
      <c r="BP149" s="2747"/>
      <c r="BQ149" s="2911"/>
      <c r="BR149" s="2952"/>
      <c r="BS149" s="66"/>
      <c r="BT149" s="123">
        <f t="shared" ref="BT149:BT160" si="342">BV149+BW149</f>
        <v>0</v>
      </c>
      <c r="BU149" s="2958"/>
      <c r="BV149" s="2924">
        <f t="shared" ref="BV149:BV160" si="343">BI149-BR149</f>
        <v>0</v>
      </c>
      <c r="BW149" s="2980">
        <f t="shared" ref="BW149:BW160" si="344">BJ149-BS149</f>
        <v>0</v>
      </c>
      <c r="BX149" s="3006"/>
      <c r="BY149" s="815"/>
      <c r="BZ149" s="815"/>
      <c r="CA149" s="3007"/>
      <c r="CB149" s="178">
        <f>IF(AP149="x",CB171,0)</f>
        <v>0</v>
      </c>
      <c r="CC149" s="188">
        <f t="shared" si="326"/>
        <v>0</v>
      </c>
      <c r="CD149" s="224">
        <f t="shared" si="327"/>
        <v>0</v>
      </c>
      <c r="CE149" s="236">
        <f t="shared" si="328"/>
        <v>0</v>
      </c>
      <c r="CF149" s="178">
        <f t="shared" si="329"/>
        <v>0</v>
      </c>
      <c r="CG149" s="188">
        <f t="shared" si="330"/>
        <v>0</v>
      </c>
      <c r="CH149" s="224">
        <f t="shared" si="331"/>
        <v>0</v>
      </c>
      <c r="CI149" s="2185">
        <f t="shared" si="332"/>
        <v>0</v>
      </c>
      <c r="CJ149" s="178">
        <f t="shared" si="333"/>
        <v>0</v>
      </c>
      <c r="CK149" s="2200">
        <f t="shared" si="334"/>
        <v>0</v>
      </c>
      <c r="CL149" s="229">
        <f t="shared" si="335"/>
        <v>0</v>
      </c>
      <c r="CM149" s="2210">
        <f t="shared" si="336"/>
        <v>0</v>
      </c>
      <c r="CN149" s="231">
        <f t="shared" si="337"/>
        <v>0</v>
      </c>
      <c r="CO149" s="2210">
        <f t="shared" si="338"/>
        <v>0</v>
      </c>
      <c r="CP149" s="3140"/>
      <c r="CQ149" s="2746"/>
      <c r="CR149" s="3088"/>
      <c r="CS149" s="131"/>
      <c r="CT149" s="819"/>
      <c r="CU149" s="3670"/>
      <c r="CV149" s="1699"/>
      <c r="CW149" s="1699"/>
      <c r="CX149" s="1700"/>
      <c r="CY149" s="1700"/>
      <c r="CZ149" s="1701"/>
      <c r="DA149" s="3350"/>
      <c r="DB149" s="2604"/>
      <c r="DC149" s="3276"/>
      <c r="DD149" s="1807"/>
      <c r="DE149" s="85"/>
      <c r="DF149" s="85"/>
      <c r="DG149" s="85"/>
      <c r="DH149" s="85"/>
      <c r="DI149" s="85"/>
      <c r="DJ149" s="85"/>
      <c r="DK149" s="85"/>
      <c r="DL149" s="126" t="str">
        <f t="shared" si="313"/>
        <v/>
      </c>
      <c r="DM149" s="19"/>
      <c r="DN149" s="19"/>
      <c r="DO149" s="19"/>
      <c r="DP149" s="19"/>
      <c r="DQ149" s="19"/>
      <c r="DR149" s="19"/>
      <c r="DS149" s="31"/>
      <c r="DU149" s="126"/>
      <c r="DV149" s="19"/>
      <c r="DW149" s="19"/>
      <c r="DX149" s="19"/>
      <c r="DY149" s="19"/>
      <c r="DZ149" s="19"/>
      <c r="EA149" s="19"/>
      <c r="EB149" s="31"/>
      <c r="ED149" s="104"/>
      <c r="EE149" s="118"/>
      <c r="EF149" s="3365"/>
      <c r="EG149" s="118"/>
      <c r="EH149" s="118"/>
      <c r="EI149" s="118"/>
      <c r="EJ149" s="118"/>
      <c r="EK149" s="33"/>
      <c r="ES149" s="3801"/>
      <c r="FA149" s="1436"/>
      <c r="FJ149" s="254"/>
    </row>
    <row r="150" spans="3:166" s="84" customFormat="1" ht="9.75" hidden="1" customHeight="1">
      <c r="C150" s="1990"/>
      <c r="D150" s="1327"/>
      <c r="E150" s="2804" t="s">
        <v>26</v>
      </c>
      <c r="F150" s="4330">
        <f t="shared" si="315"/>
        <v>0</v>
      </c>
      <c r="G150" s="4330"/>
      <c r="H150" s="4330"/>
      <c r="I150" s="4330"/>
      <c r="J150" s="4330"/>
      <c r="K150" s="2746"/>
      <c r="L150" s="2746"/>
      <c r="M150" s="587"/>
      <c r="N150" s="587"/>
      <c r="O150" s="587"/>
      <c r="P150" s="587"/>
      <c r="Q150" s="587"/>
      <c r="R150" s="587"/>
      <c r="S150" s="587"/>
      <c r="T150" s="587"/>
      <c r="U150" s="587"/>
      <c r="V150" s="587"/>
      <c r="W150" s="587"/>
      <c r="X150" s="587"/>
      <c r="Y150" s="2150"/>
      <c r="Z150" s="3020"/>
      <c r="AA150" s="3039"/>
      <c r="AB150" s="3081"/>
      <c r="AC150" s="3082"/>
      <c r="AD150" s="1950"/>
      <c r="AE150" s="2700"/>
      <c r="AF150" s="587"/>
      <c r="AG150" s="675"/>
      <c r="AH150" s="675"/>
      <c r="AI150" s="675"/>
      <c r="AJ150" s="675"/>
      <c r="AK150" s="675"/>
      <c r="AL150" s="675"/>
      <c r="AM150" s="676"/>
      <c r="AN150" s="676"/>
      <c r="AO150" s="677"/>
      <c r="AP150" s="960">
        <f t="shared" ref="AP150:AP160" si="345">AA172</f>
        <v>0</v>
      </c>
      <c r="AQ150" s="961">
        <f t="shared" si="339"/>
        <v>0</v>
      </c>
      <c r="AR150" s="961">
        <f t="shared" si="340"/>
        <v>0</v>
      </c>
      <c r="AS150" s="962">
        <f t="shared" si="316"/>
        <v>0</v>
      </c>
      <c r="AT150" s="962">
        <f t="shared" si="317"/>
        <v>0</v>
      </c>
      <c r="AU150" s="962">
        <f t="shared" si="341"/>
        <v>0</v>
      </c>
      <c r="AV150" s="962"/>
      <c r="AW150" s="963">
        <f t="shared" si="318"/>
        <v>0</v>
      </c>
      <c r="AX150" s="964">
        <f t="shared" si="319"/>
        <v>0</v>
      </c>
      <c r="AY150" s="964">
        <f t="shared" si="320"/>
        <v>0</v>
      </c>
      <c r="AZ150" s="964">
        <f t="shared" si="321"/>
        <v>0</v>
      </c>
      <c r="BA150" s="964">
        <f t="shared" si="322"/>
        <v>0</v>
      </c>
      <c r="BB150" s="964">
        <f t="shared" si="323"/>
        <v>0</v>
      </c>
      <c r="BC150" s="964">
        <f t="shared" si="324"/>
        <v>0</v>
      </c>
      <c r="BD150" s="964">
        <f t="shared" si="325"/>
        <v>0</v>
      </c>
      <c r="BE150" s="660"/>
      <c r="BF150" s="677"/>
      <c r="BG150" s="2685"/>
      <c r="BH150" s="2747"/>
      <c r="BI150" s="2886"/>
      <c r="BJ150" s="2807"/>
      <c r="BK150" s="127"/>
      <c r="BL150" s="2746"/>
      <c r="BM150" s="2746"/>
      <c r="BN150" s="2746"/>
      <c r="BO150" s="2746"/>
      <c r="BP150" s="2747"/>
      <c r="BQ150" s="2911"/>
      <c r="BR150" s="2952"/>
      <c r="BS150" s="66"/>
      <c r="BT150" s="123">
        <f t="shared" si="342"/>
        <v>0</v>
      </c>
      <c r="BU150" s="2958"/>
      <c r="BV150" s="2924">
        <f t="shared" si="343"/>
        <v>0</v>
      </c>
      <c r="BW150" s="2980">
        <f t="shared" si="344"/>
        <v>0</v>
      </c>
      <c r="BX150" s="3006"/>
      <c r="BY150" s="815"/>
      <c r="BZ150" s="815"/>
      <c r="CA150" s="3007"/>
      <c r="CB150" s="178">
        <f t="shared" ref="CB150:CB160" si="346">IF(AP150="x",CB172,0)</f>
        <v>0</v>
      </c>
      <c r="CC150" s="188">
        <f t="shared" si="326"/>
        <v>0</v>
      </c>
      <c r="CD150" s="224">
        <f t="shared" si="327"/>
        <v>0</v>
      </c>
      <c r="CE150" s="236">
        <f t="shared" si="328"/>
        <v>0</v>
      </c>
      <c r="CF150" s="178">
        <f t="shared" si="329"/>
        <v>0</v>
      </c>
      <c r="CG150" s="188">
        <f t="shared" si="330"/>
        <v>0</v>
      </c>
      <c r="CH150" s="224">
        <f t="shared" si="331"/>
        <v>0</v>
      </c>
      <c r="CI150" s="2185">
        <f t="shared" si="332"/>
        <v>0</v>
      </c>
      <c r="CJ150" s="178">
        <f t="shared" si="333"/>
        <v>0</v>
      </c>
      <c r="CK150" s="2200">
        <f t="shared" si="334"/>
        <v>0</v>
      </c>
      <c r="CL150" s="229">
        <f t="shared" si="335"/>
        <v>0</v>
      </c>
      <c r="CM150" s="2210">
        <f t="shared" si="336"/>
        <v>0</v>
      </c>
      <c r="CN150" s="231">
        <f t="shared" si="337"/>
        <v>0</v>
      </c>
      <c r="CO150" s="2210">
        <f t="shared" si="338"/>
        <v>0</v>
      </c>
      <c r="CP150" s="3140"/>
      <c r="CQ150" s="2746"/>
      <c r="CR150" s="3088"/>
      <c r="CS150" s="131"/>
      <c r="CT150" s="819"/>
      <c r="CU150" s="3670"/>
      <c r="CV150" s="1699"/>
      <c r="CW150" s="1699"/>
      <c r="CX150" s="1700"/>
      <c r="CY150" s="1700"/>
      <c r="CZ150" s="1701"/>
      <c r="DA150" s="3350"/>
      <c r="DB150" s="2604"/>
      <c r="DC150" s="3276"/>
      <c r="DD150" s="1807"/>
      <c r="DE150" s="85"/>
      <c r="DF150" s="85"/>
      <c r="DG150" s="85"/>
      <c r="DH150" s="85"/>
      <c r="DI150" s="85"/>
      <c r="DJ150" s="85"/>
      <c r="DK150" s="85"/>
      <c r="DL150" s="126" t="str">
        <f t="shared" si="313"/>
        <v/>
      </c>
      <c r="DM150" s="19"/>
      <c r="DN150" s="19"/>
      <c r="DO150" s="19"/>
      <c r="DP150" s="19"/>
      <c r="DQ150" s="19"/>
      <c r="DR150" s="19"/>
      <c r="DS150" s="31"/>
      <c r="DU150" s="126"/>
      <c r="DV150" s="19"/>
      <c r="DW150" s="19"/>
      <c r="DX150" s="19"/>
      <c r="DY150" s="19"/>
      <c r="DZ150" s="19"/>
      <c r="EA150" s="19"/>
      <c r="EB150" s="31"/>
      <c r="ED150" s="104"/>
      <c r="EE150" s="118"/>
      <c r="EF150" s="3365"/>
      <c r="EG150" s="118"/>
      <c r="EH150" s="118"/>
      <c r="EI150" s="118"/>
      <c r="EJ150" s="118"/>
      <c r="EK150" s="33"/>
      <c r="ES150" s="3801"/>
      <c r="FA150" s="1436"/>
      <c r="FJ150" s="254"/>
    </row>
    <row r="151" spans="3:166" s="84" customFormat="1" ht="9.75" hidden="1" customHeight="1">
      <c r="C151" s="1990"/>
      <c r="D151" s="1327"/>
      <c r="E151" s="2804" t="s">
        <v>7</v>
      </c>
      <c r="F151" s="4330">
        <f t="shared" si="315"/>
        <v>0</v>
      </c>
      <c r="G151" s="4330"/>
      <c r="H151" s="4330"/>
      <c r="I151" s="4330"/>
      <c r="J151" s="4330"/>
      <c r="K151" s="2746"/>
      <c r="L151" s="2746"/>
      <c r="M151" s="587"/>
      <c r="N151" s="587"/>
      <c r="O151" s="587"/>
      <c r="P151" s="587"/>
      <c r="Q151" s="587"/>
      <c r="R151" s="587"/>
      <c r="S151" s="587"/>
      <c r="T151" s="587"/>
      <c r="U151" s="587"/>
      <c r="V151" s="587"/>
      <c r="W151" s="587"/>
      <c r="X151" s="587"/>
      <c r="Y151" s="2150"/>
      <c r="Z151" s="3020"/>
      <c r="AA151" s="3039"/>
      <c r="AB151" s="3081"/>
      <c r="AC151" s="3082"/>
      <c r="AD151" s="1950"/>
      <c r="AE151" s="2700"/>
      <c r="AF151" s="587"/>
      <c r="AG151" s="675"/>
      <c r="AH151" s="675"/>
      <c r="AI151" s="675"/>
      <c r="AJ151" s="675"/>
      <c r="AK151" s="675"/>
      <c r="AL151" s="675"/>
      <c r="AM151" s="676"/>
      <c r="AN151" s="676"/>
      <c r="AO151" s="677"/>
      <c r="AP151" s="960">
        <f t="shared" si="345"/>
        <v>0</v>
      </c>
      <c r="AQ151" s="961">
        <f t="shared" si="339"/>
        <v>0</v>
      </c>
      <c r="AR151" s="961">
        <f t="shared" si="340"/>
        <v>0</v>
      </c>
      <c r="AS151" s="962">
        <f t="shared" si="316"/>
        <v>0</v>
      </c>
      <c r="AT151" s="962">
        <f t="shared" si="317"/>
        <v>0</v>
      </c>
      <c r="AU151" s="962">
        <f t="shared" si="341"/>
        <v>0</v>
      </c>
      <c r="AV151" s="962"/>
      <c r="AW151" s="963">
        <f t="shared" si="318"/>
        <v>0</v>
      </c>
      <c r="AX151" s="964">
        <f t="shared" si="319"/>
        <v>0</v>
      </c>
      <c r="AY151" s="964">
        <f t="shared" si="320"/>
        <v>0</v>
      </c>
      <c r="AZ151" s="964">
        <f t="shared" si="321"/>
        <v>0</v>
      </c>
      <c r="BA151" s="964">
        <f t="shared" si="322"/>
        <v>0</v>
      </c>
      <c r="BB151" s="964">
        <f t="shared" si="323"/>
        <v>0</v>
      </c>
      <c r="BC151" s="964">
        <f t="shared" si="324"/>
        <v>0</v>
      </c>
      <c r="BD151" s="964">
        <f t="shared" si="325"/>
        <v>0</v>
      </c>
      <c r="BE151" s="660"/>
      <c r="BF151" s="677"/>
      <c r="BG151" s="2685"/>
      <c r="BH151" s="2747"/>
      <c r="BI151" s="2886"/>
      <c r="BJ151" s="2807"/>
      <c r="BK151" s="127"/>
      <c r="BL151" s="2746"/>
      <c r="BM151" s="2746"/>
      <c r="BN151" s="2746"/>
      <c r="BO151" s="2746"/>
      <c r="BP151" s="2747"/>
      <c r="BQ151" s="2911"/>
      <c r="BR151" s="2952"/>
      <c r="BS151" s="66"/>
      <c r="BT151" s="123">
        <f t="shared" si="342"/>
        <v>0</v>
      </c>
      <c r="BU151" s="2958"/>
      <c r="BV151" s="2924">
        <f t="shared" si="343"/>
        <v>0</v>
      </c>
      <c r="BW151" s="2980">
        <f t="shared" si="344"/>
        <v>0</v>
      </c>
      <c r="BX151" s="3006"/>
      <c r="BY151" s="815"/>
      <c r="BZ151" s="815"/>
      <c r="CA151" s="3007"/>
      <c r="CB151" s="178">
        <f t="shared" si="346"/>
        <v>0</v>
      </c>
      <c r="CC151" s="188">
        <f t="shared" si="326"/>
        <v>0</v>
      </c>
      <c r="CD151" s="224">
        <f t="shared" si="327"/>
        <v>0</v>
      </c>
      <c r="CE151" s="236">
        <f t="shared" si="328"/>
        <v>0</v>
      </c>
      <c r="CF151" s="178">
        <f t="shared" si="329"/>
        <v>0</v>
      </c>
      <c r="CG151" s="188">
        <f t="shared" si="330"/>
        <v>0</v>
      </c>
      <c r="CH151" s="224">
        <f>IF(AW151="x",CH173,0)</f>
        <v>0</v>
      </c>
      <c r="CI151" s="2185">
        <f t="shared" si="332"/>
        <v>0</v>
      </c>
      <c r="CJ151" s="178">
        <f t="shared" si="333"/>
        <v>0</v>
      </c>
      <c r="CK151" s="2200">
        <f t="shared" si="334"/>
        <v>0</v>
      </c>
      <c r="CL151" s="229">
        <f t="shared" si="335"/>
        <v>0</v>
      </c>
      <c r="CM151" s="2210">
        <f t="shared" si="336"/>
        <v>0</v>
      </c>
      <c r="CN151" s="231">
        <f t="shared" si="337"/>
        <v>0</v>
      </c>
      <c r="CO151" s="2210">
        <f t="shared" si="338"/>
        <v>0</v>
      </c>
      <c r="CP151" s="3140"/>
      <c r="CQ151" s="2746"/>
      <c r="CR151" s="3088"/>
      <c r="CS151" s="131"/>
      <c r="CT151" s="819"/>
      <c r="CU151" s="3670"/>
      <c r="CV151" s="1699"/>
      <c r="CW151" s="1699"/>
      <c r="CX151" s="1700"/>
      <c r="CY151" s="1700"/>
      <c r="CZ151" s="1701"/>
      <c r="DA151" s="3350"/>
      <c r="DB151" s="2604"/>
      <c r="DC151" s="3276"/>
      <c r="DD151" s="1807"/>
      <c r="DE151" s="85"/>
      <c r="DF151" s="85"/>
      <c r="DG151" s="85"/>
      <c r="DH151" s="85"/>
      <c r="DI151" s="85"/>
      <c r="DJ151" s="85"/>
      <c r="DK151" s="85"/>
      <c r="DL151" s="126" t="str">
        <f t="shared" si="313"/>
        <v/>
      </c>
      <c r="DM151" s="19"/>
      <c r="DN151" s="19"/>
      <c r="DO151" s="19"/>
      <c r="DP151" s="19"/>
      <c r="DQ151" s="19"/>
      <c r="DR151" s="19"/>
      <c r="DS151" s="31"/>
      <c r="DU151" s="126"/>
      <c r="DV151" s="19"/>
      <c r="DW151" s="19"/>
      <c r="DX151" s="19"/>
      <c r="DY151" s="19"/>
      <c r="DZ151" s="19"/>
      <c r="EA151" s="19"/>
      <c r="EB151" s="31"/>
      <c r="ED151" s="104"/>
      <c r="EE151" s="118"/>
      <c r="EF151" s="3365"/>
      <c r="EG151" s="118"/>
      <c r="EH151" s="118"/>
      <c r="EI151" s="118"/>
      <c r="EJ151" s="118"/>
      <c r="EK151" s="33"/>
      <c r="ES151" s="3801"/>
      <c r="FA151" s="1436"/>
      <c r="FJ151" s="254"/>
    </row>
    <row r="152" spans="3:166" s="84" customFormat="1" ht="9.75" hidden="1" customHeight="1">
      <c r="C152" s="1990"/>
      <c r="D152" s="1327"/>
      <c r="E152" s="2804" t="s">
        <v>27</v>
      </c>
      <c r="F152" s="4330">
        <f t="shared" si="315"/>
        <v>0</v>
      </c>
      <c r="G152" s="4330"/>
      <c r="H152" s="4330"/>
      <c r="I152" s="4330"/>
      <c r="J152" s="4330"/>
      <c r="K152" s="2746"/>
      <c r="L152" s="2746"/>
      <c r="M152" s="587"/>
      <c r="N152" s="587"/>
      <c r="O152" s="587"/>
      <c r="P152" s="587"/>
      <c r="Q152" s="587"/>
      <c r="R152" s="587"/>
      <c r="S152" s="587"/>
      <c r="T152" s="587"/>
      <c r="U152" s="587"/>
      <c r="V152" s="587"/>
      <c r="W152" s="587"/>
      <c r="X152" s="587"/>
      <c r="Y152" s="2150"/>
      <c r="Z152" s="3020"/>
      <c r="AA152" s="3039"/>
      <c r="AB152" s="3081"/>
      <c r="AC152" s="3082"/>
      <c r="AD152" s="1950"/>
      <c r="AE152" s="2700"/>
      <c r="AF152" s="587"/>
      <c r="AG152" s="675"/>
      <c r="AH152" s="675"/>
      <c r="AI152" s="675"/>
      <c r="AJ152" s="675"/>
      <c r="AK152" s="675"/>
      <c r="AL152" s="675"/>
      <c r="AM152" s="676"/>
      <c r="AN152" s="676"/>
      <c r="AO152" s="677"/>
      <c r="AP152" s="960">
        <f t="shared" si="345"/>
        <v>0</v>
      </c>
      <c r="AQ152" s="961">
        <f t="shared" si="339"/>
        <v>0</v>
      </c>
      <c r="AR152" s="961">
        <f t="shared" si="340"/>
        <v>0</v>
      </c>
      <c r="AS152" s="962">
        <f t="shared" si="316"/>
        <v>0</v>
      </c>
      <c r="AT152" s="962">
        <f t="shared" si="317"/>
        <v>0</v>
      </c>
      <c r="AU152" s="962">
        <f t="shared" si="341"/>
        <v>0</v>
      </c>
      <c r="AV152" s="962"/>
      <c r="AW152" s="963">
        <f t="shared" si="318"/>
        <v>0</v>
      </c>
      <c r="AX152" s="964">
        <f t="shared" si="319"/>
        <v>0</v>
      </c>
      <c r="AY152" s="964">
        <f t="shared" si="320"/>
        <v>0</v>
      </c>
      <c r="AZ152" s="964">
        <f t="shared" si="321"/>
        <v>0</v>
      </c>
      <c r="BA152" s="964">
        <f t="shared" si="322"/>
        <v>0</v>
      </c>
      <c r="BB152" s="964">
        <f t="shared" si="323"/>
        <v>0</v>
      </c>
      <c r="BC152" s="964">
        <f t="shared" si="324"/>
        <v>0</v>
      </c>
      <c r="BD152" s="964">
        <f t="shared" si="325"/>
        <v>0</v>
      </c>
      <c r="BE152" s="660"/>
      <c r="BF152" s="677"/>
      <c r="BG152" s="2685"/>
      <c r="BH152" s="2747"/>
      <c r="BI152" s="2886"/>
      <c r="BJ152" s="2807"/>
      <c r="BK152" s="127"/>
      <c r="BL152" s="2746"/>
      <c r="BM152" s="2746"/>
      <c r="BN152" s="2746"/>
      <c r="BO152" s="2746"/>
      <c r="BP152" s="2747"/>
      <c r="BQ152" s="2911"/>
      <c r="BR152" s="2952"/>
      <c r="BS152" s="66"/>
      <c r="BT152" s="123">
        <f t="shared" si="342"/>
        <v>0</v>
      </c>
      <c r="BU152" s="2958"/>
      <c r="BV152" s="2924">
        <f t="shared" si="343"/>
        <v>0</v>
      </c>
      <c r="BW152" s="2980">
        <f t="shared" si="344"/>
        <v>0</v>
      </c>
      <c r="BX152" s="3006"/>
      <c r="BY152" s="815"/>
      <c r="BZ152" s="815"/>
      <c r="CA152" s="3007"/>
      <c r="CB152" s="178">
        <f t="shared" si="346"/>
        <v>0</v>
      </c>
      <c r="CC152" s="188">
        <f t="shared" si="326"/>
        <v>0</v>
      </c>
      <c r="CD152" s="224">
        <f t="shared" si="327"/>
        <v>0</v>
      </c>
      <c r="CE152" s="236">
        <f t="shared" si="328"/>
        <v>0</v>
      </c>
      <c r="CF152" s="178">
        <f t="shared" si="329"/>
        <v>0</v>
      </c>
      <c r="CG152" s="188">
        <f t="shared" si="330"/>
        <v>0</v>
      </c>
      <c r="CH152" s="224">
        <f>IF(AW152="x",CH174,0)</f>
        <v>0</v>
      </c>
      <c r="CI152" s="2185">
        <f t="shared" si="332"/>
        <v>0</v>
      </c>
      <c r="CJ152" s="178">
        <f t="shared" si="333"/>
        <v>0</v>
      </c>
      <c r="CK152" s="2200">
        <f t="shared" si="334"/>
        <v>0</v>
      </c>
      <c r="CL152" s="229">
        <f t="shared" si="335"/>
        <v>0</v>
      </c>
      <c r="CM152" s="2210">
        <f t="shared" si="336"/>
        <v>0</v>
      </c>
      <c r="CN152" s="231">
        <f t="shared" si="337"/>
        <v>0</v>
      </c>
      <c r="CO152" s="2210">
        <f t="shared" si="338"/>
        <v>0</v>
      </c>
      <c r="CP152" s="3140"/>
      <c r="CQ152" s="2746"/>
      <c r="CR152" s="3088"/>
      <c r="CS152" s="131"/>
      <c r="CT152" s="819"/>
      <c r="CU152" s="3670"/>
      <c r="CV152" s="1699"/>
      <c r="CW152" s="1699"/>
      <c r="CX152" s="1700"/>
      <c r="CY152" s="1700"/>
      <c r="CZ152" s="1701"/>
      <c r="DA152" s="3350"/>
      <c r="DB152" s="2604"/>
      <c r="DC152" s="3276"/>
      <c r="DD152" s="1807"/>
      <c r="DE152" s="85"/>
      <c r="DF152" s="85"/>
      <c r="DG152" s="85"/>
      <c r="DH152" s="85"/>
      <c r="DI152" s="85"/>
      <c r="DJ152" s="85"/>
      <c r="DK152" s="85"/>
      <c r="DL152" s="126" t="str">
        <f t="shared" si="313"/>
        <v/>
      </c>
      <c r="DM152" s="19"/>
      <c r="DN152" s="19"/>
      <c r="DO152" s="19"/>
      <c r="DP152" s="19"/>
      <c r="DQ152" s="19"/>
      <c r="DR152" s="19"/>
      <c r="DS152" s="31"/>
      <c r="DU152" s="126"/>
      <c r="DV152" s="19"/>
      <c r="DW152" s="19"/>
      <c r="DX152" s="19"/>
      <c r="DY152" s="19"/>
      <c r="DZ152" s="19"/>
      <c r="EA152" s="19"/>
      <c r="EB152" s="31"/>
      <c r="ED152" s="104"/>
      <c r="EE152" s="118"/>
      <c r="EF152" s="3365"/>
      <c r="EG152" s="118"/>
      <c r="EH152" s="118"/>
      <c r="EI152" s="118"/>
      <c r="EJ152" s="118"/>
      <c r="EK152" s="33"/>
      <c r="ES152" s="3801"/>
      <c r="FA152" s="1436"/>
      <c r="FJ152" s="254"/>
    </row>
    <row r="153" spans="3:166" s="84" customFormat="1" ht="9.75" hidden="1" customHeight="1">
      <c r="C153" s="1990"/>
      <c r="D153" s="1327"/>
      <c r="E153" s="2804"/>
      <c r="F153" s="4330">
        <f t="shared" si="315"/>
        <v>0</v>
      </c>
      <c r="G153" s="4330"/>
      <c r="H153" s="4330"/>
      <c r="I153" s="4330"/>
      <c r="J153" s="4330"/>
      <c r="K153" s="2746"/>
      <c r="L153" s="2746"/>
      <c r="M153" s="587"/>
      <c r="N153" s="587"/>
      <c r="O153" s="587"/>
      <c r="P153" s="587"/>
      <c r="Q153" s="587"/>
      <c r="R153" s="587"/>
      <c r="S153" s="587"/>
      <c r="T153" s="587"/>
      <c r="U153" s="587"/>
      <c r="V153" s="587"/>
      <c r="W153" s="587"/>
      <c r="X153" s="587"/>
      <c r="Y153" s="2150"/>
      <c r="Z153" s="3020"/>
      <c r="AA153" s="3039"/>
      <c r="AB153" s="3081"/>
      <c r="AC153" s="3082"/>
      <c r="AD153" s="1950"/>
      <c r="AE153" s="2700"/>
      <c r="AF153" s="587"/>
      <c r="AG153" s="675"/>
      <c r="AH153" s="675"/>
      <c r="AI153" s="675"/>
      <c r="AJ153" s="675"/>
      <c r="AK153" s="675"/>
      <c r="AL153" s="675"/>
      <c r="AM153" s="676"/>
      <c r="AN153" s="676"/>
      <c r="AO153" s="677"/>
      <c r="AP153" s="960">
        <f t="shared" si="345"/>
        <v>0</v>
      </c>
      <c r="AQ153" s="961">
        <f t="shared" si="339"/>
        <v>0</v>
      </c>
      <c r="AR153" s="961">
        <f t="shared" si="340"/>
        <v>0</v>
      </c>
      <c r="AS153" s="962">
        <f t="shared" si="316"/>
        <v>0</v>
      </c>
      <c r="AT153" s="962">
        <f t="shared" si="317"/>
        <v>0</v>
      </c>
      <c r="AU153" s="962">
        <f t="shared" si="341"/>
        <v>0</v>
      </c>
      <c r="AV153" s="962"/>
      <c r="AW153" s="963">
        <f t="shared" si="318"/>
        <v>0</v>
      </c>
      <c r="AX153" s="964">
        <f t="shared" si="319"/>
        <v>0</v>
      </c>
      <c r="AY153" s="964">
        <f t="shared" si="320"/>
        <v>0</v>
      </c>
      <c r="AZ153" s="964">
        <f t="shared" si="321"/>
        <v>0</v>
      </c>
      <c r="BA153" s="964">
        <f t="shared" si="322"/>
        <v>0</v>
      </c>
      <c r="BB153" s="964">
        <f t="shared" si="323"/>
        <v>0</v>
      </c>
      <c r="BC153" s="964">
        <f t="shared" si="324"/>
        <v>0</v>
      </c>
      <c r="BD153" s="964">
        <f t="shared" si="325"/>
        <v>0</v>
      </c>
      <c r="BE153" s="660"/>
      <c r="BF153" s="677"/>
      <c r="BG153" s="2685"/>
      <c r="BH153" s="2747"/>
      <c r="BI153" s="2886"/>
      <c r="BJ153" s="2807"/>
      <c r="BK153" s="127"/>
      <c r="BL153" s="2746"/>
      <c r="BM153" s="2746"/>
      <c r="BN153" s="2746"/>
      <c r="BO153" s="2746"/>
      <c r="BP153" s="2747"/>
      <c r="BQ153" s="2911"/>
      <c r="BR153" s="2952"/>
      <c r="BS153" s="66"/>
      <c r="BT153" s="123">
        <f t="shared" si="342"/>
        <v>0</v>
      </c>
      <c r="BU153" s="2958"/>
      <c r="BV153" s="2924">
        <f t="shared" si="343"/>
        <v>0</v>
      </c>
      <c r="BW153" s="2980">
        <f t="shared" si="344"/>
        <v>0</v>
      </c>
      <c r="BX153" s="3006"/>
      <c r="BY153" s="815"/>
      <c r="BZ153" s="815"/>
      <c r="CA153" s="3007"/>
      <c r="CB153" s="178">
        <f t="shared" si="346"/>
        <v>0</v>
      </c>
      <c r="CC153" s="188">
        <f t="shared" si="326"/>
        <v>0</v>
      </c>
      <c r="CD153" s="224">
        <f t="shared" si="327"/>
        <v>0</v>
      </c>
      <c r="CE153" s="236">
        <f t="shared" si="328"/>
        <v>0</v>
      </c>
      <c r="CF153" s="178">
        <f t="shared" si="329"/>
        <v>0</v>
      </c>
      <c r="CG153" s="188">
        <f t="shared" si="330"/>
        <v>0</v>
      </c>
      <c r="CH153" s="224">
        <f t="shared" si="331"/>
        <v>0</v>
      </c>
      <c r="CI153" s="2185">
        <f t="shared" si="332"/>
        <v>0</v>
      </c>
      <c r="CJ153" s="178">
        <f t="shared" si="333"/>
        <v>0</v>
      </c>
      <c r="CK153" s="2200">
        <f t="shared" si="334"/>
        <v>0</v>
      </c>
      <c r="CL153" s="229">
        <f t="shared" si="335"/>
        <v>0</v>
      </c>
      <c r="CM153" s="2210">
        <f t="shared" si="336"/>
        <v>0</v>
      </c>
      <c r="CN153" s="231">
        <f t="shared" si="337"/>
        <v>0</v>
      </c>
      <c r="CO153" s="2210">
        <f t="shared" si="338"/>
        <v>0</v>
      </c>
      <c r="CP153" s="3140"/>
      <c r="CQ153" s="2746"/>
      <c r="CR153" s="3088"/>
      <c r="CS153" s="131"/>
      <c r="CT153" s="819"/>
      <c r="CU153" s="3670"/>
      <c r="CV153" s="1699"/>
      <c r="CW153" s="1699"/>
      <c r="CX153" s="1700"/>
      <c r="CY153" s="1700"/>
      <c r="CZ153" s="1701"/>
      <c r="DA153" s="3350"/>
      <c r="DB153" s="2604"/>
      <c r="DC153" s="3276"/>
      <c r="DD153" s="1807"/>
      <c r="DE153" s="85"/>
      <c r="DF153" s="85"/>
      <c r="DG153" s="85"/>
      <c r="DH153" s="85"/>
      <c r="DI153" s="85"/>
      <c r="DJ153" s="85"/>
      <c r="DK153" s="85"/>
      <c r="DL153" s="126" t="str">
        <f t="shared" si="313"/>
        <v/>
      </c>
      <c r="DM153" s="19"/>
      <c r="DN153" s="19"/>
      <c r="DO153" s="19"/>
      <c r="DP153" s="19"/>
      <c r="DQ153" s="19"/>
      <c r="DR153" s="19"/>
      <c r="DS153" s="31"/>
      <c r="DU153" s="126"/>
      <c r="DV153" s="19"/>
      <c r="DW153" s="19"/>
      <c r="DX153" s="19"/>
      <c r="DY153" s="19"/>
      <c r="DZ153" s="19"/>
      <c r="EA153" s="19"/>
      <c r="EB153" s="31"/>
      <c r="ED153" s="104"/>
      <c r="EE153" s="118"/>
      <c r="EF153" s="3365"/>
      <c r="EG153" s="118"/>
      <c r="EH153" s="118"/>
      <c r="EI153" s="118"/>
      <c r="EJ153" s="118"/>
      <c r="EK153" s="33"/>
      <c r="ES153" s="3801"/>
      <c r="FA153" s="1436"/>
      <c r="FJ153" s="254"/>
    </row>
    <row r="154" spans="3:166" s="84" customFormat="1" ht="9.75" hidden="1" customHeight="1">
      <c r="C154" s="1990"/>
      <c r="D154" s="1327"/>
      <c r="E154" s="2804"/>
      <c r="F154" s="4330">
        <f t="shared" si="315"/>
        <v>0</v>
      </c>
      <c r="G154" s="4330"/>
      <c r="H154" s="4330"/>
      <c r="I154" s="4330"/>
      <c r="J154" s="4330"/>
      <c r="K154" s="2746"/>
      <c r="L154" s="2746"/>
      <c r="M154" s="587"/>
      <c r="N154" s="587"/>
      <c r="O154" s="587"/>
      <c r="P154" s="587"/>
      <c r="Q154" s="587"/>
      <c r="R154" s="587"/>
      <c r="S154" s="587"/>
      <c r="T154" s="587"/>
      <c r="U154" s="587"/>
      <c r="V154" s="587"/>
      <c r="W154" s="587"/>
      <c r="X154" s="587"/>
      <c r="Y154" s="2150"/>
      <c r="Z154" s="3020"/>
      <c r="AA154" s="3039"/>
      <c r="AB154" s="3081"/>
      <c r="AC154" s="3082"/>
      <c r="AD154" s="1950"/>
      <c r="AE154" s="2700"/>
      <c r="AF154" s="587"/>
      <c r="AG154" s="675"/>
      <c r="AH154" s="675"/>
      <c r="AI154" s="675"/>
      <c r="AJ154" s="675"/>
      <c r="AK154" s="675"/>
      <c r="AL154" s="675"/>
      <c r="AM154" s="676"/>
      <c r="AN154" s="676"/>
      <c r="AO154" s="677"/>
      <c r="AP154" s="960">
        <f t="shared" si="345"/>
        <v>0</v>
      </c>
      <c r="AQ154" s="961">
        <f t="shared" si="339"/>
        <v>0</v>
      </c>
      <c r="AR154" s="961">
        <f t="shared" si="340"/>
        <v>0</v>
      </c>
      <c r="AS154" s="962">
        <f t="shared" si="316"/>
        <v>0</v>
      </c>
      <c r="AT154" s="962">
        <f t="shared" si="317"/>
        <v>0</v>
      </c>
      <c r="AU154" s="962">
        <f t="shared" si="341"/>
        <v>0</v>
      </c>
      <c r="AV154" s="962"/>
      <c r="AW154" s="963">
        <f t="shared" si="318"/>
        <v>0</v>
      </c>
      <c r="AX154" s="964">
        <f t="shared" si="319"/>
        <v>0</v>
      </c>
      <c r="AY154" s="964">
        <f t="shared" si="320"/>
        <v>0</v>
      </c>
      <c r="AZ154" s="964">
        <f t="shared" si="321"/>
        <v>0</v>
      </c>
      <c r="BA154" s="964">
        <f t="shared" si="322"/>
        <v>0</v>
      </c>
      <c r="BB154" s="964">
        <f t="shared" si="323"/>
        <v>0</v>
      </c>
      <c r="BC154" s="964">
        <f t="shared" si="324"/>
        <v>0</v>
      </c>
      <c r="BD154" s="964">
        <f t="shared" si="325"/>
        <v>0</v>
      </c>
      <c r="BE154" s="660"/>
      <c r="BF154" s="677"/>
      <c r="BG154" s="2685"/>
      <c r="BH154" s="2747"/>
      <c r="BI154" s="2886"/>
      <c r="BJ154" s="2807"/>
      <c r="BK154" s="127"/>
      <c r="BL154" s="2746"/>
      <c r="BM154" s="2746"/>
      <c r="BN154" s="2746"/>
      <c r="BO154" s="2746"/>
      <c r="BP154" s="2747"/>
      <c r="BQ154" s="2911"/>
      <c r="BR154" s="2952"/>
      <c r="BS154" s="66"/>
      <c r="BT154" s="123">
        <f t="shared" si="342"/>
        <v>0</v>
      </c>
      <c r="BU154" s="2958"/>
      <c r="BV154" s="2924">
        <f t="shared" si="343"/>
        <v>0</v>
      </c>
      <c r="BW154" s="2980">
        <f t="shared" si="344"/>
        <v>0</v>
      </c>
      <c r="BX154" s="3006"/>
      <c r="BY154" s="815"/>
      <c r="BZ154" s="815"/>
      <c r="CA154" s="3007"/>
      <c r="CB154" s="178">
        <f t="shared" si="346"/>
        <v>0</v>
      </c>
      <c r="CC154" s="188">
        <f t="shared" si="326"/>
        <v>0</v>
      </c>
      <c r="CD154" s="224">
        <f t="shared" si="327"/>
        <v>0</v>
      </c>
      <c r="CE154" s="236">
        <f t="shared" si="328"/>
        <v>0</v>
      </c>
      <c r="CF154" s="178">
        <f t="shared" si="329"/>
        <v>0</v>
      </c>
      <c r="CG154" s="188">
        <f t="shared" si="330"/>
        <v>0</v>
      </c>
      <c r="CH154" s="224">
        <f t="shared" si="331"/>
        <v>0</v>
      </c>
      <c r="CI154" s="2185">
        <f t="shared" si="332"/>
        <v>0</v>
      </c>
      <c r="CJ154" s="178">
        <f t="shared" si="333"/>
        <v>0</v>
      </c>
      <c r="CK154" s="2200">
        <f t="shared" si="334"/>
        <v>0</v>
      </c>
      <c r="CL154" s="229">
        <f t="shared" si="335"/>
        <v>0</v>
      </c>
      <c r="CM154" s="2210">
        <f t="shared" si="336"/>
        <v>0</v>
      </c>
      <c r="CN154" s="231">
        <f t="shared" si="337"/>
        <v>0</v>
      </c>
      <c r="CO154" s="2210">
        <f t="shared" si="338"/>
        <v>0</v>
      </c>
      <c r="CP154" s="3140"/>
      <c r="CQ154" s="2746"/>
      <c r="CR154" s="3088"/>
      <c r="CS154" s="131"/>
      <c r="CT154" s="819"/>
      <c r="CU154" s="3670"/>
      <c r="CV154" s="1699"/>
      <c r="CW154" s="1699"/>
      <c r="CX154" s="1700"/>
      <c r="CY154" s="1700"/>
      <c r="CZ154" s="1701"/>
      <c r="DA154" s="3350"/>
      <c r="DB154" s="2604"/>
      <c r="DC154" s="3276"/>
      <c r="DD154" s="1807"/>
      <c r="DE154" s="85"/>
      <c r="DF154" s="85"/>
      <c r="DG154" s="85"/>
      <c r="DH154" s="85"/>
      <c r="DI154" s="85"/>
      <c r="DJ154" s="85"/>
      <c r="DK154" s="85"/>
      <c r="DL154" s="126" t="str">
        <f t="shared" si="313"/>
        <v/>
      </c>
      <c r="DM154" s="19"/>
      <c r="DN154" s="19"/>
      <c r="DO154" s="19"/>
      <c r="DP154" s="19"/>
      <c r="DQ154" s="19"/>
      <c r="DR154" s="19"/>
      <c r="DS154" s="31"/>
      <c r="DU154" s="126"/>
      <c r="DV154" s="19"/>
      <c r="DW154" s="19"/>
      <c r="DX154" s="19"/>
      <c r="DY154" s="19"/>
      <c r="DZ154" s="19"/>
      <c r="EA154" s="19"/>
      <c r="EB154" s="31"/>
      <c r="ED154" s="104"/>
      <c r="EE154" s="118"/>
      <c r="EF154" s="3365"/>
      <c r="EG154" s="118"/>
      <c r="EH154" s="118"/>
      <c r="EI154" s="118"/>
      <c r="EJ154" s="118"/>
      <c r="EK154" s="33"/>
      <c r="ES154" s="3801"/>
      <c r="FA154" s="1436"/>
      <c r="FJ154" s="254"/>
    </row>
    <row r="155" spans="3:166" s="84" customFormat="1" ht="9.75" hidden="1" customHeight="1">
      <c r="C155" s="1990"/>
      <c r="D155" s="1327"/>
      <c r="E155" s="2804"/>
      <c r="F155" s="4330">
        <f t="shared" si="315"/>
        <v>0</v>
      </c>
      <c r="G155" s="4330"/>
      <c r="H155" s="4330"/>
      <c r="I155" s="4330"/>
      <c r="J155" s="4330"/>
      <c r="K155" s="2746"/>
      <c r="L155" s="2746"/>
      <c r="M155" s="587"/>
      <c r="N155" s="587"/>
      <c r="O155" s="587"/>
      <c r="P155" s="587"/>
      <c r="Q155" s="587"/>
      <c r="R155" s="587"/>
      <c r="S155" s="587"/>
      <c r="T155" s="587"/>
      <c r="U155" s="587"/>
      <c r="V155" s="587"/>
      <c r="W155" s="587"/>
      <c r="X155" s="587"/>
      <c r="Y155" s="2150"/>
      <c r="Z155" s="3020"/>
      <c r="AA155" s="3039"/>
      <c r="AB155" s="3081"/>
      <c r="AC155" s="3082"/>
      <c r="AD155" s="1950"/>
      <c r="AE155" s="2700"/>
      <c r="AF155" s="587"/>
      <c r="AG155" s="675"/>
      <c r="AH155" s="675"/>
      <c r="AI155" s="675"/>
      <c r="AJ155" s="675"/>
      <c r="AK155" s="675"/>
      <c r="AL155" s="675"/>
      <c r="AM155" s="676"/>
      <c r="AN155" s="676"/>
      <c r="AO155" s="677"/>
      <c r="AP155" s="960">
        <f t="shared" si="345"/>
        <v>0</v>
      </c>
      <c r="AQ155" s="961">
        <f t="shared" si="339"/>
        <v>0</v>
      </c>
      <c r="AR155" s="961">
        <f t="shared" si="340"/>
        <v>0</v>
      </c>
      <c r="AS155" s="962">
        <f t="shared" si="316"/>
        <v>0</v>
      </c>
      <c r="AT155" s="962">
        <f t="shared" si="317"/>
        <v>0</v>
      </c>
      <c r="AU155" s="962">
        <f t="shared" si="341"/>
        <v>0</v>
      </c>
      <c r="AV155" s="962"/>
      <c r="AW155" s="963">
        <f t="shared" si="318"/>
        <v>0</v>
      </c>
      <c r="AX155" s="964">
        <f t="shared" si="319"/>
        <v>0</v>
      </c>
      <c r="AY155" s="964">
        <f t="shared" si="320"/>
        <v>0</v>
      </c>
      <c r="AZ155" s="964">
        <f t="shared" si="321"/>
        <v>0</v>
      </c>
      <c r="BA155" s="964">
        <f t="shared" si="322"/>
        <v>0</v>
      </c>
      <c r="BB155" s="964">
        <f t="shared" si="323"/>
        <v>0</v>
      </c>
      <c r="BC155" s="964">
        <f t="shared" si="324"/>
        <v>0</v>
      </c>
      <c r="BD155" s="964">
        <f>AP155</f>
        <v>0</v>
      </c>
      <c r="BE155" s="660"/>
      <c r="BF155" s="677"/>
      <c r="BG155" s="2685"/>
      <c r="BH155" s="2747"/>
      <c r="BI155" s="2886"/>
      <c r="BJ155" s="2807"/>
      <c r="BK155" s="127"/>
      <c r="BL155" s="2746"/>
      <c r="BM155" s="2746"/>
      <c r="BN155" s="2746"/>
      <c r="BO155" s="2746"/>
      <c r="BP155" s="2747"/>
      <c r="BQ155" s="2911"/>
      <c r="BR155" s="2952"/>
      <c r="BS155" s="66"/>
      <c r="BT155" s="123">
        <f t="shared" si="342"/>
        <v>0</v>
      </c>
      <c r="BU155" s="2958"/>
      <c r="BV155" s="2924">
        <f t="shared" si="343"/>
        <v>0</v>
      </c>
      <c r="BW155" s="2980">
        <f t="shared" si="344"/>
        <v>0</v>
      </c>
      <c r="BX155" s="3006"/>
      <c r="BY155" s="815"/>
      <c r="BZ155" s="815"/>
      <c r="CA155" s="3007"/>
      <c r="CB155" s="178">
        <f t="shared" si="346"/>
        <v>0</v>
      </c>
      <c r="CC155" s="188">
        <f t="shared" si="326"/>
        <v>0</v>
      </c>
      <c r="CD155" s="224">
        <f t="shared" si="327"/>
        <v>0</v>
      </c>
      <c r="CE155" s="236">
        <f t="shared" si="328"/>
        <v>0</v>
      </c>
      <c r="CF155" s="178">
        <f t="shared" si="329"/>
        <v>0</v>
      </c>
      <c r="CG155" s="188">
        <f t="shared" si="330"/>
        <v>0</v>
      </c>
      <c r="CH155" s="224">
        <f t="shared" si="331"/>
        <v>0</v>
      </c>
      <c r="CI155" s="2185">
        <f t="shared" si="332"/>
        <v>0</v>
      </c>
      <c r="CJ155" s="178">
        <f t="shared" si="333"/>
        <v>0</v>
      </c>
      <c r="CK155" s="2200">
        <f t="shared" si="334"/>
        <v>0</v>
      </c>
      <c r="CL155" s="229">
        <f t="shared" si="335"/>
        <v>0</v>
      </c>
      <c r="CM155" s="2210">
        <f t="shared" si="336"/>
        <v>0</v>
      </c>
      <c r="CN155" s="231">
        <f t="shared" si="337"/>
        <v>0</v>
      </c>
      <c r="CO155" s="2210">
        <f t="shared" si="338"/>
        <v>0</v>
      </c>
      <c r="CP155" s="3140"/>
      <c r="CQ155" s="2746"/>
      <c r="CR155" s="3088"/>
      <c r="CS155" s="131"/>
      <c r="CT155" s="819"/>
      <c r="CU155" s="3670"/>
      <c r="CV155" s="1699"/>
      <c r="CW155" s="1699"/>
      <c r="CX155" s="1700"/>
      <c r="CY155" s="1700"/>
      <c r="CZ155" s="1701"/>
      <c r="DA155" s="3350"/>
      <c r="DB155" s="2604"/>
      <c r="DC155" s="3276"/>
      <c r="DD155" s="1807"/>
      <c r="DE155" s="85"/>
      <c r="DF155" s="85"/>
      <c r="DG155" s="85"/>
      <c r="DH155" s="85"/>
      <c r="DI155" s="85"/>
      <c r="DJ155" s="85"/>
      <c r="DK155" s="85"/>
      <c r="DL155" s="126" t="str">
        <f t="shared" si="313"/>
        <v/>
      </c>
      <c r="DM155" s="19"/>
      <c r="DN155" s="19"/>
      <c r="DO155" s="19"/>
      <c r="DP155" s="19"/>
      <c r="DQ155" s="19"/>
      <c r="DR155" s="19"/>
      <c r="DS155" s="31"/>
      <c r="DU155" s="126"/>
      <c r="DV155" s="19"/>
      <c r="DW155" s="19"/>
      <c r="DX155" s="19"/>
      <c r="DY155" s="19"/>
      <c r="DZ155" s="19"/>
      <c r="EA155" s="19"/>
      <c r="EB155" s="31"/>
      <c r="ED155" s="104"/>
      <c r="EE155" s="118"/>
      <c r="EF155" s="3365"/>
      <c r="EG155" s="118"/>
      <c r="EH155" s="118"/>
      <c r="EI155" s="118"/>
      <c r="EJ155" s="118"/>
      <c r="EK155" s="33"/>
      <c r="ES155" s="3801"/>
      <c r="FA155" s="1436"/>
      <c r="FJ155" s="254"/>
    </row>
    <row r="156" spans="3:166" s="84" customFormat="1" ht="9.75" hidden="1" customHeight="1">
      <c r="C156" s="1990"/>
      <c r="D156" s="1327"/>
      <c r="E156" s="2804"/>
      <c r="F156" s="4330">
        <f t="shared" si="315"/>
        <v>0</v>
      </c>
      <c r="G156" s="4330"/>
      <c r="H156" s="4330"/>
      <c r="I156" s="4330"/>
      <c r="J156" s="4330"/>
      <c r="K156" s="2746"/>
      <c r="L156" s="2746"/>
      <c r="M156" s="587"/>
      <c r="N156" s="587"/>
      <c r="O156" s="587"/>
      <c r="P156" s="587"/>
      <c r="Q156" s="587"/>
      <c r="R156" s="587"/>
      <c r="S156" s="587"/>
      <c r="T156" s="587"/>
      <c r="U156" s="587"/>
      <c r="V156" s="587"/>
      <c r="W156" s="587"/>
      <c r="X156" s="587"/>
      <c r="Y156" s="2150"/>
      <c r="Z156" s="3020"/>
      <c r="AA156" s="3039"/>
      <c r="AB156" s="3081"/>
      <c r="AC156" s="3082"/>
      <c r="AD156" s="1950"/>
      <c r="AE156" s="2700"/>
      <c r="AF156" s="587"/>
      <c r="AG156" s="675"/>
      <c r="AH156" s="675"/>
      <c r="AI156" s="675"/>
      <c r="AJ156" s="675"/>
      <c r="AK156" s="675"/>
      <c r="AL156" s="675"/>
      <c r="AM156" s="676"/>
      <c r="AN156" s="676"/>
      <c r="AO156" s="677"/>
      <c r="AP156" s="960">
        <f t="shared" si="345"/>
        <v>0</v>
      </c>
      <c r="AQ156" s="961">
        <f t="shared" si="339"/>
        <v>0</v>
      </c>
      <c r="AR156" s="961">
        <f t="shared" si="340"/>
        <v>0</v>
      </c>
      <c r="AS156" s="962">
        <f t="shared" si="316"/>
        <v>0</v>
      </c>
      <c r="AT156" s="962">
        <f t="shared" si="317"/>
        <v>0</v>
      </c>
      <c r="AU156" s="962">
        <f t="shared" si="341"/>
        <v>0</v>
      </c>
      <c r="AV156" s="962"/>
      <c r="AW156" s="963">
        <f t="shared" si="318"/>
        <v>0</v>
      </c>
      <c r="AX156" s="964">
        <f t="shared" si="319"/>
        <v>0</v>
      </c>
      <c r="AY156" s="964">
        <f t="shared" si="320"/>
        <v>0</v>
      </c>
      <c r="AZ156" s="964">
        <f t="shared" si="321"/>
        <v>0</v>
      </c>
      <c r="BA156" s="964">
        <f t="shared" si="322"/>
        <v>0</v>
      </c>
      <c r="BB156" s="964">
        <f t="shared" si="323"/>
        <v>0</v>
      </c>
      <c r="BC156" s="964">
        <f t="shared" si="324"/>
        <v>0</v>
      </c>
      <c r="BD156" s="964">
        <f t="shared" si="325"/>
        <v>0</v>
      </c>
      <c r="BE156" s="660"/>
      <c r="BF156" s="677"/>
      <c r="BG156" s="2685"/>
      <c r="BH156" s="2747"/>
      <c r="BI156" s="2886"/>
      <c r="BJ156" s="2807"/>
      <c r="BK156" s="127"/>
      <c r="BL156" s="2746"/>
      <c r="BM156" s="2746"/>
      <c r="BN156" s="2746"/>
      <c r="BO156" s="2746"/>
      <c r="BP156" s="2747"/>
      <c r="BQ156" s="2911"/>
      <c r="BR156" s="2952"/>
      <c r="BS156" s="66"/>
      <c r="BT156" s="123">
        <f t="shared" si="342"/>
        <v>0</v>
      </c>
      <c r="BU156" s="2958"/>
      <c r="BV156" s="2924">
        <f t="shared" si="343"/>
        <v>0</v>
      </c>
      <c r="BW156" s="2980">
        <f t="shared" si="344"/>
        <v>0</v>
      </c>
      <c r="BX156" s="3006"/>
      <c r="BY156" s="815"/>
      <c r="BZ156" s="815"/>
      <c r="CA156" s="3007"/>
      <c r="CB156" s="178">
        <f t="shared" si="346"/>
        <v>0</v>
      </c>
      <c r="CC156" s="188">
        <f t="shared" si="326"/>
        <v>0</v>
      </c>
      <c r="CD156" s="224">
        <f t="shared" si="327"/>
        <v>0</v>
      </c>
      <c r="CE156" s="236">
        <f t="shared" si="328"/>
        <v>0</v>
      </c>
      <c r="CF156" s="178">
        <f t="shared" si="329"/>
        <v>0</v>
      </c>
      <c r="CG156" s="188">
        <f t="shared" si="330"/>
        <v>0</v>
      </c>
      <c r="CH156" s="224">
        <f t="shared" si="331"/>
        <v>0</v>
      </c>
      <c r="CI156" s="2185">
        <f t="shared" si="332"/>
        <v>0</v>
      </c>
      <c r="CJ156" s="178">
        <f t="shared" si="333"/>
        <v>0</v>
      </c>
      <c r="CK156" s="2200">
        <f t="shared" si="334"/>
        <v>0</v>
      </c>
      <c r="CL156" s="229">
        <f t="shared" si="335"/>
        <v>0</v>
      </c>
      <c r="CM156" s="2210">
        <f t="shared" si="336"/>
        <v>0</v>
      </c>
      <c r="CN156" s="231">
        <f t="shared" si="337"/>
        <v>0</v>
      </c>
      <c r="CO156" s="2210">
        <f t="shared" si="338"/>
        <v>0</v>
      </c>
      <c r="CP156" s="3140"/>
      <c r="CQ156" s="2746"/>
      <c r="CR156" s="3088"/>
      <c r="CS156" s="131"/>
      <c r="CT156" s="819"/>
      <c r="CU156" s="3670"/>
      <c r="CV156" s="1699"/>
      <c r="CW156" s="1699"/>
      <c r="CX156" s="1700"/>
      <c r="CY156" s="1700"/>
      <c r="CZ156" s="1701"/>
      <c r="DA156" s="3350"/>
      <c r="DB156" s="2604"/>
      <c r="DC156" s="3276"/>
      <c r="DD156" s="1807"/>
      <c r="DE156" s="85"/>
      <c r="DF156" s="85"/>
      <c r="DG156" s="85"/>
      <c r="DH156" s="85"/>
      <c r="DI156" s="85"/>
      <c r="DJ156" s="85"/>
      <c r="DK156" s="85"/>
      <c r="DL156" s="126" t="str">
        <f t="shared" si="313"/>
        <v/>
      </c>
      <c r="DM156" s="19"/>
      <c r="DN156" s="19"/>
      <c r="DO156" s="19"/>
      <c r="DP156" s="19"/>
      <c r="DQ156" s="19"/>
      <c r="DR156" s="19"/>
      <c r="DS156" s="31"/>
      <c r="DU156" s="126"/>
      <c r="DV156" s="19"/>
      <c r="DW156" s="19"/>
      <c r="DX156" s="19"/>
      <c r="DY156" s="19"/>
      <c r="DZ156" s="19"/>
      <c r="EA156" s="19"/>
      <c r="EB156" s="31"/>
      <c r="ED156" s="104"/>
      <c r="EE156" s="118"/>
      <c r="EF156" s="3365"/>
      <c r="EG156" s="118"/>
      <c r="EH156" s="118"/>
      <c r="EI156" s="118"/>
      <c r="EJ156" s="118"/>
      <c r="EK156" s="33"/>
      <c r="ES156" s="3801"/>
      <c r="FA156" s="1436"/>
      <c r="FJ156" s="254"/>
    </row>
    <row r="157" spans="3:166" s="84" customFormat="1" ht="9.75" hidden="1" customHeight="1">
      <c r="C157" s="1990"/>
      <c r="D157" s="1327"/>
      <c r="E157" s="2804" t="s">
        <v>28</v>
      </c>
      <c r="F157" s="4330">
        <f t="shared" si="315"/>
        <v>0</v>
      </c>
      <c r="G157" s="4330"/>
      <c r="H157" s="4330"/>
      <c r="I157" s="4330"/>
      <c r="J157" s="4330"/>
      <c r="K157" s="2746"/>
      <c r="L157" s="2746"/>
      <c r="M157" s="587"/>
      <c r="N157" s="587"/>
      <c r="O157" s="587"/>
      <c r="P157" s="587"/>
      <c r="Q157" s="587"/>
      <c r="R157" s="587"/>
      <c r="S157" s="587"/>
      <c r="T157" s="587"/>
      <c r="U157" s="587"/>
      <c r="V157" s="587"/>
      <c r="W157" s="587"/>
      <c r="X157" s="587"/>
      <c r="Y157" s="2150"/>
      <c r="Z157" s="3020"/>
      <c r="AA157" s="3039"/>
      <c r="AB157" s="3081"/>
      <c r="AC157" s="3082"/>
      <c r="AD157" s="1950"/>
      <c r="AE157" s="2700"/>
      <c r="AF157" s="587"/>
      <c r="AG157" s="675"/>
      <c r="AH157" s="675"/>
      <c r="AI157" s="675"/>
      <c r="AJ157" s="675"/>
      <c r="AK157" s="675"/>
      <c r="AL157" s="675"/>
      <c r="AM157" s="676"/>
      <c r="AN157" s="676"/>
      <c r="AO157" s="677"/>
      <c r="AP157" s="960">
        <f t="shared" si="345"/>
        <v>0</v>
      </c>
      <c r="AQ157" s="961">
        <f t="shared" si="339"/>
        <v>0</v>
      </c>
      <c r="AR157" s="961">
        <f t="shared" si="340"/>
        <v>0</v>
      </c>
      <c r="AS157" s="962">
        <f t="shared" si="316"/>
        <v>0</v>
      </c>
      <c r="AT157" s="962">
        <f t="shared" si="317"/>
        <v>0</v>
      </c>
      <c r="AU157" s="962">
        <f t="shared" si="341"/>
        <v>0</v>
      </c>
      <c r="AV157" s="962"/>
      <c r="AW157" s="963">
        <f t="shared" si="318"/>
        <v>0</v>
      </c>
      <c r="AX157" s="964">
        <f t="shared" si="319"/>
        <v>0</v>
      </c>
      <c r="AY157" s="964">
        <f t="shared" si="320"/>
        <v>0</v>
      </c>
      <c r="AZ157" s="964">
        <f t="shared" si="321"/>
        <v>0</v>
      </c>
      <c r="BA157" s="964">
        <f t="shared" si="322"/>
        <v>0</v>
      </c>
      <c r="BB157" s="964">
        <f t="shared" si="323"/>
        <v>0</v>
      </c>
      <c r="BC157" s="964">
        <f t="shared" si="324"/>
        <v>0</v>
      </c>
      <c r="BD157" s="964">
        <f t="shared" si="325"/>
        <v>0</v>
      </c>
      <c r="BE157" s="660"/>
      <c r="BF157" s="677"/>
      <c r="BG157" s="2685"/>
      <c r="BH157" s="2747"/>
      <c r="BI157" s="2886"/>
      <c r="BJ157" s="2807"/>
      <c r="BK157" s="127"/>
      <c r="BL157" s="2746"/>
      <c r="BM157" s="2746"/>
      <c r="BN157" s="2746"/>
      <c r="BO157" s="2746"/>
      <c r="BP157" s="2747"/>
      <c r="BQ157" s="2911"/>
      <c r="BR157" s="2952"/>
      <c r="BS157" s="66"/>
      <c r="BT157" s="123">
        <f t="shared" si="342"/>
        <v>0</v>
      </c>
      <c r="BU157" s="2958"/>
      <c r="BV157" s="2924">
        <f t="shared" si="343"/>
        <v>0</v>
      </c>
      <c r="BW157" s="2980">
        <f t="shared" si="344"/>
        <v>0</v>
      </c>
      <c r="BX157" s="3006"/>
      <c r="BY157" s="815"/>
      <c r="BZ157" s="815"/>
      <c r="CA157" s="3007"/>
      <c r="CB157" s="178">
        <f t="shared" si="346"/>
        <v>0</v>
      </c>
      <c r="CC157" s="188">
        <f t="shared" si="326"/>
        <v>0</v>
      </c>
      <c r="CD157" s="224">
        <f t="shared" si="327"/>
        <v>0</v>
      </c>
      <c r="CE157" s="236">
        <f t="shared" si="328"/>
        <v>0</v>
      </c>
      <c r="CF157" s="178">
        <f t="shared" si="329"/>
        <v>0</v>
      </c>
      <c r="CG157" s="188">
        <f t="shared" si="330"/>
        <v>0</v>
      </c>
      <c r="CH157" s="224">
        <f t="shared" si="331"/>
        <v>0</v>
      </c>
      <c r="CI157" s="2185">
        <f t="shared" si="332"/>
        <v>0</v>
      </c>
      <c r="CJ157" s="178">
        <f t="shared" si="333"/>
        <v>0</v>
      </c>
      <c r="CK157" s="2200">
        <f t="shared" si="334"/>
        <v>0</v>
      </c>
      <c r="CL157" s="229">
        <f t="shared" si="335"/>
        <v>0</v>
      </c>
      <c r="CM157" s="2210">
        <f t="shared" si="336"/>
        <v>0</v>
      </c>
      <c r="CN157" s="231">
        <f t="shared" si="337"/>
        <v>0</v>
      </c>
      <c r="CO157" s="2210">
        <f t="shared" si="338"/>
        <v>0</v>
      </c>
      <c r="CP157" s="3140"/>
      <c r="CQ157" s="2746"/>
      <c r="CR157" s="3088"/>
      <c r="CS157" s="131"/>
      <c r="CT157" s="819"/>
      <c r="CU157" s="3670"/>
      <c r="CV157" s="1699"/>
      <c r="CW157" s="1699"/>
      <c r="CX157" s="1700"/>
      <c r="CY157" s="1700"/>
      <c r="CZ157" s="1701"/>
      <c r="DA157" s="3350"/>
      <c r="DB157" s="2604"/>
      <c r="DC157" s="3276"/>
      <c r="DD157" s="1807"/>
      <c r="DE157" s="85"/>
      <c r="DF157" s="85"/>
      <c r="DG157" s="85"/>
      <c r="DH157" s="85"/>
      <c r="DI157" s="85"/>
      <c r="DJ157" s="85"/>
      <c r="DK157" s="85"/>
      <c r="DL157" s="126" t="str">
        <f t="shared" si="313"/>
        <v/>
      </c>
      <c r="DM157" s="19"/>
      <c r="DN157" s="19"/>
      <c r="DO157" s="19"/>
      <c r="DP157" s="19"/>
      <c r="DQ157" s="19"/>
      <c r="DR157" s="19"/>
      <c r="DS157" s="31"/>
      <c r="DU157" s="126"/>
      <c r="DV157" s="19"/>
      <c r="DW157" s="19"/>
      <c r="DX157" s="19"/>
      <c r="DY157" s="19"/>
      <c r="DZ157" s="19"/>
      <c r="EA157" s="19"/>
      <c r="EB157" s="31"/>
      <c r="ED157" s="104"/>
      <c r="EE157" s="118"/>
      <c r="EF157" s="3365"/>
      <c r="EG157" s="118"/>
      <c r="EH157" s="118"/>
      <c r="EI157" s="118"/>
      <c r="EJ157" s="118"/>
      <c r="EK157" s="33"/>
      <c r="ES157" s="3801"/>
      <c r="FA157" s="1436"/>
      <c r="FJ157" s="254"/>
    </row>
    <row r="158" spans="3:166" s="84" customFormat="1" ht="9.75" hidden="1" customHeight="1">
      <c r="C158" s="1990"/>
      <c r="D158" s="1327"/>
      <c r="E158" s="2804" t="s">
        <v>29</v>
      </c>
      <c r="F158" s="4330">
        <f t="shared" si="315"/>
        <v>0</v>
      </c>
      <c r="G158" s="4330"/>
      <c r="H158" s="4330"/>
      <c r="I158" s="4330"/>
      <c r="J158" s="4330"/>
      <c r="K158" s="2746"/>
      <c r="L158" s="2746"/>
      <c r="M158" s="587"/>
      <c r="N158" s="587"/>
      <c r="O158" s="587"/>
      <c r="P158" s="587"/>
      <c r="Q158" s="587"/>
      <c r="R158" s="587"/>
      <c r="S158" s="587"/>
      <c r="T158" s="587"/>
      <c r="U158" s="587"/>
      <c r="V158" s="587"/>
      <c r="W158" s="587"/>
      <c r="X158" s="587"/>
      <c r="Y158" s="2150"/>
      <c r="Z158" s="3020"/>
      <c r="AA158" s="3039"/>
      <c r="AB158" s="3081"/>
      <c r="AC158" s="3082"/>
      <c r="AD158" s="1950"/>
      <c r="AE158" s="2700"/>
      <c r="AF158" s="587"/>
      <c r="AG158" s="675"/>
      <c r="AH158" s="675"/>
      <c r="AI158" s="675"/>
      <c r="AJ158" s="675"/>
      <c r="AK158" s="675"/>
      <c r="AL158" s="675"/>
      <c r="AM158" s="676"/>
      <c r="AN158" s="676"/>
      <c r="AO158" s="677"/>
      <c r="AP158" s="960">
        <f t="shared" si="345"/>
        <v>0</v>
      </c>
      <c r="AQ158" s="961">
        <f t="shared" si="339"/>
        <v>0</v>
      </c>
      <c r="AR158" s="961">
        <f t="shared" si="340"/>
        <v>0</v>
      </c>
      <c r="AS158" s="962">
        <f t="shared" si="316"/>
        <v>0</v>
      </c>
      <c r="AT158" s="962">
        <f t="shared" si="317"/>
        <v>0</v>
      </c>
      <c r="AU158" s="962">
        <f t="shared" si="341"/>
        <v>0</v>
      </c>
      <c r="AV158" s="962"/>
      <c r="AW158" s="963">
        <f t="shared" si="318"/>
        <v>0</v>
      </c>
      <c r="AX158" s="964">
        <f t="shared" si="319"/>
        <v>0</v>
      </c>
      <c r="AY158" s="964">
        <f t="shared" si="320"/>
        <v>0</v>
      </c>
      <c r="AZ158" s="964">
        <f t="shared" si="321"/>
        <v>0</v>
      </c>
      <c r="BA158" s="964">
        <f t="shared" si="322"/>
        <v>0</v>
      </c>
      <c r="BB158" s="964">
        <f t="shared" si="323"/>
        <v>0</v>
      </c>
      <c r="BC158" s="964">
        <f t="shared" si="324"/>
        <v>0</v>
      </c>
      <c r="BD158" s="964">
        <f t="shared" si="325"/>
        <v>0</v>
      </c>
      <c r="BE158" s="660"/>
      <c r="BF158" s="677"/>
      <c r="BG158" s="2685"/>
      <c r="BH158" s="2747"/>
      <c r="BI158" s="2886"/>
      <c r="BJ158" s="2807"/>
      <c r="BK158" s="127"/>
      <c r="BL158" s="2746"/>
      <c r="BM158" s="2746"/>
      <c r="BN158" s="2746"/>
      <c r="BO158" s="2746"/>
      <c r="BP158" s="2747"/>
      <c r="BQ158" s="2911"/>
      <c r="BR158" s="2952"/>
      <c r="BS158" s="66"/>
      <c r="BT158" s="123">
        <f t="shared" si="342"/>
        <v>0</v>
      </c>
      <c r="BU158" s="2958"/>
      <c r="BV158" s="2924">
        <f t="shared" si="343"/>
        <v>0</v>
      </c>
      <c r="BW158" s="2980">
        <f t="shared" si="344"/>
        <v>0</v>
      </c>
      <c r="BX158" s="3006"/>
      <c r="BY158" s="815"/>
      <c r="BZ158" s="815"/>
      <c r="CA158" s="3007"/>
      <c r="CB158" s="178">
        <f t="shared" si="346"/>
        <v>0</v>
      </c>
      <c r="CC158" s="188">
        <f t="shared" si="326"/>
        <v>0</v>
      </c>
      <c r="CD158" s="224">
        <f t="shared" si="327"/>
        <v>0</v>
      </c>
      <c r="CE158" s="236">
        <f t="shared" si="328"/>
        <v>0</v>
      </c>
      <c r="CF158" s="178">
        <f t="shared" si="329"/>
        <v>0</v>
      </c>
      <c r="CG158" s="188">
        <f t="shared" si="330"/>
        <v>0</v>
      </c>
      <c r="CH158" s="224">
        <f t="shared" si="331"/>
        <v>0</v>
      </c>
      <c r="CI158" s="2185">
        <f t="shared" si="332"/>
        <v>0</v>
      </c>
      <c r="CJ158" s="178">
        <f t="shared" si="333"/>
        <v>0</v>
      </c>
      <c r="CK158" s="2200">
        <f t="shared" si="334"/>
        <v>0</v>
      </c>
      <c r="CL158" s="229">
        <f t="shared" si="335"/>
        <v>0</v>
      </c>
      <c r="CM158" s="2210">
        <f t="shared" si="336"/>
        <v>0</v>
      </c>
      <c r="CN158" s="231">
        <f t="shared" si="337"/>
        <v>0</v>
      </c>
      <c r="CO158" s="2210">
        <f t="shared" si="338"/>
        <v>0</v>
      </c>
      <c r="CP158" s="3140"/>
      <c r="CQ158" s="2746"/>
      <c r="CR158" s="3088"/>
      <c r="CS158" s="131"/>
      <c r="CT158" s="819"/>
      <c r="CU158" s="3670"/>
      <c r="CV158" s="1699"/>
      <c r="CW158" s="1699"/>
      <c r="CX158" s="1700"/>
      <c r="CY158" s="1700"/>
      <c r="CZ158" s="1701"/>
      <c r="DA158" s="3350"/>
      <c r="DB158" s="2604"/>
      <c r="DC158" s="3276"/>
      <c r="DD158" s="1807"/>
      <c r="DE158" s="85"/>
      <c r="DF158" s="85"/>
      <c r="DG158" s="85"/>
      <c r="DH158" s="85"/>
      <c r="DI158" s="85"/>
      <c r="DJ158" s="85"/>
      <c r="DK158" s="85"/>
      <c r="DL158" s="126" t="str">
        <f t="shared" si="313"/>
        <v/>
      </c>
      <c r="DM158" s="19"/>
      <c r="DN158" s="19"/>
      <c r="DO158" s="19"/>
      <c r="DP158" s="19"/>
      <c r="DQ158" s="19"/>
      <c r="DR158" s="19"/>
      <c r="DS158" s="31"/>
      <c r="DU158" s="126"/>
      <c r="DV158" s="19"/>
      <c r="DW158" s="19"/>
      <c r="DX158" s="19"/>
      <c r="DY158" s="19"/>
      <c r="DZ158" s="19"/>
      <c r="EA158" s="19"/>
      <c r="EB158" s="31"/>
      <c r="ED158" s="104"/>
      <c r="EE158" s="118"/>
      <c r="EF158" s="3365"/>
      <c r="EG158" s="118"/>
      <c r="EH158" s="118"/>
      <c r="EI158" s="118"/>
      <c r="EJ158" s="118"/>
      <c r="EK158" s="33"/>
      <c r="ES158" s="3801"/>
      <c r="FA158" s="1436"/>
      <c r="FJ158" s="254"/>
    </row>
    <row r="159" spans="3:166" s="84" customFormat="1" ht="9.75" hidden="1" customHeight="1">
      <c r="C159" s="1990"/>
      <c r="D159" s="1327"/>
      <c r="E159" s="2804" t="s">
        <v>30</v>
      </c>
      <c r="F159" s="4330">
        <f t="shared" si="315"/>
        <v>0</v>
      </c>
      <c r="G159" s="4330"/>
      <c r="H159" s="4330"/>
      <c r="I159" s="4330"/>
      <c r="J159" s="4330"/>
      <c r="K159" s="2746"/>
      <c r="L159" s="2746"/>
      <c r="M159" s="587"/>
      <c r="N159" s="587"/>
      <c r="O159" s="587"/>
      <c r="P159" s="587"/>
      <c r="Q159" s="587"/>
      <c r="R159" s="587"/>
      <c r="S159" s="587"/>
      <c r="T159" s="587"/>
      <c r="U159" s="587"/>
      <c r="V159" s="587"/>
      <c r="W159" s="587"/>
      <c r="X159" s="587"/>
      <c r="Y159" s="2150"/>
      <c r="Z159" s="3020"/>
      <c r="AA159" s="3039"/>
      <c r="AB159" s="3081"/>
      <c r="AC159" s="3082"/>
      <c r="AD159" s="1950"/>
      <c r="AE159" s="2700"/>
      <c r="AF159" s="587"/>
      <c r="AG159" s="675"/>
      <c r="AH159" s="675"/>
      <c r="AI159" s="675"/>
      <c r="AJ159" s="675"/>
      <c r="AK159" s="675"/>
      <c r="AL159" s="675"/>
      <c r="AM159" s="676"/>
      <c r="AN159" s="676"/>
      <c r="AO159" s="677"/>
      <c r="AP159" s="960">
        <f t="shared" si="345"/>
        <v>0</v>
      </c>
      <c r="AQ159" s="961">
        <f t="shared" si="339"/>
        <v>0</v>
      </c>
      <c r="AR159" s="961">
        <f t="shared" si="340"/>
        <v>0</v>
      </c>
      <c r="AS159" s="962">
        <f t="shared" si="316"/>
        <v>0</v>
      </c>
      <c r="AT159" s="962">
        <f t="shared" si="317"/>
        <v>0</v>
      </c>
      <c r="AU159" s="962">
        <f t="shared" si="341"/>
        <v>0</v>
      </c>
      <c r="AV159" s="962"/>
      <c r="AW159" s="963">
        <f t="shared" si="318"/>
        <v>0</v>
      </c>
      <c r="AX159" s="964">
        <f t="shared" si="319"/>
        <v>0</v>
      </c>
      <c r="AY159" s="964">
        <f t="shared" si="320"/>
        <v>0</v>
      </c>
      <c r="AZ159" s="964">
        <f t="shared" si="321"/>
        <v>0</v>
      </c>
      <c r="BA159" s="964">
        <f t="shared" si="322"/>
        <v>0</v>
      </c>
      <c r="BB159" s="964">
        <f t="shared" si="323"/>
        <v>0</v>
      </c>
      <c r="BC159" s="964">
        <f t="shared" si="324"/>
        <v>0</v>
      </c>
      <c r="BD159" s="964">
        <f t="shared" si="325"/>
        <v>0</v>
      </c>
      <c r="BE159" s="660"/>
      <c r="BF159" s="677"/>
      <c r="BG159" s="2685"/>
      <c r="BH159" s="2747"/>
      <c r="BI159" s="2886"/>
      <c r="BJ159" s="2807"/>
      <c r="BK159" s="127"/>
      <c r="BL159" s="2746"/>
      <c r="BM159" s="2746"/>
      <c r="BN159" s="2746"/>
      <c r="BO159" s="2746"/>
      <c r="BP159" s="2747"/>
      <c r="BQ159" s="2911"/>
      <c r="BR159" s="2952"/>
      <c r="BS159" s="66"/>
      <c r="BT159" s="123">
        <f t="shared" si="342"/>
        <v>0</v>
      </c>
      <c r="BU159" s="2958"/>
      <c r="BV159" s="2924">
        <f t="shared" si="343"/>
        <v>0</v>
      </c>
      <c r="BW159" s="2980">
        <f t="shared" si="344"/>
        <v>0</v>
      </c>
      <c r="BX159" s="3006"/>
      <c r="BY159" s="815"/>
      <c r="BZ159" s="815"/>
      <c r="CA159" s="3007"/>
      <c r="CB159" s="178">
        <f t="shared" si="346"/>
        <v>0</v>
      </c>
      <c r="CC159" s="188">
        <f t="shared" si="326"/>
        <v>0</v>
      </c>
      <c r="CD159" s="224">
        <f t="shared" si="327"/>
        <v>0</v>
      </c>
      <c r="CE159" s="236">
        <f t="shared" si="328"/>
        <v>0</v>
      </c>
      <c r="CF159" s="178">
        <f t="shared" si="329"/>
        <v>0</v>
      </c>
      <c r="CG159" s="188">
        <f t="shared" si="330"/>
        <v>0</v>
      </c>
      <c r="CH159" s="224">
        <f t="shared" si="331"/>
        <v>0</v>
      </c>
      <c r="CI159" s="2185">
        <f t="shared" si="332"/>
        <v>0</v>
      </c>
      <c r="CJ159" s="178">
        <f t="shared" si="333"/>
        <v>0</v>
      </c>
      <c r="CK159" s="2200">
        <f t="shared" si="334"/>
        <v>0</v>
      </c>
      <c r="CL159" s="229">
        <f t="shared" si="335"/>
        <v>0</v>
      </c>
      <c r="CM159" s="2210">
        <f t="shared" si="336"/>
        <v>0</v>
      </c>
      <c r="CN159" s="231">
        <f t="shared" si="337"/>
        <v>0</v>
      </c>
      <c r="CO159" s="2210">
        <f t="shared" si="338"/>
        <v>0</v>
      </c>
      <c r="CP159" s="3140"/>
      <c r="CQ159" s="2746"/>
      <c r="CR159" s="3088"/>
      <c r="CS159" s="131"/>
      <c r="CT159" s="819"/>
      <c r="CU159" s="3670"/>
      <c r="CV159" s="1699"/>
      <c r="CW159" s="1699"/>
      <c r="CX159" s="1700"/>
      <c r="CY159" s="1700"/>
      <c r="CZ159" s="1701"/>
      <c r="DA159" s="3350"/>
      <c r="DB159" s="2604"/>
      <c r="DC159" s="3276"/>
      <c r="DD159" s="1807"/>
      <c r="DE159" s="85"/>
      <c r="DF159" s="85"/>
      <c r="DG159" s="85"/>
      <c r="DH159" s="85"/>
      <c r="DI159" s="85"/>
      <c r="DJ159" s="85"/>
      <c r="DK159" s="85"/>
      <c r="DL159" s="126" t="str">
        <f t="shared" si="313"/>
        <v/>
      </c>
      <c r="DM159" s="19"/>
      <c r="DN159" s="19"/>
      <c r="DO159" s="19"/>
      <c r="DP159" s="19"/>
      <c r="DQ159" s="19"/>
      <c r="DR159" s="19"/>
      <c r="DS159" s="31"/>
      <c r="DU159" s="126"/>
      <c r="DV159" s="19"/>
      <c r="DW159" s="19"/>
      <c r="DX159" s="19"/>
      <c r="DY159" s="19"/>
      <c r="DZ159" s="19"/>
      <c r="EA159" s="19"/>
      <c r="EB159" s="31"/>
      <c r="ED159" s="104"/>
      <c r="EE159" s="118"/>
      <c r="EF159" s="3365"/>
      <c r="EG159" s="118"/>
      <c r="EH159" s="118"/>
      <c r="EI159" s="118"/>
      <c r="EJ159" s="118"/>
      <c r="EK159" s="33"/>
      <c r="ES159" s="3801"/>
      <c r="FA159" s="1436"/>
      <c r="FJ159" s="254"/>
    </row>
    <row r="160" spans="3:166" s="84" customFormat="1" ht="9.75" hidden="1" customHeight="1">
      <c r="C160" s="1990"/>
      <c r="D160" s="1327"/>
      <c r="E160" s="2805" t="s">
        <v>10</v>
      </c>
      <c r="F160" s="4340">
        <f t="shared" si="315"/>
        <v>0</v>
      </c>
      <c r="G160" s="4340"/>
      <c r="H160" s="4340"/>
      <c r="I160" s="4340"/>
      <c r="J160" s="4340"/>
      <c r="K160" s="2750"/>
      <c r="L160" s="2750"/>
      <c r="M160" s="620"/>
      <c r="N160" s="620"/>
      <c r="O160" s="620"/>
      <c r="P160" s="620"/>
      <c r="Q160" s="620"/>
      <c r="R160" s="620"/>
      <c r="S160" s="620"/>
      <c r="T160" s="620"/>
      <c r="U160" s="620"/>
      <c r="V160" s="620"/>
      <c r="W160" s="620"/>
      <c r="X160" s="620"/>
      <c r="Y160" s="2151"/>
      <c r="Z160" s="3021"/>
      <c r="AA160" s="3040"/>
      <c r="AB160" s="3083"/>
      <c r="AC160" s="3084"/>
      <c r="AD160" s="1951"/>
      <c r="AE160" s="2701"/>
      <c r="AF160" s="620"/>
      <c r="AG160" s="679"/>
      <c r="AH160" s="679"/>
      <c r="AI160" s="679"/>
      <c r="AJ160" s="679"/>
      <c r="AK160" s="679"/>
      <c r="AL160" s="679"/>
      <c r="AM160" s="680"/>
      <c r="AN160" s="680"/>
      <c r="AO160" s="680"/>
      <c r="AP160" s="965">
        <f t="shared" si="345"/>
        <v>0</v>
      </c>
      <c r="AQ160" s="966">
        <f t="shared" si="339"/>
        <v>0</v>
      </c>
      <c r="AR160" s="966">
        <f t="shared" si="340"/>
        <v>0</v>
      </c>
      <c r="AS160" s="967">
        <f t="shared" si="316"/>
        <v>0</v>
      </c>
      <c r="AT160" s="967">
        <f t="shared" si="317"/>
        <v>0</v>
      </c>
      <c r="AU160" s="967">
        <f t="shared" si="341"/>
        <v>0</v>
      </c>
      <c r="AV160" s="967"/>
      <c r="AW160" s="968">
        <f t="shared" si="318"/>
        <v>0</v>
      </c>
      <c r="AX160" s="969">
        <f t="shared" si="319"/>
        <v>0</v>
      </c>
      <c r="AY160" s="969">
        <f t="shared" si="320"/>
        <v>0</v>
      </c>
      <c r="AZ160" s="969">
        <f t="shared" si="321"/>
        <v>0</v>
      </c>
      <c r="BA160" s="969">
        <f t="shared" si="322"/>
        <v>0</v>
      </c>
      <c r="BB160" s="969">
        <f t="shared" si="323"/>
        <v>0</v>
      </c>
      <c r="BC160" s="969">
        <f t="shared" si="324"/>
        <v>0</v>
      </c>
      <c r="BD160" s="969">
        <f t="shared" si="325"/>
        <v>0</v>
      </c>
      <c r="BE160" s="666"/>
      <c r="BF160" s="680"/>
      <c r="BG160" s="2686"/>
      <c r="BH160" s="2751"/>
      <c r="BI160" s="2887"/>
      <c r="BJ160" s="2808"/>
      <c r="BK160" s="621"/>
      <c r="BL160" s="2750"/>
      <c r="BM160" s="2750"/>
      <c r="BN160" s="2750"/>
      <c r="BO160" s="2750"/>
      <c r="BP160" s="2751"/>
      <c r="BQ160" s="2912"/>
      <c r="BR160" s="2954"/>
      <c r="BS160" s="2756"/>
      <c r="BT160" s="623">
        <f t="shared" si="342"/>
        <v>0</v>
      </c>
      <c r="BU160" s="2959"/>
      <c r="BV160" s="2925">
        <f t="shared" si="343"/>
        <v>0</v>
      </c>
      <c r="BW160" s="2981">
        <f t="shared" si="344"/>
        <v>0</v>
      </c>
      <c r="BX160" s="3008"/>
      <c r="BY160" s="816"/>
      <c r="BZ160" s="816"/>
      <c r="CA160" s="3009"/>
      <c r="CB160" s="594">
        <f t="shared" si="346"/>
        <v>0</v>
      </c>
      <c r="CC160" s="595">
        <f t="shared" si="326"/>
        <v>0</v>
      </c>
      <c r="CD160" s="596">
        <f t="shared" si="327"/>
        <v>0</v>
      </c>
      <c r="CE160" s="597">
        <f t="shared" si="328"/>
        <v>0</v>
      </c>
      <c r="CF160" s="594">
        <f t="shared" si="329"/>
        <v>0</v>
      </c>
      <c r="CG160" s="595">
        <f t="shared" si="330"/>
        <v>0</v>
      </c>
      <c r="CH160" s="596">
        <f t="shared" si="331"/>
        <v>0</v>
      </c>
      <c r="CI160" s="2186">
        <f t="shared" si="332"/>
        <v>0</v>
      </c>
      <c r="CJ160" s="594">
        <f t="shared" si="333"/>
        <v>0</v>
      </c>
      <c r="CK160" s="2201">
        <f t="shared" si="334"/>
        <v>0</v>
      </c>
      <c r="CL160" s="599">
        <f t="shared" si="335"/>
        <v>0</v>
      </c>
      <c r="CM160" s="2211">
        <f t="shared" si="336"/>
        <v>0</v>
      </c>
      <c r="CN160" s="601">
        <f t="shared" si="337"/>
        <v>0</v>
      </c>
      <c r="CO160" s="2211">
        <f t="shared" si="338"/>
        <v>0</v>
      </c>
      <c r="CP160" s="3141"/>
      <c r="CQ160" s="2750"/>
      <c r="CR160" s="3090"/>
      <c r="CS160" s="352"/>
      <c r="CT160" s="817"/>
      <c r="CU160" s="3675"/>
      <c r="CV160" s="1702"/>
      <c r="CW160" s="1702"/>
      <c r="CX160" s="1703"/>
      <c r="CY160" s="1703"/>
      <c r="CZ160" s="1704"/>
      <c r="DA160" s="3351"/>
      <c r="DB160" s="2605"/>
      <c r="DC160" s="3290"/>
      <c r="DD160" s="1807"/>
      <c r="DE160" s="85"/>
      <c r="DF160" s="85"/>
      <c r="DG160" s="85"/>
      <c r="DH160" s="85"/>
      <c r="DI160" s="85"/>
      <c r="DJ160" s="85"/>
      <c r="DK160" s="85"/>
      <c r="DL160" s="126" t="str">
        <f t="shared" si="313"/>
        <v/>
      </c>
      <c r="DM160" s="19"/>
      <c r="DN160" s="19"/>
      <c r="DO160" s="19"/>
      <c r="DP160" s="19"/>
      <c r="DQ160" s="19"/>
      <c r="DR160" s="19"/>
      <c r="DS160" s="31"/>
      <c r="DU160" s="126"/>
      <c r="DV160" s="19"/>
      <c r="DW160" s="19"/>
      <c r="DX160" s="19"/>
      <c r="DY160" s="19"/>
      <c r="DZ160" s="19"/>
      <c r="EA160" s="19"/>
      <c r="EB160" s="31"/>
      <c r="ED160" s="104"/>
      <c r="EE160" s="118"/>
      <c r="EF160" s="3365"/>
      <c r="EG160" s="118"/>
      <c r="EH160" s="118"/>
      <c r="EI160" s="118"/>
      <c r="EJ160" s="118"/>
      <c r="EK160" s="33"/>
      <c r="ES160" s="3801"/>
      <c r="FA160" s="1436"/>
      <c r="FJ160" s="254"/>
    </row>
    <row r="161" spans="3:331" s="84" customFormat="1" ht="9.75" hidden="1" customHeight="1">
      <c r="C161" s="1990"/>
      <c r="D161" s="1327"/>
      <c r="E161" s="2803"/>
      <c r="F161" s="4305" t="str">
        <f t="shared" ref="F161:F166" si="347">F183</f>
        <v>EĞİTİM FAK.</v>
      </c>
      <c r="G161" s="4305"/>
      <c r="H161" s="4305"/>
      <c r="I161" s="4305"/>
      <c r="J161" s="4305"/>
      <c r="K161" s="2748"/>
      <c r="L161" s="2748"/>
      <c r="M161" s="2748"/>
      <c r="N161" s="2748"/>
      <c r="O161" s="2748"/>
      <c r="P161" s="2748"/>
      <c r="Q161" s="2748"/>
      <c r="R161" s="2748"/>
      <c r="S161" s="2748"/>
      <c r="T161" s="2748"/>
      <c r="U161" s="2748"/>
      <c r="V161" s="2748"/>
      <c r="W161" s="53"/>
      <c r="X161" s="53"/>
      <c r="Y161" s="2749"/>
      <c r="Z161" s="3022"/>
      <c r="AA161" s="3041"/>
      <c r="AB161" s="3085"/>
      <c r="AC161" s="3086"/>
      <c r="AD161" s="3056"/>
      <c r="AE161" s="2702"/>
      <c r="AF161" s="2748"/>
      <c r="AG161" s="669"/>
      <c r="AH161" s="670"/>
      <c r="AI161" s="670"/>
      <c r="AJ161" s="670"/>
      <c r="AK161" s="670"/>
      <c r="AL161" s="670"/>
      <c r="AM161" s="670"/>
      <c r="AN161" s="670"/>
      <c r="AO161" s="670"/>
      <c r="AP161" s="884"/>
      <c r="AQ161" s="670"/>
      <c r="AR161" s="670"/>
      <c r="AS161" s="671"/>
      <c r="AT161" s="671"/>
      <c r="AU161" s="671"/>
      <c r="AV161" s="671"/>
      <c r="AW161" s="672"/>
      <c r="AX161" s="673"/>
      <c r="AY161" s="673"/>
      <c r="AZ161" s="673"/>
      <c r="BA161" s="673"/>
      <c r="BB161" s="673"/>
      <c r="BC161" s="673"/>
      <c r="BD161" s="673"/>
      <c r="BE161" s="673"/>
      <c r="BF161" s="670"/>
      <c r="BG161" s="2687"/>
      <c r="BH161" s="2749"/>
      <c r="BI161" s="2888"/>
      <c r="BJ161" s="2811"/>
      <c r="BK161" s="345"/>
      <c r="BL161" s="2748"/>
      <c r="BM161" s="2748"/>
      <c r="BN161" s="2748"/>
      <c r="BO161" s="2748"/>
      <c r="BP161" s="2749"/>
      <c r="BQ161" s="2913"/>
      <c r="BR161" s="2956"/>
      <c r="BS161" s="2755"/>
      <c r="BT161" s="53"/>
      <c r="BU161" s="2957"/>
      <c r="BV161" s="2926"/>
      <c r="BW161" s="2982"/>
      <c r="BX161" s="4748" t="str">
        <f>F161</f>
        <v>EĞİTİM FAK.</v>
      </c>
      <c r="BY161" s="4361"/>
      <c r="BZ161" s="4361"/>
      <c r="CA161" s="4749"/>
      <c r="CB161" s="890">
        <f ca="1">SUMIF(F148:J160,F161,CB148:CB160)</f>
        <v>0</v>
      </c>
      <c r="CC161" s="888">
        <f ca="1">SUMIF(F148:J160,F161,CC148:CC160)</f>
        <v>0</v>
      </c>
      <c r="CD161" s="887">
        <f ca="1">SUMIF(F148:J160,F161,CD148:CD160)</f>
        <v>0</v>
      </c>
      <c r="CE161" s="889">
        <f ca="1">SUMIF(F148:J160,F161,CE148:CE160)</f>
        <v>0</v>
      </c>
      <c r="CF161" s="890">
        <f ca="1">SUMIF(F148:J160,F161,CF148:CF160)</f>
        <v>0</v>
      </c>
      <c r="CG161" s="888">
        <f ca="1">SUMIF(F148:J160,F161,CG148:CG160)</f>
        <v>0</v>
      </c>
      <c r="CH161" s="887">
        <f ca="1">SUMIF(F148:J160,F161,CH148:CH160)</f>
        <v>0</v>
      </c>
      <c r="CI161" s="2187">
        <f ca="1">SUMIF(F148:J160,F161,CI148:CI160)</f>
        <v>0</v>
      </c>
      <c r="CJ161" s="890">
        <f ca="1">SUMIF(F148:J160,F161,CJ148:CJ160)</f>
        <v>0</v>
      </c>
      <c r="CK161" s="2202">
        <f ca="1">SUMIF(F148:J160,F161,CK148:CK160)</f>
        <v>0</v>
      </c>
      <c r="CL161" s="2509">
        <f ca="1">SUMIF(F148:J160,F161,CL148:CL160)</f>
        <v>0</v>
      </c>
      <c r="CM161" s="2510">
        <f ca="1">SUMIF(F148:J160,F161,CM148:CM160)</f>
        <v>0</v>
      </c>
      <c r="CN161" s="2511">
        <f ca="1">SUMIF(F148:J160,F161,CN148:CN160)</f>
        <v>0</v>
      </c>
      <c r="CO161" s="2510">
        <f ca="1">SUMIF(F148:J160,F161,CO148:CO160)</f>
        <v>0</v>
      </c>
      <c r="CP161" s="3139"/>
      <c r="CQ161" s="2748"/>
      <c r="CR161" s="3086"/>
      <c r="CS161" s="351"/>
      <c r="CT161" s="818"/>
      <c r="CU161" s="3676"/>
      <c r="CV161" s="1705"/>
      <c r="CW161" s="1705"/>
      <c r="CX161" s="1706"/>
      <c r="CY161" s="1706"/>
      <c r="CZ161" s="1707"/>
      <c r="DA161" s="3352"/>
      <c r="DB161" s="2606"/>
      <c r="DC161" s="3291"/>
      <c r="DD161" s="1807"/>
      <c r="DE161" s="85"/>
      <c r="DF161" s="85"/>
      <c r="DG161" s="85"/>
      <c r="DH161" s="85"/>
      <c r="DI161" s="85"/>
      <c r="DJ161" s="85"/>
      <c r="DK161" s="85"/>
      <c r="DL161" s="126" t="str">
        <f t="shared" ca="1" si="313"/>
        <v/>
      </c>
      <c r="DM161" s="19"/>
      <c r="DN161" s="19"/>
      <c r="DO161" s="19"/>
      <c r="DP161" s="19"/>
      <c r="DQ161" s="19"/>
      <c r="DR161" s="19"/>
      <c r="DS161" s="31"/>
      <c r="DU161" s="126"/>
      <c r="DV161" s="19"/>
      <c r="DW161" s="19"/>
      <c r="DX161" s="19"/>
      <c r="DY161" s="19"/>
      <c r="DZ161" s="19"/>
      <c r="EA161" s="19"/>
      <c r="EB161" s="31"/>
      <c r="ED161" s="104"/>
      <c r="EE161" s="118"/>
      <c r="EF161" s="3365"/>
      <c r="EG161" s="118"/>
      <c r="EH161" s="118"/>
      <c r="EI161" s="118"/>
      <c r="EJ161" s="118"/>
      <c r="EK161" s="33"/>
      <c r="ES161" s="3801"/>
      <c r="FA161" s="1436"/>
      <c r="FJ161" s="254"/>
    </row>
    <row r="162" spans="3:331" s="84" customFormat="1" ht="9.75" hidden="1" customHeight="1">
      <c r="C162" s="1990"/>
      <c r="D162" s="1327"/>
      <c r="E162" s="2804"/>
      <c r="F162" s="4330" t="str">
        <f t="shared" si="347"/>
        <v>FEN EDEBİYAT FAK.</v>
      </c>
      <c r="G162" s="4330"/>
      <c r="H162" s="4330"/>
      <c r="I162" s="4330"/>
      <c r="J162" s="4330"/>
      <c r="K162" s="2746"/>
      <c r="L162" s="2746"/>
      <c r="M162" s="2746"/>
      <c r="N162" s="2746"/>
      <c r="O162" s="2746"/>
      <c r="P162" s="2746"/>
      <c r="Q162" s="2746"/>
      <c r="R162" s="2746"/>
      <c r="S162" s="2746"/>
      <c r="T162" s="2746"/>
      <c r="U162" s="2746"/>
      <c r="V162" s="2746"/>
      <c r="W162" s="123"/>
      <c r="X162" s="123"/>
      <c r="Y162" s="2747"/>
      <c r="Z162" s="3023"/>
      <c r="AA162" s="3042"/>
      <c r="AB162" s="3087"/>
      <c r="AC162" s="3088"/>
      <c r="AD162" s="3057"/>
      <c r="AE162" s="2703"/>
      <c r="AF162" s="2746"/>
      <c r="AG162" s="676"/>
      <c r="AH162" s="677"/>
      <c r="AI162" s="677"/>
      <c r="AJ162" s="677"/>
      <c r="AK162" s="677"/>
      <c r="AL162" s="677"/>
      <c r="AM162" s="677"/>
      <c r="AN162" s="677"/>
      <c r="AO162" s="677"/>
      <c r="AP162" s="682"/>
      <c r="AQ162" s="677"/>
      <c r="AR162" s="677"/>
      <c r="AS162" s="678"/>
      <c r="AT162" s="678"/>
      <c r="AU162" s="678"/>
      <c r="AV162" s="678"/>
      <c r="AW162" s="659"/>
      <c r="AX162" s="660"/>
      <c r="AY162" s="660"/>
      <c r="AZ162" s="660"/>
      <c r="BA162" s="660"/>
      <c r="BB162" s="660"/>
      <c r="BC162" s="660"/>
      <c r="BD162" s="660"/>
      <c r="BE162" s="660"/>
      <c r="BF162" s="677"/>
      <c r="BG162" s="2685"/>
      <c r="BH162" s="2747"/>
      <c r="BI162" s="2886"/>
      <c r="BJ162" s="2807"/>
      <c r="BK162" s="127"/>
      <c r="BL162" s="2746"/>
      <c r="BM162" s="2746"/>
      <c r="BN162" s="2746"/>
      <c r="BO162" s="2746"/>
      <c r="BP162" s="2747"/>
      <c r="BQ162" s="2911"/>
      <c r="BR162" s="2952"/>
      <c r="BS162" s="66"/>
      <c r="BT162" s="123"/>
      <c r="BU162" s="2958"/>
      <c r="BV162" s="2927"/>
      <c r="BW162" s="2983"/>
      <c r="BX162" s="4386" t="str">
        <f t="shared" ref="BX162:BX166" si="348">F162</f>
        <v>FEN EDEBİYAT FAK.</v>
      </c>
      <c r="BY162" s="4303"/>
      <c r="BZ162" s="4303"/>
      <c r="CA162" s="4387"/>
      <c r="CB162" s="822">
        <f ca="1">SUMIF(F148:J160,F162,CB148:CB160)</f>
        <v>0</v>
      </c>
      <c r="CC162" s="805">
        <f ca="1">SUMIF(F148:J160,F162,CC148:CC160)</f>
        <v>0</v>
      </c>
      <c r="CD162" s="821">
        <f ca="1">SUMIF(F148:J160,F162,CD148:CD160)</f>
        <v>0</v>
      </c>
      <c r="CE162" s="806">
        <f ca="1">SUMIF(F148:J160,F162,CE148:CE160)</f>
        <v>0</v>
      </c>
      <c r="CF162" s="822">
        <f ca="1">SUMIF(F148:J160,F162,CF148:CF160)</f>
        <v>0</v>
      </c>
      <c r="CG162" s="805">
        <f ca="1">SUMIF(F148:J160,F162,CG148:CG160)</f>
        <v>0</v>
      </c>
      <c r="CH162" s="821">
        <f ca="1">SUMIF(F148:J160,F162,CH148:CH160)</f>
        <v>0</v>
      </c>
      <c r="CI162" s="2188">
        <f ca="1">SUMIF(F148:J160,F162,CI148:CI160)</f>
        <v>0</v>
      </c>
      <c r="CJ162" s="822">
        <f ca="1">SUMIF(F148:J160,F162,CJ148:CJ160)</f>
        <v>0</v>
      </c>
      <c r="CK162" s="2203">
        <f ca="1">SUMIF(F148:J160,F162,CK148:CK160)</f>
        <v>0</v>
      </c>
      <c r="CL162" s="2512">
        <f ca="1">SUMIF(F148:J160,F162,CL148:CL160)</f>
        <v>0</v>
      </c>
      <c r="CM162" s="2513">
        <f ca="1">SUMIF(F148:J160,F162,CM148:CM160)</f>
        <v>0</v>
      </c>
      <c r="CN162" s="2514">
        <f ca="1">SUMIF(F148:J160,F162,CN148:CN160)</f>
        <v>0</v>
      </c>
      <c r="CO162" s="2513">
        <f ca="1">SUMIF(F148:J160,F162,CO148:CO160)</f>
        <v>0</v>
      </c>
      <c r="CP162" s="3140"/>
      <c r="CQ162" s="2746"/>
      <c r="CR162" s="3088"/>
      <c r="CS162" s="131"/>
      <c r="CT162" s="819"/>
      <c r="CU162" s="3670"/>
      <c r="CV162" s="1699"/>
      <c r="CW162" s="1699"/>
      <c r="CX162" s="1700"/>
      <c r="CY162" s="1700"/>
      <c r="CZ162" s="1701"/>
      <c r="DA162" s="3350"/>
      <c r="DB162" s="2604"/>
      <c r="DC162" s="3276"/>
      <c r="DD162" s="1807"/>
      <c r="DE162" s="85"/>
      <c r="DF162" s="85"/>
      <c r="DG162" s="85"/>
      <c r="DH162" s="85"/>
      <c r="DI162" s="85"/>
      <c r="DJ162" s="85"/>
      <c r="DK162" s="85"/>
      <c r="DL162" s="126" t="str">
        <f t="shared" ca="1" si="313"/>
        <v/>
      </c>
      <c r="DM162" s="19"/>
      <c r="DN162" s="19"/>
      <c r="DO162" s="19"/>
      <c r="DP162" s="19"/>
      <c r="DQ162" s="19"/>
      <c r="DR162" s="19"/>
      <c r="DS162" s="31"/>
      <c r="DU162" s="126"/>
      <c r="DV162" s="19"/>
      <c r="DW162" s="19"/>
      <c r="DX162" s="19"/>
      <c r="DY162" s="19"/>
      <c r="DZ162" s="19"/>
      <c r="EA162" s="19"/>
      <c r="EB162" s="31"/>
      <c r="ED162" s="104"/>
      <c r="EE162" s="118"/>
      <c r="EF162" s="3365"/>
      <c r="EG162" s="118"/>
      <c r="EH162" s="118"/>
      <c r="EI162" s="118"/>
      <c r="EJ162" s="118"/>
      <c r="EK162" s="33"/>
      <c r="ES162" s="3801"/>
      <c r="FA162" s="1436"/>
      <c r="FJ162" s="254"/>
    </row>
    <row r="163" spans="3:331" s="84" customFormat="1" ht="9.75" hidden="1" customHeight="1">
      <c r="C163" s="1990"/>
      <c r="D163" s="1327" t="s">
        <v>48</v>
      </c>
      <c r="E163" s="2804"/>
      <c r="F163" s="4330" t="str">
        <f t="shared" si="347"/>
        <v>İLAHİYAT FAK.</v>
      </c>
      <c r="G163" s="4330"/>
      <c r="H163" s="4330"/>
      <c r="I163" s="4330"/>
      <c r="J163" s="4330"/>
      <c r="K163" s="2746"/>
      <c r="L163" s="2746"/>
      <c r="M163" s="2746"/>
      <c r="N163" s="2746"/>
      <c r="O163" s="2746"/>
      <c r="P163" s="2746"/>
      <c r="Q163" s="2746"/>
      <c r="R163" s="2746"/>
      <c r="S163" s="2746"/>
      <c r="T163" s="2746"/>
      <c r="U163" s="2746"/>
      <c r="V163" s="2746"/>
      <c r="W163" s="123"/>
      <c r="X163" s="123"/>
      <c r="Y163" s="2747"/>
      <c r="Z163" s="3023"/>
      <c r="AA163" s="3042"/>
      <c r="AB163" s="3087"/>
      <c r="AC163" s="3088"/>
      <c r="AD163" s="3057"/>
      <c r="AE163" s="2703"/>
      <c r="AF163" s="2746"/>
      <c r="AG163" s="676"/>
      <c r="AH163" s="677"/>
      <c r="AI163" s="677"/>
      <c r="AJ163" s="677"/>
      <c r="AK163" s="677"/>
      <c r="AL163" s="677"/>
      <c r="AM163" s="677"/>
      <c r="AN163" s="677"/>
      <c r="AO163" s="677"/>
      <c r="AP163" s="682"/>
      <c r="AQ163" s="677"/>
      <c r="AR163" s="677"/>
      <c r="AS163" s="678"/>
      <c r="AT163" s="678"/>
      <c r="AU163" s="678"/>
      <c r="AV163" s="678"/>
      <c r="AW163" s="659"/>
      <c r="AX163" s="660"/>
      <c r="AY163" s="660"/>
      <c r="AZ163" s="660"/>
      <c r="BA163" s="660"/>
      <c r="BB163" s="660"/>
      <c r="BC163" s="660"/>
      <c r="BD163" s="660"/>
      <c r="BE163" s="660"/>
      <c r="BF163" s="677"/>
      <c r="BG163" s="2685"/>
      <c r="BH163" s="2747"/>
      <c r="BI163" s="2886"/>
      <c r="BJ163" s="2807"/>
      <c r="BK163" s="127"/>
      <c r="BL163" s="2746"/>
      <c r="BM163" s="2746"/>
      <c r="BN163" s="2746"/>
      <c r="BO163" s="2746"/>
      <c r="BP163" s="2747"/>
      <c r="BQ163" s="2911"/>
      <c r="BR163" s="2952"/>
      <c r="BS163" s="66"/>
      <c r="BT163" s="123"/>
      <c r="BU163" s="2958"/>
      <c r="BV163" s="2927"/>
      <c r="BW163" s="2983"/>
      <c r="BX163" s="4386" t="str">
        <f t="shared" si="348"/>
        <v>İLAHİYAT FAK.</v>
      </c>
      <c r="BY163" s="4303"/>
      <c r="BZ163" s="4303"/>
      <c r="CA163" s="4387"/>
      <c r="CB163" s="822">
        <f ca="1">SUMIF(F148:J160,F163,CB148:CB160)</f>
        <v>0</v>
      </c>
      <c r="CC163" s="805">
        <f ca="1">SUMIF(F148:J160,F163,CC148:CC160)</f>
        <v>0</v>
      </c>
      <c r="CD163" s="821">
        <f ca="1">SUMIF(F148:J160,F163,CD148:CD160)</f>
        <v>0</v>
      </c>
      <c r="CE163" s="806">
        <f ca="1">SUMIF(F148:J160,F163,CE148:CE160)</f>
        <v>0</v>
      </c>
      <c r="CF163" s="822">
        <f ca="1">SUMIF(F148:J160,F163,CF148:CF160)</f>
        <v>0</v>
      </c>
      <c r="CG163" s="805">
        <f ca="1">SUMIF(F148:J160,F163,CG148:CG160)</f>
        <v>0</v>
      </c>
      <c r="CH163" s="821">
        <f ca="1">SUMIF(F148:J160,F163,CH148:CH160)</f>
        <v>0</v>
      </c>
      <c r="CI163" s="2188">
        <f ca="1">SUMIF(F148:J160,F163,CI148:CI160)</f>
        <v>0</v>
      </c>
      <c r="CJ163" s="822">
        <f ca="1">SUMIF(F148:J160,F163,CJ148:CJ160)</f>
        <v>0</v>
      </c>
      <c r="CK163" s="2203">
        <f ca="1">SUMIF(F148:J160,F163,CK148:CK160)</f>
        <v>0</v>
      </c>
      <c r="CL163" s="2512">
        <f ca="1">SUMIF(F148:J160,F163,CL148:CL160)</f>
        <v>0</v>
      </c>
      <c r="CM163" s="2513">
        <f ca="1">SUMIF(F148:J160,F163,CM148:CM160)</f>
        <v>0</v>
      </c>
      <c r="CN163" s="2514">
        <f ca="1">SUMIF(F148:J160,F163,CN148:CN160)</f>
        <v>0</v>
      </c>
      <c r="CO163" s="2513">
        <f ca="1">SUMIF(F148:J160,F163,CO148:CO160)</f>
        <v>0</v>
      </c>
      <c r="CP163" s="3140"/>
      <c r="CQ163" s="2746"/>
      <c r="CR163" s="3088"/>
      <c r="CS163" s="131"/>
      <c r="CT163" s="819"/>
      <c r="CU163" s="3670"/>
      <c r="CV163" s="1699"/>
      <c r="CW163" s="1699"/>
      <c r="CX163" s="1700"/>
      <c r="CY163" s="1700"/>
      <c r="CZ163" s="1701"/>
      <c r="DA163" s="3350"/>
      <c r="DB163" s="2604"/>
      <c r="DC163" s="3276"/>
      <c r="DD163" s="1807"/>
      <c r="DE163" s="85"/>
      <c r="DF163" s="85"/>
      <c r="DG163" s="85"/>
      <c r="DH163" s="85"/>
      <c r="DI163" s="85"/>
      <c r="DJ163" s="85"/>
      <c r="DK163" s="85"/>
      <c r="DL163" s="126" t="str">
        <f t="shared" ca="1" si="313"/>
        <v/>
      </c>
      <c r="DM163" s="19"/>
      <c r="DN163" s="19"/>
      <c r="DO163" s="19"/>
      <c r="DP163" s="19"/>
      <c r="DQ163" s="19"/>
      <c r="DR163" s="19"/>
      <c r="DS163" s="31"/>
      <c r="DU163" s="126"/>
      <c r="DV163" s="19"/>
      <c r="DW163" s="19"/>
      <c r="DX163" s="19"/>
      <c r="DY163" s="19"/>
      <c r="DZ163" s="19"/>
      <c r="EA163" s="19"/>
      <c r="EB163" s="31"/>
      <c r="ED163" s="104"/>
      <c r="EE163" s="118"/>
      <c r="EF163" s="3365"/>
      <c r="EG163" s="118"/>
      <c r="EH163" s="118"/>
      <c r="EI163" s="118"/>
      <c r="EJ163" s="118"/>
      <c r="EK163" s="33"/>
      <c r="ES163" s="3801"/>
      <c r="FA163" s="1436"/>
      <c r="FJ163" s="254"/>
    </row>
    <row r="164" spans="3:331" s="84" customFormat="1" ht="9.75" hidden="1" customHeight="1">
      <c r="C164" s="1990"/>
      <c r="D164" s="1327"/>
      <c r="E164" s="2804"/>
      <c r="F164" s="4330" t="str">
        <f t="shared" si="347"/>
        <v>SAĞLIK BİL. FAK.</v>
      </c>
      <c r="G164" s="4330"/>
      <c r="H164" s="4330"/>
      <c r="I164" s="4330"/>
      <c r="J164" s="4330"/>
      <c r="K164" s="2746"/>
      <c r="L164" s="2746"/>
      <c r="M164" s="2746"/>
      <c r="N164" s="2746"/>
      <c r="O164" s="2746"/>
      <c r="P164" s="2746"/>
      <c r="Q164" s="2746"/>
      <c r="R164" s="2746"/>
      <c r="S164" s="2746"/>
      <c r="T164" s="2746"/>
      <c r="U164" s="2746"/>
      <c r="V164" s="2746"/>
      <c r="W164" s="123"/>
      <c r="X164" s="123"/>
      <c r="Y164" s="2747"/>
      <c r="Z164" s="3023"/>
      <c r="AA164" s="3042"/>
      <c r="AB164" s="3087"/>
      <c r="AC164" s="3088"/>
      <c r="AD164" s="3057"/>
      <c r="AE164" s="2703"/>
      <c r="AF164" s="2746"/>
      <c r="AG164" s="676"/>
      <c r="AH164" s="677"/>
      <c r="AI164" s="677"/>
      <c r="AJ164" s="677"/>
      <c r="AK164" s="677"/>
      <c r="AL164" s="677"/>
      <c r="AM164" s="677"/>
      <c r="AN164" s="677"/>
      <c r="AO164" s="677"/>
      <c r="AP164" s="682"/>
      <c r="AQ164" s="677"/>
      <c r="AR164" s="677"/>
      <c r="AS164" s="678"/>
      <c r="AT164" s="678"/>
      <c r="AU164" s="678"/>
      <c r="AV164" s="678"/>
      <c r="AW164" s="659"/>
      <c r="AX164" s="660"/>
      <c r="AY164" s="660"/>
      <c r="AZ164" s="660"/>
      <c r="BA164" s="660"/>
      <c r="BB164" s="660"/>
      <c r="BC164" s="660"/>
      <c r="BD164" s="660"/>
      <c r="BE164" s="660"/>
      <c r="BF164" s="677"/>
      <c r="BG164" s="2685"/>
      <c r="BH164" s="2747"/>
      <c r="BI164" s="2886"/>
      <c r="BJ164" s="2807"/>
      <c r="BK164" s="127"/>
      <c r="BL164" s="2746"/>
      <c r="BM164" s="2746"/>
      <c r="BN164" s="2746"/>
      <c r="BO164" s="2746"/>
      <c r="BP164" s="2747"/>
      <c r="BQ164" s="2911"/>
      <c r="BR164" s="2952"/>
      <c r="BS164" s="66"/>
      <c r="BT164" s="123"/>
      <c r="BU164" s="2958"/>
      <c r="BV164" s="2927"/>
      <c r="BW164" s="2983"/>
      <c r="BX164" s="4386" t="str">
        <f t="shared" si="348"/>
        <v>SAĞLIK BİL. FAK.</v>
      </c>
      <c r="BY164" s="4303"/>
      <c r="BZ164" s="4303"/>
      <c r="CA164" s="4387"/>
      <c r="CB164" s="822">
        <f ca="1">SUMIF(F148:J160,F164,CB148:CB160)</f>
        <v>0</v>
      </c>
      <c r="CC164" s="805">
        <f ca="1">SUMIF(F148:J160,F164,CC148:CC160)</f>
        <v>0</v>
      </c>
      <c r="CD164" s="821">
        <f ca="1">SUMIF(F148:J160,F164,CD148:CD160)</f>
        <v>0</v>
      </c>
      <c r="CE164" s="806">
        <f ca="1">SUMIF(F148:J160,F164,CE148:CE160)</f>
        <v>0</v>
      </c>
      <c r="CF164" s="822">
        <f ca="1">SUMIF(F148:J160,F164,CF148:CF160)</f>
        <v>0</v>
      </c>
      <c r="CG164" s="805">
        <f ca="1">SUMIF(F148:J160,F164,CG148:CG160)</f>
        <v>0</v>
      </c>
      <c r="CH164" s="821">
        <f ca="1">SUMIF(F148:J160,F164,CH148:CH160)</f>
        <v>0</v>
      </c>
      <c r="CI164" s="2188">
        <f ca="1">SUMIF(F148:J160,F164,CI148:CI160)</f>
        <v>0</v>
      </c>
      <c r="CJ164" s="822">
        <f ca="1">SUMIF(F148:J160,F164,CJ148:CJ160)</f>
        <v>0</v>
      </c>
      <c r="CK164" s="2203">
        <f ca="1">SUMIF(F148:J160,F164,CK148:CK160)</f>
        <v>0</v>
      </c>
      <c r="CL164" s="2512">
        <f ca="1">SUMIF(F148:J160,F164,CL148:CL160)</f>
        <v>0</v>
      </c>
      <c r="CM164" s="2513">
        <f ca="1">SUMIF(F148:J160,F164,CM148:CM160)</f>
        <v>0</v>
      </c>
      <c r="CN164" s="2514">
        <f ca="1">SUMIF(F148:J160,F164,CN148:CN160)</f>
        <v>0</v>
      </c>
      <c r="CO164" s="2513">
        <f ca="1">SUMIF(F148:J160,F164,CO148:CO160)</f>
        <v>0</v>
      </c>
      <c r="CP164" s="3140"/>
      <c r="CQ164" s="2746"/>
      <c r="CR164" s="3088"/>
      <c r="CS164" s="131"/>
      <c r="CT164" s="819"/>
      <c r="CU164" s="3670"/>
      <c r="CV164" s="1699"/>
      <c r="CW164" s="1699"/>
      <c r="CX164" s="1700"/>
      <c r="CY164" s="1700"/>
      <c r="CZ164" s="1701"/>
      <c r="DA164" s="3350"/>
      <c r="DB164" s="2604"/>
      <c r="DC164" s="3276"/>
      <c r="DD164" s="1807"/>
      <c r="DE164" s="85"/>
      <c r="DF164" s="85"/>
      <c r="DG164" s="85"/>
      <c r="DH164" s="85"/>
      <c r="DI164" s="85"/>
      <c r="DJ164" s="85"/>
      <c r="DK164" s="85"/>
      <c r="DL164" s="126" t="str">
        <f t="shared" ca="1" si="313"/>
        <v/>
      </c>
      <c r="DM164" s="19"/>
      <c r="DN164" s="19"/>
      <c r="DO164" s="19"/>
      <c r="DP164" s="19"/>
      <c r="DQ164" s="19"/>
      <c r="DR164" s="19"/>
      <c r="DS164" s="31"/>
      <c r="DU164" s="126"/>
      <c r="DV164" s="19"/>
      <c r="DW164" s="19"/>
      <c r="DX164" s="19"/>
      <c r="DY164" s="19"/>
      <c r="DZ164" s="19"/>
      <c r="EA164" s="19"/>
      <c r="EB164" s="31"/>
      <c r="ED164" s="104"/>
      <c r="EE164" s="118"/>
      <c r="EF164" s="3365"/>
      <c r="EG164" s="118"/>
      <c r="EH164" s="118"/>
      <c r="EI164" s="118"/>
      <c r="EJ164" s="118"/>
      <c r="EK164" s="33"/>
      <c r="ES164" s="3801"/>
      <c r="FA164" s="1436"/>
      <c r="FJ164" s="254"/>
    </row>
    <row r="165" spans="3:331" s="84" customFormat="1" ht="9.75" hidden="1" customHeight="1">
      <c r="C165" s="1990"/>
      <c r="D165" s="1327"/>
      <c r="E165" s="2804"/>
      <c r="F165" s="4330" t="str">
        <f t="shared" si="347"/>
        <v>MİMARLIK FAK.</v>
      </c>
      <c r="G165" s="4330"/>
      <c r="H165" s="4330"/>
      <c r="I165" s="4330"/>
      <c r="J165" s="4330"/>
      <c r="K165" s="2746"/>
      <c r="L165" s="2746"/>
      <c r="M165" s="2746"/>
      <c r="N165" s="2746"/>
      <c r="O165" s="2746"/>
      <c r="P165" s="2746"/>
      <c r="Q165" s="2746"/>
      <c r="R165" s="2746"/>
      <c r="S165" s="2746"/>
      <c r="T165" s="2746"/>
      <c r="U165" s="2746"/>
      <c r="V165" s="2746"/>
      <c r="W165" s="123"/>
      <c r="X165" s="123"/>
      <c r="Y165" s="2747"/>
      <c r="Z165" s="3023"/>
      <c r="AA165" s="3042"/>
      <c r="AB165" s="3087"/>
      <c r="AC165" s="3088"/>
      <c r="AD165" s="3057"/>
      <c r="AE165" s="2703"/>
      <c r="AF165" s="2746"/>
      <c r="AG165" s="676"/>
      <c r="AH165" s="677"/>
      <c r="AI165" s="677"/>
      <c r="AJ165" s="677"/>
      <c r="AK165" s="677"/>
      <c r="AL165" s="677"/>
      <c r="AM165" s="677"/>
      <c r="AN165" s="677"/>
      <c r="AO165" s="677"/>
      <c r="AP165" s="682"/>
      <c r="AQ165" s="677"/>
      <c r="AR165" s="677"/>
      <c r="AS165" s="678"/>
      <c r="AT165" s="678"/>
      <c r="AU165" s="678"/>
      <c r="AV165" s="678"/>
      <c r="AW165" s="659"/>
      <c r="AX165" s="660"/>
      <c r="AY165" s="660"/>
      <c r="AZ165" s="660"/>
      <c r="BA165" s="660"/>
      <c r="BB165" s="660"/>
      <c r="BC165" s="660"/>
      <c r="BD165" s="660"/>
      <c r="BE165" s="660"/>
      <c r="BF165" s="677"/>
      <c r="BG165" s="2685"/>
      <c r="BH165" s="2747"/>
      <c r="BI165" s="2886"/>
      <c r="BJ165" s="2807"/>
      <c r="BK165" s="127"/>
      <c r="BL165" s="2746"/>
      <c r="BM165" s="2746"/>
      <c r="BN165" s="2746"/>
      <c r="BO165" s="2746"/>
      <c r="BP165" s="2747"/>
      <c r="BQ165" s="2911"/>
      <c r="BR165" s="2952"/>
      <c r="BS165" s="66"/>
      <c r="BT165" s="123"/>
      <c r="BU165" s="2958"/>
      <c r="BV165" s="2927"/>
      <c r="BW165" s="2983"/>
      <c r="BX165" s="4386" t="str">
        <f t="shared" si="348"/>
        <v>MİMARLIK FAK.</v>
      </c>
      <c r="BY165" s="4303"/>
      <c r="BZ165" s="4303"/>
      <c r="CA165" s="4387"/>
      <c r="CB165" s="822">
        <f ca="1">SUMIF(F148:J160,F165,CB148:CB160)</f>
        <v>0</v>
      </c>
      <c r="CC165" s="805">
        <f ca="1">SUMIF(F148:J160,F165,CC148:CC160)</f>
        <v>0</v>
      </c>
      <c r="CD165" s="821">
        <f ca="1">SUMIF(F148:J160,F165,CD148:CD160)</f>
        <v>0</v>
      </c>
      <c r="CE165" s="806">
        <f ca="1">SUMIF(F148:J160,F165,CE148:CE160)</f>
        <v>0</v>
      </c>
      <c r="CF165" s="822">
        <f ca="1">SUMIF(F148:J160,F165,CF148:CF160)</f>
        <v>0</v>
      </c>
      <c r="CG165" s="805">
        <f ca="1">SUMIF(F148:J160,F165,CG148:CG160)</f>
        <v>0</v>
      </c>
      <c r="CH165" s="821">
        <f ca="1">SUMIF(F148:J160,F165,CH148:CH160)</f>
        <v>0</v>
      </c>
      <c r="CI165" s="2188">
        <f ca="1">SUMIF(F148:J160,F165,CI148:CI160)</f>
        <v>0</v>
      </c>
      <c r="CJ165" s="822">
        <f ca="1">SUMIF(F148:J160,F165,CJ148:CJ160)</f>
        <v>0</v>
      </c>
      <c r="CK165" s="2203">
        <f ca="1">SUMIF(F148:J160,F165,CK148:CK160)</f>
        <v>0</v>
      </c>
      <c r="CL165" s="2512">
        <f ca="1">SUMIF(F148:J160,F165,CL148:CL160)</f>
        <v>0</v>
      </c>
      <c r="CM165" s="2513">
        <f ca="1">SUMIF(F148:J160,F165,CM148:CM160)</f>
        <v>0</v>
      </c>
      <c r="CN165" s="2514">
        <f ca="1">SUMIF(F148:J160,F165,CN148:CN160)</f>
        <v>0</v>
      </c>
      <c r="CO165" s="2513">
        <f ca="1">SUMIF(F148:J160,F165,CO148:CO160)</f>
        <v>0</v>
      </c>
      <c r="CP165" s="3140"/>
      <c r="CQ165" s="2746"/>
      <c r="CR165" s="3088"/>
      <c r="CS165" s="131"/>
      <c r="CT165" s="819"/>
      <c r="CU165" s="3670"/>
      <c r="CV165" s="1699"/>
      <c r="CW165" s="1699"/>
      <c r="CX165" s="1700"/>
      <c r="CY165" s="1700"/>
      <c r="CZ165" s="1701"/>
      <c r="DA165" s="3350"/>
      <c r="DB165" s="2604"/>
      <c r="DC165" s="3276"/>
      <c r="DD165" s="1807"/>
      <c r="DE165" s="85"/>
      <c r="DF165" s="85"/>
      <c r="DG165" s="85"/>
      <c r="DH165" s="85"/>
      <c r="DI165" s="85"/>
      <c r="DJ165" s="85"/>
      <c r="DK165" s="85"/>
      <c r="DL165" s="126" t="str">
        <f t="shared" ca="1" si="313"/>
        <v/>
      </c>
      <c r="DM165" s="19"/>
      <c r="DN165" s="19"/>
      <c r="DO165" s="19"/>
      <c r="DP165" s="19"/>
      <c r="DQ165" s="19"/>
      <c r="DR165" s="19"/>
      <c r="DS165" s="31"/>
      <c r="DU165" s="126"/>
      <c r="DV165" s="19"/>
      <c r="DW165" s="19"/>
      <c r="DX165" s="19"/>
      <c r="DY165" s="19"/>
      <c r="DZ165" s="19"/>
      <c r="EA165" s="19"/>
      <c r="EB165" s="31"/>
      <c r="ED165" s="104"/>
      <c r="EE165" s="118"/>
      <c r="EF165" s="3365"/>
      <c r="EG165" s="118"/>
      <c r="EH165" s="118"/>
      <c r="EI165" s="118"/>
      <c r="EJ165" s="118"/>
      <c r="EK165" s="33"/>
      <c r="ES165" s="3801"/>
      <c r="FA165" s="1436"/>
      <c r="FJ165" s="254"/>
    </row>
    <row r="166" spans="3:331" s="84" customFormat="1" ht="9.75" hidden="1" customHeight="1">
      <c r="C166" s="1990"/>
      <c r="D166" s="1327"/>
      <c r="E166" s="2805"/>
      <c r="F166" s="4340" t="str">
        <f t="shared" si="347"/>
        <v>ZİRAAT FAK.</v>
      </c>
      <c r="G166" s="4340"/>
      <c r="H166" s="4340"/>
      <c r="I166" s="4340"/>
      <c r="J166" s="4340"/>
      <c r="K166" s="2750"/>
      <c r="L166" s="2750"/>
      <c r="M166" s="2750"/>
      <c r="N166" s="2750"/>
      <c r="O166" s="2750"/>
      <c r="P166" s="2750"/>
      <c r="Q166" s="2750"/>
      <c r="R166" s="2750"/>
      <c r="S166" s="2750"/>
      <c r="T166" s="2750"/>
      <c r="U166" s="2750"/>
      <c r="V166" s="2750"/>
      <c r="W166" s="623"/>
      <c r="X166" s="623"/>
      <c r="Y166" s="2751"/>
      <c r="Z166" s="3024"/>
      <c r="AA166" s="3043"/>
      <c r="AB166" s="3089"/>
      <c r="AC166" s="3090"/>
      <c r="AD166" s="3058"/>
      <c r="AE166" s="2704"/>
      <c r="AF166" s="2750"/>
      <c r="AG166" s="893"/>
      <c r="AH166" s="680"/>
      <c r="AI166" s="680"/>
      <c r="AJ166" s="680"/>
      <c r="AK166" s="680"/>
      <c r="AL166" s="680"/>
      <c r="AM166" s="680"/>
      <c r="AN166" s="680"/>
      <c r="AO166" s="680"/>
      <c r="AP166" s="894"/>
      <c r="AQ166" s="680"/>
      <c r="AR166" s="680"/>
      <c r="AS166" s="681"/>
      <c r="AT166" s="681"/>
      <c r="AU166" s="681"/>
      <c r="AV166" s="681"/>
      <c r="AW166" s="665"/>
      <c r="AX166" s="666"/>
      <c r="AY166" s="666"/>
      <c r="AZ166" s="666"/>
      <c r="BA166" s="666"/>
      <c r="BB166" s="666"/>
      <c r="BC166" s="666"/>
      <c r="BD166" s="666"/>
      <c r="BE166" s="666"/>
      <c r="BF166" s="680"/>
      <c r="BG166" s="2686"/>
      <c r="BH166" s="2751"/>
      <c r="BI166" s="2887"/>
      <c r="BJ166" s="2808"/>
      <c r="BK166" s="621"/>
      <c r="BL166" s="2750"/>
      <c r="BM166" s="2750"/>
      <c r="BN166" s="2750"/>
      <c r="BO166" s="2750"/>
      <c r="BP166" s="2751"/>
      <c r="BQ166" s="2912"/>
      <c r="BR166" s="2954"/>
      <c r="BS166" s="2756"/>
      <c r="BT166" s="623"/>
      <c r="BU166" s="2959"/>
      <c r="BV166" s="2928"/>
      <c r="BW166" s="2984"/>
      <c r="BX166" s="4381" t="str">
        <f t="shared" si="348"/>
        <v>ZİRAAT FAK.</v>
      </c>
      <c r="BY166" s="4342"/>
      <c r="BZ166" s="4342"/>
      <c r="CA166" s="4382"/>
      <c r="CB166" s="900">
        <f ca="1">SUMIF(F148:J160,F166,CB148:CB160)</f>
        <v>0</v>
      </c>
      <c r="CC166" s="898">
        <f ca="1">SUMIF(F148:J160,F166,CC148:CC160)</f>
        <v>0</v>
      </c>
      <c r="CD166" s="897">
        <f ca="1">SUMIF(F148:J160,F166,CD148:CD160)</f>
        <v>0</v>
      </c>
      <c r="CE166" s="899">
        <f ca="1">SUMIF(F148:J160,F166,CE148:CE160)</f>
        <v>0</v>
      </c>
      <c r="CF166" s="900">
        <f ca="1">SUMIF(F148:J160,F166,CF148:CF160)</f>
        <v>0</v>
      </c>
      <c r="CG166" s="898">
        <f ca="1">SUMIF(F148:J160,F166,CG148:CG160)</f>
        <v>0</v>
      </c>
      <c r="CH166" s="897">
        <f ca="1">SUMIF(F148:J160,F166,CH148:CH160)</f>
        <v>0</v>
      </c>
      <c r="CI166" s="2189">
        <f ca="1">SUMIF(F148:J160,F166,CI148:CI160)</f>
        <v>0</v>
      </c>
      <c r="CJ166" s="900">
        <f ca="1">SUMIF(F148:J160,F166,CJ148:CJ160)</f>
        <v>0</v>
      </c>
      <c r="CK166" s="2204">
        <f ca="1">SUMIF(F148:J160,F166,CK148:CK160)</f>
        <v>0</v>
      </c>
      <c r="CL166" s="2515">
        <f ca="1">SUMIF(F148:J160,F166,CL148:CL160)</f>
        <v>0</v>
      </c>
      <c r="CM166" s="2516">
        <f ca="1">SUMIF(F148:J160,F166,CM148:CM160)</f>
        <v>0</v>
      </c>
      <c r="CN166" s="2517">
        <f ca="1">SUMIF(F148:J160,F166,CN148:CN160)</f>
        <v>0</v>
      </c>
      <c r="CO166" s="2516">
        <f ca="1">SUMIF(F148:J160,F166,CO148:CO160)</f>
        <v>0</v>
      </c>
      <c r="CP166" s="3141"/>
      <c r="CQ166" s="2750"/>
      <c r="CR166" s="3090"/>
      <c r="CS166" s="352"/>
      <c r="CT166" s="817"/>
      <c r="CU166" s="3675"/>
      <c r="CV166" s="1702"/>
      <c r="CW166" s="1702"/>
      <c r="CX166" s="1703"/>
      <c r="CY166" s="1703"/>
      <c r="CZ166" s="1704"/>
      <c r="DA166" s="3351"/>
      <c r="DB166" s="2605"/>
      <c r="DC166" s="3290"/>
      <c r="DD166" s="1807"/>
      <c r="DE166" s="85"/>
      <c r="DF166" s="85"/>
      <c r="DG166" s="85"/>
      <c r="DH166" s="85"/>
      <c r="DI166" s="85"/>
      <c r="DJ166" s="85"/>
      <c r="DK166" s="85"/>
      <c r="DL166" s="126" t="str">
        <f t="shared" ca="1" si="313"/>
        <v/>
      </c>
      <c r="DM166" s="19"/>
      <c r="DN166" s="19"/>
      <c r="DO166" s="19"/>
      <c r="DP166" s="19"/>
      <c r="DQ166" s="19"/>
      <c r="DR166" s="19"/>
      <c r="DS166" s="31"/>
      <c r="DU166" s="126"/>
      <c r="DV166" s="19"/>
      <c r="DW166" s="19"/>
      <c r="DX166" s="19"/>
      <c r="DY166" s="19"/>
      <c r="DZ166" s="19"/>
      <c r="EA166" s="19"/>
      <c r="EB166" s="31"/>
      <c r="ED166" s="104"/>
      <c r="EE166" s="118"/>
      <c r="EF166" s="3365"/>
      <c r="EG166" s="118"/>
      <c r="EH166" s="118"/>
      <c r="EI166" s="118"/>
      <c r="EJ166" s="118"/>
      <c r="EK166" s="33"/>
      <c r="ES166" s="3801"/>
      <c r="FA166" s="1436"/>
      <c r="FJ166" s="254"/>
    </row>
    <row r="167" spans="3:331" s="84" customFormat="1" ht="9.75" hidden="1" customHeight="1" thickBot="1">
      <c r="C167" s="738"/>
      <c r="D167" s="1327"/>
      <c r="E167" s="2806"/>
      <c r="F167" s="4917" t="e">
        <f>#REF!</f>
        <v>#REF!</v>
      </c>
      <c r="G167" s="4917"/>
      <c r="H167" s="4917"/>
      <c r="I167" s="4917"/>
      <c r="J167" s="4917"/>
      <c r="K167" s="867"/>
      <c r="L167" s="867"/>
      <c r="M167" s="867"/>
      <c r="N167" s="867"/>
      <c r="O167" s="867"/>
      <c r="P167" s="867"/>
      <c r="Q167" s="867"/>
      <c r="R167" s="867"/>
      <c r="S167" s="867"/>
      <c r="T167" s="867"/>
      <c r="U167" s="867"/>
      <c r="V167" s="867"/>
      <c r="W167" s="868"/>
      <c r="X167" s="868"/>
      <c r="Y167" s="876"/>
      <c r="Z167" s="3025"/>
      <c r="AA167" s="3044"/>
      <c r="AB167" s="3091"/>
      <c r="AC167" s="3092"/>
      <c r="AD167" s="3059"/>
      <c r="AE167" s="2705"/>
      <c r="AF167" s="867"/>
      <c r="AG167" s="869"/>
      <c r="AH167" s="870"/>
      <c r="AI167" s="870"/>
      <c r="AJ167" s="870"/>
      <c r="AK167" s="870"/>
      <c r="AL167" s="870"/>
      <c r="AM167" s="870"/>
      <c r="AN167" s="870"/>
      <c r="AO167" s="870"/>
      <c r="AP167" s="871"/>
      <c r="AQ167" s="870"/>
      <c r="AR167" s="870"/>
      <c r="AS167" s="872"/>
      <c r="AT167" s="872"/>
      <c r="AU167" s="872"/>
      <c r="AV167" s="872"/>
      <c r="AW167" s="873"/>
      <c r="AX167" s="874"/>
      <c r="AY167" s="874"/>
      <c r="AZ167" s="874"/>
      <c r="BA167" s="874"/>
      <c r="BB167" s="874"/>
      <c r="BC167" s="874"/>
      <c r="BD167" s="874"/>
      <c r="BE167" s="874"/>
      <c r="BF167" s="870"/>
      <c r="BG167" s="2688"/>
      <c r="BH167" s="876"/>
      <c r="BI167" s="2889"/>
      <c r="BJ167" s="2890"/>
      <c r="BK167" s="875"/>
      <c r="BL167" s="867"/>
      <c r="BM167" s="867"/>
      <c r="BN167" s="867"/>
      <c r="BO167" s="867"/>
      <c r="BP167" s="876"/>
      <c r="BQ167" s="2914"/>
      <c r="BR167" s="2960"/>
      <c r="BS167" s="877"/>
      <c r="BT167" s="868"/>
      <c r="BU167" s="2961"/>
      <c r="BV167" s="2929"/>
      <c r="BW167" s="2985"/>
      <c r="BX167" s="3010"/>
      <c r="BY167" s="864"/>
      <c r="BZ167" s="864"/>
      <c r="CA167" s="3011"/>
      <c r="CB167" s="881"/>
      <c r="CC167" s="879"/>
      <c r="CD167" s="878"/>
      <c r="CE167" s="880"/>
      <c r="CF167" s="881"/>
      <c r="CG167" s="879"/>
      <c r="CH167" s="878"/>
      <c r="CI167" s="2190"/>
      <c r="CJ167" s="881"/>
      <c r="CK167" s="2205"/>
      <c r="CL167" s="2518"/>
      <c r="CM167" s="2519"/>
      <c r="CN167" s="2520"/>
      <c r="CO167" s="2519"/>
      <c r="CP167" s="3142"/>
      <c r="CQ167" s="867"/>
      <c r="CR167" s="3092"/>
      <c r="CS167" s="882"/>
      <c r="CT167" s="883"/>
      <c r="CU167" s="3673"/>
      <c r="CV167" s="1708"/>
      <c r="CW167" s="1708"/>
      <c r="CX167" s="1709"/>
      <c r="CY167" s="1709"/>
      <c r="CZ167" s="3338"/>
      <c r="DA167" s="3353"/>
      <c r="DB167" s="2607"/>
      <c r="DC167" s="3292"/>
      <c r="DD167" s="1807"/>
      <c r="DE167" s="85"/>
      <c r="DF167" s="85"/>
      <c r="DG167" s="85"/>
      <c r="DH167" s="85"/>
      <c r="DI167" s="85"/>
      <c r="DJ167" s="85"/>
      <c r="DK167" s="85"/>
      <c r="DL167" s="309" t="str">
        <f t="shared" si="313"/>
        <v/>
      </c>
      <c r="DM167" s="19"/>
      <c r="DN167" s="19"/>
      <c r="DO167" s="19"/>
      <c r="DP167" s="19"/>
      <c r="DQ167" s="19"/>
      <c r="DR167" s="19"/>
      <c r="DS167" s="31"/>
      <c r="DU167" s="309"/>
      <c r="DV167" s="19"/>
      <c r="DW167" s="19"/>
      <c r="DX167" s="19"/>
      <c r="DY167" s="19"/>
      <c r="DZ167" s="19"/>
      <c r="EA167" s="19"/>
      <c r="EB167" s="31"/>
      <c r="ED167" s="104"/>
      <c r="EE167" s="118"/>
      <c r="EF167" s="3365"/>
      <c r="EG167" s="118"/>
      <c r="EH167" s="118"/>
      <c r="EI167" s="118"/>
      <c r="EJ167" s="118"/>
      <c r="EK167" s="33"/>
      <c r="ES167" s="3801"/>
      <c r="FA167" s="1436"/>
      <c r="FJ167" s="254"/>
    </row>
    <row r="168" spans="3:331" s="73" customFormat="1" ht="15.75" customHeight="1" thickBot="1">
      <c r="C168" s="740"/>
      <c r="D168" s="1328"/>
      <c r="E168" s="3204" t="s">
        <v>125</v>
      </c>
      <c r="F168" s="4999" t="s">
        <v>109</v>
      </c>
      <c r="G168" s="5000"/>
      <c r="H168" s="5000"/>
      <c r="I168" s="5000"/>
      <c r="J168" s="5001"/>
      <c r="K168" s="5002" t="s">
        <v>15</v>
      </c>
      <c r="L168" s="5003"/>
      <c r="M168" s="5010" t="s">
        <v>16</v>
      </c>
      <c r="N168" s="5011"/>
      <c r="O168" s="5011"/>
      <c r="P168" s="5011"/>
      <c r="Q168" s="5011"/>
      <c r="R168" s="5011"/>
      <c r="S168" s="5011"/>
      <c r="T168" s="5011"/>
      <c r="U168" s="5011"/>
      <c r="V168" s="5011"/>
      <c r="W168" s="5011"/>
      <c r="X168" s="5011"/>
      <c r="Y168" s="5011"/>
      <c r="Z168" s="2814"/>
      <c r="AA168" s="3500" t="s">
        <v>358</v>
      </c>
      <c r="AB168" s="4956" t="s">
        <v>338</v>
      </c>
      <c r="AC168" s="4957"/>
      <c r="AD168" s="3205"/>
      <c r="AE168" s="3206"/>
      <c r="AF168" s="3207"/>
      <c r="AG168" s="3208"/>
      <c r="AH168" s="3209"/>
      <c r="AI168" s="3209"/>
      <c r="AJ168" s="3209"/>
      <c r="AK168" s="3209"/>
      <c r="AL168" s="3209"/>
      <c r="AM168" s="3209"/>
      <c r="AN168" s="3209"/>
      <c r="AO168" s="3209"/>
      <c r="AP168" s="3210"/>
      <c r="AQ168" s="3209"/>
      <c r="AR168" s="3209"/>
      <c r="AS168" s="3211"/>
      <c r="AT168" s="3211"/>
      <c r="AU168" s="3211"/>
      <c r="AV168" s="3211"/>
      <c r="AW168" s="3212"/>
      <c r="AX168" s="3213"/>
      <c r="AY168" s="3213"/>
      <c r="AZ168" s="3213"/>
      <c r="BA168" s="3213"/>
      <c r="BB168" s="3213"/>
      <c r="BC168" s="3213"/>
      <c r="BD168" s="3213"/>
      <c r="BE168" s="3213"/>
      <c r="BF168" s="3209"/>
      <c r="BG168" s="3214"/>
      <c r="BH168" s="3215"/>
      <c r="BI168" s="3216" t="s">
        <v>68</v>
      </c>
      <c r="BJ168" s="3217" t="s">
        <v>69</v>
      </c>
      <c r="BK168" s="4468" t="str">
        <f>BK100</f>
        <v>DİĞER FAALİYETLER</v>
      </c>
      <c r="BL168" s="4468"/>
      <c r="BM168" s="4468"/>
      <c r="BN168" s="4468"/>
      <c r="BO168" s="4468"/>
      <c r="BP168" s="4468"/>
      <c r="BQ168" s="3218"/>
      <c r="BR168" s="4375" t="s">
        <v>337</v>
      </c>
      <c r="BS168" s="4376"/>
      <c r="BT168" s="4376"/>
      <c r="BU168" s="4377"/>
      <c r="BV168" s="4503">
        <f>BV141+BW141</f>
        <v>0</v>
      </c>
      <c r="BW168" s="4503"/>
      <c r="BX168" s="4774" t="s">
        <v>185</v>
      </c>
      <c r="BY168" s="4775"/>
      <c r="BZ168" s="4775"/>
      <c r="CA168" s="4776"/>
      <c r="CB168" s="3442" t="s">
        <v>7</v>
      </c>
      <c r="CC168" s="3443" t="s">
        <v>8</v>
      </c>
      <c r="CD168" s="3444" t="s">
        <v>7</v>
      </c>
      <c r="CE168" s="3445" t="s">
        <v>8</v>
      </c>
      <c r="CF168" s="3442" t="s">
        <v>7</v>
      </c>
      <c r="CG168" s="3443" t="s">
        <v>8</v>
      </c>
      <c r="CH168" s="3444" t="s">
        <v>7</v>
      </c>
      <c r="CI168" s="3445" t="s">
        <v>8</v>
      </c>
      <c r="CJ168" s="3442" t="s">
        <v>7</v>
      </c>
      <c r="CK168" s="3443" t="s">
        <v>8</v>
      </c>
      <c r="CL168" s="3446" t="s">
        <v>7</v>
      </c>
      <c r="CM168" s="3447" t="s">
        <v>8</v>
      </c>
      <c r="CN168" s="3448" t="s">
        <v>7</v>
      </c>
      <c r="CO168" s="3447" t="s">
        <v>8</v>
      </c>
      <c r="CP168" s="4781" t="s">
        <v>72</v>
      </c>
      <c r="CQ168" s="4782"/>
      <c r="CR168" s="4783"/>
      <c r="CS168" s="4777">
        <f>CS141+CT141</f>
        <v>0</v>
      </c>
      <c r="CT168" s="4778"/>
      <c r="CU168" s="3673">
        <v>18</v>
      </c>
      <c r="CV168" s="1694"/>
      <c r="CW168" s="1694"/>
      <c r="CX168" s="1710"/>
      <c r="CY168" s="1710"/>
      <c r="CZ168" s="3337"/>
      <c r="DA168" s="3346"/>
      <c r="DB168" s="2603"/>
      <c r="DC168" s="3293">
        <f>COUNTIF(CV168:DB168,"x")+COUNTIF(CV168:DB168,"u")</f>
        <v>0</v>
      </c>
      <c r="DD168" s="1807"/>
      <c r="DE168" s="4469" t="s">
        <v>41</v>
      </c>
      <c r="DF168" s="4419" t="s">
        <v>43</v>
      </c>
      <c r="DG168" s="4419" t="s">
        <v>44</v>
      </c>
      <c r="DH168" s="4419" t="s">
        <v>45</v>
      </c>
      <c r="DI168" s="4419" t="s">
        <v>40</v>
      </c>
      <c r="DJ168" s="4419" t="s">
        <v>46</v>
      </c>
      <c r="DK168" s="4419" t="s">
        <v>42</v>
      </c>
      <c r="DL168" s="4393" t="s">
        <v>41</v>
      </c>
      <c r="DM168" s="4393" t="s">
        <v>43</v>
      </c>
      <c r="DN168" s="4393" t="s">
        <v>44</v>
      </c>
      <c r="DO168" s="4393" t="s">
        <v>45</v>
      </c>
      <c r="DP168" s="4393" t="s">
        <v>40</v>
      </c>
      <c r="DQ168" s="4393" t="s">
        <v>46</v>
      </c>
      <c r="DR168" s="4393" t="s">
        <v>42</v>
      </c>
      <c r="DS168" s="4449" t="s">
        <v>37</v>
      </c>
      <c r="DT168" s="310"/>
      <c r="DU168" s="4393" t="s">
        <v>41</v>
      </c>
      <c r="DV168" s="4393" t="s">
        <v>43</v>
      </c>
      <c r="DW168" s="4393" t="s">
        <v>44</v>
      </c>
      <c r="DX168" s="4393" t="s">
        <v>45</v>
      </c>
      <c r="DY168" s="4393" t="s">
        <v>40</v>
      </c>
      <c r="DZ168" s="4393" t="s">
        <v>46</v>
      </c>
      <c r="EA168" s="4393" t="s">
        <v>42</v>
      </c>
      <c r="EB168" s="4449" t="s">
        <v>37</v>
      </c>
      <c r="ED168" s="118"/>
      <c r="EE168" s="118"/>
      <c r="EF168" s="3364" t="s">
        <v>267</v>
      </c>
      <c r="EG168" s="118"/>
      <c r="EH168" s="118"/>
      <c r="EI168" s="118"/>
      <c r="EJ168" s="118"/>
      <c r="EK168" s="33"/>
      <c r="EO168" s="2323" t="s">
        <v>87</v>
      </c>
      <c r="ES168" s="3797" t="str">
        <f>IF((EV168)&gt;0,"Gece Saat Ekleme Sayfasında "&amp;'GECE (Saat Ekle)'!BV36&amp;" Saat eklenmiştir.","Tamam")</f>
        <v>Tamam</v>
      </c>
      <c r="EU168" s="1825">
        <f>'GÜNDÜZ (Saat Ekle)'!BV36</f>
        <v>0</v>
      </c>
      <c r="EV168" s="1826">
        <f>'GECE (Saat Ekle)'!BV36</f>
        <v>0</v>
      </c>
      <c r="FA168" s="1439"/>
      <c r="FJ168" s="341"/>
      <c r="LS168" s="73" t="s">
        <v>238</v>
      </c>
    </row>
    <row r="169" spans="3:331" s="73" customFormat="1" ht="1.5" hidden="1" customHeight="1" thickBot="1">
      <c r="C169" s="740"/>
      <c r="D169" s="1328"/>
      <c r="E169" s="3198"/>
      <c r="F169" s="169"/>
      <c r="G169" s="169"/>
      <c r="H169" s="169"/>
      <c r="I169" s="169"/>
      <c r="J169" s="169"/>
      <c r="K169" s="169"/>
      <c r="L169" s="169"/>
      <c r="M169" s="169"/>
      <c r="N169" s="169"/>
      <c r="O169" s="169"/>
      <c r="P169" s="169"/>
      <c r="Q169" s="169"/>
      <c r="R169" s="169"/>
      <c r="S169" s="169"/>
      <c r="T169" s="169"/>
      <c r="U169" s="169"/>
      <c r="V169" s="169"/>
      <c r="W169" s="169"/>
      <c r="X169" s="169"/>
      <c r="Y169" s="169"/>
      <c r="Z169" s="3199"/>
      <c r="AA169" s="3045"/>
      <c r="AB169" s="3093"/>
      <c r="AC169" s="3094"/>
      <c r="AD169" s="3060"/>
      <c r="AE169" s="2706"/>
      <c r="AF169" s="170"/>
      <c r="AG169" s="683"/>
      <c r="AH169" s="684"/>
      <c r="AI169" s="684"/>
      <c r="AJ169" s="684"/>
      <c r="AK169" s="684"/>
      <c r="AL169" s="684"/>
      <c r="AM169" s="684"/>
      <c r="AN169" s="684"/>
      <c r="AO169" s="684"/>
      <c r="AP169" s="685"/>
      <c r="AQ169" s="684"/>
      <c r="AR169" s="684"/>
      <c r="AS169" s="686"/>
      <c r="AT169" s="686"/>
      <c r="AU169" s="686"/>
      <c r="AV169" s="686"/>
      <c r="AW169" s="687"/>
      <c r="AX169" s="688"/>
      <c r="AY169" s="688"/>
      <c r="AZ169" s="688"/>
      <c r="BA169" s="688"/>
      <c r="BB169" s="688"/>
      <c r="BC169" s="688"/>
      <c r="BD169" s="688"/>
      <c r="BE169" s="688"/>
      <c r="BF169" s="684"/>
      <c r="BG169" s="2688"/>
      <c r="BH169" s="2860"/>
      <c r="BI169" s="2891"/>
      <c r="BJ169" s="2892"/>
      <c r="BK169" s="171"/>
      <c r="BL169" s="172"/>
      <c r="BM169" s="172"/>
      <c r="BN169" s="172"/>
      <c r="BO169" s="172"/>
      <c r="BP169" s="173"/>
      <c r="BQ169" s="2915"/>
      <c r="BR169" s="3200"/>
      <c r="BS169" s="174"/>
      <c r="BT169" s="174"/>
      <c r="BU169" s="2962"/>
      <c r="BV169" s="2930"/>
      <c r="BW169" s="2986"/>
      <c r="BX169" s="3006"/>
      <c r="BY169" s="175"/>
      <c r="BZ169" s="175"/>
      <c r="CA169" s="3012"/>
      <c r="CB169" s="228"/>
      <c r="CC169" s="2170"/>
      <c r="CD169" s="226"/>
      <c r="CE169" s="2173"/>
      <c r="CF169" s="228"/>
      <c r="CG169" s="235"/>
      <c r="CH169" s="226"/>
      <c r="CI169" s="2163"/>
      <c r="CJ169" s="228"/>
      <c r="CK169" s="2156"/>
      <c r="CL169" s="230"/>
      <c r="CM169" s="2212"/>
      <c r="CN169" s="232"/>
      <c r="CO169" s="2212"/>
      <c r="CP169" s="3201"/>
      <c r="CQ169" s="3202"/>
      <c r="CR169" s="3203"/>
      <c r="CS169" s="176"/>
      <c r="CT169" s="177"/>
      <c r="CU169" s="3677"/>
      <c r="CV169" s="2788"/>
      <c r="CW169" s="1711"/>
      <c r="CX169" s="1712"/>
      <c r="CY169" s="1712"/>
      <c r="CZ169" s="3339"/>
      <c r="DA169" s="3354"/>
      <c r="DB169" s="2608"/>
      <c r="DC169" s="3294"/>
      <c r="DD169" s="1807"/>
      <c r="DE169" s="4470"/>
      <c r="DF169" s="4420"/>
      <c r="DG169" s="4420"/>
      <c r="DH169" s="4420"/>
      <c r="DI169" s="4420"/>
      <c r="DJ169" s="4420"/>
      <c r="DK169" s="4420"/>
      <c r="DL169" s="4394"/>
      <c r="DM169" s="4394"/>
      <c r="DN169" s="4394"/>
      <c r="DO169" s="4394"/>
      <c r="DP169" s="4394"/>
      <c r="DQ169" s="4394"/>
      <c r="DR169" s="4394"/>
      <c r="DS169" s="4450"/>
      <c r="DU169" s="4394"/>
      <c r="DV169" s="4394"/>
      <c r="DW169" s="4394"/>
      <c r="DX169" s="4394"/>
      <c r="DY169" s="4394"/>
      <c r="DZ169" s="4394"/>
      <c r="EA169" s="4394"/>
      <c r="EB169" s="4450"/>
      <c r="ED169" s="118"/>
      <c r="EE169" s="118"/>
      <c r="EF169" s="2653"/>
      <c r="EG169" s="118"/>
      <c r="EH169" s="118"/>
      <c r="EI169" s="118"/>
      <c r="EJ169" s="118"/>
      <c r="EK169" s="33"/>
      <c r="ES169" s="3800"/>
      <c r="FA169" s="1439"/>
      <c r="FJ169" s="341"/>
    </row>
    <row r="170" spans="3:331" s="84" customFormat="1" ht="9.75" customHeight="1">
      <c r="C170" s="738"/>
      <c r="D170" s="1327"/>
      <c r="E170" s="4254" t="s">
        <v>51</v>
      </c>
      <c r="F170" s="4977"/>
      <c r="G170" s="4978"/>
      <c r="H170" s="4978"/>
      <c r="I170" s="4978"/>
      <c r="J170" s="4979"/>
      <c r="K170" s="2752"/>
      <c r="L170" s="2753"/>
      <c r="M170" s="4914"/>
      <c r="N170" s="4915"/>
      <c r="O170" s="4915"/>
      <c r="P170" s="4915"/>
      <c r="Q170" s="4915"/>
      <c r="R170" s="4915"/>
      <c r="S170" s="4915"/>
      <c r="T170" s="4915"/>
      <c r="U170" s="4916"/>
      <c r="V170" s="1952" t="str">
        <f>IF(F170="","",(F170&amp;(COUNTIF($F$170:F170,F170))))</f>
        <v/>
      </c>
      <c r="W170" s="4554"/>
      <c r="X170" s="4555"/>
      <c r="Y170" s="3874"/>
      <c r="Z170" s="3016">
        <f>IF(AA170&lt;&gt;"UE",BS170,0)</f>
        <v>0</v>
      </c>
      <c r="AA170" s="3046"/>
      <c r="AB170" s="4970"/>
      <c r="AC170" s="4971"/>
      <c r="AD170" s="3061"/>
      <c r="AE170" s="2691"/>
      <c r="AF170" s="2659"/>
      <c r="AG170" s="689"/>
      <c r="AH170" s="689"/>
      <c r="AI170" s="689"/>
      <c r="AJ170" s="689"/>
      <c r="AK170" s="689"/>
      <c r="AL170" s="689"/>
      <c r="AM170" s="689"/>
      <c r="AN170" s="689"/>
      <c r="AO170" s="689"/>
      <c r="AP170" s="690"/>
      <c r="AQ170" s="689"/>
      <c r="AR170" s="689"/>
      <c r="AS170" s="689"/>
      <c r="AT170" s="689"/>
      <c r="AU170" s="689"/>
      <c r="AV170" s="689"/>
      <c r="AW170" s="689"/>
      <c r="AX170" s="689"/>
      <c r="AY170" s="689"/>
      <c r="AZ170" s="689"/>
      <c r="BA170" s="689"/>
      <c r="BB170" s="689"/>
      <c r="BC170" s="689"/>
      <c r="BD170" s="689"/>
      <c r="BE170" s="689"/>
      <c r="BF170" s="689"/>
      <c r="BG170" s="2707"/>
      <c r="BH170" s="2861"/>
      <c r="BI170" s="2893"/>
      <c r="BJ170" s="2894"/>
      <c r="BK170" s="3690"/>
      <c r="BL170" s="3730"/>
      <c r="BM170" s="3881">
        <f>IF((BK170+BL170)&gt;10,10,(BK170+BL170))</f>
        <v>0</v>
      </c>
      <c r="BN170" s="3745"/>
      <c r="BO170" s="3887">
        <f>IF(BN170&gt;2,2,BN170)</f>
        <v>0</v>
      </c>
      <c r="BP170" s="3322">
        <f>(IF(W170="ARA SINAV",(IFERROR((VLOOKUP(AB170,hesap!V:W,2,0)),0)),0))+Y170</f>
        <v>0</v>
      </c>
      <c r="BQ170" s="3356">
        <f>BJ170+BM170+BO170</f>
        <v>0</v>
      </c>
      <c r="BR170" s="2963"/>
      <c r="BS170" s="2723"/>
      <c r="BT170" s="4967">
        <f>BR170+BS170</f>
        <v>0</v>
      </c>
      <c r="BU170" s="4968"/>
      <c r="BV170" s="2931">
        <f>IF(AA170="A.S.",0,BI170-BR170)</f>
        <v>0</v>
      </c>
      <c r="BW170" s="2987">
        <f>IF(AA170="A.S.",0,(BQ170)-BS170)</f>
        <v>0</v>
      </c>
      <c r="BX170" s="4964">
        <f>IF(AA170="A.S.","ARA SINAV YÜKÜ",F170)</f>
        <v>0</v>
      </c>
      <c r="BY170" s="4965"/>
      <c r="BZ170" s="4965"/>
      <c r="CA170" s="4966"/>
      <c r="CB170" s="321"/>
      <c r="CC170" s="319"/>
      <c r="CD170" s="318"/>
      <c r="CE170" s="320"/>
      <c r="CF170" s="321"/>
      <c r="CG170" s="319"/>
      <c r="CH170" s="318"/>
      <c r="CI170" s="2164"/>
      <c r="CJ170" s="321"/>
      <c r="CK170" s="2157"/>
      <c r="CL170" s="322"/>
      <c r="CM170" s="2157"/>
      <c r="CN170" s="318"/>
      <c r="CO170" s="2157"/>
      <c r="CP170" s="4859" t="str">
        <f>IF(FF170&lt;&gt;"FAZLA !!!",EB170,'BİLGİ GİR'!FF170)</f>
        <v/>
      </c>
      <c r="CQ170" s="4860"/>
      <c r="CR170" s="4861"/>
      <c r="CS170" s="265">
        <f>CB103*CB170+CD103*CD170+CF103*CF170+CH103*CH170+CJ103*CJ170+CL103*CL170+CN103*CN170</f>
        <v>0</v>
      </c>
      <c r="CT170" s="266">
        <f>CB103*CC170+CD103*CE170+CF103*CG170+CH103*CI170+CJ103*CK170+CL103*CM170+CN103*CO170</f>
        <v>0</v>
      </c>
      <c r="CU170" s="3678">
        <v>19</v>
      </c>
      <c r="CV170" s="1694"/>
      <c r="CW170" s="1694"/>
      <c r="CX170" s="1710"/>
      <c r="CY170" s="1710"/>
      <c r="CZ170" s="3337"/>
      <c r="DA170" s="3346"/>
      <c r="DB170" s="2603"/>
      <c r="DC170" s="3293">
        <f>COUNTIF(CV170:DB170,"x")+COUNTIF(CV170:DB170,"u")</f>
        <v>0</v>
      </c>
      <c r="DD170" s="1807"/>
      <c r="DE170" s="86">
        <f t="shared" ref="DE170:DK170" si="349">DE107</f>
        <v>4</v>
      </c>
      <c r="DF170" s="87">
        <f t="shared" si="349"/>
        <v>4</v>
      </c>
      <c r="DG170" s="87">
        <f t="shared" si="349"/>
        <v>4</v>
      </c>
      <c r="DH170" s="87">
        <f t="shared" si="349"/>
        <v>4</v>
      </c>
      <c r="DI170" s="87">
        <f t="shared" si="349"/>
        <v>4</v>
      </c>
      <c r="DJ170" s="87">
        <f t="shared" si="349"/>
        <v>4</v>
      </c>
      <c r="DK170" s="87">
        <f t="shared" si="349"/>
        <v>4</v>
      </c>
      <c r="DL170" s="132" t="str">
        <f t="shared" ref="DL170:DL182" si="350">IF((CB170+CC170)&gt;0,DE170,"")</f>
        <v/>
      </c>
      <c r="DM170" s="132" t="str">
        <f t="shared" ref="DM170:DM182" si="351">IF((CD170+CE170)&gt;0,DF170,"")</f>
        <v/>
      </c>
      <c r="DN170" s="132" t="str">
        <f t="shared" ref="DN170:DN182" si="352">IF((CF170+CG170)&gt;0,DG170,"")</f>
        <v/>
      </c>
      <c r="DO170" s="132" t="str">
        <f t="shared" ref="DO170:DO182" si="353">IF((CH170+CI170)&gt;0,DH170,"")</f>
        <v/>
      </c>
      <c r="DP170" s="132" t="str">
        <f t="shared" ref="DP170:DP182" si="354">IF((CJ170+CK170)&gt;0,DI170,"")</f>
        <v/>
      </c>
      <c r="DQ170" s="132" t="str">
        <f t="shared" ref="DQ170:DQ182" si="355">IF((CL170+CM170)&gt;0,DJ170,"")</f>
        <v/>
      </c>
      <c r="DR170" s="132" t="str">
        <f t="shared" ref="DR170:DR182" si="356">IF((CN170+CO170)&gt;0,DK170,"")</f>
        <v/>
      </c>
      <c r="DS170" s="89" t="str">
        <f>DL170&amp;DM170&amp;DN170&amp;DO170&amp;DP170&amp;DQ170&amp;DR170</f>
        <v/>
      </c>
      <c r="DT170" s="73"/>
      <c r="DU170" s="88" t="str">
        <f>IF(AND(SUM(DM170:DR170)&gt;0,DL170&lt;&gt;""),"/","")</f>
        <v/>
      </c>
      <c r="DV170" s="88" t="str">
        <f>IF(AND(SUM(DN170:DR170)&gt;0,DM170&lt;&gt;""),"/","")</f>
        <v/>
      </c>
      <c r="DW170" s="88" t="str">
        <f>IF(AND(SUM(DO170:DR170)&gt;0,DN170&lt;&gt;""),"/","")</f>
        <v/>
      </c>
      <c r="DX170" s="88" t="str">
        <f>IF(AND(SUM(DP170:DR170)&gt;0,DO170&lt;&gt;""),"/","")</f>
        <v/>
      </c>
      <c r="DY170" s="88" t="str">
        <f>IF(AND(SUM(DQ170:DR170)&gt;0,DP170&lt;&gt;""),"/","")</f>
        <v/>
      </c>
      <c r="DZ170" s="88" t="str">
        <f>IF(AND(SUM(DR170:DR170)&gt;0,DQ170&lt;&gt;""),"/","")</f>
        <v/>
      </c>
      <c r="EA170" s="88" t="str">
        <f>IF(AND(SUM(DS170:DS170)&gt;0,DR170&lt;&gt;""),"/","")</f>
        <v/>
      </c>
      <c r="EB170" s="89" t="str">
        <f>DL170&amp;DU170&amp;DM170&amp;DV170&amp;DN170&amp;DW170&amp;DO170&amp;DX170&amp;DP170&amp;DY170&amp;DQ170&amp;DZ170&amp;DR170&amp;EA170</f>
        <v/>
      </c>
      <c r="ED170" s="1785">
        <f>SUM(CB170+CD170+CF170+CH170+CJ170+CL170+CN170)</f>
        <v>0</v>
      </c>
      <c r="EE170" s="1786">
        <f>SUM(CC170+CE170+CG170+CI170+CK170+CM170+CO170)</f>
        <v>0</v>
      </c>
      <c r="EF170" s="2654" t="s">
        <v>121</v>
      </c>
      <c r="EG170" s="4440"/>
      <c r="EH170" s="4440"/>
      <c r="EI170" s="4440"/>
      <c r="EJ170" s="4440"/>
      <c r="EK170" s="4440"/>
      <c r="EO170" s="84" t="s">
        <v>137</v>
      </c>
      <c r="ES170" s="3802">
        <f>CX57</f>
        <v>0</v>
      </c>
      <c r="FA170" s="1436"/>
      <c r="FE170" s="84">
        <f>IF(F170&lt;&gt;"",1,0)</f>
        <v>0</v>
      </c>
      <c r="FF170" s="4711" t="str">
        <f t="shared" ref="FF170:FF182" si="357">IF(OR(SUM(CC170+CE170+CG170+CI170+CK170+CM170+CO170)&gt;BW170,SUM(CB170+CD170+CF170+CH170+CJ170+CL170+CN170)&gt;BV170),"FAZLA !!!","")</f>
        <v/>
      </c>
      <c r="FG170" s="4712"/>
      <c r="FH170" s="4713"/>
      <c r="FI170" s="84">
        <f>IF((CS170+CT170)&gt;0,1,0)</f>
        <v>0</v>
      </c>
      <c r="FJ170" s="801">
        <f>AD170+BI170</f>
        <v>0</v>
      </c>
      <c r="FK170" s="333">
        <f>AF170+BJ170</f>
        <v>0</v>
      </c>
      <c r="FP170" s="336"/>
      <c r="FQ170" s="336"/>
      <c r="FR170" s="336"/>
      <c r="FS170" s="336"/>
      <c r="FT170" s="336"/>
      <c r="FU170" s="336"/>
      <c r="FV170" s="336"/>
      <c r="FY170" s="358">
        <f t="shared" ref="FY170:GE170" si="358">CV175</f>
        <v>0</v>
      </c>
      <c r="FZ170" s="358">
        <f t="shared" si="358"/>
        <v>0</v>
      </c>
      <c r="GA170" s="358">
        <f t="shared" si="358"/>
        <v>0</v>
      </c>
      <c r="GB170" s="358">
        <f t="shared" si="358"/>
        <v>0</v>
      </c>
      <c r="GC170" s="358">
        <f t="shared" si="358"/>
        <v>0</v>
      </c>
      <c r="GD170" s="358">
        <f t="shared" si="358"/>
        <v>0</v>
      </c>
      <c r="GE170" s="358">
        <f t="shared" si="358"/>
        <v>0</v>
      </c>
      <c r="LS170" s="2113">
        <f>IF(AA170="UE",SUM(CB170:CO170),0)</f>
        <v>0</v>
      </c>
    </row>
    <row r="171" spans="3:331" s="84" customFormat="1" ht="9.75" customHeight="1">
      <c r="C171" s="738"/>
      <c r="D171" s="1327"/>
      <c r="E171" s="4255"/>
      <c r="F171" s="4918"/>
      <c r="G171" s="4919"/>
      <c r="H171" s="4919"/>
      <c r="I171" s="4919"/>
      <c r="J171" s="4920"/>
      <c r="K171" s="2644"/>
      <c r="L171" s="2743"/>
      <c r="M171" s="4958"/>
      <c r="N171" s="4959"/>
      <c r="O171" s="4959"/>
      <c r="P171" s="4959"/>
      <c r="Q171" s="4959"/>
      <c r="R171" s="4959"/>
      <c r="S171" s="4959"/>
      <c r="T171" s="4959"/>
      <c r="U171" s="4545"/>
      <c r="V171" s="1953" t="str">
        <f>IF(F171="","",(F171&amp;(COUNTIF($F$170:F171,F171))))</f>
        <v/>
      </c>
      <c r="W171" s="4544"/>
      <c r="X171" s="4545"/>
      <c r="Y171" s="3875"/>
      <c r="Z171" s="3016">
        <f t="shared" ref="Z171:Z182" si="359">IF(AA171&lt;&gt;"UE",BS171,0)</f>
        <v>0</v>
      </c>
      <c r="AA171" s="3028"/>
      <c r="AB171" s="4960"/>
      <c r="AC171" s="4961"/>
      <c r="AD171" s="3062"/>
      <c r="AE171" s="2691"/>
      <c r="AF171" s="2197"/>
      <c r="AG171" s="691"/>
      <c r="AH171" s="691"/>
      <c r="AI171" s="691"/>
      <c r="AJ171" s="691"/>
      <c r="AK171" s="691"/>
      <c r="AL171" s="691"/>
      <c r="AM171" s="691"/>
      <c r="AN171" s="691"/>
      <c r="AO171" s="691"/>
      <c r="AP171" s="692"/>
      <c r="AQ171" s="691"/>
      <c r="AR171" s="691"/>
      <c r="AS171" s="691"/>
      <c r="AT171" s="691"/>
      <c r="AU171" s="691"/>
      <c r="AV171" s="691"/>
      <c r="AW171" s="691"/>
      <c r="AX171" s="691"/>
      <c r="AY171" s="691"/>
      <c r="AZ171" s="691"/>
      <c r="BA171" s="691"/>
      <c r="BB171" s="691"/>
      <c r="BC171" s="691"/>
      <c r="BD171" s="691"/>
      <c r="BE171" s="691"/>
      <c r="BF171" s="691"/>
      <c r="BG171" s="2707"/>
      <c r="BH171" s="2862"/>
      <c r="BI171" s="2895"/>
      <c r="BJ171" s="2896"/>
      <c r="BK171" s="3687"/>
      <c r="BL171" s="3731"/>
      <c r="BM171" s="3882">
        <f t="shared" ref="BM171:BM182" si="360">IF((BK171+BL171)&gt;10,10,(BK171+BL171))</f>
        <v>0</v>
      </c>
      <c r="BN171" s="3815"/>
      <c r="BO171" s="3888">
        <f t="shared" ref="BO171:BO182" si="361">IF(BN171&gt;2,2,BN171)</f>
        <v>0</v>
      </c>
      <c r="BP171" s="3323">
        <f>(IF(W171="ARA SINAV",(IFERROR((VLOOKUP(AB171,hesap!V:W,2,0)),0)),0))+Y171</f>
        <v>0</v>
      </c>
      <c r="BQ171" s="3357">
        <f t="shared" ref="BQ171:BQ182" si="362">BJ171+BM171+BO171</f>
        <v>0</v>
      </c>
      <c r="BR171" s="2964"/>
      <c r="BS171" s="2724"/>
      <c r="BT171" s="4825">
        <f t="shared" ref="BT171:BT182" si="363">BR171+BS171</f>
        <v>0</v>
      </c>
      <c r="BU171" s="4826"/>
      <c r="BV171" s="2917">
        <f>(BI171-BR171)</f>
        <v>0</v>
      </c>
      <c r="BW171" s="2970">
        <f>(BQ171-BS171)</f>
        <v>0</v>
      </c>
      <c r="BX171" s="4372">
        <f t="shared" ref="BX171:BX182" si="364">IF(AA171="A.S.","ARA SINAV YÜKÜ",F171)</f>
        <v>0</v>
      </c>
      <c r="BY171" s="4373"/>
      <c r="BZ171" s="4373"/>
      <c r="CA171" s="4374"/>
      <c r="CB171" s="326"/>
      <c r="CC171" s="324"/>
      <c r="CD171" s="323"/>
      <c r="CE171" s="325"/>
      <c r="CF171" s="326"/>
      <c r="CG171" s="324"/>
      <c r="CH171" s="323"/>
      <c r="CI171" s="2165"/>
      <c r="CJ171" s="326"/>
      <c r="CK171" s="2158"/>
      <c r="CL171" s="2398"/>
      <c r="CM171" s="2158"/>
      <c r="CN171" s="323"/>
      <c r="CO171" s="2158"/>
      <c r="CP171" s="4827" t="str">
        <f>IF(FF171&lt;&gt;"FAZLA !!!",EB171,'BİLGİ GİR'!FF171)</f>
        <v/>
      </c>
      <c r="CQ171" s="4828"/>
      <c r="CR171" s="4829"/>
      <c r="CS171" s="242">
        <f>CB103*CB171+CD103*CD171+CF103*CF171+CH103*CH171+CJ103*CJ171+CL103*CL171+CN103*CN171</f>
        <v>0</v>
      </c>
      <c r="CT171" s="241">
        <f>CB103*CC171+CD103*CE171+CF103*CG171+CH103*CI171+CJ103*CK171+CL103*CM171+CN103*CO171</f>
        <v>0</v>
      </c>
      <c r="CU171" s="3674">
        <v>20</v>
      </c>
      <c r="CV171" s="1694"/>
      <c r="CW171" s="1694"/>
      <c r="CX171" s="1710"/>
      <c r="CY171" s="1710"/>
      <c r="CZ171" s="3337"/>
      <c r="DA171" s="3346"/>
      <c r="DB171" s="2603"/>
      <c r="DC171" s="3293">
        <f>COUNTIF(CV171:DB171,"x")+COUNTIF(CV171:DB171,"u")</f>
        <v>0</v>
      </c>
      <c r="DD171" s="1807"/>
      <c r="DE171" s="86">
        <f t="shared" ref="DE171:DK173" si="365">DE170</f>
        <v>4</v>
      </c>
      <c r="DF171" s="87">
        <f t="shared" si="365"/>
        <v>4</v>
      </c>
      <c r="DG171" s="87">
        <f t="shared" si="365"/>
        <v>4</v>
      </c>
      <c r="DH171" s="87">
        <f t="shared" si="365"/>
        <v>4</v>
      </c>
      <c r="DI171" s="87">
        <f t="shared" si="365"/>
        <v>4</v>
      </c>
      <c r="DJ171" s="87">
        <f t="shared" si="365"/>
        <v>4</v>
      </c>
      <c r="DK171" s="87">
        <f t="shared" si="365"/>
        <v>4</v>
      </c>
      <c r="DL171" s="132" t="str">
        <f t="shared" si="350"/>
        <v/>
      </c>
      <c r="DM171" s="132" t="str">
        <f t="shared" si="351"/>
        <v/>
      </c>
      <c r="DN171" s="132" t="str">
        <f t="shared" si="352"/>
        <v/>
      </c>
      <c r="DO171" s="132" t="str">
        <f t="shared" si="353"/>
        <v/>
      </c>
      <c r="DP171" s="132" t="str">
        <f t="shared" si="354"/>
        <v/>
      </c>
      <c r="DQ171" s="132" t="str">
        <f t="shared" si="355"/>
        <v/>
      </c>
      <c r="DR171" s="132" t="str">
        <f t="shared" si="356"/>
        <v/>
      </c>
      <c r="DS171" s="89" t="str">
        <f>DL171&amp;DM171&amp;DN171&amp;DO171&amp;DP171&amp;DQ171&amp;DR171</f>
        <v/>
      </c>
      <c r="DT171" s="73"/>
      <c r="DU171" s="88" t="str">
        <f t="shared" ref="DU171:DU182" si="366">IF(AND(SUM(DM171:DR171)&gt;0,DL171&lt;&gt;""),"/","")</f>
        <v/>
      </c>
      <c r="DV171" s="88" t="str">
        <f t="shared" ref="DV171:DV182" si="367">IF(AND(SUM(DN171:DR171)&gt;0,DM171&lt;&gt;""),"/","")</f>
        <v/>
      </c>
      <c r="DW171" s="88" t="str">
        <f t="shared" ref="DW171:DW182" si="368">IF(AND(SUM(DO171:DR171)&gt;0,DN171&lt;&gt;""),"/","")</f>
        <v/>
      </c>
      <c r="DX171" s="88" t="str">
        <f t="shared" ref="DX171:DX182" si="369">IF(AND(SUM(DP171:DR171)&gt;0,DO171&lt;&gt;""),"/","")</f>
        <v/>
      </c>
      <c r="DY171" s="88" t="str">
        <f t="shared" ref="DY171:DY182" si="370">IF(AND(SUM(DQ171:DR171)&gt;0,DP171&lt;&gt;""),"/","")</f>
        <v/>
      </c>
      <c r="DZ171" s="88" t="str">
        <f t="shared" ref="DZ171:DZ182" si="371">IF(AND(SUM(DR171:DR171)&gt;0,DQ171&lt;&gt;""),"/","")</f>
        <v/>
      </c>
      <c r="EA171" s="88" t="str">
        <f t="shared" ref="EA171:EA182" si="372">IF(AND(SUM(DS171:DS171)&gt;0,DR171&lt;&gt;""),"/","")</f>
        <v/>
      </c>
      <c r="EB171" s="89" t="str">
        <f>DL171&amp;DU171&amp;DM171&amp;DV171&amp;DN171&amp;DW171&amp;DO171&amp;DX171&amp;DP171&amp;DY171&amp;DQ171&amp;DZ171&amp;DR171&amp;EA171</f>
        <v/>
      </c>
      <c r="ED171" s="1250">
        <f t="shared" ref="ED171:ED182" si="373">SUM(CB171+CD171+CF171+CH171+CJ171+CL171+CN171)</f>
        <v>0</v>
      </c>
      <c r="EE171" s="1787">
        <f t="shared" ref="EE171:EE182" si="374">SUM(CC171+CE171+CG171+CI171+CK171+CM171+CO171)</f>
        <v>0</v>
      </c>
      <c r="EF171" s="2654" t="s">
        <v>122</v>
      </c>
      <c r="EG171" s="4440"/>
      <c r="EH171" s="4440"/>
      <c r="EI171" s="4440"/>
      <c r="EJ171" s="4440"/>
      <c r="EK171" s="4440"/>
      <c r="EO171" s="84" t="s">
        <v>137</v>
      </c>
      <c r="ES171" s="3802">
        <f>CS191</f>
        <v>0</v>
      </c>
      <c r="FA171" s="1436"/>
      <c r="FE171" s="84">
        <f t="shared" ref="FE171:FE182" si="375">IF(F171&lt;&gt;"",1,0)</f>
        <v>0</v>
      </c>
      <c r="FF171" s="4455" t="str">
        <f t="shared" si="357"/>
        <v/>
      </c>
      <c r="FG171" s="4456"/>
      <c r="FH171" s="4457"/>
      <c r="FI171" s="84">
        <f t="shared" ref="FI171:FI182" si="376">IF((CS171+CT171)&gt;0,1,0)</f>
        <v>0</v>
      </c>
      <c r="FJ171" s="801">
        <f t="shared" ref="FJ171:FJ182" si="377">AD171+BI171</f>
        <v>0</v>
      </c>
      <c r="FK171" s="333">
        <f t="shared" ref="FK171:FK182" si="378">AF171+BJ171</f>
        <v>0</v>
      </c>
      <c r="FP171" s="336"/>
      <c r="FQ171" s="336"/>
      <c r="FR171" s="336"/>
      <c r="FS171" s="336"/>
      <c r="FT171" s="336"/>
      <c r="FU171" s="336"/>
      <c r="FV171" s="336"/>
      <c r="FY171" s="84">
        <f>CB189+CC189</f>
        <v>0</v>
      </c>
      <c r="FZ171" s="84">
        <f>CD189+CE189</f>
        <v>0</v>
      </c>
      <c r="GA171" s="84">
        <f>CF189+CG189</f>
        <v>0</v>
      </c>
      <c r="GB171" s="84">
        <f>CH189+CI189</f>
        <v>0</v>
      </c>
      <c r="GC171" s="84">
        <f>CJ189+CK189</f>
        <v>0</v>
      </c>
      <c r="GD171" s="84">
        <f>CL189+CM189</f>
        <v>0</v>
      </c>
      <c r="GE171" s="84">
        <f>CN189+CO189</f>
        <v>0</v>
      </c>
      <c r="LS171" s="2113">
        <f t="shared" ref="LS171:LS182" si="379">IF(AA171="UE",SUM(CB171:CO171),0)</f>
        <v>0</v>
      </c>
    </row>
    <row r="172" spans="3:331" s="84" customFormat="1" ht="9.75" customHeight="1">
      <c r="C172" s="738"/>
      <c r="D172" s="1327"/>
      <c r="E172" s="4255"/>
      <c r="F172" s="4541"/>
      <c r="G172" s="4542"/>
      <c r="H172" s="4542"/>
      <c r="I172" s="4542"/>
      <c r="J172" s="4543"/>
      <c r="K172" s="2793"/>
      <c r="L172" s="2744"/>
      <c r="M172" s="4535"/>
      <c r="N172" s="4536"/>
      <c r="O172" s="4536"/>
      <c r="P172" s="4536"/>
      <c r="Q172" s="4536"/>
      <c r="R172" s="4536"/>
      <c r="S172" s="4536"/>
      <c r="T172" s="4536"/>
      <c r="U172" s="4537"/>
      <c r="V172" s="1953" t="str">
        <f>IF(F172="","",(F172&amp;(COUNTIF($F$170:F172,F172))))</f>
        <v/>
      </c>
      <c r="W172" s="4554"/>
      <c r="X172" s="4555"/>
      <c r="Y172" s="3876"/>
      <c r="Z172" s="3016">
        <f t="shared" si="359"/>
        <v>0</v>
      </c>
      <c r="AA172" s="3027"/>
      <c r="AB172" s="4779"/>
      <c r="AC172" s="4780"/>
      <c r="AD172" s="3062"/>
      <c r="AE172" s="2691"/>
      <c r="AF172" s="2197"/>
      <c r="AG172" s="691"/>
      <c r="AH172" s="691"/>
      <c r="AI172" s="691"/>
      <c r="AJ172" s="691"/>
      <c r="AK172" s="691"/>
      <c r="AL172" s="691"/>
      <c r="AM172" s="691"/>
      <c r="AN172" s="691"/>
      <c r="AO172" s="691"/>
      <c r="AP172" s="692"/>
      <c r="AQ172" s="691"/>
      <c r="AR172" s="691"/>
      <c r="AS172" s="691"/>
      <c r="AT172" s="691"/>
      <c r="AU172" s="691"/>
      <c r="AV172" s="691"/>
      <c r="AW172" s="691"/>
      <c r="AX172" s="691"/>
      <c r="AY172" s="691"/>
      <c r="AZ172" s="691"/>
      <c r="BA172" s="691"/>
      <c r="BB172" s="691"/>
      <c r="BC172" s="691"/>
      <c r="BD172" s="691"/>
      <c r="BE172" s="691"/>
      <c r="BF172" s="691"/>
      <c r="BG172" s="2707"/>
      <c r="BH172" s="2862"/>
      <c r="BI172" s="2897"/>
      <c r="BJ172" s="2898"/>
      <c r="BK172" s="3688"/>
      <c r="BL172" s="3732"/>
      <c r="BM172" s="3882">
        <f t="shared" si="360"/>
        <v>0</v>
      </c>
      <c r="BN172" s="3747"/>
      <c r="BO172" s="3888">
        <f t="shared" si="361"/>
        <v>0</v>
      </c>
      <c r="BP172" s="3323">
        <f>(IF(W172="ARA SINAV",(IFERROR((VLOOKUP(AB172,hesap!V:W,2,0)),0)),0))+Y172</f>
        <v>0</v>
      </c>
      <c r="BQ172" s="3357">
        <f t="shared" si="362"/>
        <v>0</v>
      </c>
      <c r="BR172" s="2965"/>
      <c r="BS172" s="2725"/>
      <c r="BT172" s="4825">
        <f t="shared" si="363"/>
        <v>0</v>
      </c>
      <c r="BU172" s="4826"/>
      <c r="BV172" s="2917">
        <f t="shared" ref="BV172:BV182" si="380">(BI172-BR172)</f>
        <v>0</v>
      </c>
      <c r="BW172" s="2971">
        <f t="shared" ref="BW172:BW182" si="381">(BQ172-BS172)</f>
        <v>0</v>
      </c>
      <c r="BX172" s="4372">
        <f t="shared" si="364"/>
        <v>0</v>
      </c>
      <c r="BY172" s="4373"/>
      <c r="BZ172" s="4373"/>
      <c r="CA172" s="4374"/>
      <c r="CB172" s="330"/>
      <c r="CC172" s="328"/>
      <c r="CD172" s="327"/>
      <c r="CE172" s="329"/>
      <c r="CF172" s="330"/>
      <c r="CG172" s="328"/>
      <c r="CH172" s="327"/>
      <c r="CI172" s="2166"/>
      <c r="CJ172" s="330"/>
      <c r="CK172" s="2159"/>
      <c r="CL172" s="2399"/>
      <c r="CM172" s="2159"/>
      <c r="CN172" s="327"/>
      <c r="CO172" s="2159"/>
      <c r="CP172" s="4856" t="str">
        <f>IF(FF172&lt;&gt;"FAZLA !!!",EB172,'BİLGİ GİR'!FF172)</f>
        <v/>
      </c>
      <c r="CQ172" s="4857"/>
      <c r="CR172" s="4858"/>
      <c r="CS172" s="242">
        <f>CB103*CB172+CD103*CD172+CF103*CF172+CH103*CH172+CJ103*CJ172+CL103*CL172+CN103*CN172</f>
        <v>0</v>
      </c>
      <c r="CT172" s="241">
        <f>CB103*CC172+CD103*CE172+CF103*CG172+CH103*CI172+CJ103*CK172+CL103*CM172+CN103*CO172</f>
        <v>0</v>
      </c>
      <c r="CU172" s="3674">
        <v>21</v>
      </c>
      <c r="CV172" s="1694"/>
      <c r="CW172" s="1694"/>
      <c r="CX172" s="1710"/>
      <c r="CY172" s="1710"/>
      <c r="CZ172" s="3337"/>
      <c r="DA172" s="3346"/>
      <c r="DB172" s="2603"/>
      <c r="DC172" s="3293">
        <f>COUNTIF(CV172:DB172,"x")+COUNTIF(CV172:DB172,"u")</f>
        <v>0</v>
      </c>
      <c r="DD172" s="1807"/>
      <c r="DE172" s="86">
        <f t="shared" si="365"/>
        <v>4</v>
      </c>
      <c r="DF172" s="87">
        <f t="shared" si="365"/>
        <v>4</v>
      </c>
      <c r="DG172" s="87">
        <f t="shared" si="365"/>
        <v>4</v>
      </c>
      <c r="DH172" s="87">
        <f t="shared" si="365"/>
        <v>4</v>
      </c>
      <c r="DI172" s="87">
        <f t="shared" si="365"/>
        <v>4</v>
      </c>
      <c r="DJ172" s="87">
        <f t="shared" si="365"/>
        <v>4</v>
      </c>
      <c r="DK172" s="87">
        <f t="shared" si="365"/>
        <v>4</v>
      </c>
      <c r="DL172" s="132" t="str">
        <f t="shared" si="350"/>
        <v/>
      </c>
      <c r="DM172" s="132" t="str">
        <f t="shared" si="351"/>
        <v/>
      </c>
      <c r="DN172" s="132" t="str">
        <f t="shared" si="352"/>
        <v/>
      </c>
      <c r="DO172" s="132" t="str">
        <f t="shared" si="353"/>
        <v/>
      </c>
      <c r="DP172" s="132" t="str">
        <f t="shared" si="354"/>
        <v/>
      </c>
      <c r="DQ172" s="132" t="str">
        <f t="shared" si="355"/>
        <v/>
      </c>
      <c r="DR172" s="132" t="str">
        <f t="shared" si="356"/>
        <v/>
      </c>
      <c r="DS172" s="89" t="str">
        <f>DL172&amp;DM172&amp;DN172&amp;DO172&amp;DP172&amp;DQ172&amp;DR172</f>
        <v/>
      </c>
      <c r="DT172" s="73"/>
      <c r="DU172" s="88" t="str">
        <f t="shared" si="366"/>
        <v/>
      </c>
      <c r="DV172" s="88" t="str">
        <f t="shared" si="367"/>
        <v/>
      </c>
      <c r="DW172" s="88" t="str">
        <f t="shared" si="368"/>
        <v/>
      </c>
      <c r="DX172" s="88" t="str">
        <f t="shared" si="369"/>
        <v/>
      </c>
      <c r="DY172" s="88" t="str">
        <f t="shared" si="370"/>
        <v/>
      </c>
      <c r="DZ172" s="88" t="str">
        <f t="shared" si="371"/>
        <v/>
      </c>
      <c r="EA172" s="88" t="str">
        <f t="shared" si="372"/>
        <v/>
      </c>
      <c r="EB172" s="89" t="str">
        <f>DL172&amp;DU172&amp;DM172&amp;DV172&amp;DN172&amp;DW172&amp;DO172&amp;DX172&amp;DP172&amp;DY172&amp;DQ172&amp;DZ172&amp;DR172&amp;EA172</f>
        <v/>
      </c>
      <c r="ED172" s="1250">
        <f t="shared" si="373"/>
        <v>0</v>
      </c>
      <c r="EE172" s="1787">
        <f t="shared" si="374"/>
        <v>0</v>
      </c>
      <c r="EF172" s="2654" t="s">
        <v>123</v>
      </c>
      <c r="EG172" s="90"/>
      <c r="EH172" s="90"/>
      <c r="EI172" s="90"/>
      <c r="EJ172" s="90"/>
      <c r="EK172" s="33"/>
      <c r="EO172" s="84" t="s">
        <v>137</v>
      </c>
      <c r="ES172" s="3802">
        <f ca="1">CM208</f>
        <v>0</v>
      </c>
      <c r="FA172" s="1436"/>
      <c r="FE172" s="84">
        <f t="shared" si="375"/>
        <v>0</v>
      </c>
      <c r="FF172" s="4455" t="str">
        <f t="shared" si="357"/>
        <v/>
      </c>
      <c r="FG172" s="4456"/>
      <c r="FH172" s="4457"/>
      <c r="FI172" s="84">
        <f t="shared" si="376"/>
        <v>0</v>
      </c>
      <c r="FJ172" s="801">
        <f t="shared" si="377"/>
        <v>0</v>
      </c>
      <c r="FK172" s="333">
        <f t="shared" si="378"/>
        <v>0</v>
      </c>
      <c r="FP172" s="336"/>
      <c r="FQ172" s="336"/>
      <c r="FR172" s="336"/>
      <c r="FS172" s="336"/>
      <c r="FT172" s="336"/>
      <c r="FU172" s="336"/>
      <c r="FV172" s="336"/>
      <c r="LS172" s="2113">
        <f t="shared" si="379"/>
        <v>0</v>
      </c>
    </row>
    <row r="173" spans="3:331" s="84" customFormat="1" ht="9.75" customHeight="1">
      <c r="C173" s="738"/>
      <c r="D173" s="1327"/>
      <c r="E173" s="4255"/>
      <c r="F173" s="4918"/>
      <c r="G173" s="4919"/>
      <c r="H173" s="4919"/>
      <c r="I173" s="4919"/>
      <c r="J173" s="4920"/>
      <c r="K173" s="2644"/>
      <c r="L173" s="2743"/>
      <c r="M173" s="4958"/>
      <c r="N173" s="4959"/>
      <c r="O173" s="4959"/>
      <c r="P173" s="4959"/>
      <c r="Q173" s="4959"/>
      <c r="R173" s="4959"/>
      <c r="S173" s="4959"/>
      <c r="T173" s="4959"/>
      <c r="U173" s="4545"/>
      <c r="V173" s="1953" t="str">
        <f>IF(F173="","",(F173&amp;(COUNTIF($F$170:F173,F173))))</f>
        <v/>
      </c>
      <c r="W173" s="4544"/>
      <c r="X173" s="4545"/>
      <c r="Y173" s="3875"/>
      <c r="Z173" s="3016">
        <f t="shared" si="359"/>
        <v>0</v>
      </c>
      <c r="AA173" s="3028"/>
      <c r="AB173" s="4960"/>
      <c r="AC173" s="4961"/>
      <c r="AD173" s="3062"/>
      <c r="AE173" s="2691"/>
      <c r="AF173" s="2197"/>
      <c r="AG173" s="691"/>
      <c r="AH173" s="691"/>
      <c r="AI173" s="691"/>
      <c r="AJ173" s="691"/>
      <c r="AK173" s="691"/>
      <c r="AL173" s="691"/>
      <c r="AM173" s="691"/>
      <c r="AN173" s="691"/>
      <c r="AO173" s="691"/>
      <c r="AP173" s="692"/>
      <c r="AQ173" s="691"/>
      <c r="AR173" s="691"/>
      <c r="AS173" s="691"/>
      <c r="AT173" s="691"/>
      <c r="AU173" s="691"/>
      <c r="AV173" s="691"/>
      <c r="AW173" s="691"/>
      <c r="AX173" s="691"/>
      <c r="AY173" s="691"/>
      <c r="AZ173" s="691"/>
      <c r="BA173" s="691"/>
      <c r="BB173" s="691"/>
      <c r="BC173" s="691"/>
      <c r="BD173" s="691"/>
      <c r="BE173" s="691"/>
      <c r="BF173" s="691"/>
      <c r="BG173" s="2707"/>
      <c r="BH173" s="2862"/>
      <c r="BI173" s="2895"/>
      <c r="BJ173" s="2896"/>
      <c r="BK173" s="3687"/>
      <c r="BL173" s="3731"/>
      <c r="BM173" s="3882">
        <f t="shared" si="360"/>
        <v>0</v>
      </c>
      <c r="BN173" s="3815"/>
      <c r="BO173" s="3888">
        <f t="shared" si="361"/>
        <v>0</v>
      </c>
      <c r="BP173" s="3323">
        <f>(IF(W173="ARA SINAV",(IFERROR((VLOOKUP(AB173,hesap!V:W,2,0)),0)),0))+Y173</f>
        <v>0</v>
      </c>
      <c r="BQ173" s="3357">
        <f t="shared" si="362"/>
        <v>0</v>
      </c>
      <c r="BR173" s="2964"/>
      <c r="BS173" s="2724"/>
      <c r="BT173" s="4825">
        <f t="shared" si="363"/>
        <v>0</v>
      </c>
      <c r="BU173" s="4826"/>
      <c r="BV173" s="2917">
        <f t="shared" si="380"/>
        <v>0</v>
      </c>
      <c r="BW173" s="2971">
        <f t="shared" si="381"/>
        <v>0</v>
      </c>
      <c r="BX173" s="4372">
        <f t="shared" si="364"/>
        <v>0</v>
      </c>
      <c r="BY173" s="4373"/>
      <c r="BZ173" s="4373"/>
      <c r="CA173" s="4374"/>
      <c r="CB173" s="326"/>
      <c r="CC173" s="324"/>
      <c r="CD173" s="323"/>
      <c r="CE173" s="325"/>
      <c r="CF173" s="326"/>
      <c r="CG173" s="324"/>
      <c r="CH173" s="323"/>
      <c r="CI173" s="2165"/>
      <c r="CJ173" s="326"/>
      <c r="CK173" s="2158"/>
      <c r="CL173" s="2398"/>
      <c r="CM173" s="2158"/>
      <c r="CN173" s="323"/>
      <c r="CO173" s="2158"/>
      <c r="CP173" s="4827" t="str">
        <f>IF(FF173&lt;&gt;"FAZLA !!!",EB173,'BİLGİ GİR'!FF173)</f>
        <v/>
      </c>
      <c r="CQ173" s="4828"/>
      <c r="CR173" s="4829"/>
      <c r="CS173" s="242">
        <f>CB103*CB173+CD103*CD173+CF103*CF173+CH103*CH173+CJ103*CJ173+CL103*CL173+CN103*CN173</f>
        <v>0</v>
      </c>
      <c r="CT173" s="241">
        <f>CB103*CC173+CD103*CE173+CF103*CG173+CH103*CI173+CJ103*CK173+CL103*CM173+CN103*CO173</f>
        <v>0</v>
      </c>
      <c r="CU173" s="3670">
        <v>22</v>
      </c>
      <c r="CV173" s="1695"/>
      <c r="CW173" s="1695"/>
      <c r="CX173" s="1713"/>
      <c r="CY173" s="1713"/>
      <c r="CZ173" s="3340"/>
      <c r="DA173" s="3347"/>
      <c r="DB173" s="2609"/>
      <c r="DC173" s="3276">
        <f>COUNTIF(CV173:DB173,"x")+COUNTIF(CV173:DB173,"u")</f>
        <v>0</v>
      </c>
      <c r="DD173" s="1807"/>
      <c r="DE173" s="86">
        <f t="shared" si="365"/>
        <v>4</v>
      </c>
      <c r="DF173" s="87">
        <f t="shared" si="365"/>
        <v>4</v>
      </c>
      <c r="DG173" s="87">
        <f t="shared" si="365"/>
        <v>4</v>
      </c>
      <c r="DH173" s="87">
        <f t="shared" si="365"/>
        <v>4</v>
      </c>
      <c r="DI173" s="87">
        <f t="shared" si="365"/>
        <v>4</v>
      </c>
      <c r="DJ173" s="87">
        <f t="shared" si="365"/>
        <v>4</v>
      </c>
      <c r="DK173" s="87">
        <f t="shared" si="365"/>
        <v>4</v>
      </c>
      <c r="DL173" s="132" t="str">
        <f t="shared" si="350"/>
        <v/>
      </c>
      <c r="DM173" s="132" t="str">
        <f t="shared" si="351"/>
        <v/>
      </c>
      <c r="DN173" s="132" t="str">
        <f t="shared" si="352"/>
        <v/>
      </c>
      <c r="DO173" s="132" t="str">
        <f>IF((CH173+CI173)&gt;0,DH173,"")</f>
        <v/>
      </c>
      <c r="DP173" s="132" t="str">
        <f t="shared" si="354"/>
        <v/>
      </c>
      <c r="DQ173" s="132" t="str">
        <f t="shared" si="355"/>
        <v/>
      </c>
      <c r="DR173" s="132" t="str">
        <f t="shared" si="356"/>
        <v/>
      </c>
      <c r="DS173" s="89" t="str">
        <f>DL173&amp;DM173&amp;DN173&amp;DO173&amp;DP173&amp;DQ173&amp;DR173</f>
        <v/>
      </c>
      <c r="DT173" s="73"/>
      <c r="DU173" s="88" t="str">
        <f t="shared" si="366"/>
        <v/>
      </c>
      <c r="DV173" s="88" t="str">
        <f t="shared" si="367"/>
        <v/>
      </c>
      <c r="DW173" s="88" t="str">
        <f t="shared" si="368"/>
        <v/>
      </c>
      <c r="DX173" s="88" t="str">
        <f t="shared" si="369"/>
        <v/>
      </c>
      <c r="DY173" s="88" t="str">
        <f t="shared" si="370"/>
        <v/>
      </c>
      <c r="DZ173" s="88" t="str">
        <f t="shared" si="371"/>
        <v/>
      </c>
      <c r="EA173" s="88" t="str">
        <f t="shared" si="372"/>
        <v/>
      </c>
      <c r="EB173" s="89" t="str">
        <f>DL173&amp;DU173&amp;DM173&amp;DV173&amp;DN173&amp;DW173&amp;DO173&amp;DX173&amp;DP173&amp;DY173&amp;DQ173&amp;DZ173&amp;DR173&amp;EA173</f>
        <v/>
      </c>
      <c r="ED173" s="1250">
        <f>SUM(CB173+CD173+CF173+CH173+CJ173+CL173+CN173)</f>
        <v>0</v>
      </c>
      <c r="EE173" s="1787">
        <f t="shared" si="374"/>
        <v>0</v>
      </c>
      <c r="EF173" s="2661" t="s">
        <v>3</v>
      </c>
      <c r="EG173" s="90"/>
      <c r="EH173" s="90"/>
      <c r="EI173" s="90"/>
      <c r="EJ173" s="90"/>
      <c r="EK173" s="33"/>
      <c r="EO173" s="84" t="s">
        <v>87</v>
      </c>
      <c r="ES173" s="2664" t="str">
        <f>IF(M26="","Ek Ders Bildirim Sahibinin Unvanı Adı-Soyadı Girilmemiş","Tamam")</f>
        <v>Tamam</v>
      </c>
      <c r="FA173" s="1436"/>
      <c r="FE173" s="84">
        <f t="shared" si="375"/>
        <v>0</v>
      </c>
      <c r="FF173" s="4455" t="str">
        <f>IF(OR(SUM(CC173+CE173+CG173+CI173+CK173+CM173+CO173)&gt;BW173,SUM(CB173+CD173+CF173+CH173+CJ173+CL173+CN173)&gt;BV173),"FAZLA !!!","")</f>
        <v/>
      </c>
      <c r="FG173" s="4456"/>
      <c r="FH173" s="4457"/>
      <c r="FI173" s="84">
        <f t="shared" si="376"/>
        <v>0</v>
      </c>
      <c r="FJ173" s="801">
        <f t="shared" si="377"/>
        <v>0</v>
      </c>
      <c r="FK173" s="333">
        <f t="shared" si="378"/>
        <v>0</v>
      </c>
      <c r="FP173" s="336"/>
      <c r="FQ173" s="336"/>
      <c r="FR173" s="336"/>
      <c r="FS173" s="336"/>
      <c r="FT173" s="336"/>
      <c r="FU173" s="336"/>
      <c r="FV173" s="336"/>
      <c r="LS173" s="2113">
        <f t="shared" si="379"/>
        <v>0</v>
      </c>
    </row>
    <row r="174" spans="3:331" s="84" customFormat="1" ht="9.75" customHeight="1" thickBot="1">
      <c r="C174" s="738"/>
      <c r="D174" s="1327"/>
      <c r="E174" s="4255"/>
      <c r="F174" s="4972"/>
      <c r="G174" s="4973"/>
      <c r="H174" s="4973"/>
      <c r="I174" s="4973"/>
      <c r="J174" s="4974"/>
      <c r="K174" s="2793"/>
      <c r="L174" s="2744"/>
      <c r="M174" s="4962"/>
      <c r="N174" s="4963"/>
      <c r="O174" s="4963"/>
      <c r="P174" s="4963"/>
      <c r="Q174" s="4963"/>
      <c r="R174" s="4963"/>
      <c r="S174" s="4963"/>
      <c r="T174" s="4963"/>
      <c r="U174" s="4555"/>
      <c r="V174" s="1953" t="str">
        <f>IF(F174="","",(F174&amp;(COUNTIF($F$170:F174,F174))))</f>
        <v/>
      </c>
      <c r="W174" s="4554"/>
      <c r="X174" s="4555"/>
      <c r="Y174" s="3876"/>
      <c r="Z174" s="3016">
        <f t="shared" si="359"/>
        <v>0</v>
      </c>
      <c r="AA174" s="3027"/>
      <c r="AB174" s="4779"/>
      <c r="AC174" s="4780"/>
      <c r="AD174" s="3062"/>
      <c r="AE174" s="2691"/>
      <c r="AF174" s="2197"/>
      <c r="AG174" s="691"/>
      <c r="AH174" s="691"/>
      <c r="AI174" s="691"/>
      <c r="AJ174" s="691"/>
      <c r="AK174" s="691"/>
      <c r="AL174" s="691"/>
      <c r="AM174" s="691"/>
      <c r="AN174" s="691"/>
      <c r="AO174" s="691"/>
      <c r="AP174" s="692"/>
      <c r="AQ174" s="691"/>
      <c r="AR174" s="691"/>
      <c r="AS174" s="691"/>
      <c r="AT174" s="691"/>
      <c r="AU174" s="691"/>
      <c r="AV174" s="691"/>
      <c r="AW174" s="691"/>
      <c r="AX174" s="691"/>
      <c r="AY174" s="691"/>
      <c r="AZ174" s="691"/>
      <c r="BA174" s="691"/>
      <c r="BB174" s="691"/>
      <c r="BC174" s="691"/>
      <c r="BD174" s="691"/>
      <c r="BE174" s="691"/>
      <c r="BF174" s="691"/>
      <c r="BG174" s="2707"/>
      <c r="BH174" s="2862"/>
      <c r="BI174" s="2897"/>
      <c r="BJ174" s="2898"/>
      <c r="BK174" s="3688"/>
      <c r="BL174" s="3732"/>
      <c r="BM174" s="3882">
        <f t="shared" si="360"/>
        <v>0</v>
      </c>
      <c r="BN174" s="3747"/>
      <c r="BO174" s="3888">
        <f t="shared" si="361"/>
        <v>0</v>
      </c>
      <c r="BP174" s="3323">
        <f>(IF(W174="ARA SINAV",(IFERROR((VLOOKUP(AB174,hesap!V:W,2,0)),0)),0))+Y174</f>
        <v>0</v>
      </c>
      <c r="BQ174" s="3357">
        <f t="shared" si="362"/>
        <v>0</v>
      </c>
      <c r="BR174" s="2965"/>
      <c r="BS174" s="2725"/>
      <c r="BT174" s="4825">
        <f t="shared" si="363"/>
        <v>0</v>
      </c>
      <c r="BU174" s="4826"/>
      <c r="BV174" s="2917">
        <f t="shared" si="380"/>
        <v>0</v>
      </c>
      <c r="BW174" s="2971">
        <f t="shared" si="381"/>
        <v>0</v>
      </c>
      <c r="BX174" s="4372">
        <f t="shared" si="364"/>
        <v>0</v>
      </c>
      <c r="BY174" s="4373"/>
      <c r="BZ174" s="4373"/>
      <c r="CA174" s="4374"/>
      <c r="CB174" s="330"/>
      <c r="CC174" s="328"/>
      <c r="CD174" s="327"/>
      <c r="CE174" s="329"/>
      <c r="CF174" s="330"/>
      <c r="CG174" s="328"/>
      <c r="CH174" s="327"/>
      <c r="CI174" s="2166"/>
      <c r="CJ174" s="330"/>
      <c r="CK174" s="2159"/>
      <c r="CL174" s="2399"/>
      <c r="CM174" s="2159"/>
      <c r="CN174" s="327"/>
      <c r="CO174" s="2159"/>
      <c r="CP174" s="4827" t="str">
        <f>IF(FF174&lt;&gt;"FAZLA !!!",EB174,'BİLGİ GİR'!FF174)</f>
        <v/>
      </c>
      <c r="CQ174" s="4828"/>
      <c r="CR174" s="4829"/>
      <c r="CS174" s="242">
        <f>CB103*CB174+CD103*CD174+CF103*CF174+CH103*CH174+CJ103*CJ174+CL103*CL174+CN103*CN174</f>
        <v>0</v>
      </c>
      <c r="CT174" s="241">
        <f>CB103*CC174+CD103*CE174+CF103*CG174+CH103*CI174+CJ103*CK174+CL103*CM174+CN103*CO174</f>
        <v>0</v>
      </c>
      <c r="CU174" s="3672">
        <v>23</v>
      </c>
      <c r="CV174" s="2784"/>
      <c r="CW174" s="2784"/>
      <c r="CX174" s="2785"/>
      <c r="CY174" s="2785"/>
      <c r="CZ174" s="3341"/>
      <c r="DA174" s="3355"/>
      <c r="DB174" s="2786"/>
      <c r="DC174" s="3278">
        <f>COUNTIF(CV174:DB174,"x")+COUNTIF(CV174:DB174,"u")</f>
        <v>0</v>
      </c>
      <c r="DD174" s="1807"/>
      <c r="DE174" s="86">
        <f t="shared" ref="DE174:DE182" si="382">DE173</f>
        <v>4</v>
      </c>
      <c r="DF174" s="87">
        <f t="shared" ref="DF174:DF182" si="383">DF173</f>
        <v>4</v>
      </c>
      <c r="DG174" s="87">
        <f t="shared" ref="DG174:DG182" si="384">DG173</f>
        <v>4</v>
      </c>
      <c r="DH174" s="87">
        <f t="shared" ref="DH174:DH182" si="385">DH173</f>
        <v>4</v>
      </c>
      <c r="DI174" s="87">
        <f t="shared" ref="DI174:DI182" si="386">DI173</f>
        <v>4</v>
      </c>
      <c r="DJ174" s="87">
        <f t="shared" ref="DJ174:DJ182" si="387">DJ173</f>
        <v>4</v>
      </c>
      <c r="DK174" s="87">
        <f t="shared" ref="DK174:DK182" si="388">DK173</f>
        <v>4</v>
      </c>
      <c r="DL174" s="132" t="str">
        <f t="shared" si="350"/>
        <v/>
      </c>
      <c r="DM174" s="132" t="str">
        <f t="shared" si="351"/>
        <v/>
      </c>
      <c r="DN174" s="132" t="str">
        <f t="shared" si="352"/>
        <v/>
      </c>
      <c r="DO174" s="132" t="str">
        <f>IF((CH174+CI174)&gt;0,DH174,"")</f>
        <v/>
      </c>
      <c r="DP174" s="132" t="str">
        <f t="shared" si="354"/>
        <v/>
      </c>
      <c r="DQ174" s="132" t="str">
        <f t="shared" si="355"/>
        <v/>
      </c>
      <c r="DR174" s="132" t="str">
        <f t="shared" si="356"/>
        <v/>
      </c>
      <c r="DS174" s="89" t="str">
        <f t="shared" ref="DS174:DS182" si="389">DL174&amp;DM174&amp;DN174&amp;DO174&amp;DP174&amp;DQ174&amp;DR174</f>
        <v/>
      </c>
      <c r="DT174" s="73"/>
      <c r="DU174" s="88" t="str">
        <f t="shared" si="366"/>
        <v/>
      </c>
      <c r="DV174" s="88" t="str">
        <f t="shared" si="367"/>
        <v/>
      </c>
      <c r="DW174" s="88" t="str">
        <f t="shared" si="368"/>
        <v/>
      </c>
      <c r="DX174" s="88" t="str">
        <f t="shared" si="369"/>
        <v/>
      </c>
      <c r="DY174" s="88" t="str">
        <f t="shared" si="370"/>
        <v/>
      </c>
      <c r="DZ174" s="88" t="str">
        <f t="shared" si="371"/>
        <v/>
      </c>
      <c r="EA174" s="88" t="str">
        <f t="shared" si="372"/>
        <v/>
      </c>
      <c r="EB174" s="89" t="str">
        <f t="shared" ref="EB174:EB182" si="390">DL174&amp;DU174&amp;DM174&amp;DV174&amp;DN174&amp;DW174&amp;DO174&amp;DX174&amp;DP174&amp;DY174&amp;DQ174&amp;DZ174&amp;DR174&amp;EA174</f>
        <v/>
      </c>
      <c r="ED174" s="1250">
        <f>SUM(CB174+CD174+CF174+CH174+CJ174+CL174+CN174)</f>
        <v>0</v>
      </c>
      <c r="EE174" s="1787">
        <f t="shared" si="374"/>
        <v>0</v>
      </c>
      <c r="EF174" s="2661" t="s">
        <v>322</v>
      </c>
      <c r="EG174" s="90"/>
      <c r="EH174" s="90"/>
      <c r="EI174" s="90"/>
      <c r="EJ174" s="90"/>
      <c r="EK174" s="33"/>
      <c r="EO174" s="84" t="s">
        <v>87</v>
      </c>
      <c r="ES174" s="2664" t="str">
        <f>(IF(EY174&gt;0,"Gündüz Fazla Ders Saati [F], "&amp;EY174&amp;EZ174&amp;" dağıtılmış",IF(EY174&lt;0,"Gündüz [F], "&amp;EY174&amp;EZ174&amp;" dağıtılmış","Tamam")))</f>
        <v>Tamam</v>
      </c>
      <c r="EY174" s="1782">
        <f>((BV141+BW141)-CP141)-DC118</f>
        <v>0</v>
      </c>
      <c r="EZ174" s="84" t="str">
        <f>IF(EY174=0,"",IF(EY174&lt;0," fazla"," noksan"))</f>
        <v/>
      </c>
      <c r="FA174" s="1436"/>
      <c r="FE174" s="84">
        <f t="shared" si="375"/>
        <v>0</v>
      </c>
      <c r="FF174" s="4455" t="str">
        <f>IF(OR(SUM(CC174+CE174+CG174+CI174+CK174+CM174+CO174)&gt;BW174,SUM(CB174+CD174+CF174+CH174+CJ174+CL174+CN174)&gt;BV174),"FAZLA !!!","")</f>
        <v/>
      </c>
      <c r="FG174" s="4456"/>
      <c r="FH174" s="4457"/>
      <c r="FI174" s="84">
        <f t="shared" si="376"/>
        <v>0</v>
      </c>
      <c r="FJ174" s="801">
        <f t="shared" si="377"/>
        <v>0</v>
      </c>
      <c r="FK174" s="333">
        <f t="shared" si="378"/>
        <v>0</v>
      </c>
      <c r="FP174" s="336"/>
      <c r="FQ174" s="336"/>
      <c r="FR174" s="336"/>
      <c r="FS174" s="336"/>
      <c r="FT174" s="336"/>
      <c r="FU174" s="336"/>
      <c r="FV174" s="336"/>
      <c r="LS174" s="2113">
        <f t="shared" si="379"/>
        <v>0</v>
      </c>
    </row>
    <row r="175" spans="3:331" s="84" customFormat="1" ht="9.75" customHeight="1">
      <c r="C175" s="738"/>
      <c r="D175" s="1327"/>
      <c r="E175" s="4255"/>
      <c r="F175" s="4918"/>
      <c r="G175" s="4919"/>
      <c r="H175" s="4919"/>
      <c r="I175" s="4919"/>
      <c r="J175" s="4920"/>
      <c r="K175" s="2644"/>
      <c r="L175" s="2743"/>
      <c r="M175" s="4958"/>
      <c r="N175" s="4959"/>
      <c r="O175" s="4959"/>
      <c r="P175" s="4959"/>
      <c r="Q175" s="4959"/>
      <c r="R175" s="4959"/>
      <c r="S175" s="4959"/>
      <c r="T175" s="4959"/>
      <c r="U175" s="4545"/>
      <c r="V175" s="1953" t="str">
        <f>IF(F175="","",(F175&amp;(COUNTIF($F$170:F175,F175))))</f>
        <v/>
      </c>
      <c r="W175" s="4544"/>
      <c r="X175" s="4545"/>
      <c r="Y175" s="3875"/>
      <c r="Z175" s="3016">
        <f t="shared" si="359"/>
        <v>0</v>
      </c>
      <c r="AA175" s="3028"/>
      <c r="AB175" s="4960"/>
      <c r="AC175" s="4961"/>
      <c r="AD175" s="3062"/>
      <c r="AE175" s="2691"/>
      <c r="AF175" s="2197"/>
      <c r="AG175" s="691"/>
      <c r="AH175" s="691"/>
      <c r="AI175" s="691"/>
      <c r="AJ175" s="691"/>
      <c r="AK175" s="691"/>
      <c r="AL175" s="691"/>
      <c r="AM175" s="691"/>
      <c r="AN175" s="691"/>
      <c r="AO175" s="691"/>
      <c r="AP175" s="692"/>
      <c r="AQ175" s="691"/>
      <c r="AR175" s="691"/>
      <c r="AS175" s="691"/>
      <c r="AT175" s="691"/>
      <c r="AU175" s="691"/>
      <c r="AV175" s="691"/>
      <c r="AW175" s="691"/>
      <c r="AX175" s="691"/>
      <c r="AY175" s="691"/>
      <c r="AZ175" s="691"/>
      <c r="BA175" s="691"/>
      <c r="BB175" s="691"/>
      <c r="BC175" s="691"/>
      <c r="BD175" s="691"/>
      <c r="BE175" s="691"/>
      <c r="BF175" s="691"/>
      <c r="BG175" s="2707"/>
      <c r="BH175" s="2862"/>
      <c r="BI175" s="2895"/>
      <c r="BJ175" s="2896"/>
      <c r="BK175" s="3687"/>
      <c r="BL175" s="3731"/>
      <c r="BM175" s="3882">
        <f t="shared" si="360"/>
        <v>0</v>
      </c>
      <c r="BN175" s="3815"/>
      <c r="BO175" s="3888">
        <f t="shared" si="361"/>
        <v>0</v>
      </c>
      <c r="BP175" s="3323">
        <f>(IF(W175="ARA SINAV",(IFERROR((VLOOKUP(AB175,hesap!V:W,2,0)),0)),0))+Y175</f>
        <v>0</v>
      </c>
      <c r="BQ175" s="3357">
        <f t="shared" si="362"/>
        <v>0</v>
      </c>
      <c r="BR175" s="2964"/>
      <c r="BS175" s="2724"/>
      <c r="BT175" s="4825">
        <f t="shared" si="363"/>
        <v>0</v>
      </c>
      <c r="BU175" s="4826"/>
      <c r="BV175" s="2917">
        <f t="shared" si="380"/>
        <v>0</v>
      </c>
      <c r="BW175" s="2971">
        <f t="shared" si="381"/>
        <v>0</v>
      </c>
      <c r="BX175" s="4372">
        <f t="shared" si="364"/>
        <v>0</v>
      </c>
      <c r="BY175" s="4373"/>
      <c r="BZ175" s="4373"/>
      <c r="CA175" s="4374"/>
      <c r="CB175" s="326"/>
      <c r="CC175" s="324"/>
      <c r="CD175" s="323"/>
      <c r="CE175" s="325"/>
      <c r="CF175" s="326"/>
      <c r="CG175" s="324"/>
      <c r="CH175" s="323"/>
      <c r="CI175" s="2165"/>
      <c r="CJ175" s="326"/>
      <c r="CK175" s="2158"/>
      <c r="CL175" s="2398"/>
      <c r="CM175" s="2158"/>
      <c r="CN175" s="323"/>
      <c r="CO175" s="2158"/>
      <c r="CP175" s="4827" t="str">
        <f>IF(FF175&lt;&gt;"FAZLA !!!",EB175,'BİLGİ GİR'!FF175)</f>
        <v/>
      </c>
      <c r="CQ175" s="4828"/>
      <c r="CR175" s="4829"/>
      <c r="CS175" s="242">
        <f>CB103*CB175+CD103*CD175+CF103*CF175+CH103*CH175+CJ103*CJ175+CL103*CL175+CN103*CN175</f>
        <v>0</v>
      </c>
      <c r="CT175" s="241">
        <f>CB103*CC175+CD103*CE175+CF103*CG175+CH103*CI175+CJ103*CK175+CL103*CM175+CN103*CO175</f>
        <v>0</v>
      </c>
      <c r="CU175" s="4039" t="s">
        <v>70</v>
      </c>
      <c r="CV175" s="4040">
        <f>(FIXED((COUNTIF(CV120:CV174,"X")))*1)+(FIXED((COUNTIF(CV107:CV115,"GX")))*1)</f>
        <v>0</v>
      </c>
      <c r="CW175" s="4041">
        <f t="shared" ref="CW175:DB175" si="391">(FIXED((COUNTIF(CW120:CW174,"X")))*1)+(FIXED((COUNTIF(CW107:CW115,"GX")))*1)</f>
        <v>0</v>
      </c>
      <c r="CX175" s="4041">
        <f t="shared" si="391"/>
        <v>0</v>
      </c>
      <c r="CY175" s="4041">
        <f t="shared" si="391"/>
        <v>0</v>
      </c>
      <c r="CZ175" s="4042">
        <f t="shared" si="391"/>
        <v>0</v>
      </c>
      <c r="DA175" s="4043">
        <f t="shared" si="391"/>
        <v>0</v>
      </c>
      <c r="DB175" s="4041">
        <f t="shared" si="391"/>
        <v>0</v>
      </c>
      <c r="DC175" s="4044">
        <f>SUM(CV175:DB175)</f>
        <v>0</v>
      </c>
      <c r="DD175" s="1807"/>
      <c r="DE175" s="86">
        <f t="shared" si="382"/>
        <v>4</v>
      </c>
      <c r="DF175" s="87">
        <f t="shared" si="383"/>
        <v>4</v>
      </c>
      <c r="DG175" s="87">
        <f t="shared" si="384"/>
        <v>4</v>
      </c>
      <c r="DH175" s="87">
        <f t="shared" si="385"/>
        <v>4</v>
      </c>
      <c r="DI175" s="87">
        <f t="shared" si="386"/>
        <v>4</v>
      </c>
      <c r="DJ175" s="87">
        <f t="shared" si="387"/>
        <v>4</v>
      </c>
      <c r="DK175" s="87">
        <f t="shared" si="388"/>
        <v>4</v>
      </c>
      <c r="DL175" s="132" t="str">
        <f t="shared" si="350"/>
        <v/>
      </c>
      <c r="DM175" s="132" t="str">
        <f t="shared" si="351"/>
        <v/>
      </c>
      <c r="DN175" s="132" t="str">
        <f t="shared" si="352"/>
        <v/>
      </c>
      <c r="DO175" s="132" t="str">
        <f t="shared" si="353"/>
        <v/>
      </c>
      <c r="DP175" s="132" t="str">
        <f t="shared" si="354"/>
        <v/>
      </c>
      <c r="DQ175" s="132" t="str">
        <f t="shared" si="355"/>
        <v/>
      </c>
      <c r="DR175" s="132" t="str">
        <f t="shared" si="356"/>
        <v/>
      </c>
      <c r="DS175" s="89" t="str">
        <f t="shared" si="389"/>
        <v/>
      </c>
      <c r="DT175" s="73"/>
      <c r="DU175" s="88" t="str">
        <f t="shared" si="366"/>
        <v/>
      </c>
      <c r="DV175" s="88" t="str">
        <f t="shared" si="367"/>
        <v/>
      </c>
      <c r="DW175" s="88" t="str">
        <f t="shared" si="368"/>
        <v/>
      </c>
      <c r="DX175" s="88" t="str">
        <f t="shared" si="369"/>
        <v/>
      </c>
      <c r="DY175" s="88" t="str">
        <f t="shared" si="370"/>
        <v/>
      </c>
      <c r="DZ175" s="88" t="str">
        <f t="shared" si="371"/>
        <v/>
      </c>
      <c r="EA175" s="88" t="str">
        <f t="shared" si="372"/>
        <v/>
      </c>
      <c r="EB175" s="89" t="str">
        <f t="shared" si="390"/>
        <v/>
      </c>
      <c r="ED175" s="1250">
        <f t="shared" si="373"/>
        <v>0</v>
      </c>
      <c r="EE175" s="1787">
        <f t="shared" si="374"/>
        <v>0</v>
      </c>
      <c r="EF175" s="2661" t="s">
        <v>323</v>
      </c>
      <c r="EG175" s="90"/>
      <c r="EH175" s="90"/>
      <c r="EI175" s="90"/>
      <c r="EJ175" s="90"/>
      <c r="EK175" s="33"/>
      <c r="EO175" s="254" t="s">
        <v>87</v>
      </c>
      <c r="ES175" s="2664" t="str">
        <f>(IF(EY175&gt;0,"Gece Fazla Ders Saati [F] "&amp;EY175&amp;EZ175&amp;" dağıtılmış",IF(EY175&lt;0," Gece [F] "&amp;EY175&amp;EZ175&amp;" dağıtılmış","Tamam")))</f>
        <v>Tamam</v>
      </c>
      <c r="EY175" s="84">
        <f>(BV189+BW189)-CP189-DC177</f>
        <v>0</v>
      </c>
      <c r="EZ175" s="84" t="str">
        <f t="shared" ref="EZ175:EZ177" si="392">IF(EY175=0,"",IF(EY175&lt;0," fazla"," noksan"))</f>
        <v/>
      </c>
      <c r="FA175" s="1436"/>
      <c r="FE175" s="84">
        <f t="shared" si="375"/>
        <v>0</v>
      </c>
      <c r="FF175" s="4455" t="str">
        <f t="shared" si="357"/>
        <v/>
      </c>
      <c r="FG175" s="4456"/>
      <c r="FH175" s="4457"/>
      <c r="FI175" s="84">
        <f t="shared" si="376"/>
        <v>0</v>
      </c>
      <c r="FJ175" s="801">
        <f t="shared" si="377"/>
        <v>0</v>
      </c>
      <c r="FK175" s="333">
        <f t="shared" si="378"/>
        <v>0</v>
      </c>
      <c r="FP175" s="336"/>
      <c r="FQ175" s="336"/>
      <c r="FR175" s="336"/>
      <c r="FS175" s="336"/>
      <c r="FT175" s="336"/>
      <c r="FU175" s="336"/>
      <c r="FV175" s="336"/>
      <c r="LS175" s="2113">
        <f t="shared" si="379"/>
        <v>0</v>
      </c>
    </row>
    <row r="176" spans="3:331" s="84" customFormat="1" ht="9.75" customHeight="1">
      <c r="C176" s="738"/>
      <c r="D176" s="1327"/>
      <c r="E176" s="4255"/>
      <c r="F176" s="4972"/>
      <c r="G176" s="4973"/>
      <c r="H176" s="4973"/>
      <c r="I176" s="4973"/>
      <c r="J176" s="4974"/>
      <c r="K176" s="2793"/>
      <c r="L176" s="2744"/>
      <c r="M176" s="4962"/>
      <c r="N176" s="4963"/>
      <c r="O176" s="4963"/>
      <c r="P176" s="4963"/>
      <c r="Q176" s="4963"/>
      <c r="R176" s="4963"/>
      <c r="S176" s="4963"/>
      <c r="T176" s="4963"/>
      <c r="U176" s="4555"/>
      <c r="V176" s="1953" t="str">
        <f>IF(F176="","",(F176&amp;(COUNTIF($F$170:F176,F176))))</f>
        <v/>
      </c>
      <c r="W176" s="4554"/>
      <c r="X176" s="4555"/>
      <c r="Y176" s="3876"/>
      <c r="Z176" s="3016">
        <f t="shared" si="359"/>
        <v>0</v>
      </c>
      <c r="AA176" s="3027"/>
      <c r="AB176" s="4779"/>
      <c r="AC176" s="4780"/>
      <c r="AD176" s="3062"/>
      <c r="AE176" s="2691"/>
      <c r="AF176" s="2197"/>
      <c r="AG176" s="691"/>
      <c r="AH176" s="691"/>
      <c r="AI176" s="691"/>
      <c r="AJ176" s="691"/>
      <c r="AK176" s="691"/>
      <c r="AL176" s="691"/>
      <c r="AM176" s="691"/>
      <c r="AN176" s="691"/>
      <c r="AO176" s="691"/>
      <c r="AP176" s="692"/>
      <c r="AQ176" s="691"/>
      <c r="AR176" s="691"/>
      <c r="AS176" s="691"/>
      <c r="AT176" s="691"/>
      <c r="AU176" s="691"/>
      <c r="AV176" s="691"/>
      <c r="AW176" s="691"/>
      <c r="AX176" s="691"/>
      <c r="AY176" s="691"/>
      <c r="AZ176" s="691"/>
      <c r="BA176" s="691"/>
      <c r="BB176" s="691"/>
      <c r="BC176" s="691"/>
      <c r="BD176" s="691"/>
      <c r="BE176" s="691"/>
      <c r="BF176" s="691"/>
      <c r="BG176" s="2707"/>
      <c r="BH176" s="2862"/>
      <c r="BI176" s="2897"/>
      <c r="BJ176" s="2898"/>
      <c r="BK176" s="3688"/>
      <c r="BL176" s="3732"/>
      <c r="BM176" s="3882">
        <f t="shared" si="360"/>
        <v>0</v>
      </c>
      <c r="BN176" s="3747"/>
      <c r="BO176" s="3888">
        <f t="shared" si="361"/>
        <v>0</v>
      </c>
      <c r="BP176" s="3323">
        <f>(IF(W176="ARA SINAV",(IFERROR((VLOOKUP(AB176,hesap!V:W,2,0)),0)),0))+Y176</f>
        <v>0</v>
      </c>
      <c r="BQ176" s="3357">
        <f t="shared" si="362"/>
        <v>0</v>
      </c>
      <c r="BR176" s="2965"/>
      <c r="BS176" s="2725"/>
      <c r="BT176" s="4825">
        <f t="shared" si="363"/>
        <v>0</v>
      </c>
      <c r="BU176" s="4826"/>
      <c r="BV176" s="2917">
        <f t="shared" si="380"/>
        <v>0</v>
      </c>
      <c r="BW176" s="2971">
        <f t="shared" si="381"/>
        <v>0</v>
      </c>
      <c r="BX176" s="4372">
        <f t="shared" si="364"/>
        <v>0</v>
      </c>
      <c r="BY176" s="4373"/>
      <c r="BZ176" s="4373"/>
      <c r="CA176" s="4374"/>
      <c r="CB176" s="330"/>
      <c r="CC176" s="328"/>
      <c r="CD176" s="327"/>
      <c r="CE176" s="329"/>
      <c r="CF176" s="330"/>
      <c r="CG176" s="328"/>
      <c r="CH176" s="327"/>
      <c r="CI176" s="2166"/>
      <c r="CJ176" s="330"/>
      <c r="CK176" s="2159"/>
      <c r="CL176" s="2399"/>
      <c r="CM176" s="2159"/>
      <c r="CN176" s="327"/>
      <c r="CO176" s="2159"/>
      <c r="CP176" s="4827" t="str">
        <f>IF(FF176&lt;&gt;"FAZLA !!!",EB176,'BİLGİ GİR'!FF176)</f>
        <v/>
      </c>
      <c r="CQ176" s="4828"/>
      <c r="CR176" s="4829"/>
      <c r="CS176" s="242">
        <f>CB103*CB176+CD103*CD176+CF103*CF176+CH103*CH176+CJ103*CJ176+CL103*CL176+CN103*CN176</f>
        <v>0</v>
      </c>
      <c r="CT176" s="241">
        <f>CB103*CC176+CD103*CE176+CF103*CG176+CH103*CI176+CJ103*CK176+CL103*CM176+CN103*CO176</f>
        <v>0</v>
      </c>
      <c r="CU176" s="4045" t="s">
        <v>110</v>
      </c>
      <c r="CV176" s="4046">
        <f t="shared" ref="CV176:DB176" si="393">(FIXED((COUNTIF(CV120:CV174,"Z")))*1)+(FIXED((COUNTIF(CV107:CV115,"GZ")))*1)</f>
        <v>0</v>
      </c>
      <c r="CW176" s="4047">
        <f t="shared" si="393"/>
        <v>0</v>
      </c>
      <c r="CX176" s="4047">
        <f t="shared" si="393"/>
        <v>0</v>
      </c>
      <c r="CY176" s="4047">
        <f t="shared" si="393"/>
        <v>0</v>
      </c>
      <c r="CZ176" s="4048">
        <f t="shared" si="393"/>
        <v>0</v>
      </c>
      <c r="DA176" s="4049">
        <f t="shared" si="393"/>
        <v>0</v>
      </c>
      <c r="DB176" s="4047">
        <f t="shared" si="393"/>
        <v>0</v>
      </c>
      <c r="DC176" s="4050">
        <f>SUM(CV176:DB176)</f>
        <v>0</v>
      </c>
      <c r="DD176" s="1807"/>
      <c r="DE176" s="86">
        <f t="shared" si="382"/>
        <v>4</v>
      </c>
      <c r="DF176" s="87">
        <f t="shared" si="383"/>
        <v>4</v>
      </c>
      <c r="DG176" s="87">
        <f t="shared" si="384"/>
        <v>4</v>
      </c>
      <c r="DH176" s="87">
        <f t="shared" si="385"/>
        <v>4</v>
      </c>
      <c r="DI176" s="87">
        <f t="shared" si="386"/>
        <v>4</v>
      </c>
      <c r="DJ176" s="87">
        <f t="shared" si="387"/>
        <v>4</v>
      </c>
      <c r="DK176" s="87">
        <f t="shared" si="388"/>
        <v>4</v>
      </c>
      <c r="DL176" s="132" t="str">
        <f t="shared" si="350"/>
        <v/>
      </c>
      <c r="DM176" s="132" t="str">
        <f t="shared" si="351"/>
        <v/>
      </c>
      <c r="DN176" s="132" t="str">
        <f t="shared" si="352"/>
        <v/>
      </c>
      <c r="DO176" s="132" t="str">
        <f t="shared" si="353"/>
        <v/>
      </c>
      <c r="DP176" s="132" t="str">
        <f t="shared" si="354"/>
        <v/>
      </c>
      <c r="DQ176" s="132" t="str">
        <f t="shared" si="355"/>
        <v/>
      </c>
      <c r="DR176" s="132" t="str">
        <f t="shared" si="356"/>
        <v/>
      </c>
      <c r="DS176" s="89" t="str">
        <f t="shared" si="389"/>
        <v/>
      </c>
      <c r="DT176" s="73"/>
      <c r="DU176" s="88" t="str">
        <f t="shared" si="366"/>
        <v/>
      </c>
      <c r="DV176" s="88" t="str">
        <f t="shared" si="367"/>
        <v/>
      </c>
      <c r="DW176" s="88" t="str">
        <f t="shared" si="368"/>
        <v/>
      </c>
      <c r="DX176" s="88" t="str">
        <f t="shared" si="369"/>
        <v/>
      </c>
      <c r="DY176" s="88" t="str">
        <f t="shared" si="370"/>
        <v/>
      </c>
      <c r="DZ176" s="88" t="str">
        <f t="shared" si="371"/>
        <v/>
      </c>
      <c r="EA176" s="88" t="str">
        <f t="shared" si="372"/>
        <v/>
      </c>
      <c r="EB176" s="89" t="str">
        <f t="shared" si="390"/>
        <v/>
      </c>
      <c r="ED176" s="1250">
        <f t="shared" si="373"/>
        <v>0</v>
      </c>
      <c r="EE176" s="1787">
        <f t="shared" si="374"/>
        <v>0</v>
      </c>
      <c r="EF176" s="2661" t="s">
        <v>324</v>
      </c>
      <c r="EG176" s="90"/>
      <c r="EH176" s="90"/>
      <c r="EI176" s="90"/>
      <c r="EJ176" s="90"/>
      <c r="EK176" s="33"/>
      <c r="EO176" s="84" t="s">
        <v>87</v>
      </c>
      <c r="ES176" s="2664" t="str">
        <f>(IF(EY176&gt;0,"Gündüz [ U ] "&amp;EY176&amp;EZ176&amp;" dağıtılmış",IF(EY176&lt;0," Gündüz [ U ] "&amp;EY176&amp;EZ176&amp;" dağıtılmış","Tamam")))</f>
        <v>Tamam</v>
      </c>
      <c r="EY176" s="1782">
        <f>CP367-DC119</f>
        <v>0</v>
      </c>
      <c r="EZ176" s="84" t="str">
        <f t="shared" si="392"/>
        <v/>
      </c>
      <c r="FA176" s="1436"/>
      <c r="FE176" s="84">
        <f t="shared" si="375"/>
        <v>0</v>
      </c>
      <c r="FF176" s="4455" t="str">
        <f t="shared" si="357"/>
        <v/>
      </c>
      <c r="FG176" s="4456"/>
      <c r="FH176" s="4457"/>
      <c r="FI176" s="84">
        <f t="shared" si="376"/>
        <v>0</v>
      </c>
      <c r="FJ176" s="801">
        <f t="shared" si="377"/>
        <v>0</v>
      </c>
      <c r="FK176" s="333">
        <f t="shared" si="378"/>
        <v>0</v>
      </c>
      <c r="FP176" s="336"/>
      <c r="FQ176" s="336"/>
      <c r="FR176" s="336"/>
      <c r="FS176" s="336"/>
      <c r="FT176" s="336"/>
      <c r="FU176" s="336"/>
      <c r="FV176" s="336"/>
      <c r="LS176" s="2113">
        <f t="shared" si="379"/>
        <v>0</v>
      </c>
    </row>
    <row r="177" spans="3:331" s="84" customFormat="1" ht="9.75" customHeight="1">
      <c r="C177" s="738"/>
      <c r="D177" s="1327"/>
      <c r="E177" s="4255"/>
      <c r="F177" s="4918"/>
      <c r="G177" s="4919"/>
      <c r="H177" s="4919"/>
      <c r="I177" s="4919"/>
      <c r="J177" s="4920"/>
      <c r="K177" s="2644"/>
      <c r="L177" s="2743"/>
      <c r="M177" s="4958"/>
      <c r="N177" s="4959"/>
      <c r="O177" s="4959"/>
      <c r="P177" s="4959"/>
      <c r="Q177" s="4959"/>
      <c r="R177" s="4959"/>
      <c r="S177" s="4959"/>
      <c r="T177" s="4959"/>
      <c r="U177" s="4545"/>
      <c r="V177" s="1953" t="str">
        <f>IF(F177="","",(F177&amp;(COUNTIF($F$170:F177,F177))))</f>
        <v/>
      </c>
      <c r="W177" s="4544"/>
      <c r="X177" s="4545"/>
      <c r="Y177" s="3875"/>
      <c r="Z177" s="3016">
        <f t="shared" si="359"/>
        <v>0</v>
      </c>
      <c r="AA177" s="3028"/>
      <c r="AB177" s="4960"/>
      <c r="AC177" s="4961"/>
      <c r="AD177" s="3062"/>
      <c r="AE177" s="2691"/>
      <c r="AF177" s="2197"/>
      <c r="AG177" s="691"/>
      <c r="AH177" s="691"/>
      <c r="AI177" s="691"/>
      <c r="AJ177" s="691"/>
      <c r="AK177" s="691"/>
      <c r="AL177" s="691"/>
      <c r="AM177" s="691"/>
      <c r="AN177" s="691"/>
      <c r="AO177" s="691"/>
      <c r="AP177" s="692"/>
      <c r="AQ177" s="691"/>
      <c r="AR177" s="691"/>
      <c r="AS177" s="691"/>
      <c r="AT177" s="691"/>
      <c r="AU177" s="691"/>
      <c r="AV177" s="691"/>
      <c r="AW177" s="691"/>
      <c r="AX177" s="691"/>
      <c r="AY177" s="691"/>
      <c r="AZ177" s="691"/>
      <c r="BA177" s="691"/>
      <c r="BB177" s="691"/>
      <c r="BC177" s="691"/>
      <c r="BD177" s="691"/>
      <c r="BE177" s="691"/>
      <c r="BF177" s="691"/>
      <c r="BG177" s="2707"/>
      <c r="BH177" s="2862"/>
      <c r="BI177" s="2895"/>
      <c r="BJ177" s="2896"/>
      <c r="BK177" s="3687"/>
      <c r="BL177" s="3731"/>
      <c r="BM177" s="3882">
        <f t="shared" si="360"/>
        <v>0</v>
      </c>
      <c r="BN177" s="3815"/>
      <c r="BO177" s="3888">
        <f t="shared" si="361"/>
        <v>0</v>
      </c>
      <c r="BP177" s="3323">
        <f>(IF(W177="ARA SINAV",(IFERROR((VLOOKUP(AB177,hesap!V:W,2,0)),0)),0))+Y177</f>
        <v>0</v>
      </c>
      <c r="BQ177" s="3357">
        <f t="shared" si="362"/>
        <v>0</v>
      </c>
      <c r="BR177" s="2964"/>
      <c r="BS177" s="2724"/>
      <c r="BT177" s="4825">
        <f t="shared" si="363"/>
        <v>0</v>
      </c>
      <c r="BU177" s="4826"/>
      <c r="BV177" s="2917">
        <f t="shared" si="380"/>
        <v>0</v>
      </c>
      <c r="BW177" s="2971">
        <f t="shared" si="381"/>
        <v>0</v>
      </c>
      <c r="BX177" s="4372">
        <f t="shared" si="364"/>
        <v>0</v>
      </c>
      <c r="BY177" s="4373"/>
      <c r="BZ177" s="4373"/>
      <c r="CA177" s="4374"/>
      <c r="CB177" s="326"/>
      <c r="CC177" s="324"/>
      <c r="CD177" s="323"/>
      <c r="CE177" s="325"/>
      <c r="CF177" s="326"/>
      <c r="CG177" s="324"/>
      <c r="CH177" s="323"/>
      <c r="CI177" s="2165"/>
      <c r="CJ177" s="326"/>
      <c r="CK177" s="2158"/>
      <c r="CL177" s="2398"/>
      <c r="CM177" s="2158"/>
      <c r="CN177" s="323"/>
      <c r="CO177" s="2158"/>
      <c r="CP177" s="4827" t="str">
        <f>IF(FF177&lt;&gt;"FAZLA !!!",EB177,'BİLGİ GİR'!FF177)</f>
        <v/>
      </c>
      <c r="CQ177" s="4828"/>
      <c r="CR177" s="4829"/>
      <c r="CS177" s="242">
        <f>CB103*CB177+CD103*CD177+CF103*CF177+CH103*CH177+CJ103*CJ177+CL103*CL177+CN103*CN177</f>
        <v>0</v>
      </c>
      <c r="CT177" s="241">
        <f>CB103*CC177+CD103*CE177+CF103*CG177+CH103*CI177+CJ103*CK177+CL103*CM177+CN103*CO177</f>
        <v>0</v>
      </c>
      <c r="CU177" s="4032" t="s">
        <v>206</v>
      </c>
      <c r="CV177" s="4051">
        <f t="shared" ref="CV177:DB177" si="394">(FIXED((COUNTIF(CV120:CV174,"F")))*1)+(FIXED((COUNTIF(CV107:CV115,"GF")))*1)</f>
        <v>0</v>
      </c>
      <c r="CW177" s="4052">
        <f t="shared" si="394"/>
        <v>0</v>
      </c>
      <c r="CX177" s="4052">
        <f t="shared" si="394"/>
        <v>0</v>
      </c>
      <c r="CY177" s="4052">
        <f t="shared" si="394"/>
        <v>0</v>
      </c>
      <c r="CZ177" s="4053">
        <f t="shared" si="394"/>
        <v>0</v>
      </c>
      <c r="DA177" s="4054">
        <f t="shared" si="394"/>
        <v>0</v>
      </c>
      <c r="DB177" s="4055">
        <f t="shared" si="394"/>
        <v>0</v>
      </c>
      <c r="DC177" s="4056">
        <f>SUM(CV177:DB177)</f>
        <v>0</v>
      </c>
      <c r="DD177" s="1807"/>
      <c r="DE177" s="86">
        <f t="shared" si="382"/>
        <v>4</v>
      </c>
      <c r="DF177" s="87">
        <f t="shared" si="383"/>
        <v>4</v>
      </c>
      <c r="DG177" s="87">
        <f t="shared" si="384"/>
        <v>4</v>
      </c>
      <c r="DH177" s="87">
        <f t="shared" si="385"/>
        <v>4</v>
      </c>
      <c r="DI177" s="87">
        <f t="shared" si="386"/>
        <v>4</v>
      </c>
      <c r="DJ177" s="87">
        <f t="shared" si="387"/>
        <v>4</v>
      </c>
      <c r="DK177" s="87">
        <f t="shared" si="388"/>
        <v>4</v>
      </c>
      <c r="DL177" s="132" t="str">
        <f t="shared" si="350"/>
        <v/>
      </c>
      <c r="DM177" s="132" t="str">
        <f t="shared" si="351"/>
        <v/>
      </c>
      <c r="DN177" s="132" t="str">
        <f t="shared" si="352"/>
        <v/>
      </c>
      <c r="DO177" s="132" t="str">
        <f t="shared" si="353"/>
        <v/>
      </c>
      <c r="DP177" s="132" t="str">
        <f t="shared" si="354"/>
        <v/>
      </c>
      <c r="DQ177" s="132" t="str">
        <f t="shared" si="355"/>
        <v/>
      </c>
      <c r="DR177" s="132" t="str">
        <f t="shared" si="356"/>
        <v/>
      </c>
      <c r="DS177" s="89" t="str">
        <f t="shared" si="389"/>
        <v/>
      </c>
      <c r="DT177" s="73"/>
      <c r="DU177" s="88" t="str">
        <f t="shared" si="366"/>
        <v/>
      </c>
      <c r="DV177" s="88" t="str">
        <f t="shared" si="367"/>
        <v/>
      </c>
      <c r="DW177" s="88" t="str">
        <f t="shared" si="368"/>
        <v/>
      </c>
      <c r="DX177" s="88" t="str">
        <f t="shared" si="369"/>
        <v/>
      </c>
      <c r="DY177" s="88" t="str">
        <f t="shared" si="370"/>
        <v/>
      </c>
      <c r="DZ177" s="88" t="str">
        <f t="shared" si="371"/>
        <v/>
      </c>
      <c r="EA177" s="88" t="str">
        <f t="shared" si="372"/>
        <v/>
      </c>
      <c r="EB177" s="89" t="str">
        <f t="shared" si="390"/>
        <v/>
      </c>
      <c r="ED177" s="1250">
        <f t="shared" si="373"/>
        <v>0</v>
      </c>
      <c r="EE177" s="1787">
        <f t="shared" si="374"/>
        <v>0</v>
      </c>
      <c r="EF177" s="2661" t="s">
        <v>325</v>
      </c>
      <c r="EG177" s="90"/>
      <c r="EH177" s="90"/>
      <c r="EI177" s="90"/>
      <c r="EJ177" s="90"/>
      <c r="EK177" s="33"/>
      <c r="EO177" s="84" t="s">
        <v>87</v>
      </c>
      <c r="ES177" s="2664" t="str">
        <f>(IF(EY177&gt;0,"Gece [ U ] "&amp;EY177&amp;EZ177&amp;" dağıtılmış",IF(EY177&lt;0," Gece [ U ] "&amp;EY177&amp;EZ177&amp;" dağıtılmış","Tamam")))</f>
        <v>Tamam</v>
      </c>
      <c r="EY177" s="1782">
        <f>CP368-DC178</f>
        <v>0</v>
      </c>
      <c r="EZ177" s="84" t="str">
        <f t="shared" si="392"/>
        <v/>
      </c>
      <c r="FA177" s="1436"/>
      <c r="FE177" s="84">
        <f t="shared" si="375"/>
        <v>0</v>
      </c>
      <c r="FF177" s="4455" t="str">
        <f t="shared" si="357"/>
        <v/>
      </c>
      <c r="FG177" s="4456"/>
      <c r="FH177" s="4457"/>
      <c r="FI177" s="84">
        <f t="shared" si="376"/>
        <v>0</v>
      </c>
      <c r="FJ177" s="801">
        <f t="shared" si="377"/>
        <v>0</v>
      </c>
      <c r="FK177" s="333">
        <f t="shared" si="378"/>
        <v>0</v>
      </c>
      <c r="FP177" s="336"/>
      <c r="FQ177" s="336"/>
      <c r="FR177" s="336"/>
      <c r="FS177" s="336"/>
      <c r="FT177" s="336"/>
      <c r="FU177" s="336"/>
      <c r="FV177" s="336"/>
      <c r="LS177" s="2113">
        <f t="shared" si="379"/>
        <v>0</v>
      </c>
    </row>
    <row r="178" spans="3:331" s="84" customFormat="1" ht="10.5" customHeight="1" thickBot="1">
      <c r="C178" s="738"/>
      <c r="D178" s="1327"/>
      <c r="E178" s="4255"/>
      <c r="F178" s="4972"/>
      <c r="G178" s="4973"/>
      <c r="H178" s="4973"/>
      <c r="I178" s="4973"/>
      <c r="J178" s="4974"/>
      <c r="K178" s="2793"/>
      <c r="L178" s="2744"/>
      <c r="M178" s="4962"/>
      <c r="N178" s="4963"/>
      <c r="O178" s="4963"/>
      <c r="P178" s="4963"/>
      <c r="Q178" s="4963"/>
      <c r="R178" s="4963"/>
      <c r="S178" s="4963"/>
      <c r="T178" s="4963"/>
      <c r="U178" s="4555"/>
      <c r="V178" s="1953" t="str">
        <f>IF(F178="","",(F178&amp;(COUNTIF($F$170:F178,F178))))</f>
        <v/>
      </c>
      <c r="W178" s="4554"/>
      <c r="X178" s="4555"/>
      <c r="Y178" s="3876"/>
      <c r="Z178" s="3016">
        <f t="shared" si="359"/>
        <v>0</v>
      </c>
      <c r="AA178" s="3027"/>
      <c r="AB178" s="4779"/>
      <c r="AC178" s="4780"/>
      <c r="AD178" s="3062"/>
      <c r="AE178" s="2691"/>
      <c r="AF178" s="2197"/>
      <c r="AG178" s="691"/>
      <c r="AH178" s="691"/>
      <c r="AI178" s="691"/>
      <c r="AJ178" s="691"/>
      <c r="AK178" s="691"/>
      <c r="AL178" s="691"/>
      <c r="AM178" s="691"/>
      <c r="AN178" s="691"/>
      <c r="AO178" s="691"/>
      <c r="AP178" s="692"/>
      <c r="AQ178" s="691"/>
      <c r="AR178" s="691"/>
      <c r="AS178" s="691"/>
      <c r="AT178" s="691"/>
      <c r="AU178" s="691"/>
      <c r="AV178" s="691"/>
      <c r="AW178" s="691"/>
      <c r="AX178" s="691"/>
      <c r="AY178" s="691"/>
      <c r="AZ178" s="691"/>
      <c r="BA178" s="691"/>
      <c r="BB178" s="691"/>
      <c r="BC178" s="691"/>
      <c r="BD178" s="691"/>
      <c r="BE178" s="691"/>
      <c r="BF178" s="691"/>
      <c r="BG178" s="2707"/>
      <c r="BH178" s="2862"/>
      <c r="BI178" s="2897"/>
      <c r="BJ178" s="2898"/>
      <c r="BK178" s="3688"/>
      <c r="BL178" s="3732"/>
      <c r="BM178" s="3882">
        <f t="shared" si="360"/>
        <v>0</v>
      </c>
      <c r="BN178" s="3747"/>
      <c r="BO178" s="3888">
        <f t="shared" si="361"/>
        <v>0</v>
      </c>
      <c r="BP178" s="3323">
        <f>(IF(W178="ARA SINAV",(IFERROR((VLOOKUP(AB178,hesap!V:W,2,0)),0)),0))+Y178</f>
        <v>0</v>
      </c>
      <c r="BQ178" s="3357">
        <f t="shared" si="362"/>
        <v>0</v>
      </c>
      <c r="BR178" s="2965"/>
      <c r="BS178" s="2725"/>
      <c r="BT178" s="4825">
        <f t="shared" si="363"/>
        <v>0</v>
      </c>
      <c r="BU178" s="4826"/>
      <c r="BV178" s="2917">
        <f t="shared" si="380"/>
        <v>0</v>
      </c>
      <c r="BW178" s="2971">
        <f t="shared" si="381"/>
        <v>0</v>
      </c>
      <c r="BX178" s="4372">
        <f t="shared" si="364"/>
        <v>0</v>
      </c>
      <c r="BY178" s="4373"/>
      <c r="BZ178" s="4373"/>
      <c r="CA178" s="4374"/>
      <c r="CB178" s="330"/>
      <c r="CC178" s="328"/>
      <c r="CD178" s="327"/>
      <c r="CE178" s="329"/>
      <c r="CF178" s="330"/>
      <c r="CG178" s="328"/>
      <c r="CH178" s="327"/>
      <c r="CI178" s="2166"/>
      <c r="CJ178" s="330"/>
      <c r="CK178" s="2159"/>
      <c r="CL178" s="2399"/>
      <c r="CM178" s="2159"/>
      <c r="CN178" s="327"/>
      <c r="CO178" s="2159"/>
      <c r="CP178" s="4827" t="str">
        <f>IF(FF178&lt;&gt;"FAZLA !!!",EB178,'BİLGİ GİR'!FF178)</f>
        <v/>
      </c>
      <c r="CQ178" s="4828"/>
      <c r="CR178" s="4829"/>
      <c r="CS178" s="242">
        <f>CB103*CB178+CD103*CD178+CF103*CF178+CH103*CH178+CJ103*CJ178+CL103*CL178+CN103*CN178</f>
        <v>0</v>
      </c>
      <c r="CT178" s="241">
        <f>CB103*CC178+CD103*CE178+CF103*CG178+CH103*CI178+CJ103*CK178+CL103*CM178+CN103*CO178</f>
        <v>0</v>
      </c>
      <c r="CU178" s="3279" t="s">
        <v>236</v>
      </c>
      <c r="CV178" s="2781">
        <f>(FIXED((COUNTIF(CV120:CV174,"U")))*1)+(FIXED((COUNTIF(CV107:CV115,"GU")))*1)</f>
        <v>0</v>
      </c>
      <c r="CW178" s="2782">
        <f t="shared" ref="CW178:CZ178" si="395">(FIXED((COUNTIF(CW120:CW174,"U")))*1)+(FIXED((COUNTIF(CW107:CW115,"GU")))*1)</f>
        <v>0</v>
      </c>
      <c r="CX178" s="2782">
        <f t="shared" si="395"/>
        <v>0</v>
      </c>
      <c r="CY178" s="2782">
        <f t="shared" si="395"/>
        <v>0</v>
      </c>
      <c r="CZ178" s="3332">
        <f t="shared" si="395"/>
        <v>0</v>
      </c>
      <c r="DA178" s="3345">
        <f>(FIXED((COUNTIF(DA120:DA174,"U")))*1)+(FIXED((COUNTIF(DA107:DA115,"GU")))*1)</f>
        <v>0</v>
      </c>
      <c r="DB178" s="2783">
        <f>(FIXED((COUNTIF(DB120:DB174,"U")))*1)+(FIXED((COUNTIF(DB107:DB115,"GU")))*1)</f>
        <v>0</v>
      </c>
      <c r="DC178" s="3295">
        <f>SUM(CV178:DB178)</f>
        <v>0</v>
      </c>
      <c r="DD178" s="1807"/>
      <c r="DE178" s="86">
        <f t="shared" si="382"/>
        <v>4</v>
      </c>
      <c r="DF178" s="87">
        <f t="shared" si="383"/>
        <v>4</v>
      </c>
      <c r="DG178" s="87">
        <f t="shared" si="384"/>
        <v>4</v>
      </c>
      <c r="DH178" s="87">
        <f t="shared" si="385"/>
        <v>4</v>
      </c>
      <c r="DI178" s="87">
        <f t="shared" si="386"/>
        <v>4</v>
      </c>
      <c r="DJ178" s="87">
        <f t="shared" si="387"/>
        <v>4</v>
      </c>
      <c r="DK178" s="87">
        <f t="shared" si="388"/>
        <v>4</v>
      </c>
      <c r="DL178" s="132" t="str">
        <f t="shared" si="350"/>
        <v/>
      </c>
      <c r="DM178" s="132" t="str">
        <f t="shared" si="351"/>
        <v/>
      </c>
      <c r="DN178" s="132" t="str">
        <f t="shared" si="352"/>
        <v/>
      </c>
      <c r="DO178" s="132" t="str">
        <f t="shared" si="353"/>
        <v/>
      </c>
      <c r="DP178" s="132" t="str">
        <f t="shared" si="354"/>
        <v/>
      </c>
      <c r="DQ178" s="132" t="str">
        <f t="shared" si="355"/>
        <v/>
      </c>
      <c r="DR178" s="132" t="str">
        <f t="shared" si="356"/>
        <v/>
      </c>
      <c r="DS178" s="89" t="str">
        <f t="shared" si="389"/>
        <v/>
      </c>
      <c r="DT178" s="73"/>
      <c r="DU178" s="88" t="str">
        <f t="shared" si="366"/>
        <v/>
      </c>
      <c r="DV178" s="88" t="str">
        <f t="shared" si="367"/>
        <v/>
      </c>
      <c r="DW178" s="88" t="str">
        <f t="shared" si="368"/>
        <v/>
      </c>
      <c r="DX178" s="88" t="str">
        <f t="shared" si="369"/>
        <v/>
      </c>
      <c r="DY178" s="88" t="str">
        <f t="shared" si="370"/>
        <v/>
      </c>
      <c r="DZ178" s="88" t="str">
        <f t="shared" si="371"/>
        <v/>
      </c>
      <c r="EA178" s="88" t="str">
        <f t="shared" si="372"/>
        <v/>
      </c>
      <c r="EB178" s="89" t="str">
        <f t="shared" si="390"/>
        <v/>
      </c>
      <c r="ED178" s="1250">
        <f t="shared" si="373"/>
        <v>0</v>
      </c>
      <c r="EE178" s="1787">
        <f t="shared" si="374"/>
        <v>0</v>
      </c>
      <c r="EF178" s="2661" t="s">
        <v>326</v>
      </c>
      <c r="EG178" s="90"/>
      <c r="EH178" s="90"/>
      <c r="EI178" s="90"/>
      <c r="EJ178" s="90"/>
      <c r="EK178" s="33"/>
      <c r="EO178" s="84" t="s">
        <v>87</v>
      </c>
      <c r="ES178" s="2664" t="str">
        <f>(IF(EY178&gt;0,"Gündüz [ Z ] "&amp;EY178&amp;EZ178&amp;" dağıtılmış",IF(EY178&lt;0," Gündüz [ Z ] "&amp;EY178&amp;EZ178&amp;" dağıtılmış","Tamam")))</f>
        <v>Tamam</v>
      </c>
      <c r="EY178" s="1782">
        <f>BT141-DC117</f>
        <v>0</v>
      </c>
      <c r="EZ178" s="84" t="str">
        <f t="shared" ref="EZ178:EZ179" si="396">IF(EY178=0,"",IF(EY178&lt;0," fazla"," noksan"))</f>
        <v/>
      </c>
      <c r="FA178" s="1436"/>
      <c r="FE178" s="84">
        <f t="shared" si="375"/>
        <v>0</v>
      </c>
      <c r="FF178" s="4455" t="str">
        <f t="shared" si="357"/>
        <v/>
      </c>
      <c r="FG178" s="4456"/>
      <c r="FH178" s="4457"/>
      <c r="FI178" s="84">
        <f t="shared" si="376"/>
        <v>0</v>
      </c>
      <c r="FJ178" s="801">
        <f t="shared" si="377"/>
        <v>0</v>
      </c>
      <c r="FK178" s="333">
        <f t="shared" si="378"/>
        <v>0</v>
      </c>
      <c r="FP178" s="336"/>
      <c r="FQ178" s="336"/>
      <c r="FR178" s="336"/>
      <c r="FS178" s="336"/>
      <c r="FT178" s="336"/>
      <c r="FU178" s="336"/>
      <c r="FV178" s="336"/>
      <c r="LS178" s="2113">
        <f t="shared" si="379"/>
        <v>0</v>
      </c>
    </row>
    <row r="179" spans="3:331" s="84" customFormat="1" ht="10.5" customHeight="1">
      <c r="C179" s="738"/>
      <c r="D179" s="1327"/>
      <c r="E179" s="4255"/>
      <c r="F179" s="4918"/>
      <c r="G179" s="4919"/>
      <c r="H179" s="4919"/>
      <c r="I179" s="4919"/>
      <c r="J179" s="4920"/>
      <c r="K179" s="2644"/>
      <c r="L179" s="2743"/>
      <c r="M179" s="4958"/>
      <c r="N179" s="4959"/>
      <c r="O179" s="4959"/>
      <c r="P179" s="4959"/>
      <c r="Q179" s="4959"/>
      <c r="R179" s="4959"/>
      <c r="S179" s="4959"/>
      <c r="T179" s="4959"/>
      <c r="U179" s="4545"/>
      <c r="V179" s="1953" t="str">
        <f>IF(F179="","",(F179&amp;(COUNTIF($F$170:F179,F179))))</f>
        <v/>
      </c>
      <c r="W179" s="4544"/>
      <c r="X179" s="4545"/>
      <c r="Y179" s="3875"/>
      <c r="Z179" s="3016">
        <f t="shared" si="359"/>
        <v>0</v>
      </c>
      <c r="AA179" s="3028"/>
      <c r="AB179" s="4960"/>
      <c r="AC179" s="4961"/>
      <c r="AD179" s="3062"/>
      <c r="AE179" s="2691"/>
      <c r="AF179" s="2197"/>
      <c r="AG179" s="691"/>
      <c r="AH179" s="691"/>
      <c r="AI179" s="691"/>
      <c r="AJ179" s="691"/>
      <c r="AK179" s="691"/>
      <c r="AL179" s="691"/>
      <c r="AM179" s="691"/>
      <c r="AN179" s="691"/>
      <c r="AO179" s="691"/>
      <c r="AP179" s="692"/>
      <c r="AQ179" s="691"/>
      <c r="AR179" s="691"/>
      <c r="AS179" s="691"/>
      <c r="AT179" s="691"/>
      <c r="AU179" s="691"/>
      <c r="AV179" s="691"/>
      <c r="AW179" s="691"/>
      <c r="AX179" s="691"/>
      <c r="AY179" s="691"/>
      <c r="AZ179" s="691"/>
      <c r="BA179" s="691"/>
      <c r="BB179" s="691"/>
      <c r="BC179" s="691"/>
      <c r="BD179" s="691"/>
      <c r="BE179" s="691"/>
      <c r="BF179" s="691"/>
      <c r="BG179" s="2707"/>
      <c r="BH179" s="2862"/>
      <c r="BI179" s="2895"/>
      <c r="BJ179" s="2896"/>
      <c r="BK179" s="3687"/>
      <c r="BL179" s="3731"/>
      <c r="BM179" s="3882">
        <f t="shared" si="360"/>
        <v>0</v>
      </c>
      <c r="BN179" s="3746"/>
      <c r="BO179" s="3888">
        <f t="shared" si="361"/>
        <v>0</v>
      </c>
      <c r="BP179" s="3323">
        <f>(IF(W179="ARA SINAV",(IFERROR((VLOOKUP(AB179,hesap!V:W,2,0)),0)),0))+Y179</f>
        <v>0</v>
      </c>
      <c r="BQ179" s="3357">
        <f t="shared" si="362"/>
        <v>0</v>
      </c>
      <c r="BR179" s="2964"/>
      <c r="BS179" s="2724"/>
      <c r="BT179" s="4825">
        <f t="shared" si="363"/>
        <v>0</v>
      </c>
      <c r="BU179" s="4826"/>
      <c r="BV179" s="2917">
        <f t="shared" si="380"/>
        <v>0</v>
      </c>
      <c r="BW179" s="2971">
        <f t="shared" si="381"/>
        <v>0</v>
      </c>
      <c r="BX179" s="4372">
        <f t="shared" si="364"/>
        <v>0</v>
      </c>
      <c r="BY179" s="4373"/>
      <c r="BZ179" s="4373"/>
      <c r="CA179" s="4374"/>
      <c r="CB179" s="326"/>
      <c r="CC179" s="324"/>
      <c r="CD179" s="323"/>
      <c r="CE179" s="325"/>
      <c r="CF179" s="326"/>
      <c r="CG179" s="324"/>
      <c r="CH179" s="323"/>
      <c r="CI179" s="2165"/>
      <c r="CJ179" s="326"/>
      <c r="CK179" s="2158"/>
      <c r="CL179" s="2398"/>
      <c r="CM179" s="2158"/>
      <c r="CN179" s="323"/>
      <c r="CO179" s="2158"/>
      <c r="CP179" s="4827" t="str">
        <f>IF(FF179&lt;&gt;"FAZLA !!!",EB179,'BİLGİ GİR'!FF179)</f>
        <v/>
      </c>
      <c r="CQ179" s="4828"/>
      <c r="CR179" s="4829"/>
      <c r="CS179" s="242">
        <f>CB103*CB179+CD103*CD179+CF103*CF179+CH103*CH179+CJ103*CJ179+CL103*CL179+CN103*CN179</f>
        <v>0</v>
      </c>
      <c r="CT179" s="241">
        <f>CB103*CC179+CD103*CE179+CF103*CG179+CH103*CI179+CJ103*CK179+CL103*CM179+CN103*CO179</f>
        <v>0</v>
      </c>
      <c r="CU179" s="4845" t="s">
        <v>276</v>
      </c>
      <c r="CV179" s="4846"/>
      <c r="CW179" s="4846"/>
      <c r="CX179" s="4846"/>
      <c r="CY179" s="4846"/>
      <c r="CZ179" s="4846"/>
      <c r="DA179" s="4846"/>
      <c r="DB179" s="4846"/>
      <c r="DC179" s="4847"/>
      <c r="DD179" s="1807"/>
      <c r="DE179" s="86">
        <f t="shared" si="382"/>
        <v>4</v>
      </c>
      <c r="DF179" s="87">
        <f t="shared" si="383"/>
        <v>4</v>
      </c>
      <c r="DG179" s="87">
        <f t="shared" si="384"/>
        <v>4</v>
      </c>
      <c r="DH179" s="87">
        <f t="shared" si="385"/>
        <v>4</v>
      </c>
      <c r="DI179" s="87">
        <f t="shared" si="386"/>
        <v>4</v>
      </c>
      <c r="DJ179" s="87">
        <f t="shared" si="387"/>
        <v>4</v>
      </c>
      <c r="DK179" s="87">
        <f t="shared" si="388"/>
        <v>4</v>
      </c>
      <c r="DL179" s="132" t="str">
        <f t="shared" si="350"/>
        <v/>
      </c>
      <c r="DM179" s="132" t="str">
        <f t="shared" si="351"/>
        <v/>
      </c>
      <c r="DN179" s="132" t="str">
        <f t="shared" si="352"/>
        <v/>
      </c>
      <c r="DO179" s="132" t="str">
        <f t="shared" si="353"/>
        <v/>
      </c>
      <c r="DP179" s="132" t="str">
        <f t="shared" si="354"/>
        <v/>
      </c>
      <c r="DQ179" s="132" t="str">
        <f t="shared" si="355"/>
        <v/>
      </c>
      <c r="DR179" s="132" t="str">
        <f t="shared" si="356"/>
        <v/>
      </c>
      <c r="DS179" s="89" t="str">
        <f t="shared" si="389"/>
        <v/>
      </c>
      <c r="DT179" s="73"/>
      <c r="DU179" s="88" t="str">
        <f t="shared" si="366"/>
        <v/>
      </c>
      <c r="DV179" s="88" t="str">
        <f t="shared" si="367"/>
        <v/>
      </c>
      <c r="DW179" s="88" t="str">
        <f t="shared" si="368"/>
        <v/>
      </c>
      <c r="DX179" s="88" t="str">
        <f t="shared" si="369"/>
        <v/>
      </c>
      <c r="DY179" s="88" t="str">
        <f t="shared" si="370"/>
        <v/>
      </c>
      <c r="DZ179" s="88" t="str">
        <f t="shared" si="371"/>
        <v/>
      </c>
      <c r="EA179" s="88" t="str">
        <f t="shared" si="372"/>
        <v/>
      </c>
      <c r="EB179" s="89" t="str">
        <f t="shared" si="390"/>
        <v/>
      </c>
      <c r="ED179" s="1250">
        <f t="shared" si="373"/>
        <v>0</v>
      </c>
      <c r="EE179" s="1787">
        <f t="shared" si="374"/>
        <v>0</v>
      </c>
      <c r="EF179" s="2660" t="s">
        <v>298</v>
      </c>
      <c r="EG179" s="90"/>
      <c r="EH179" s="90"/>
      <c r="EI179" s="90"/>
      <c r="EJ179" s="90"/>
      <c r="EK179" s="33"/>
      <c r="EO179" s="84" t="s">
        <v>87</v>
      </c>
      <c r="ES179" s="2664" t="str">
        <f>(IF(EY179&gt;0,"Gece [ Z ] "&amp;EY179&amp;EZ179&amp;" dağıtılmış",IF(EY179&lt;0," Gece [ Z ] "&amp;EY179&amp;EZ179&amp;" dağıtılmış","Tamam")))</f>
        <v>Tamam</v>
      </c>
      <c r="EY179" s="1782">
        <f>BT189-DC176</f>
        <v>0</v>
      </c>
      <c r="EZ179" s="84" t="str">
        <f t="shared" si="396"/>
        <v/>
      </c>
      <c r="FA179" s="1436"/>
      <c r="FE179" s="84">
        <f t="shared" si="375"/>
        <v>0</v>
      </c>
      <c r="FF179" s="4455" t="str">
        <f t="shared" si="357"/>
        <v/>
      </c>
      <c r="FG179" s="4456"/>
      <c r="FH179" s="4457"/>
      <c r="FI179" s="84">
        <f t="shared" si="376"/>
        <v>0</v>
      </c>
      <c r="FJ179" s="801">
        <f t="shared" si="377"/>
        <v>0</v>
      </c>
      <c r="FK179" s="333">
        <f t="shared" si="378"/>
        <v>0</v>
      </c>
      <c r="FP179" s="336"/>
      <c r="FQ179" s="336"/>
      <c r="FR179" s="336"/>
      <c r="FS179" s="336"/>
      <c r="FT179" s="336"/>
      <c r="FU179" s="336"/>
      <c r="FV179" s="336"/>
      <c r="LS179" s="2113">
        <f t="shared" si="379"/>
        <v>0</v>
      </c>
    </row>
    <row r="180" spans="3:331" s="84" customFormat="1" ht="9.75" customHeight="1">
      <c r="C180" s="738"/>
      <c r="D180" s="1327"/>
      <c r="E180" s="4255"/>
      <c r="F180" s="4972"/>
      <c r="G180" s="4973"/>
      <c r="H180" s="4973"/>
      <c r="I180" s="4973"/>
      <c r="J180" s="4974"/>
      <c r="K180" s="2793"/>
      <c r="L180" s="2744"/>
      <c r="M180" s="4962"/>
      <c r="N180" s="4963"/>
      <c r="O180" s="4963"/>
      <c r="P180" s="4963"/>
      <c r="Q180" s="4963"/>
      <c r="R180" s="4963"/>
      <c r="S180" s="4963"/>
      <c r="T180" s="4963"/>
      <c r="U180" s="4555"/>
      <c r="V180" s="1953" t="str">
        <f>IF(F180="","",(F180&amp;(COUNTIF($F$170:F180,F180))))</f>
        <v/>
      </c>
      <c r="W180" s="4554"/>
      <c r="X180" s="4555"/>
      <c r="Y180" s="3876"/>
      <c r="Z180" s="3016">
        <f t="shared" si="359"/>
        <v>0</v>
      </c>
      <c r="AA180" s="3027"/>
      <c r="AB180" s="4779"/>
      <c r="AC180" s="4780"/>
      <c r="AD180" s="3062"/>
      <c r="AE180" s="2691"/>
      <c r="AF180" s="2197"/>
      <c r="AG180" s="691"/>
      <c r="AH180" s="691"/>
      <c r="AI180" s="691"/>
      <c r="AJ180" s="691"/>
      <c r="AK180" s="691"/>
      <c r="AL180" s="691"/>
      <c r="AM180" s="691"/>
      <c r="AN180" s="691"/>
      <c r="AO180" s="691"/>
      <c r="AP180" s="692"/>
      <c r="AQ180" s="691"/>
      <c r="AR180" s="691"/>
      <c r="AS180" s="691"/>
      <c r="AT180" s="691"/>
      <c r="AU180" s="691"/>
      <c r="AV180" s="691"/>
      <c r="AW180" s="691"/>
      <c r="AX180" s="691"/>
      <c r="AY180" s="691"/>
      <c r="AZ180" s="691"/>
      <c r="BA180" s="691"/>
      <c r="BB180" s="691"/>
      <c r="BC180" s="691"/>
      <c r="BD180" s="691"/>
      <c r="BE180" s="691"/>
      <c r="BF180" s="691"/>
      <c r="BG180" s="2707"/>
      <c r="BH180" s="2862"/>
      <c r="BI180" s="2897"/>
      <c r="BJ180" s="2898"/>
      <c r="BK180" s="3688"/>
      <c r="BL180" s="3732"/>
      <c r="BM180" s="3882">
        <f t="shared" si="360"/>
        <v>0</v>
      </c>
      <c r="BN180" s="3747"/>
      <c r="BO180" s="3888">
        <f t="shared" si="361"/>
        <v>0</v>
      </c>
      <c r="BP180" s="3323">
        <f>(IF(W180="ARA SINAV",(IFERROR((VLOOKUP(AB180,hesap!V:W,2,0)),0)),0))+Y180</f>
        <v>0</v>
      </c>
      <c r="BQ180" s="3357">
        <f t="shared" si="362"/>
        <v>0</v>
      </c>
      <c r="BR180" s="2965"/>
      <c r="BS180" s="2725"/>
      <c r="BT180" s="4825">
        <f t="shared" si="363"/>
        <v>0</v>
      </c>
      <c r="BU180" s="4826"/>
      <c r="BV180" s="2917">
        <f t="shared" si="380"/>
        <v>0</v>
      </c>
      <c r="BW180" s="2971">
        <f t="shared" si="381"/>
        <v>0</v>
      </c>
      <c r="BX180" s="4372">
        <f t="shared" si="364"/>
        <v>0</v>
      </c>
      <c r="BY180" s="4373"/>
      <c r="BZ180" s="4373"/>
      <c r="CA180" s="4374"/>
      <c r="CB180" s="330"/>
      <c r="CC180" s="328"/>
      <c r="CD180" s="327"/>
      <c r="CE180" s="329"/>
      <c r="CF180" s="330"/>
      <c r="CG180" s="328"/>
      <c r="CH180" s="327"/>
      <c r="CI180" s="2166"/>
      <c r="CJ180" s="330"/>
      <c r="CK180" s="2159"/>
      <c r="CL180" s="2399"/>
      <c r="CM180" s="2159"/>
      <c r="CN180" s="327"/>
      <c r="CO180" s="2159"/>
      <c r="CP180" s="4827" t="str">
        <f>IF(FF180&lt;&gt;"FAZLA !!!",EB180,'BİLGİ GİR'!FF180)</f>
        <v/>
      </c>
      <c r="CQ180" s="4828"/>
      <c r="CR180" s="4829"/>
      <c r="CS180" s="242">
        <f>CB103*CB180+CD103*CD180+CF103*CF180+CH103*CH180+CJ103*CJ180+CL103*CL180+CN103*CN180</f>
        <v>0</v>
      </c>
      <c r="CT180" s="241">
        <f>CB103*CC180+CD103*CE180+CF103*CG180+CH103*CI180+CJ103*CK180+CL103*CM180+CN103*CO180</f>
        <v>0</v>
      </c>
      <c r="CU180" s="4839" t="str">
        <f>"Gündüz Toplam : "&amp;BI141+BQ141&amp;" - "&amp;EE14&amp;" Saat"</f>
        <v>Gündüz Toplam : 0 - 0 Saat</v>
      </c>
      <c r="CV180" s="4840"/>
      <c r="CW180" s="4840"/>
      <c r="CX180" s="4840"/>
      <c r="CY180" s="4840"/>
      <c r="CZ180" s="4840"/>
      <c r="DA180" s="4840"/>
      <c r="DB180" s="4840"/>
      <c r="DC180" s="4841"/>
      <c r="DD180" s="1807"/>
      <c r="DE180" s="86">
        <f t="shared" si="382"/>
        <v>4</v>
      </c>
      <c r="DF180" s="87">
        <f t="shared" si="383"/>
        <v>4</v>
      </c>
      <c r="DG180" s="87">
        <f t="shared" si="384"/>
        <v>4</v>
      </c>
      <c r="DH180" s="87">
        <f t="shared" si="385"/>
        <v>4</v>
      </c>
      <c r="DI180" s="87">
        <f t="shared" si="386"/>
        <v>4</v>
      </c>
      <c r="DJ180" s="87">
        <f t="shared" si="387"/>
        <v>4</v>
      </c>
      <c r="DK180" s="87">
        <f t="shared" si="388"/>
        <v>4</v>
      </c>
      <c r="DL180" s="132" t="str">
        <f t="shared" si="350"/>
        <v/>
      </c>
      <c r="DM180" s="132" t="str">
        <f t="shared" si="351"/>
        <v/>
      </c>
      <c r="DN180" s="132" t="str">
        <f t="shared" si="352"/>
        <v/>
      </c>
      <c r="DO180" s="132" t="str">
        <f t="shared" si="353"/>
        <v/>
      </c>
      <c r="DP180" s="132" t="str">
        <f t="shared" si="354"/>
        <v/>
      </c>
      <c r="DQ180" s="132" t="str">
        <f t="shared" si="355"/>
        <v/>
      </c>
      <c r="DR180" s="132" t="str">
        <f t="shared" si="356"/>
        <v/>
      </c>
      <c r="DS180" s="89" t="str">
        <f t="shared" si="389"/>
        <v/>
      </c>
      <c r="DT180" s="73"/>
      <c r="DU180" s="88" t="str">
        <f t="shared" si="366"/>
        <v/>
      </c>
      <c r="DV180" s="88" t="str">
        <f t="shared" si="367"/>
        <v/>
      </c>
      <c r="DW180" s="88" t="str">
        <f t="shared" si="368"/>
        <v/>
      </c>
      <c r="DX180" s="88" t="str">
        <f t="shared" si="369"/>
        <v/>
      </c>
      <c r="DY180" s="88" t="str">
        <f t="shared" si="370"/>
        <v/>
      </c>
      <c r="DZ180" s="88" t="str">
        <f t="shared" si="371"/>
        <v/>
      </c>
      <c r="EA180" s="88" t="str">
        <f t="shared" si="372"/>
        <v/>
      </c>
      <c r="EB180" s="89" t="str">
        <f t="shared" si="390"/>
        <v/>
      </c>
      <c r="ED180" s="1250">
        <f t="shared" si="373"/>
        <v>0</v>
      </c>
      <c r="EE180" s="1787">
        <f t="shared" si="374"/>
        <v>0</v>
      </c>
      <c r="EF180" s="2661" t="s">
        <v>289</v>
      </c>
      <c r="EG180" s="90"/>
      <c r="EH180" s="90"/>
      <c r="EI180" s="90"/>
      <c r="EJ180" s="90"/>
      <c r="EK180" s="33"/>
      <c r="EO180" s="84" t="s">
        <v>87</v>
      </c>
      <c r="ES180" s="2664" t="str">
        <f>IF(AND(COUNTIF(CN14:CT14,"E")&gt;0,CN21="Pzt",(SUM(CN28:CT57))&gt;0),"Ayın son haftasında "&amp; (SUM(CN28:CT29))+ (SUM(CN56:CT57))&amp;" Saat Ekleme [E] yapılmış.","Tamam")</f>
        <v>Tamam</v>
      </c>
      <c r="FA180" s="1436"/>
      <c r="FE180" s="84">
        <f t="shared" si="375"/>
        <v>0</v>
      </c>
      <c r="FF180" s="4455" t="str">
        <f t="shared" si="357"/>
        <v/>
      </c>
      <c r="FG180" s="4456"/>
      <c r="FH180" s="4457"/>
      <c r="FI180" s="84">
        <f t="shared" si="376"/>
        <v>0</v>
      </c>
      <c r="FJ180" s="801">
        <f t="shared" si="377"/>
        <v>0</v>
      </c>
      <c r="FK180" s="333">
        <f t="shared" si="378"/>
        <v>0</v>
      </c>
      <c r="FP180" s="336"/>
      <c r="FQ180" s="336"/>
      <c r="FR180" s="336"/>
      <c r="FS180" s="336"/>
      <c r="FT180" s="336"/>
      <c r="FU180" s="336"/>
      <c r="FV180" s="336"/>
      <c r="LS180" s="2113">
        <f t="shared" si="379"/>
        <v>0</v>
      </c>
    </row>
    <row r="181" spans="3:331" s="84" customFormat="1" ht="9.75" customHeight="1" thickBot="1">
      <c r="C181" s="738"/>
      <c r="D181" s="1327"/>
      <c r="E181" s="4255"/>
      <c r="F181" s="4918"/>
      <c r="G181" s="4919"/>
      <c r="H181" s="4919"/>
      <c r="I181" s="4919"/>
      <c r="J181" s="4920"/>
      <c r="K181" s="2644"/>
      <c r="L181" s="2743"/>
      <c r="M181" s="4958"/>
      <c r="N181" s="4959"/>
      <c r="O181" s="4959"/>
      <c r="P181" s="4959"/>
      <c r="Q181" s="4959"/>
      <c r="R181" s="4959"/>
      <c r="S181" s="4959"/>
      <c r="T181" s="4959"/>
      <c r="U181" s="4545"/>
      <c r="V181" s="1953" t="str">
        <f>IF(F181="","",(F181&amp;(COUNTIF($F$170:F181,F181))))</f>
        <v/>
      </c>
      <c r="W181" s="4544"/>
      <c r="X181" s="4545"/>
      <c r="Y181" s="3875"/>
      <c r="Z181" s="3016">
        <f t="shared" si="359"/>
        <v>0</v>
      </c>
      <c r="AA181" s="3028"/>
      <c r="AB181" s="4960"/>
      <c r="AC181" s="4961"/>
      <c r="AD181" s="3062"/>
      <c r="AE181" s="2691"/>
      <c r="AF181" s="2197"/>
      <c r="AG181" s="691"/>
      <c r="AH181" s="691"/>
      <c r="AI181" s="691"/>
      <c r="AJ181" s="691"/>
      <c r="AK181" s="691"/>
      <c r="AL181" s="691"/>
      <c r="AM181" s="691"/>
      <c r="AN181" s="691"/>
      <c r="AO181" s="691"/>
      <c r="AP181" s="692"/>
      <c r="AQ181" s="691"/>
      <c r="AR181" s="691"/>
      <c r="AS181" s="692"/>
      <c r="AT181" s="692"/>
      <c r="AU181" s="692"/>
      <c r="AV181" s="692"/>
      <c r="AW181" s="692"/>
      <c r="AX181" s="692"/>
      <c r="AY181" s="692"/>
      <c r="AZ181" s="692"/>
      <c r="BA181" s="692"/>
      <c r="BB181" s="692"/>
      <c r="BC181" s="692"/>
      <c r="BD181" s="692"/>
      <c r="BE181" s="692"/>
      <c r="BF181" s="692"/>
      <c r="BG181" s="2707"/>
      <c r="BH181" s="2862"/>
      <c r="BI181" s="2895"/>
      <c r="BJ181" s="2896"/>
      <c r="BK181" s="3687"/>
      <c r="BL181" s="3731"/>
      <c r="BM181" s="3882">
        <f t="shared" si="360"/>
        <v>0</v>
      </c>
      <c r="BN181" s="3746"/>
      <c r="BO181" s="3888">
        <f t="shared" si="361"/>
        <v>0</v>
      </c>
      <c r="BP181" s="3323">
        <f>(IF(W181="ARA SINAV",(IFERROR((VLOOKUP(AB181,hesap!V:W,2,0)),0)),0))+Y181</f>
        <v>0</v>
      </c>
      <c r="BQ181" s="3357">
        <f t="shared" si="362"/>
        <v>0</v>
      </c>
      <c r="BR181" s="2964"/>
      <c r="BS181" s="2724"/>
      <c r="BT181" s="4825">
        <f t="shared" si="363"/>
        <v>0</v>
      </c>
      <c r="BU181" s="4826"/>
      <c r="BV181" s="2917">
        <f t="shared" si="380"/>
        <v>0</v>
      </c>
      <c r="BW181" s="2971">
        <f t="shared" si="381"/>
        <v>0</v>
      </c>
      <c r="BX181" s="4372">
        <f t="shared" si="364"/>
        <v>0</v>
      </c>
      <c r="BY181" s="4373"/>
      <c r="BZ181" s="4373"/>
      <c r="CA181" s="4374"/>
      <c r="CB181" s="326"/>
      <c r="CC181" s="324"/>
      <c r="CD181" s="323"/>
      <c r="CE181" s="325"/>
      <c r="CF181" s="326"/>
      <c r="CG181" s="324"/>
      <c r="CH181" s="323"/>
      <c r="CI181" s="2165"/>
      <c r="CJ181" s="326"/>
      <c r="CK181" s="2158"/>
      <c r="CL181" s="2398"/>
      <c r="CM181" s="2158"/>
      <c r="CN181" s="323"/>
      <c r="CO181" s="2158"/>
      <c r="CP181" s="4827" t="str">
        <f>IF(FF181&lt;&gt;"FAZLA !!!",EB181,'BİLGİ GİR'!FF181)</f>
        <v/>
      </c>
      <c r="CQ181" s="4828"/>
      <c r="CR181" s="4829"/>
      <c r="CS181" s="242">
        <f>CB103*CB181+CD103*CD181+CF103*CF181+CH103*CH181+CJ103*CJ181+CL103*CL181+CN103*CN181</f>
        <v>0</v>
      </c>
      <c r="CT181" s="241">
        <f>CB103*CC181+CD103*CE181+CF103*CG181+CH103*CI181+CJ103*CK181+CL103*CM181+CN103*CO181</f>
        <v>0</v>
      </c>
      <c r="CU181" s="4842" t="str">
        <f>"Gece Toplam     : "&amp;EE191&amp;" - "&amp;EE189&amp;" Saat"</f>
        <v>Gece Toplam     : 0 - 0 Saat</v>
      </c>
      <c r="CV181" s="4843"/>
      <c r="CW181" s="4843"/>
      <c r="CX181" s="4843"/>
      <c r="CY181" s="4843"/>
      <c r="CZ181" s="4843"/>
      <c r="DA181" s="4843"/>
      <c r="DB181" s="4843"/>
      <c r="DC181" s="4844"/>
      <c r="DD181" s="1807"/>
      <c r="DE181" s="86">
        <f t="shared" si="382"/>
        <v>4</v>
      </c>
      <c r="DF181" s="87">
        <f t="shared" si="383"/>
        <v>4</v>
      </c>
      <c r="DG181" s="87">
        <f t="shared" si="384"/>
        <v>4</v>
      </c>
      <c r="DH181" s="87">
        <f t="shared" si="385"/>
        <v>4</v>
      </c>
      <c r="DI181" s="87">
        <f t="shared" si="386"/>
        <v>4</v>
      </c>
      <c r="DJ181" s="87">
        <f t="shared" si="387"/>
        <v>4</v>
      </c>
      <c r="DK181" s="87">
        <f t="shared" si="388"/>
        <v>4</v>
      </c>
      <c r="DL181" s="132" t="str">
        <f t="shared" si="350"/>
        <v/>
      </c>
      <c r="DM181" s="132" t="str">
        <f t="shared" si="351"/>
        <v/>
      </c>
      <c r="DN181" s="132" t="str">
        <f t="shared" si="352"/>
        <v/>
      </c>
      <c r="DO181" s="132" t="str">
        <f t="shared" si="353"/>
        <v/>
      </c>
      <c r="DP181" s="132" t="str">
        <f t="shared" si="354"/>
        <v/>
      </c>
      <c r="DQ181" s="132" t="str">
        <f t="shared" si="355"/>
        <v/>
      </c>
      <c r="DR181" s="132" t="str">
        <f t="shared" si="356"/>
        <v/>
      </c>
      <c r="DS181" s="89" t="str">
        <f t="shared" si="389"/>
        <v/>
      </c>
      <c r="DT181" s="73"/>
      <c r="DU181" s="88" t="str">
        <f t="shared" si="366"/>
        <v/>
      </c>
      <c r="DV181" s="88" t="str">
        <f t="shared" si="367"/>
        <v/>
      </c>
      <c r="DW181" s="88" t="str">
        <f t="shared" si="368"/>
        <v/>
      </c>
      <c r="DX181" s="88" t="str">
        <f t="shared" si="369"/>
        <v/>
      </c>
      <c r="DY181" s="88" t="str">
        <f t="shared" si="370"/>
        <v/>
      </c>
      <c r="DZ181" s="88" t="str">
        <f t="shared" si="371"/>
        <v/>
      </c>
      <c r="EA181" s="88" t="str">
        <f t="shared" si="372"/>
        <v/>
      </c>
      <c r="EB181" s="89" t="str">
        <f t="shared" si="390"/>
        <v/>
      </c>
      <c r="ED181" s="1250">
        <f t="shared" si="373"/>
        <v>0</v>
      </c>
      <c r="EE181" s="1787">
        <f t="shared" si="374"/>
        <v>0</v>
      </c>
      <c r="EF181" s="2662" t="s">
        <v>290</v>
      </c>
      <c r="EG181" s="90"/>
      <c r="EH181" s="90"/>
      <c r="EI181" s="90"/>
      <c r="EJ181" s="90"/>
      <c r="EK181" s="33"/>
      <c r="EO181" s="84" t="s">
        <v>87</v>
      </c>
      <c r="ES181" s="2664" t="str">
        <f>IF((COUNTIF(FF107:FH119,"FAZLA !!!"))&gt;0,"Gündüz dağıtılan derslerde fazlalık var!","Tamam")</f>
        <v>Tamam</v>
      </c>
      <c r="FA181" s="1436"/>
      <c r="FE181" s="84">
        <f t="shared" si="375"/>
        <v>0</v>
      </c>
      <c r="FF181" s="4455" t="str">
        <f t="shared" si="357"/>
        <v/>
      </c>
      <c r="FG181" s="4456"/>
      <c r="FH181" s="4457"/>
      <c r="FI181" s="84">
        <f t="shared" si="376"/>
        <v>0</v>
      </c>
      <c r="FJ181" s="801">
        <f t="shared" si="377"/>
        <v>0</v>
      </c>
      <c r="FK181" s="333">
        <f t="shared" si="378"/>
        <v>0</v>
      </c>
      <c r="FP181" s="336"/>
      <c r="FQ181" s="336"/>
      <c r="FR181" s="336"/>
      <c r="FS181" s="336"/>
      <c r="FT181" s="336"/>
      <c r="FU181" s="336"/>
      <c r="FV181" s="336"/>
      <c r="LS181" s="2113">
        <f t="shared" si="379"/>
        <v>0</v>
      </c>
    </row>
    <row r="182" spans="3:331" s="84" customFormat="1" ht="9.75" customHeight="1" thickBot="1">
      <c r="C182" s="738"/>
      <c r="D182" s="1327"/>
      <c r="E182" s="4256"/>
      <c r="F182" s="4980"/>
      <c r="G182" s="4981"/>
      <c r="H182" s="4981"/>
      <c r="I182" s="4981"/>
      <c r="J182" s="4982"/>
      <c r="K182" s="2645"/>
      <c r="L182" s="2745"/>
      <c r="M182" s="4975"/>
      <c r="N182" s="4976"/>
      <c r="O182" s="4976"/>
      <c r="P182" s="4976"/>
      <c r="Q182" s="4976"/>
      <c r="R182" s="4976"/>
      <c r="S182" s="4976"/>
      <c r="T182" s="4976"/>
      <c r="U182" s="4547"/>
      <c r="V182" s="1954" t="str">
        <f>IF(F182="","",(F182&amp;(COUNTIF($F$170:F182,F182))))</f>
        <v/>
      </c>
      <c r="W182" s="4546"/>
      <c r="X182" s="4547"/>
      <c r="Y182" s="3877"/>
      <c r="Z182" s="3016">
        <f t="shared" si="359"/>
        <v>0</v>
      </c>
      <c r="AA182" s="3029"/>
      <c r="AB182" s="5008"/>
      <c r="AC182" s="5009"/>
      <c r="AD182" s="3063"/>
      <c r="AE182" s="2691"/>
      <c r="AF182" s="2198"/>
      <c r="AG182" s="693"/>
      <c r="AH182" s="693"/>
      <c r="AI182" s="693"/>
      <c r="AJ182" s="693"/>
      <c r="AK182" s="693"/>
      <c r="AL182" s="693"/>
      <c r="AM182" s="693"/>
      <c r="AN182" s="693"/>
      <c r="AO182" s="693"/>
      <c r="AP182" s="694"/>
      <c r="AQ182" s="693"/>
      <c r="AR182" s="693"/>
      <c r="AS182" s="693"/>
      <c r="AT182" s="693"/>
      <c r="AU182" s="693"/>
      <c r="AV182" s="693"/>
      <c r="AW182" s="693"/>
      <c r="AX182" s="693"/>
      <c r="AY182" s="693"/>
      <c r="AZ182" s="693"/>
      <c r="BA182" s="693"/>
      <c r="BB182" s="693"/>
      <c r="BC182" s="693"/>
      <c r="BD182" s="693"/>
      <c r="BE182" s="693"/>
      <c r="BF182" s="693"/>
      <c r="BG182" s="2708"/>
      <c r="BH182" s="2863"/>
      <c r="BI182" s="2899"/>
      <c r="BJ182" s="2900"/>
      <c r="BK182" s="3689"/>
      <c r="BL182" s="3733"/>
      <c r="BM182" s="3883">
        <f t="shared" si="360"/>
        <v>0</v>
      </c>
      <c r="BN182" s="3748"/>
      <c r="BO182" s="3889">
        <f t="shared" si="361"/>
        <v>0</v>
      </c>
      <c r="BP182" s="3324">
        <f>(IF(W182="ARA SINAV",(IFERROR((VLOOKUP(AB182,hesap!V:W,2,0)),0)),0))+Y182</f>
        <v>0</v>
      </c>
      <c r="BQ182" s="3358">
        <f t="shared" si="362"/>
        <v>0</v>
      </c>
      <c r="BR182" s="2966"/>
      <c r="BS182" s="2726"/>
      <c r="BT182" s="4290">
        <f t="shared" si="363"/>
        <v>0</v>
      </c>
      <c r="BU182" s="4291"/>
      <c r="BV182" s="2918">
        <f t="shared" si="380"/>
        <v>0</v>
      </c>
      <c r="BW182" s="2972">
        <f t="shared" si="381"/>
        <v>0</v>
      </c>
      <c r="BX182" s="4276">
        <f t="shared" si="364"/>
        <v>0</v>
      </c>
      <c r="BY182" s="4277"/>
      <c r="BZ182" s="4277"/>
      <c r="CA182" s="4278"/>
      <c r="CB182" s="629"/>
      <c r="CC182" s="627"/>
      <c r="CD182" s="626"/>
      <c r="CE182" s="628"/>
      <c r="CF182" s="629"/>
      <c r="CG182" s="627"/>
      <c r="CH182" s="626"/>
      <c r="CI182" s="2167"/>
      <c r="CJ182" s="629"/>
      <c r="CK182" s="2160"/>
      <c r="CL182" s="2400"/>
      <c r="CM182" s="2160"/>
      <c r="CN182" s="626"/>
      <c r="CO182" s="2160"/>
      <c r="CP182" s="4862" t="str">
        <f>IF(FF182&lt;&gt;"FAZLA !!!",EB182,'BİLGİ GİR'!FF182)</f>
        <v/>
      </c>
      <c r="CQ182" s="4863"/>
      <c r="CR182" s="4864"/>
      <c r="CS182" s="630">
        <f>CB103*CB182+CD103*CD182+CF103*CF182+CH103*CH182+CJ103*CJ182+CL103*CL182+CN103*CN182</f>
        <v>0</v>
      </c>
      <c r="CT182" s="631">
        <f>CB103*CC182+CD103*CE182+CF103*CG182+CH103*CI182+CJ103*CK182+CL103*CM182+CN103*CO182</f>
        <v>0</v>
      </c>
      <c r="CU182" s="4057" t="s">
        <v>70</v>
      </c>
      <c r="CV182" s="4058">
        <f>CV116+CV175</f>
        <v>0</v>
      </c>
      <c r="CW182" s="4058">
        <f t="shared" ref="CW182:DB182" si="397">CW116+CW175</f>
        <v>0</v>
      </c>
      <c r="CX182" s="4058">
        <f t="shared" si="397"/>
        <v>0</v>
      </c>
      <c r="CY182" s="4058">
        <f t="shared" si="397"/>
        <v>0</v>
      </c>
      <c r="CZ182" s="4058">
        <f t="shared" si="397"/>
        <v>0</v>
      </c>
      <c r="DA182" s="4058">
        <f t="shared" si="397"/>
        <v>0</v>
      </c>
      <c r="DB182" s="4058">
        <f t="shared" si="397"/>
        <v>0</v>
      </c>
      <c r="DC182" s="4059">
        <f>DC116+DC175</f>
        <v>0</v>
      </c>
      <c r="DD182" s="1807"/>
      <c r="DE182" s="100">
        <f t="shared" si="382"/>
        <v>4</v>
      </c>
      <c r="DF182" s="101">
        <f t="shared" si="383"/>
        <v>4</v>
      </c>
      <c r="DG182" s="101">
        <f t="shared" si="384"/>
        <v>4</v>
      </c>
      <c r="DH182" s="101">
        <f t="shared" si="385"/>
        <v>4</v>
      </c>
      <c r="DI182" s="101">
        <f t="shared" si="386"/>
        <v>4</v>
      </c>
      <c r="DJ182" s="101">
        <f t="shared" si="387"/>
        <v>4</v>
      </c>
      <c r="DK182" s="101">
        <f t="shared" si="388"/>
        <v>4</v>
      </c>
      <c r="DL182" s="102" t="str">
        <f t="shared" si="350"/>
        <v/>
      </c>
      <c r="DM182" s="102" t="str">
        <f t="shared" si="351"/>
        <v/>
      </c>
      <c r="DN182" s="102" t="str">
        <f t="shared" si="352"/>
        <v/>
      </c>
      <c r="DO182" s="102" t="str">
        <f t="shared" si="353"/>
        <v/>
      </c>
      <c r="DP182" s="102" t="str">
        <f t="shared" si="354"/>
        <v/>
      </c>
      <c r="DQ182" s="102" t="str">
        <f t="shared" si="355"/>
        <v/>
      </c>
      <c r="DR182" s="102" t="str">
        <f t="shared" si="356"/>
        <v/>
      </c>
      <c r="DS182" s="103" t="str">
        <f t="shared" si="389"/>
        <v/>
      </c>
      <c r="DT182" s="311"/>
      <c r="DU182" s="312" t="str">
        <f t="shared" si="366"/>
        <v/>
      </c>
      <c r="DV182" s="312" t="str">
        <f t="shared" si="367"/>
        <v/>
      </c>
      <c r="DW182" s="312" t="str">
        <f t="shared" si="368"/>
        <v/>
      </c>
      <c r="DX182" s="312" t="str">
        <f t="shared" si="369"/>
        <v/>
      </c>
      <c r="DY182" s="312" t="str">
        <f t="shared" si="370"/>
        <v/>
      </c>
      <c r="DZ182" s="312" t="str">
        <f t="shared" si="371"/>
        <v/>
      </c>
      <c r="EA182" s="312" t="str">
        <f t="shared" si="372"/>
        <v/>
      </c>
      <c r="EB182" s="103" t="str">
        <f t="shared" si="390"/>
        <v/>
      </c>
      <c r="ED182" s="1256">
        <f t="shared" si="373"/>
        <v>0</v>
      </c>
      <c r="EE182" s="1788">
        <f t="shared" si="374"/>
        <v>0</v>
      </c>
      <c r="EF182" s="2662" t="s">
        <v>291</v>
      </c>
      <c r="EG182" s="90"/>
      <c r="EH182" s="90"/>
      <c r="EI182" s="90"/>
      <c r="EJ182" s="90"/>
      <c r="EK182" s="33"/>
      <c r="EO182" s="84" t="s">
        <v>87</v>
      </c>
      <c r="ES182" s="2664" t="str">
        <f>IF((COUNTIF(FF170:FH182,"FAZLA !!!"))&gt;0,"Gece dağıtılan derslerde fazlalık var!","Tamam")</f>
        <v>Tamam</v>
      </c>
      <c r="FA182" s="1436"/>
      <c r="FE182" s="84">
        <f t="shared" si="375"/>
        <v>0</v>
      </c>
      <c r="FF182" s="4455" t="str">
        <f t="shared" si="357"/>
        <v/>
      </c>
      <c r="FG182" s="4456"/>
      <c r="FH182" s="4457"/>
      <c r="FI182" s="84">
        <f t="shared" si="376"/>
        <v>0</v>
      </c>
      <c r="FJ182" s="801">
        <f t="shared" si="377"/>
        <v>0</v>
      </c>
      <c r="FK182" s="333">
        <f t="shared" si="378"/>
        <v>0</v>
      </c>
      <c r="FP182" s="336"/>
      <c r="FQ182" s="336"/>
      <c r="FR182" s="336"/>
      <c r="FS182" s="336"/>
      <c r="FT182" s="336"/>
      <c r="FU182" s="336"/>
      <c r="FV182" s="336"/>
      <c r="LS182" s="2113">
        <f t="shared" si="379"/>
        <v>0</v>
      </c>
    </row>
    <row r="183" spans="3:331" s="84" customFormat="1" ht="13.5" hidden="1" thickBot="1">
      <c r="C183" s="738"/>
      <c r="D183" s="1327"/>
      <c r="E183" s="2809"/>
      <c r="F183" s="5005" t="str">
        <f>BH58</f>
        <v>EĞİTİM FAK.</v>
      </c>
      <c r="G183" s="5005"/>
      <c r="H183" s="5005"/>
      <c r="I183" s="5005"/>
      <c r="J183" s="5005"/>
      <c r="K183" s="2748"/>
      <c r="L183" s="2748"/>
      <c r="M183" s="5012"/>
      <c r="N183" s="5012"/>
      <c r="O183" s="5012"/>
      <c r="P183" s="5012"/>
      <c r="Q183" s="5012"/>
      <c r="R183" s="5012"/>
      <c r="S183" s="5012"/>
      <c r="T183" s="5012"/>
      <c r="U183" s="5012"/>
      <c r="V183" s="5012"/>
      <c r="W183" s="5012"/>
      <c r="X183" s="5012"/>
      <c r="Y183" s="5013"/>
      <c r="Z183" s="3022"/>
      <c r="AA183" s="3047"/>
      <c r="AB183" s="5024"/>
      <c r="AC183" s="5025"/>
      <c r="AD183" s="2680"/>
      <c r="AE183" s="2702"/>
      <c r="AF183" s="373"/>
      <c r="AG183" s="669"/>
      <c r="AH183" s="670"/>
      <c r="AI183" s="670"/>
      <c r="AJ183" s="670"/>
      <c r="AK183" s="670"/>
      <c r="AL183" s="670"/>
      <c r="AM183" s="670"/>
      <c r="AN183" s="670"/>
      <c r="AO183" s="903"/>
      <c r="AP183" s="903"/>
      <c r="AQ183" s="670"/>
      <c r="AR183" s="903"/>
      <c r="AS183" s="671"/>
      <c r="AT183" s="671"/>
      <c r="AU183" s="671"/>
      <c r="AV183" s="671"/>
      <c r="AW183" s="672"/>
      <c r="AX183" s="673"/>
      <c r="AY183" s="673"/>
      <c r="AZ183" s="673"/>
      <c r="BA183" s="673"/>
      <c r="BB183" s="673"/>
      <c r="BC183" s="673"/>
      <c r="BD183" s="673"/>
      <c r="BE183" s="673"/>
      <c r="BF183" s="670"/>
      <c r="BG183" s="2687"/>
      <c r="BH183" s="2749"/>
      <c r="BI183" s="2888"/>
      <c r="BJ183" s="2811"/>
      <c r="BK183" s="3734"/>
      <c r="BL183" s="3735"/>
      <c r="BM183" s="3785"/>
      <c r="BN183" s="3707"/>
      <c r="BO183" s="3789"/>
      <c r="BP183" s="3325"/>
      <c r="BQ183" s="2913"/>
      <c r="BR183" s="2956"/>
      <c r="BS183" s="607"/>
      <c r="BT183" s="2733"/>
      <c r="BU183" s="2967"/>
      <c r="BV183" s="2932"/>
      <c r="BW183" s="2988"/>
      <c r="BX183" s="4378" t="str">
        <f>F183</f>
        <v>EĞİTİM FAK.</v>
      </c>
      <c r="BY183" s="4379"/>
      <c r="BZ183" s="4379"/>
      <c r="CA183" s="4380"/>
      <c r="CB183" s="906">
        <f ca="1">SUMIF(F170:J182,F183,CB170:CB182)</f>
        <v>0</v>
      </c>
      <c r="CC183" s="2171">
        <f ca="1">SUMIF(F170:J182,F183,CC170:CC182)</f>
        <v>0</v>
      </c>
      <c r="CD183" s="904">
        <f ca="1">SUMIF(F170:J182,F183,CD170:CD182)</f>
        <v>0</v>
      </c>
      <c r="CE183" s="2174">
        <f ca="1">SUMIF(F170:J182,F183,CE170:CE182)</f>
        <v>0</v>
      </c>
      <c r="CF183" s="906">
        <f ca="1">SUMIF(F170:J182,F183,CF170:CF182)</f>
        <v>0</v>
      </c>
      <c r="CG183" s="905">
        <f ca="1">SUMIF(F170:J182,F183,CG170:CG182)</f>
        <v>0</v>
      </c>
      <c r="CH183" s="904">
        <f ca="1">SUMIF(F170:J182,F183,CH170:CH182)</f>
        <v>0</v>
      </c>
      <c r="CI183" s="2168">
        <f ca="1">SUMIF(F170:J182,F183,CI170:CI182)</f>
        <v>0</v>
      </c>
      <c r="CJ183" s="906">
        <f ca="1">SUMIF(F170:J182,F183,CJ170:CJ182)</f>
        <v>0</v>
      </c>
      <c r="CK183" s="2161">
        <f ca="1">SUMIF(F170:J182,F183,CK170:CK182)</f>
        <v>0</v>
      </c>
      <c r="CL183" s="2810">
        <f ca="1">SUMIF(F170:J182,F183,CL170:CL182)</f>
        <v>0</v>
      </c>
      <c r="CM183" s="2213">
        <f ca="1">SUMIF(F170:J182,F183,CM170:CM182)</f>
        <v>0</v>
      </c>
      <c r="CN183" s="907">
        <f ca="1">SUMIF(F170:J182,F183,CN170:CN182)</f>
        <v>0</v>
      </c>
      <c r="CO183" s="2213">
        <f ca="1">SUMIF(F170:J182,F183,CO170:CO182)</f>
        <v>0</v>
      </c>
      <c r="CP183" s="3139"/>
      <c r="CQ183" s="2748"/>
      <c r="CR183" s="3086"/>
      <c r="CS183" s="908"/>
      <c r="CT183" s="861"/>
      <c r="CU183" s="3296"/>
      <c r="CV183" s="2789"/>
      <c r="CW183" s="2789"/>
      <c r="CX183" s="2789"/>
      <c r="CY183" s="2789"/>
      <c r="CZ183" s="2789"/>
      <c r="DA183" s="2789"/>
      <c r="DB183" s="2789"/>
      <c r="DC183" s="3297"/>
      <c r="DD183" s="1807"/>
      <c r="DE183" s="133">
        <f t="shared" ref="DE183:DK183" si="398">DE180</f>
        <v>4</v>
      </c>
      <c r="DF183" s="133">
        <f t="shared" si="398"/>
        <v>4</v>
      </c>
      <c r="DG183" s="133">
        <f t="shared" si="398"/>
        <v>4</v>
      </c>
      <c r="DH183" s="133">
        <f t="shared" si="398"/>
        <v>4</v>
      </c>
      <c r="DI183" s="133">
        <f t="shared" si="398"/>
        <v>4</v>
      </c>
      <c r="DJ183" s="133">
        <f t="shared" si="398"/>
        <v>4</v>
      </c>
      <c r="DK183" s="133">
        <f t="shared" si="398"/>
        <v>4</v>
      </c>
      <c r="DL183" s="117" t="str">
        <f t="shared" ref="DL183:DL190" si="399">IF((CB181+CC181)&gt;0,DE183,"")</f>
        <v/>
      </c>
      <c r="DM183" s="117" t="str">
        <f t="shared" ref="DM183:DM190" si="400">IF((CD181+CE181)&gt;0,DF183,"")</f>
        <v/>
      </c>
      <c r="DN183" s="117" t="str">
        <f t="shared" ref="DN183:DN190" si="401">IF((CF181+CG181)&gt;0,DG183,"")</f>
        <v/>
      </c>
      <c r="DO183" s="117" t="str">
        <f t="shared" ref="DO183:DO190" si="402">IF((CH181+CI181)&gt;0,DH183,"")</f>
        <v/>
      </c>
      <c r="DP183" s="117" t="str">
        <f t="shared" ref="DP183:DP190" si="403">IF((CJ181+CK181)&gt;0,DI183,"")</f>
        <v/>
      </c>
      <c r="DQ183" s="117" t="str">
        <f t="shared" ref="DQ183:DQ190" si="404">IF((CL181+CM181)&gt;0,DJ183,"")</f>
        <v/>
      </c>
      <c r="DR183" s="117" t="str">
        <f t="shared" ref="DR183:DR190" si="405">IF((CN181+CO181)&gt;0,DK183,"")</f>
        <v/>
      </c>
      <c r="DS183" s="134" t="str">
        <f>DL183&amp;DM183&amp;DN183&amp;DO183&amp;DP183&amp;DQ183&amp;DR183</f>
        <v/>
      </c>
      <c r="DU183" s="135" t="str">
        <f>IF(AND(SUM(DM183:DR183)&gt;0,DL183&lt;&gt;""),"/","")</f>
        <v/>
      </c>
      <c r="DV183" s="135" t="str">
        <f>IF(AND(SUM(DN183:DR183)&gt;0,DM183&lt;&gt;""),"/","")</f>
        <v/>
      </c>
      <c r="DW183" s="135" t="str">
        <f>IF(AND(SUM(DO183:DR183)&gt;0,DN183&lt;&gt;""),"/","")</f>
        <v/>
      </c>
      <c r="DX183" s="135" t="str">
        <f>IF(AND(SUM(DP183:DR183)&gt;0,DO183&lt;&gt;""),"/","")</f>
        <v/>
      </c>
      <c r="DY183" s="135" t="str">
        <f>IF(AND(SUM(DQ183:DR183)&gt;0,DP183&lt;&gt;""),"/","")</f>
        <v/>
      </c>
      <c r="DZ183" s="135" t="str">
        <f>IF(AND(SUM(DR183:DR183)&gt;0,DQ183&lt;&gt;""),"/","")</f>
        <v/>
      </c>
      <c r="EA183" s="135" t="str">
        <f t="shared" ref="EA183:EA190" si="406">IF(AND(SUM(DS183:DS183)&gt;0,DR183&lt;&gt;""),"/","")</f>
        <v/>
      </c>
      <c r="EB183" s="136" t="str">
        <f>DL183&amp;DU183&amp;DM183&amp;DV183&amp;DN183&amp;DW183&amp;DO183&amp;DX183&amp;DP183&amp;DY183&amp;DQ183&amp;DZ183&amp;DR183&amp;EA183</f>
        <v/>
      </c>
      <c r="ED183" s="135"/>
      <c r="EE183" s="135"/>
      <c r="EF183" s="2662" t="s">
        <v>291</v>
      </c>
      <c r="EG183" s="135"/>
      <c r="EH183" s="135"/>
      <c r="EI183" s="135"/>
      <c r="EJ183" s="135"/>
      <c r="EK183" s="136"/>
      <c r="ES183" s="3794"/>
      <c r="FA183" s="1436"/>
      <c r="FJ183" s="254"/>
      <c r="LS183" s="2114">
        <f>SUM(LS170:LS182)</f>
        <v>0</v>
      </c>
    </row>
    <row r="184" spans="3:331" s="84" customFormat="1" ht="13.5" hidden="1" thickBot="1">
      <c r="C184" s="738"/>
      <c r="D184" s="1327"/>
      <c r="E184" s="2812"/>
      <c r="F184" s="4243" t="str">
        <f>BH60</f>
        <v>FEN EDEBİYAT FAK.</v>
      </c>
      <c r="G184" s="4243"/>
      <c r="H184" s="4243"/>
      <c r="I184" s="4243"/>
      <c r="J184" s="4243"/>
      <c r="K184" s="2746"/>
      <c r="L184" s="2746"/>
      <c r="M184" s="4246"/>
      <c r="N184" s="4246"/>
      <c r="O184" s="4246"/>
      <c r="P184" s="4246"/>
      <c r="Q184" s="4246"/>
      <c r="R184" s="4246"/>
      <c r="S184" s="4246"/>
      <c r="T184" s="4246"/>
      <c r="U184" s="4246"/>
      <c r="V184" s="4246"/>
      <c r="W184" s="4246"/>
      <c r="X184" s="4246"/>
      <c r="Y184" s="4247"/>
      <c r="Z184" s="3023"/>
      <c r="AA184" s="3048"/>
      <c r="AB184" s="4238"/>
      <c r="AC184" s="4239"/>
      <c r="AD184" s="3064"/>
      <c r="AE184" s="2703"/>
      <c r="AF184" s="237"/>
      <c r="AG184" s="676"/>
      <c r="AH184" s="677"/>
      <c r="AI184" s="677"/>
      <c r="AJ184" s="677"/>
      <c r="AK184" s="677"/>
      <c r="AL184" s="677"/>
      <c r="AM184" s="677"/>
      <c r="AN184" s="677"/>
      <c r="AO184" s="657"/>
      <c r="AP184" s="657"/>
      <c r="AQ184" s="677"/>
      <c r="AR184" s="657"/>
      <c r="AS184" s="678"/>
      <c r="AT184" s="678"/>
      <c r="AU184" s="678"/>
      <c r="AV184" s="678"/>
      <c r="AW184" s="659"/>
      <c r="AX184" s="660"/>
      <c r="AY184" s="660"/>
      <c r="AZ184" s="660"/>
      <c r="BA184" s="660"/>
      <c r="BB184" s="660"/>
      <c r="BC184" s="660"/>
      <c r="BD184" s="660"/>
      <c r="BE184" s="660"/>
      <c r="BF184" s="677"/>
      <c r="BG184" s="2685"/>
      <c r="BH184" s="2747"/>
      <c r="BI184" s="2886"/>
      <c r="BJ184" s="2807"/>
      <c r="BK184" s="3736"/>
      <c r="BL184" s="3737"/>
      <c r="BM184" s="3786"/>
      <c r="BN184" s="3708"/>
      <c r="BO184" s="3790"/>
      <c r="BP184" s="3326"/>
      <c r="BQ184" s="2911"/>
      <c r="BR184" s="2952"/>
      <c r="BS184" s="239"/>
      <c r="BT184" s="2734"/>
      <c r="BU184" s="2968"/>
      <c r="BV184" s="2933"/>
      <c r="BW184" s="2989"/>
      <c r="BX184" s="4287" t="str">
        <f t="shared" ref="BX184:BX188" si="407">F184</f>
        <v>FEN EDEBİYAT FAK.</v>
      </c>
      <c r="BY184" s="4288"/>
      <c r="BZ184" s="4288"/>
      <c r="CA184" s="4289"/>
      <c r="CB184" s="227">
        <f ca="1">SUMIF(F170:J182,F184,CB170:CB182)</f>
        <v>0</v>
      </c>
      <c r="CC184" s="2172">
        <f ca="1">SUMIF(F170:J182,F184,CC170:CC182)</f>
        <v>0</v>
      </c>
      <c r="CD184" s="225">
        <f ca="1">SUMIF(F170:J182,F184,CD170:CD182)</f>
        <v>0</v>
      </c>
      <c r="CE184" s="2175">
        <f ca="1">SUMIF(F170:J182,F184,CE170:CE182)</f>
        <v>0</v>
      </c>
      <c r="CF184" s="227">
        <f ca="1">SUMIF(F170:J182,F184,CF170:CF182)</f>
        <v>0</v>
      </c>
      <c r="CG184" s="234">
        <f ca="1">SUMIF(F170:J182,F184,CG170:CG182)</f>
        <v>0</v>
      </c>
      <c r="CH184" s="225">
        <f ca="1">SUMIF(F170:J182,F184,CH170:CH182)</f>
        <v>0</v>
      </c>
      <c r="CI184" s="2169">
        <f ca="1">SUMIF(F170:J182,F184,CI170:CI182)</f>
        <v>0</v>
      </c>
      <c r="CJ184" s="227">
        <f ca="1">SUMIF(F170:J182,F184,CJ170:CJ182)</f>
        <v>0</v>
      </c>
      <c r="CK184" s="2162">
        <f ca="1">SUMIF(F170:J182,F184,CK170:CK182)</f>
        <v>0</v>
      </c>
      <c r="CL184" s="2813">
        <f ca="1">SUMIF(F170:J182,F184,CL170:CL182)</f>
        <v>0</v>
      </c>
      <c r="CM184" s="2214">
        <f ca="1">SUMIF(F170:J182,F184,CM170:CM182)</f>
        <v>0</v>
      </c>
      <c r="CN184" s="233">
        <f ca="1">SUMIF(F170:J182,F184,CN170:CN182)</f>
        <v>0</v>
      </c>
      <c r="CO184" s="2214">
        <f ca="1">SUMIF(F170:J182,F184,CO170:CO182)</f>
        <v>0</v>
      </c>
      <c r="CP184" s="3140"/>
      <c r="CQ184" s="2746"/>
      <c r="CR184" s="3088"/>
      <c r="CS184" s="242"/>
      <c r="CT184" s="241"/>
      <c r="CU184" s="3296"/>
      <c r="CV184" s="2789"/>
      <c r="CW184" s="2789"/>
      <c r="CX184" s="2789"/>
      <c r="CY184" s="2789"/>
      <c r="CZ184" s="2789"/>
      <c r="DA184" s="2789"/>
      <c r="DB184" s="2789"/>
      <c r="DC184" s="3297"/>
      <c r="DD184" s="1807"/>
      <c r="DE184" s="92">
        <f t="shared" ref="DE184:DK184" si="408">DE183</f>
        <v>4</v>
      </c>
      <c r="DF184" s="92">
        <f t="shared" si="408"/>
        <v>4</v>
      </c>
      <c r="DG184" s="92">
        <f t="shared" si="408"/>
        <v>4</v>
      </c>
      <c r="DH184" s="92">
        <f t="shared" si="408"/>
        <v>4</v>
      </c>
      <c r="DI184" s="92">
        <f t="shared" si="408"/>
        <v>4</v>
      </c>
      <c r="DJ184" s="92">
        <f t="shared" si="408"/>
        <v>4</v>
      </c>
      <c r="DK184" s="92">
        <f t="shared" si="408"/>
        <v>4</v>
      </c>
      <c r="DL184" s="126" t="str">
        <f t="shared" si="399"/>
        <v/>
      </c>
      <c r="DM184" s="126" t="str">
        <f t="shared" si="400"/>
        <v/>
      </c>
      <c r="DN184" s="126" t="str">
        <f t="shared" si="401"/>
        <v/>
      </c>
      <c r="DO184" s="126" t="str">
        <f t="shared" si="402"/>
        <v/>
      </c>
      <c r="DP184" s="126" t="str">
        <f t="shared" si="403"/>
        <v/>
      </c>
      <c r="DQ184" s="126" t="str">
        <f t="shared" si="404"/>
        <v/>
      </c>
      <c r="DR184" s="126" t="str">
        <f t="shared" si="405"/>
        <v/>
      </c>
      <c r="DS184" s="137" t="str">
        <f>DL184&amp;DM184&amp;DN184&amp;DO184&amp;DP184&amp;DQ184&amp;DR184</f>
        <v/>
      </c>
      <c r="DU184" s="88" t="str">
        <f>IF(AND(SUM(DM184:DR184)&gt;0,DL184&lt;&gt;""),"/","")</f>
        <v/>
      </c>
      <c r="DV184" s="88" t="str">
        <f>IF(AND(SUM(DN184:DR184)&gt;0,DM184&lt;&gt;""),"/","")</f>
        <v/>
      </c>
      <c r="DW184" s="88" t="str">
        <f>IF(AND(SUM(DO184:DR184)&gt;0,DN184&lt;&gt;""),"/","")</f>
        <v/>
      </c>
      <c r="DX184" s="88" t="str">
        <f>IF(AND(SUM(DP184:DR184)&gt;0,DO184&lt;&gt;""),"/","")</f>
        <v/>
      </c>
      <c r="DY184" s="88" t="str">
        <f>IF(AND(SUM(DQ184:DR184)&gt;0,DP184&lt;&gt;""),"/","")</f>
        <v/>
      </c>
      <c r="DZ184" s="88" t="str">
        <f>IF(AND(SUM(DR184:DR184)&gt;0,DQ184&lt;&gt;""),"/","")</f>
        <v/>
      </c>
      <c r="EA184" s="88" t="str">
        <f t="shared" si="406"/>
        <v/>
      </c>
      <c r="EB184" s="103"/>
      <c r="ED184" s="102"/>
      <c r="EE184" s="102"/>
      <c r="EF184" s="2662" t="s">
        <v>291</v>
      </c>
      <c r="EG184" s="102"/>
      <c r="EH184" s="102"/>
      <c r="EI184" s="102"/>
      <c r="EJ184" s="102"/>
      <c r="EK184" s="103"/>
      <c r="ES184" s="3794"/>
      <c r="EY184" s="4399" t="s">
        <v>200</v>
      </c>
      <c r="EZ184" s="4399" t="s">
        <v>201</v>
      </c>
      <c r="FA184" s="4399" t="s">
        <v>169</v>
      </c>
      <c r="FJ184" s="254"/>
      <c r="LS184" s="2116">
        <f>(LS183+GNUE)-EU105</f>
        <v>0</v>
      </c>
    </row>
    <row r="185" spans="3:331" s="84" customFormat="1" ht="13.5" hidden="1" thickBot="1">
      <c r="C185" s="738"/>
      <c r="D185" s="1327" t="s">
        <v>48</v>
      </c>
      <c r="E185" s="2812"/>
      <c r="F185" s="4243" t="str">
        <f>BH62</f>
        <v>İLAHİYAT FAK.</v>
      </c>
      <c r="G185" s="4243"/>
      <c r="H185" s="4243"/>
      <c r="I185" s="4243"/>
      <c r="J185" s="4243"/>
      <c r="K185" s="2746"/>
      <c r="L185" s="2746"/>
      <c r="M185" s="4246"/>
      <c r="N185" s="4246"/>
      <c r="O185" s="4246"/>
      <c r="P185" s="4246"/>
      <c r="Q185" s="4246"/>
      <c r="R185" s="4246"/>
      <c r="S185" s="4246"/>
      <c r="T185" s="4246"/>
      <c r="U185" s="4246"/>
      <c r="V185" s="4246"/>
      <c r="W185" s="4246"/>
      <c r="X185" s="4246"/>
      <c r="Y185" s="4247"/>
      <c r="Z185" s="3023"/>
      <c r="AA185" s="3048"/>
      <c r="AB185" s="4238"/>
      <c r="AC185" s="4239"/>
      <c r="AD185" s="3064"/>
      <c r="AE185" s="2703"/>
      <c r="AF185" s="237"/>
      <c r="AG185" s="676"/>
      <c r="AH185" s="677"/>
      <c r="AI185" s="677"/>
      <c r="AJ185" s="677"/>
      <c r="AK185" s="677"/>
      <c r="AL185" s="677"/>
      <c r="AM185" s="677"/>
      <c r="AN185" s="677"/>
      <c r="AO185" s="657"/>
      <c r="AP185" s="657"/>
      <c r="AQ185" s="677"/>
      <c r="AR185" s="657"/>
      <c r="AS185" s="678"/>
      <c r="AT185" s="678"/>
      <c r="AU185" s="678"/>
      <c r="AV185" s="678"/>
      <c r="AW185" s="659"/>
      <c r="AX185" s="660"/>
      <c r="AY185" s="660"/>
      <c r="AZ185" s="660"/>
      <c r="BA185" s="660"/>
      <c r="BB185" s="660"/>
      <c r="BC185" s="660"/>
      <c r="BD185" s="660"/>
      <c r="BE185" s="660"/>
      <c r="BF185" s="677"/>
      <c r="BG185" s="2685"/>
      <c r="BH185" s="2747"/>
      <c r="BI185" s="2886"/>
      <c r="BJ185" s="2807"/>
      <c r="BK185" s="3736"/>
      <c r="BL185" s="3737"/>
      <c r="BM185" s="3786"/>
      <c r="BN185" s="3708"/>
      <c r="BO185" s="3790"/>
      <c r="BP185" s="3326"/>
      <c r="BQ185" s="2911"/>
      <c r="BR185" s="2952"/>
      <c r="BS185" s="239"/>
      <c r="BT185" s="2734"/>
      <c r="BU185" s="2968"/>
      <c r="BV185" s="2933"/>
      <c r="BW185" s="2989"/>
      <c r="BX185" s="4287" t="str">
        <f t="shared" si="407"/>
        <v>İLAHİYAT FAK.</v>
      </c>
      <c r="BY185" s="4288"/>
      <c r="BZ185" s="4288"/>
      <c r="CA185" s="4289"/>
      <c r="CB185" s="227">
        <f ca="1">SUMIF(F170:J182,F185,CB170:CB182)</f>
        <v>0</v>
      </c>
      <c r="CC185" s="2172">
        <f ca="1">SUMIF(F170:J182,F185,CC170:CC182)</f>
        <v>0</v>
      </c>
      <c r="CD185" s="225">
        <f ca="1">SUMIF(F170:J182,F185,CD170:CD182)</f>
        <v>0</v>
      </c>
      <c r="CE185" s="2175">
        <f ca="1">SUMIF(F170:J182,F185,CE170:CE182)</f>
        <v>0</v>
      </c>
      <c r="CF185" s="227">
        <f ca="1">SUMIF(F170:J182,F185,CF170:CF182)</f>
        <v>0</v>
      </c>
      <c r="CG185" s="234">
        <f ca="1">SUMIF(F170:J182,F185,CG170:CG182)</f>
        <v>0</v>
      </c>
      <c r="CH185" s="225">
        <f ca="1">SUMIF(F170:J182,F185,CH170:CH182)</f>
        <v>0</v>
      </c>
      <c r="CI185" s="2169">
        <f ca="1">SUMIF(F170:J182,F185,CI170:CI182)</f>
        <v>0</v>
      </c>
      <c r="CJ185" s="227">
        <f ca="1">SUMIF(F170:J182,F185,CJ170:CJ182)</f>
        <v>0</v>
      </c>
      <c r="CK185" s="2162">
        <f ca="1">SUMIF(F170:J182,F185,CK170:CK182)</f>
        <v>0</v>
      </c>
      <c r="CL185" s="2813">
        <f ca="1">SUMIF(F170:J182,F185,CL170:CL182)</f>
        <v>0</v>
      </c>
      <c r="CM185" s="2214">
        <f ca="1">SUMIF(F170:J182,F185,CM170:CM182)</f>
        <v>0</v>
      </c>
      <c r="CN185" s="233">
        <f ca="1">SUMIF(F170:J182,F185,CN170:CN182)</f>
        <v>0</v>
      </c>
      <c r="CO185" s="2214">
        <f ca="1">SUMIF(F170:J182,F185,CO170:CO182)</f>
        <v>0</v>
      </c>
      <c r="CP185" s="3140"/>
      <c r="CQ185" s="2746"/>
      <c r="CR185" s="3088"/>
      <c r="CS185" s="242"/>
      <c r="CT185" s="241"/>
      <c r="CU185" s="3296"/>
      <c r="CV185" s="2789"/>
      <c r="CW185" s="2789"/>
      <c r="CX185" s="2789"/>
      <c r="CY185" s="2789"/>
      <c r="CZ185" s="2789"/>
      <c r="DA185" s="2789"/>
      <c r="DB185" s="2789"/>
      <c r="DC185" s="3297"/>
      <c r="DD185" s="1807"/>
      <c r="DE185" s="92"/>
      <c r="DF185" s="92"/>
      <c r="DG185" s="92"/>
      <c r="DH185" s="92"/>
      <c r="DI185" s="92"/>
      <c r="DJ185" s="92"/>
      <c r="DK185" s="92"/>
      <c r="DL185" s="126" t="str">
        <f t="shared" ca="1" si="399"/>
        <v/>
      </c>
      <c r="DM185" s="126" t="str">
        <f t="shared" ca="1" si="400"/>
        <v/>
      </c>
      <c r="DN185" s="126" t="str">
        <f t="shared" ca="1" si="401"/>
        <v/>
      </c>
      <c r="DO185" s="126" t="str">
        <f t="shared" ca="1" si="402"/>
        <v/>
      </c>
      <c r="DP185" s="126" t="str">
        <f t="shared" ca="1" si="403"/>
        <v/>
      </c>
      <c r="DQ185" s="126" t="str">
        <f t="shared" ca="1" si="404"/>
        <v/>
      </c>
      <c r="DR185" s="126" t="str">
        <f t="shared" ca="1" si="405"/>
        <v/>
      </c>
      <c r="DS185" s="138"/>
      <c r="EA185" s="88" t="str">
        <f t="shared" ca="1" si="406"/>
        <v/>
      </c>
      <c r="EF185" s="2662" t="s">
        <v>291</v>
      </c>
      <c r="ES185" s="3794"/>
      <c r="EY185" s="4399"/>
      <c r="EZ185" s="4399"/>
      <c r="FA185" s="4399"/>
      <c r="FJ185" s="254"/>
    </row>
    <row r="186" spans="3:331" s="84" customFormat="1" ht="13.5" hidden="1" thickBot="1">
      <c r="C186" s="738"/>
      <c r="D186" s="1327"/>
      <c r="E186" s="2812"/>
      <c r="F186" s="4243" t="str">
        <f>BH64</f>
        <v>SAĞLIK BİL. FAK.</v>
      </c>
      <c r="G186" s="4243"/>
      <c r="H186" s="4243"/>
      <c r="I186" s="4243"/>
      <c r="J186" s="4243"/>
      <c r="K186" s="2746"/>
      <c r="L186" s="2746"/>
      <c r="M186" s="4246"/>
      <c r="N186" s="4246"/>
      <c r="O186" s="4246"/>
      <c r="P186" s="4246"/>
      <c r="Q186" s="4246"/>
      <c r="R186" s="4246"/>
      <c r="S186" s="4246"/>
      <c r="T186" s="4246"/>
      <c r="U186" s="4246"/>
      <c r="V186" s="4246"/>
      <c r="W186" s="4246"/>
      <c r="X186" s="4246"/>
      <c r="Y186" s="4247"/>
      <c r="Z186" s="3023"/>
      <c r="AA186" s="3048"/>
      <c r="AB186" s="4238"/>
      <c r="AC186" s="4239"/>
      <c r="AD186" s="3064"/>
      <c r="AE186" s="2703"/>
      <c r="AF186" s="237"/>
      <c r="AG186" s="676"/>
      <c r="AH186" s="677"/>
      <c r="AI186" s="677"/>
      <c r="AJ186" s="677"/>
      <c r="AK186" s="677"/>
      <c r="AL186" s="677"/>
      <c r="AM186" s="677"/>
      <c r="AN186" s="677"/>
      <c r="AO186" s="657"/>
      <c r="AP186" s="657"/>
      <c r="AQ186" s="677"/>
      <c r="AR186" s="657"/>
      <c r="AS186" s="678"/>
      <c r="AT186" s="678"/>
      <c r="AU186" s="678"/>
      <c r="AV186" s="678"/>
      <c r="AW186" s="659"/>
      <c r="AX186" s="660"/>
      <c r="AY186" s="660"/>
      <c r="AZ186" s="660"/>
      <c r="BA186" s="660"/>
      <c r="BB186" s="660"/>
      <c r="BC186" s="660"/>
      <c r="BD186" s="660"/>
      <c r="BE186" s="660"/>
      <c r="BF186" s="677"/>
      <c r="BG186" s="2685"/>
      <c r="BH186" s="2747"/>
      <c r="BI186" s="2886"/>
      <c r="BJ186" s="2807"/>
      <c r="BK186" s="3736"/>
      <c r="BL186" s="3737"/>
      <c r="BM186" s="3786"/>
      <c r="BN186" s="3708"/>
      <c r="BO186" s="3790"/>
      <c r="BP186" s="3326"/>
      <c r="BQ186" s="2911"/>
      <c r="BR186" s="2952"/>
      <c r="BS186" s="239"/>
      <c r="BT186" s="2734"/>
      <c r="BU186" s="2968"/>
      <c r="BV186" s="2933"/>
      <c r="BW186" s="2989"/>
      <c r="BX186" s="4287" t="str">
        <f t="shared" si="407"/>
        <v>SAĞLIK BİL. FAK.</v>
      </c>
      <c r="BY186" s="4288"/>
      <c r="BZ186" s="4288"/>
      <c r="CA186" s="4289"/>
      <c r="CB186" s="227">
        <f ca="1">SUMIF(F170:J182,F186,CB170:CB182)</f>
        <v>0</v>
      </c>
      <c r="CC186" s="2172">
        <f ca="1">SUMIF(F170:J182,F186,CC170:CC182)</f>
        <v>0</v>
      </c>
      <c r="CD186" s="225">
        <f ca="1">SUMIF(F170:J182,F186,CD170:CD182)</f>
        <v>0</v>
      </c>
      <c r="CE186" s="2175">
        <f ca="1">SUMIF(F170:J182,F186,CE170:CE182)</f>
        <v>0</v>
      </c>
      <c r="CF186" s="227">
        <f ca="1">SUMIF(F170:J182,F186,CF170:CF182)</f>
        <v>0</v>
      </c>
      <c r="CG186" s="234">
        <f ca="1">SUMIF(F170:J182,F186,CG170:CG182)</f>
        <v>0</v>
      </c>
      <c r="CH186" s="225">
        <f ca="1">SUMIF(F170:J182,F186,CH170:CH182)</f>
        <v>0</v>
      </c>
      <c r="CI186" s="2169">
        <f ca="1">SUMIF(F170:J182,F186,CI170:CI182)</f>
        <v>0</v>
      </c>
      <c r="CJ186" s="227">
        <f ca="1">SUMIF(F170:J182,F186,CJ170:CJ182)</f>
        <v>0</v>
      </c>
      <c r="CK186" s="2162">
        <f ca="1">SUMIF(F170:J182,F186,CK170:CK182)</f>
        <v>0</v>
      </c>
      <c r="CL186" s="2813">
        <f ca="1">SUMIF(F170:J182,F186,CL170:CL182)</f>
        <v>0</v>
      </c>
      <c r="CM186" s="2214">
        <f ca="1">SUMIF(F170:J182,F186,CM170:CM182)</f>
        <v>0</v>
      </c>
      <c r="CN186" s="233">
        <f ca="1">SUMIF(F170:J182,F186,CN170:CN182)</f>
        <v>0</v>
      </c>
      <c r="CO186" s="2214">
        <f ca="1">SUMIF(F170:J182,F186,CO170:CO182)</f>
        <v>0</v>
      </c>
      <c r="CP186" s="3140"/>
      <c r="CQ186" s="2746"/>
      <c r="CR186" s="3088"/>
      <c r="CS186" s="242"/>
      <c r="CT186" s="241"/>
      <c r="CU186" s="3296"/>
      <c r="CV186" s="2789"/>
      <c r="CW186" s="2789"/>
      <c r="CX186" s="2789"/>
      <c r="CY186" s="2789"/>
      <c r="CZ186" s="2789"/>
      <c r="DA186" s="2789"/>
      <c r="DB186" s="2789"/>
      <c r="DC186" s="3297"/>
      <c r="DD186" s="1807" t="s">
        <v>128</v>
      </c>
      <c r="DE186" s="85"/>
      <c r="DF186" s="85"/>
      <c r="DG186" s="85"/>
      <c r="DH186" s="85"/>
      <c r="DI186" s="85"/>
      <c r="DJ186" s="85"/>
      <c r="DK186" s="85"/>
      <c r="DL186" s="126" t="str">
        <f t="shared" ca="1" si="399"/>
        <v/>
      </c>
      <c r="DM186" s="126" t="str">
        <f t="shared" ca="1" si="400"/>
        <v/>
      </c>
      <c r="DN186" s="126" t="str">
        <f t="shared" ca="1" si="401"/>
        <v/>
      </c>
      <c r="DO186" s="126" t="str">
        <f t="shared" ca="1" si="402"/>
        <v/>
      </c>
      <c r="DP186" s="126" t="str">
        <f t="shared" ca="1" si="403"/>
        <v/>
      </c>
      <c r="DQ186" s="126" t="str">
        <f t="shared" ca="1" si="404"/>
        <v/>
      </c>
      <c r="DR186" s="126" t="str">
        <f t="shared" ca="1" si="405"/>
        <v/>
      </c>
      <c r="DS186" s="42"/>
      <c r="EA186" s="88" t="str">
        <f t="shared" ca="1" si="406"/>
        <v/>
      </c>
      <c r="EE186" s="1781">
        <f>IF(DC175&gt;CP189,1,0)</f>
        <v>0</v>
      </c>
      <c r="EF186" s="2662" t="s">
        <v>291</v>
      </c>
      <c r="ES186" s="3794"/>
      <c r="EY186" s="4399"/>
      <c r="EZ186" s="4399"/>
      <c r="FA186" s="4399"/>
      <c r="FJ186" s="254"/>
    </row>
    <row r="187" spans="3:331" s="84" customFormat="1" ht="13.5" hidden="1" thickBot="1">
      <c r="C187" s="738"/>
      <c r="D187" s="1327"/>
      <c r="E187" s="2812"/>
      <c r="F187" s="4243" t="str">
        <f>BH66</f>
        <v>MİMARLIK FAK.</v>
      </c>
      <c r="G187" s="4243"/>
      <c r="H187" s="4243"/>
      <c r="I187" s="4243"/>
      <c r="J187" s="4243"/>
      <c r="K187" s="2746"/>
      <c r="L187" s="2746"/>
      <c r="M187" s="4246"/>
      <c r="N187" s="4246"/>
      <c r="O187" s="4246"/>
      <c r="P187" s="4246"/>
      <c r="Q187" s="4246"/>
      <c r="R187" s="4246"/>
      <c r="S187" s="4246"/>
      <c r="T187" s="4246"/>
      <c r="U187" s="4246"/>
      <c r="V187" s="4246"/>
      <c r="W187" s="4246"/>
      <c r="X187" s="4246"/>
      <c r="Y187" s="4247"/>
      <c r="Z187" s="3023"/>
      <c r="AA187" s="3048"/>
      <c r="AB187" s="4238"/>
      <c r="AC187" s="4239"/>
      <c r="AD187" s="3064"/>
      <c r="AE187" s="2703"/>
      <c r="AF187" s="237"/>
      <c r="AG187" s="676"/>
      <c r="AH187" s="677"/>
      <c r="AI187" s="677"/>
      <c r="AJ187" s="677"/>
      <c r="AK187" s="677"/>
      <c r="AL187" s="677"/>
      <c r="AM187" s="677"/>
      <c r="AN187" s="677"/>
      <c r="AO187" s="657"/>
      <c r="AP187" s="657"/>
      <c r="AQ187" s="677"/>
      <c r="AR187" s="657"/>
      <c r="AS187" s="678"/>
      <c r="AT187" s="678"/>
      <c r="AU187" s="678"/>
      <c r="AV187" s="678"/>
      <c r="AW187" s="659"/>
      <c r="AX187" s="660"/>
      <c r="AY187" s="660"/>
      <c r="AZ187" s="660"/>
      <c r="BA187" s="660"/>
      <c r="BB187" s="660"/>
      <c r="BC187" s="660"/>
      <c r="BD187" s="660"/>
      <c r="BE187" s="660"/>
      <c r="BF187" s="677"/>
      <c r="BG187" s="2685"/>
      <c r="BH187" s="2747"/>
      <c r="BI187" s="2886"/>
      <c r="BJ187" s="2807"/>
      <c r="BK187" s="3736"/>
      <c r="BL187" s="3737"/>
      <c r="BM187" s="3786"/>
      <c r="BN187" s="3708"/>
      <c r="BO187" s="3790"/>
      <c r="BP187" s="3326"/>
      <c r="BQ187" s="2911"/>
      <c r="BR187" s="2952"/>
      <c r="BS187" s="239"/>
      <c r="BT187" s="2734"/>
      <c r="BU187" s="2968"/>
      <c r="BV187" s="2933"/>
      <c r="BW187" s="2989"/>
      <c r="BX187" s="4287" t="str">
        <f t="shared" si="407"/>
        <v>MİMARLIK FAK.</v>
      </c>
      <c r="BY187" s="4288"/>
      <c r="BZ187" s="4288"/>
      <c r="CA187" s="4289"/>
      <c r="CB187" s="227">
        <f ca="1">SUMIF(F170:J182,F187,CB170:CB182)</f>
        <v>0</v>
      </c>
      <c r="CC187" s="2172">
        <f ca="1">SUMIF(F170:J182,F187,CC170:CC182)</f>
        <v>0</v>
      </c>
      <c r="CD187" s="225">
        <f ca="1">SUMIF(F170:J182,F187,CD170:CD182)</f>
        <v>0</v>
      </c>
      <c r="CE187" s="2175">
        <f ca="1">SUMIF(F170:J182,F187,CE170:CE182)</f>
        <v>0</v>
      </c>
      <c r="CF187" s="227">
        <f ca="1">SUMIF(F170:J182,F187,CF170:CF182)</f>
        <v>0</v>
      </c>
      <c r="CG187" s="234">
        <f ca="1">SUMIF(F170:J182,F187,CG170:CG182)</f>
        <v>0</v>
      </c>
      <c r="CH187" s="225">
        <f ca="1">SUMIF(F170:J182,F187,CH170:CH182)</f>
        <v>0</v>
      </c>
      <c r="CI187" s="2169">
        <f ca="1">SUMIF(F170:J182,F187,CI170:CI182)</f>
        <v>0</v>
      </c>
      <c r="CJ187" s="227">
        <f ca="1">SUMIF(F170:J182,F187,CJ170:CJ182)</f>
        <v>0</v>
      </c>
      <c r="CK187" s="2162">
        <f ca="1">SUMIF(F170:J182,F187,CK170:CK182)</f>
        <v>0</v>
      </c>
      <c r="CL187" s="2813">
        <f ca="1">SUMIF(F170:J182,F187,CL170:CL182)</f>
        <v>0</v>
      </c>
      <c r="CM187" s="2214">
        <f ca="1">SUMIF(F170:J182,F187,CM170:CM182)</f>
        <v>0</v>
      </c>
      <c r="CN187" s="233">
        <f ca="1">SUMIF(F170:J182,F187,CN170:CN182)</f>
        <v>0</v>
      </c>
      <c r="CO187" s="2214">
        <f ca="1">SUMIF(F170:J182,F187,CO170:CO182)</f>
        <v>0</v>
      </c>
      <c r="CP187" s="3140"/>
      <c r="CQ187" s="2746"/>
      <c r="CR187" s="3088"/>
      <c r="CS187" s="242"/>
      <c r="CT187" s="241"/>
      <c r="CU187" s="3296"/>
      <c r="CV187" s="2789"/>
      <c r="CW187" s="2789"/>
      <c r="CX187" s="2789"/>
      <c r="CY187" s="2789"/>
      <c r="CZ187" s="2789"/>
      <c r="DA187" s="2789"/>
      <c r="DB187" s="2789"/>
      <c r="DC187" s="3297"/>
      <c r="DD187" s="1808" t="s">
        <v>141</v>
      </c>
      <c r="DE187" s="85"/>
      <c r="DF187" s="85"/>
      <c r="DG187" s="85"/>
      <c r="DH187" s="85"/>
      <c r="DI187" s="85"/>
      <c r="DJ187" s="85"/>
      <c r="DK187" s="85"/>
      <c r="DL187" s="126" t="str">
        <f t="shared" ca="1" si="399"/>
        <v/>
      </c>
      <c r="DM187" s="126" t="str">
        <f t="shared" ca="1" si="400"/>
        <v/>
      </c>
      <c r="DN187" s="126" t="str">
        <f t="shared" ca="1" si="401"/>
        <v/>
      </c>
      <c r="DO187" s="126" t="str">
        <f t="shared" ca="1" si="402"/>
        <v/>
      </c>
      <c r="DP187" s="126" t="str">
        <f t="shared" ca="1" si="403"/>
        <v/>
      </c>
      <c r="DQ187" s="126" t="str">
        <f t="shared" ca="1" si="404"/>
        <v/>
      </c>
      <c r="DR187" s="126" t="str">
        <f t="shared" ca="1" si="405"/>
        <v/>
      </c>
      <c r="DS187" s="42"/>
      <c r="EA187" s="88" t="str">
        <f t="shared" ca="1" si="406"/>
        <v/>
      </c>
      <c r="EE187" s="1781">
        <f>IF(DC176&gt;(BT190-DC118),1,0)</f>
        <v>0</v>
      </c>
      <c r="EF187" s="2662" t="s">
        <v>291</v>
      </c>
      <c r="ES187" s="3794"/>
      <c r="EY187" s="4464">
        <v>20</v>
      </c>
      <c r="EZ187" s="4442">
        <f>IF(Q14="Yaz ve Yarıyıl Tatili",(VLOOKUP(M26,hesap!J2:M15,3,0)),EY187)</f>
        <v>20</v>
      </c>
      <c r="FA187" s="4442">
        <f>EZ187</f>
        <v>20</v>
      </c>
      <c r="FJ187" s="254"/>
    </row>
    <row r="188" spans="3:331" s="84" customFormat="1" ht="13.5" hidden="1" thickBot="1">
      <c r="C188" s="738"/>
      <c r="D188" s="1327"/>
      <c r="E188" s="3095"/>
      <c r="F188" s="4993" t="str">
        <f>BH68</f>
        <v>ZİRAAT FAK.</v>
      </c>
      <c r="G188" s="4993"/>
      <c r="H188" s="4993"/>
      <c r="I188" s="4993"/>
      <c r="J188" s="4993"/>
      <c r="K188" s="377"/>
      <c r="L188" s="377"/>
      <c r="M188" s="4991"/>
      <c r="N188" s="4991"/>
      <c r="O188" s="4991"/>
      <c r="P188" s="4991"/>
      <c r="Q188" s="4991"/>
      <c r="R188" s="4991"/>
      <c r="S188" s="4991"/>
      <c r="T188" s="4991"/>
      <c r="U188" s="4991"/>
      <c r="V188" s="4991"/>
      <c r="W188" s="4991"/>
      <c r="X188" s="4991"/>
      <c r="Y188" s="4992"/>
      <c r="Z188" s="3096"/>
      <c r="AA188" s="3097"/>
      <c r="AB188" s="5026"/>
      <c r="AC188" s="5027"/>
      <c r="AD188" s="3098"/>
      <c r="AE188" s="3099"/>
      <c r="AF188" s="3100"/>
      <c r="AG188" s="3101"/>
      <c r="AH188" s="3102"/>
      <c r="AI188" s="3102"/>
      <c r="AJ188" s="3102"/>
      <c r="AK188" s="3102"/>
      <c r="AL188" s="3102"/>
      <c r="AM188" s="3102"/>
      <c r="AN188" s="3102"/>
      <c r="AO188" s="3103"/>
      <c r="AP188" s="3103"/>
      <c r="AQ188" s="3102"/>
      <c r="AR188" s="3103"/>
      <c r="AS188" s="3104"/>
      <c r="AT188" s="3104"/>
      <c r="AU188" s="3104"/>
      <c r="AV188" s="3104"/>
      <c r="AW188" s="3105"/>
      <c r="AX188" s="3106"/>
      <c r="AY188" s="3106"/>
      <c r="AZ188" s="3106"/>
      <c r="BA188" s="3106"/>
      <c r="BB188" s="3106"/>
      <c r="BC188" s="3106"/>
      <c r="BD188" s="3106"/>
      <c r="BE188" s="3106"/>
      <c r="BF188" s="3102"/>
      <c r="BG188" s="3107"/>
      <c r="BH188" s="3108"/>
      <c r="BI188" s="3109"/>
      <c r="BJ188" s="3110"/>
      <c r="BK188" s="3738"/>
      <c r="BL188" s="3739"/>
      <c r="BM188" s="3787"/>
      <c r="BN188" s="3709"/>
      <c r="BO188" s="3791"/>
      <c r="BP188" s="3327"/>
      <c r="BQ188" s="3111"/>
      <c r="BR188" s="3112"/>
      <c r="BS188" s="3113"/>
      <c r="BT188" s="3114"/>
      <c r="BU188" s="3115"/>
      <c r="BV188" s="3116"/>
      <c r="BW188" s="3117"/>
      <c r="BX188" s="4295" t="str">
        <f t="shared" si="407"/>
        <v>ZİRAAT FAK.</v>
      </c>
      <c r="BY188" s="4296"/>
      <c r="BZ188" s="4296"/>
      <c r="CA188" s="4297"/>
      <c r="CB188" s="3118">
        <f ca="1">SUMIF(F170:J182,F188,CB170:CB182)</f>
        <v>0</v>
      </c>
      <c r="CC188" s="3119">
        <f ca="1">SUMIF(F170:J182,F188,CC170:CC182)</f>
        <v>0</v>
      </c>
      <c r="CD188" s="3120">
        <f ca="1">SUMIF(F170:J182,F188,CD170:CD182)</f>
        <v>0</v>
      </c>
      <c r="CE188" s="3121">
        <f ca="1">SUMIF(F170:J182,F188,CE170:CE182)</f>
        <v>0</v>
      </c>
      <c r="CF188" s="3118">
        <f ca="1">SUMIF(F170:J182,F188,CF170:CF182)</f>
        <v>0</v>
      </c>
      <c r="CG188" s="3122">
        <f ca="1">SUMIF(F170:J182,F188,CG170:CG182)</f>
        <v>0</v>
      </c>
      <c r="CH188" s="3120">
        <f ca="1">SUMIF(F170:J182,F188,CH170:CH182)</f>
        <v>0</v>
      </c>
      <c r="CI188" s="3123">
        <f ca="1">SUMIF(F170:J182,F188,CI170:CI182)</f>
        <v>0</v>
      </c>
      <c r="CJ188" s="3118">
        <f ca="1">SUMIF(F170:J182,F188,CJ170:CJ182)</f>
        <v>0</v>
      </c>
      <c r="CK188" s="3124">
        <f ca="1">SUMIF(F170:J182,F188,CK170:CK182)</f>
        <v>0</v>
      </c>
      <c r="CL188" s="3125">
        <f ca="1">SUMIF(F170:J182,F188,CL170:CL182)</f>
        <v>0</v>
      </c>
      <c r="CM188" s="3126">
        <f ca="1">SUMIF(F170:J182,F188,CM170:CM182)</f>
        <v>0</v>
      </c>
      <c r="CN188" s="3127">
        <f ca="1">SUMIF(F170:J182,F188,CN170:CN182)</f>
        <v>0</v>
      </c>
      <c r="CO188" s="3126">
        <f ca="1">SUMIF(F170:J182,F188,CO170:CO182)</f>
        <v>0</v>
      </c>
      <c r="CP188" s="3143"/>
      <c r="CQ188" s="377"/>
      <c r="CR188" s="3144"/>
      <c r="CS188" s="3128"/>
      <c r="CT188" s="3274"/>
      <c r="CU188" s="3296"/>
      <c r="CV188" s="2789"/>
      <c r="CW188" s="2789"/>
      <c r="CX188" s="2789"/>
      <c r="CY188" s="2789"/>
      <c r="CZ188" s="2789"/>
      <c r="DA188" s="2789"/>
      <c r="DB188" s="2789"/>
      <c r="DC188" s="3297"/>
      <c r="DD188" s="1807" t="s">
        <v>210</v>
      </c>
      <c r="DE188" s="85"/>
      <c r="DF188" s="85"/>
      <c r="DG188" s="85"/>
      <c r="DH188" s="85"/>
      <c r="DI188" s="85"/>
      <c r="DJ188" s="85"/>
      <c r="DK188" s="85"/>
      <c r="DL188" s="126" t="str">
        <f t="shared" ca="1" si="399"/>
        <v/>
      </c>
      <c r="DM188" s="126" t="str">
        <f t="shared" ca="1" si="400"/>
        <v/>
      </c>
      <c r="DN188" s="126" t="str">
        <f t="shared" ca="1" si="401"/>
        <v/>
      </c>
      <c r="DO188" s="126" t="str">
        <f t="shared" ca="1" si="402"/>
        <v/>
      </c>
      <c r="DP188" s="126" t="str">
        <f t="shared" ca="1" si="403"/>
        <v/>
      </c>
      <c r="DQ188" s="126" t="str">
        <f t="shared" ca="1" si="404"/>
        <v/>
      </c>
      <c r="DR188" s="126" t="str">
        <f t="shared" ca="1" si="405"/>
        <v/>
      </c>
      <c r="DS188" s="42"/>
      <c r="EA188" s="88" t="str">
        <f t="shared" ca="1" si="406"/>
        <v/>
      </c>
      <c r="EE188" s="1781">
        <f>IF(DC177&gt;EE189,1,0)</f>
        <v>0</v>
      </c>
      <c r="EF188" s="2662" t="s">
        <v>291</v>
      </c>
      <c r="ES188" s="3794"/>
      <c r="EY188" s="4464"/>
      <c r="EZ188" s="4442"/>
      <c r="FA188" s="4442"/>
      <c r="FJ188" s="254"/>
    </row>
    <row r="189" spans="3:331" s="84" customFormat="1" ht="13.5" thickBot="1">
      <c r="C189" s="738"/>
      <c r="D189" s="1327"/>
      <c r="E189" s="4983" t="s">
        <v>31</v>
      </c>
      <c r="F189" s="4984"/>
      <c r="G189" s="4984"/>
      <c r="H189" s="4984"/>
      <c r="I189" s="4984"/>
      <c r="J189" s="4984"/>
      <c r="K189" s="4984"/>
      <c r="L189" s="4984"/>
      <c r="M189" s="4984"/>
      <c r="N189" s="4984"/>
      <c r="O189" s="4984"/>
      <c r="P189" s="4984"/>
      <c r="Q189" s="4984"/>
      <c r="R189" s="4984"/>
      <c r="S189" s="4984"/>
      <c r="T189" s="4984"/>
      <c r="U189" s="4984"/>
      <c r="V189" s="4984"/>
      <c r="W189" s="4984"/>
      <c r="X189" s="4984"/>
      <c r="Y189" s="4984"/>
      <c r="Z189" s="3428">
        <f>SUM(Z170:Z182)</f>
        <v>0</v>
      </c>
      <c r="AA189" s="3145"/>
      <c r="AB189" s="4983">
        <f>SUM(AB170:AB182)</f>
        <v>0</v>
      </c>
      <c r="AC189" s="4988">
        <f>SUM(AC170:AC182)</f>
        <v>0</v>
      </c>
      <c r="AD189" s="3146"/>
      <c r="AE189" s="3147"/>
      <c r="AF189" s="3148"/>
      <c r="AG189" s="3149"/>
      <c r="AH189" s="3149"/>
      <c r="AI189" s="3149"/>
      <c r="AJ189" s="3149"/>
      <c r="AK189" s="3149"/>
      <c r="AL189" s="3149"/>
      <c r="AM189" s="3149"/>
      <c r="AN189" s="3149"/>
      <c r="AO189" s="3149"/>
      <c r="AP189" s="3149"/>
      <c r="AQ189" s="3149"/>
      <c r="AR189" s="3149"/>
      <c r="AS189" s="3149"/>
      <c r="AT189" s="3149"/>
      <c r="AU189" s="3149"/>
      <c r="AV189" s="3149"/>
      <c r="AW189" s="3149"/>
      <c r="AX189" s="3149"/>
      <c r="AY189" s="3149"/>
      <c r="AZ189" s="3149"/>
      <c r="BA189" s="3149"/>
      <c r="BB189" s="3149"/>
      <c r="BC189" s="3149"/>
      <c r="BD189" s="3149"/>
      <c r="BE189" s="3149"/>
      <c r="BF189" s="3149"/>
      <c r="BG189" s="3150"/>
      <c r="BH189" s="3151"/>
      <c r="BI189" s="3429">
        <f t="shared" ref="BI189:BT189" si="409">SUM(BI170:BI182)</f>
        <v>0</v>
      </c>
      <c r="BJ189" s="3430">
        <f t="shared" si="409"/>
        <v>0</v>
      </c>
      <c r="BK189" s="3740">
        <f t="shared" si="409"/>
        <v>0</v>
      </c>
      <c r="BL189" s="3741">
        <f t="shared" si="409"/>
        <v>0</v>
      </c>
      <c r="BM189" s="3788">
        <f t="shared" si="409"/>
        <v>0</v>
      </c>
      <c r="BN189" s="3710">
        <f>SUM(BN170:BN182)</f>
        <v>0</v>
      </c>
      <c r="BO189" s="3711">
        <f>SUM(BO170:BO182)</f>
        <v>0</v>
      </c>
      <c r="BP189" s="3432">
        <f>SUM(BP170:BP182)</f>
        <v>0</v>
      </c>
      <c r="BQ189" s="3433">
        <f>SUM(BQ170:BQ182)</f>
        <v>0</v>
      </c>
      <c r="BR189" s="3429">
        <f t="shared" si="409"/>
        <v>0</v>
      </c>
      <c r="BS189" s="3434">
        <f t="shared" si="409"/>
        <v>0</v>
      </c>
      <c r="BT189" s="4871">
        <f t="shared" si="409"/>
        <v>0</v>
      </c>
      <c r="BU189" s="4308"/>
      <c r="BV189" s="3146">
        <f>SUM(BV170:BV182)</f>
        <v>0</v>
      </c>
      <c r="BW189" s="3435">
        <f>SUM(BW170:BW182)</f>
        <v>0</v>
      </c>
      <c r="BX189" s="4306" t="s">
        <v>89</v>
      </c>
      <c r="BY189" s="4307"/>
      <c r="BZ189" s="4307"/>
      <c r="CA189" s="4308"/>
      <c r="CB189" s="3436">
        <f t="shared" ref="CB189:CO189" si="410">SUM(CB170:CB182)</f>
        <v>0</v>
      </c>
      <c r="CC189" s="3431">
        <f t="shared" si="410"/>
        <v>0</v>
      </c>
      <c r="CD189" s="3437">
        <f t="shared" si="410"/>
        <v>0</v>
      </c>
      <c r="CE189" s="3438">
        <f t="shared" si="410"/>
        <v>0</v>
      </c>
      <c r="CF189" s="3436">
        <f t="shared" si="410"/>
        <v>0</v>
      </c>
      <c r="CG189" s="3431">
        <f t="shared" si="410"/>
        <v>0</v>
      </c>
      <c r="CH189" s="3437">
        <f t="shared" si="410"/>
        <v>0</v>
      </c>
      <c r="CI189" s="3438">
        <f t="shared" si="410"/>
        <v>0</v>
      </c>
      <c r="CJ189" s="3436">
        <f t="shared" si="410"/>
        <v>0</v>
      </c>
      <c r="CK189" s="3431">
        <f t="shared" si="410"/>
        <v>0</v>
      </c>
      <c r="CL189" s="3439">
        <f t="shared" si="410"/>
        <v>0</v>
      </c>
      <c r="CM189" s="3440">
        <f t="shared" si="410"/>
        <v>0</v>
      </c>
      <c r="CN189" s="3441">
        <f t="shared" si="410"/>
        <v>0</v>
      </c>
      <c r="CO189" s="3440">
        <f t="shared" si="410"/>
        <v>0</v>
      </c>
      <c r="CP189" s="4306">
        <f>SUM(BY189:CO189)</f>
        <v>0</v>
      </c>
      <c r="CQ189" s="4307"/>
      <c r="CR189" s="4308"/>
      <c r="CS189" s="3153">
        <f>SUM(CS170:CS182)</f>
        <v>0</v>
      </c>
      <c r="CT189" s="3152">
        <f>SUM(CT170:CT182)</f>
        <v>0</v>
      </c>
      <c r="CU189" s="4025" t="s">
        <v>110</v>
      </c>
      <c r="CV189" s="4060">
        <f>CV117+CV176</f>
        <v>0</v>
      </c>
      <c r="CW189" s="4061">
        <f t="shared" ref="CW189:DB189" si="411">CW117+CW176</f>
        <v>0</v>
      </c>
      <c r="CX189" s="4061">
        <f t="shared" si="411"/>
        <v>0</v>
      </c>
      <c r="CY189" s="4061">
        <f t="shared" si="411"/>
        <v>0</v>
      </c>
      <c r="CZ189" s="4061">
        <f t="shared" si="411"/>
        <v>0</v>
      </c>
      <c r="DA189" s="4061">
        <f t="shared" si="411"/>
        <v>0</v>
      </c>
      <c r="DB189" s="4061">
        <f t="shared" si="411"/>
        <v>0</v>
      </c>
      <c r="DC189" s="4062">
        <f>DC117+DC176</f>
        <v>0</v>
      </c>
      <c r="DD189" s="1807"/>
      <c r="DE189" s="85"/>
      <c r="DF189" s="85"/>
      <c r="DG189" s="85"/>
      <c r="DH189" s="85"/>
      <c r="DI189" s="85"/>
      <c r="DJ189" s="85"/>
      <c r="DK189" s="85"/>
      <c r="DL189" s="126" t="str">
        <f t="shared" ca="1" si="399"/>
        <v/>
      </c>
      <c r="DM189" s="126" t="str">
        <f t="shared" ca="1" si="400"/>
        <v/>
      </c>
      <c r="DN189" s="126" t="str">
        <f t="shared" ca="1" si="401"/>
        <v/>
      </c>
      <c r="DO189" s="126" t="str">
        <f t="shared" ca="1" si="402"/>
        <v/>
      </c>
      <c r="DP189" s="126" t="str">
        <f t="shared" ca="1" si="403"/>
        <v/>
      </c>
      <c r="DQ189" s="126" t="str">
        <f t="shared" ca="1" si="404"/>
        <v/>
      </c>
      <c r="DR189" s="126" t="str">
        <f t="shared" ca="1" si="405"/>
        <v/>
      </c>
      <c r="DS189" s="42"/>
      <c r="EA189" s="88" t="str">
        <f t="shared" ca="1" si="406"/>
        <v/>
      </c>
      <c r="EE189" s="1782">
        <f>EE191-(BT189+CP189)</f>
        <v>0</v>
      </c>
      <c r="EF189" s="2662" t="s">
        <v>292</v>
      </c>
      <c r="EO189" s="84" t="s">
        <v>87</v>
      </c>
      <c r="ES189" s="2664" t="str">
        <f>IF(Z14&lt;&gt;"","Takvim değiştirilmiş olup, "&amp;TEXT(Z14,"GG.AA.YYYY")&amp;" tarihi ile başlatılmıştır.","Tamam")</f>
        <v>Tamam</v>
      </c>
      <c r="EY189" s="4407"/>
      <c r="EZ189" s="4407"/>
      <c r="FA189" s="4407">
        <f>CP141-CP367</f>
        <v>0</v>
      </c>
      <c r="FJ189" s="254"/>
    </row>
    <row r="190" spans="3:331" s="84" customFormat="1" ht="13.5" thickBot="1">
      <c r="C190" s="738"/>
      <c r="D190" s="1327"/>
      <c r="E190" s="4989" t="s">
        <v>32</v>
      </c>
      <c r="F190" s="4990"/>
      <c r="G190" s="4990"/>
      <c r="H190" s="4990"/>
      <c r="I190" s="4990"/>
      <c r="J190" s="4990"/>
      <c r="K190" s="4990"/>
      <c r="L190" s="4990"/>
      <c r="M190" s="4990"/>
      <c r="N190" s="4990"/>
      <c r="O190" s="4990"/>
      <c r="P190" s="4990"/>
      <c r="Q190" s="4990"/>
      <c r="R190" s="4990"/>
      <c r="S190" s="4990"/>
      <c r="T190" s="4990"/>
      <c r="U190" s="4990"/>
      <c r="V190" s="4990"/>
      <c r="W190" s="4990"/>
      <c r="X190" s="4990"/>
      <c r="Y190" s="4990"/>
      <c r="Z190" s="4069">
        <f>Z141+Z189</f>
        <v>0</v>
      </c>
      <c r="AA190" s="4070"/>
      <c r="AB190" s="4989">
        <f>AB141+AB189</f>
        <v>0</v>
      </c>
      <c r="AC190" s="5060"/>
      <c r="AD190" s="4071"/>
      <c r="AE190" s="4070"/>
      <c r="AF190" s="4069"/>
      <c r="AG190" s="4070"/>
      <c r="AH190" s="4070"/>
      <c r="AI190" s="4070"/>
      <c r="AJ190" s="4070"/>
      <c r="AK190" s="4070"/>
      <c r="AL190" s="4070"/>
      <c r="AM190" s="4070"/>
      <c r="AN190" s="4070"/>
      <c r="AO190" s="4070"/>
      <c r="AP190" s="4070"/>
      <c r="AQ190" s="4070"/>
      <c r="AR190" s="4070"/>
      <c r="AS190" s="4070"/>
      <c r="AT190" s="4070"/>
      <c r="AU190" s="4070"/>
      <c r="AV190" s="4070"/>
      <c r="AW190" s="4070"/>
      <c r="AX190" s="4070"/>
      <c r="AY190" s="4070"/>
      <c r="AZ190" s="4070"/>
      <c r="BA190" s="4070"/>
      <c r="BB190" s="4070"/>
      <c r="BC190" s="4070"/>
      <c r="BD190" s="4070"/>
      <c r="BE190" s="4070"/>
      <c r="BF190" s="4070"/>
      <c r="BG190" s="4070"/>
      <c r="BH190" s="4072"/>
      <c r="BI190" s="4073">
        <f t="shared" ref="BI190:BT190" si="412">BI141+BI189</f>
        <v>0</v>
      </c>
      <c r="BJ190" s="4074">
        <f t="shared" si="412"/>
        <v>0</v>
      </c>
      <c r="BK190" s="4075">
        <f t="shared" si="412"/>
        <v>0</v>
      </c>
      <c r="BL190" s="4076">
        <f t="shared" si="412"/>
        <v>0</v>
      </c>
      <c r="BM190" s="4077">
        <f t="shared" si="412"/>
        <v>0</v>
      </c>
      <c r="BN190" s="4078">
        <f t="shared" si="412"/>
        <v>0</v>
      </c>
      <c r="BO190" s="4079">
        <f>BO141+BO189</f>
        <v>0</v>
      </c>
      <c r="BP190" s="4080">
        <f>IF((BP141+BP189)&gt;10,10,(BP141+BP189))</f>
        <v>0</v>
      </c>
      <c r="BQ190" s="4081">
        <f t="shared" si="412"/>
        <v>0</v>
      </c>
      <c r="BR190" s="4082">
        <f t="shared" si="412"/>
        <v>0</v>
      </c>
      <c r="BS190" s="4069">
        <f>BS141+BS189</f>
        <v>0</v>
      </c>
      <c r="BT190" s="4326">
        <f t="shared" si="412"/>
        <v>0</v>
      </c>
      <c r="BU190" s="4311"/>
      <c r="BV190" s="4071">
        <f>BV141+BV189</f>
        <v>0</v>
      </c>
      <c r="BW190" s="4072">
        <f>BW141+BW189</f>
        <v>0</v>
      </c>
      <c r="BX190" s="4309" t="s">
        <v>0</v>
      </c>
      <c r="BY190" s="4310"/>
      <c r="BZ190" s="4310"/>
      <c r="CA190" s="4311"/>
      <c r="CB190" s="4071">
        <f t="shared" ref="CB190:CP190" si="413">CB141+CB189</f>
        <v>0</v>
      </c>
      <c r="CC190" s="4072">
        <f t="shared" si="413"/>
        <v>0</v>
      </c>
      <c r="CD190" s="4083">
        <f t="shared" si="413"/>
        <v>0</v>
      </c>
      <c r="CE190" s="4084">
        <f t="shared" si="413"/>
        <v>0</v>
      </c>
      <c r="CF190" s="4071">
        <f t="shared" si="413"/>
        <v>0</v>
      </c>
      <c r="CG190" s="4072">
        <f t="shared" si="413"/>
        <v>0</v>
      </c>
      <c r="CH190" s="4083">
        <f t="shared" si="413"/>
        <v>0</v>
      </c>
      <c r="CI190" s="4084">
        <f t="shared" si="413"/>
        <v>0</v>
      </c>
      <c r="CJ190" s="4071">
        <f t="shared" si="413"/>
        <v>0</v>
      </c>
      <c r="CK190" s="4072">
        <f t="shared" si="413"/>
        <v>0</v>
      </c>
      <c r="CL190" s="4085">
        <f t="shared" si="413"/>
        <v>0</v>
      </c>
      <c r="CM190" s="4072">
        <f t="shared" si="413"/>
        <v>0</v>
      </c>
      <c r="CN190" s="4083">
        <f t="shared" si="413"/>
        <v>0</v>
      </c>
      <c r="CO190" s="4072">
        <f t="shared" si="413"/>
        <v>0</v>
      </c>
      <c r="CP190" s="4309">
        <f t="shared" si="413"/>
        <v>0</v>
      </c>
      <c r="CQ190" s="4310"/>
      <c r="CR190" s="4311"/>
      <c r="CS190" s="4086">
        <f>CS141+CS189</f>
        <v>0</v>
      </c>
      <c r="CT190" s="4087">
        <f>CT141+CT189</f>
        <v>0</v>
      </c>
      <c r="CU190" s="4063" t="s">
        <v>206</v>
      </c>
      <c r="CV190" s="4064">
        <f>CV118+CV177</f>
        <v>0</v>
      </c>
      <c r="CW190" s="4064">
        <f t="shared" ref="CW190:DB190" si="414">CW118+CW177</f>
        <v>0</v>
      </c>
      <c r="CX190" s="4064">
        <f t="shared" si="414"/>
        <v>0</v>
      </c>
      <c r="CY190" s="4064">
        <f t="shared" si="414"/>
        <v>0</v>
      </c>
      <c r="CZ190" s="4064">
        <f t="shared" si="414"/>
        <v>0</v>
      </c>
      <c r="DA190" s="4064">
        <f t="shared" si="414"/>
        <v>0</v>
      </c>
      <c r="DB190" s="4064">
        <f t="shared" si="414"/>
        <v>0</v>
      </c>
      <c r="DC190" s="4065">
        <f>DC118+DC177</f>
        <v>0</v>
      </c>
      <c r="DD190" s="1807"/>
      <c r="DE190" s="85"/>
      <c r="DF190" s="85"/>
      <c r="DG190" s="85"/>
      <c r="DH190" s="85"/>
      <c r="DI190" s="85"/>
      <c r="DJ190" s="85"/>
      <c r="DK190" s="85"/>
      <c r="DL190" s="126" t="str">
        <f t="shared" ca="1" si="399"/>
        <v/>
      </c>
      <c r="DM190" s="126" t="str">
        <f t="shared" ca="1" si="400"/>
        <v/>
      </c>
      <c r="DN190" s="126" t="str">
        <f t="shared" ca="1" si="401"/>
        <v/>
      </c>
      <c r="DO190" s="126" t="str">
        <f t="shared" ca="1" si="402"/>
        <v/>
      </c>
      <c r="DP190" s="126" t="str">
        <f t="shared" ca="1" si="403"/>
        <v/>
      </c>
      <c r="DQ190" s="126" t="str">
        <f t="shared" ca="1" si="404"/>
        <v/>
      </c>
      <c r="DR190" s="126" t="str">
        <f t="shared" ca="1" si="405"/>
        <v/>
      </c>
      <c r="DS190" s="42"/>
      <c r="EA190" s="88" t="str">
        <f t="shared" ca="1" si="406"/>
        <v/>
      </c>
      <c r="EE190" s="1782">
        <f>DC177+DC175+DC176</f>
        <v>0</v>
      </c>
      <c r="EF190" s="2663" t="s">
        <v>299</v>
      </c>
      <c r="EO190" s="84" t="s">
        <v>87</v>
      </c>
      <c r="ES190" s="2664" t="str">
        <f>IF(BP190&gt;0,BP190&amp;" Saat Ara Sınav yükünü, ilgili sınav tarihleri arasında [GÜNDÜZ (Saat Ekle)] sayfasına giriniz. Ya da maaş karşılığı düşünüz","Tamam")</f>
        <v>Tamam</v>
      </c>
      <c r="EY190" s="4407"/>
      <c r="EZ190" s="4407"/>
      <c r="FA190" s="4407"/>
      <c r="FJ190" s="254"/>
    </row>
    <row r="191" spans="3:331" s="84" customFormat="1" ht="13.5" customHeight="1" thickBot="1">
      <c r="C191" s="738"/>
      <c r="G191" s="2735"/>
      <c r="BI191" s="2735"/>
      <c r="BL191" s="4329"/>
      <c r="BM191" s="4329"/>
      <c r="BN191" s="2718"/>
      <c r="BO191" s="3655" t="str">
        <f>IF(BT190&gt;0,'ÇIKTI ALINIZ'!C82,"")</f>
        <v/>
      </c>
      <c r="BR191" s="275"/>
      <c r="BS191" s="81"/>
      <c r="BT191" s="81"/>
      <c r="BU191" s="81"/>
      <c r="BV191" s="4300"/>
      <c r="BW191" s="4300"/>
      <c r="BX191" s="4301">
        <f>BT190+BV190+BW190</f>
        <v>0</v>
      </c>
      <c r="BY191" s="4301"/>
      <c r="BZ191" s="4301"/>
      <c r="CA191" s="4301"/>
      <c r="CB191" s="4865" t="str">
        <f>IF((SUM(CB170:CO182))-CP368&gt;10,"II.Öğretim Haftalık Ders 10 Saati Aşıyor!","")</f>
        <v/>
      </c>
      <c r="CC191" s="4865"/>
      <c r="CD191" s="4865"/>
      <c r="CE191" s="4865"/>
      <c r="CF191" s="4865"/>
      <c r="CG191" s="4865"/>
      <c r="CH191" s="4865"/>
      <c r="CI191" s="4865"/>
      <c r="CJ191" s="4865"/>
      <c r="CK191" s="4865"/>
      <c r="CL191" s="4865"/>
      <c r="CM191" s="4865"/>
      <c r="CN191" s="4865"/>
      <c r="CO191" s="4865"/>
      <c r="CS191" s="4848">
        <f>CS190+CT190</f>
        <v>0</v>
      </c>
      <c r="CT191" s="4849"/>
      <c r="CU191" s="4066" t="s">
        <v>236</v>
      </c>
      <c r="CV191" s="4067">
        <f>CV119+CV178</f>
        <v>0</v>
      </c>
      <c r="CW191" s="4067">
        <f t="shared" ref="CW191:DB191" si="415">CW119+CW178</f>
        <v>0</v>
      </c>
      <c r="CX191" s="4067">
        <f t="shared" si="415"/>
        <v>0</v>
      </c>
      <c r="CY191" s="4067">
        <f t="shared" si="415"/>
        <v>0</v>
      </c>
      <c r="CZ191" s="4067">
        <f t="shared" si="415"/>
        <v>0</v>
      </c>
      <c r="DA191" s="4067">
        <f t="shared" si="415"/>
        <v>0</v>
      </c>
      <c r="DB191" s="4067">
        <f t="shared" si="415"/>
        <v>0</v>
      </c>
      <c r="DC191" s="4068">
        <f>DC119+DC178</f>
        <v>0</v>
      </c>
      <c r="DD191" s="1807"/>
      <c r="DE191" s="85"/>
      <c r="DF191" s="85"/>
      <c r="DG191" s="85"/>
      <c r="DH191" s="85"/>
      <c r="DI191" s="85"/>
      <c r="DJ191" s="85"/>
      <c r="DK191" s="85"/>
      <c r="DL191" s="19"/>
      <c r="DM191" s="19"/>
      <c r="DN191" s="19"/>
      <c r="DO191" s="19"/>
      <c r="DP191" s="19"/>
      <c r="DQ191" s="19"/>
      <c r="DR191" s="19"/>
      <c r="DS191" s="42"/>
      <c r="EE191" s="2737">
        <f>(BI189+BQ189)</f>
        <v>0</v>
      </c>
      <c r="EF191" s="1607" t="s">
        <v>335</v>
      </c>
      <c r="EO191" s="84" t="s">
        <v>87</v>
      </c>
      <c r="ES191" s="2628" t="str">
        <f>IF(EU191&gt;0,"Gündüz Düşüm alanında, "&amp;EU191&amp;" saat düşüm yapılmıştır.","Tamam")</f>
        <v>Tamam</v>
      </c>
      <c r="ET191" s="254"/>
      <c r="EU191" s="254">
        <f>SUM('Gündüz Düşüm'!DQ9:GH9)</f>
        <v>0</v>
      </c>
      <c r="EV191" s="254"/>
      <c r="EW191" s="254"/>
      <c r="EY191" s="1436"/>
      <c r="EZ191" s="1436"/>
      <c r="FA191" s="1436"/>
      <c r="FE191" s="105">
        <f>SUM(FE170:FE190)</f>
        <v>0</v>
      </c>
      <c r="FF191" s="105">
        <f>SUM(FF170:FF190)</f>
        <v>0</v>
      </c>
      <c r="FG191" s="105">
        <f>SUM(FG170:FG190)</f>
        <v>0</v>
      </c>
      <c r="FH191" s="105">
        <f>SUM(FH170:FH190)</f>
        <v>0</v>
      </c>
      <c r="FI191" s="105">
        <f>SUM(FI170:FI190)</f>
        <v>0</v>
      </c>
      <c r="FJ191" s="254"/>
      <c r="FP191" s="336">
        <f>CB189+CC189</f>
        <v>0</v>
      </c>
      <c r="FQ191" s="336">
        <f>CD189+CE189</f>
        <v>0</v>
      </c>
      <c r="FR191" s="336">
        <f>CF189+CG189</f>
        <v>0</v>
      </c>
      <c r="FS191" s="336">
        <f>CH189+CI189</f>
        <v>0</v>
      </c>
      <c r="FT191" s="336">
        <f>CJ189+CK189</f>
        <v>0</v>
      </c>
      <c r="FU191" s="336">
        <f>CL189+CM189</f>
        <v>0</v>
      </c>
      <c r="FV191" s="336">
        <f>CN189+CO189</f>
        <v>0</v>
      </c>
    </row>
    <row r="192" spans="3:331" s="84" customFormat="1" ht="13.5" customHeight="1" thickBot="1">
      <c r="C192" s="738"/>
      <c r="G192" s="5059" t="str">
        <f>IF(ES190="Tamam","",ES190)</f>
        <v/>
      </c>
      <c r="H192" s="5059"/>
      <c r="I192" s="5059"/>
      <c r="J192" s="5059"/>
      <c r="K192" s="5059"/>
      <c r="L192" s="5059"/>
      <c r="M192" s="5059"/>
      <c r="N192" s="5059"/>
      <c r="O192" s="5059"/>
      <c r="P192" s="5059"/>
      <c r="Q192" s="5059"/>
      <c r="R192" s="5059"/>
      <c r="S192" s="5059"/>
      <c r="T192" s="5059"/>
      <c r="U192" s="5059"/>
      <c r="V192" s="5059"/>
      <c r="W192" s="5059"/>
      <c r="X192" s="5059"/>
      <c r="Y192" s="5059"/>
      <c r="Z192" s="5059"/>
      <c r="AA192" s="5059"/>
      <c r="AB192" s="5059"/>
      <c r="AC192" s="5059"/>
      <c r="AD192" s="5059"/>
      <c r="AE192" s="5059"/>
      <c r="AF192" s="5059"/>
      <c r="AG192" s="5059"/>
      <c r="AH192" s="5059"/>
      <c r="AI192" s="5059"/>
      <c r="AJ192" s="5059"/>
      <c r="AK192" s="5059"/>
      <c r="AL192" s="5059"/>
      <c r="AM192" s="5059"/>
      <c r="AN192" s="5059"/>
      <c r="AO192" s="5059"/>
      <c r="AP192" s="5059"/>
      <c r="AQ192" s="5059"/>
      <c r="AR192" s="5059"/>
      <c r="AS192" s="5059"/>
      <c r="AT192" s="5059"/>
      <c r="AU192" s="5059"/>
      <c r="AV192" s="5059"/>
      <c r="AW192" s="5059"/>
      <c r="AX192" s="5059"/>
      <c r="AY192" s="5059"/>
      <c r="AZ192" s="5059"/>
      <c r="BA192" s="5059"/>
      <c r="BB192" s="5059"/>
      <c r="BC192" s="5059"/>
      <c r="BD192" s="5059"/>
      <c r="BE192" s="5059"/>
      <c r="BF192" s="5059"/>
      <c r="BG192" s="5059"/>
      <c r="BH192" s="5059"/>
      <c r="BI192" s="5059"/>
      <c r="BJ192" s="5059"/>
      <c r="BK192" s="5059"/>
      <c r="BL192" s="5059"/>
      <c r="BM192" s="5059"/>
      <c r="BN192" s="5059"/>
      <c r="BO192" s="5059"/>
      <c r="BP192" s="5059"/>
      <c r="BQ192" s="5059"/>
      <c r="BR192" s="5059"/>
      <c r="BS192" s="5059"/>
      <c r="BT192" s="5059"/>
      <c r="BU192" s="5059"/>
      <c r="BV192" s="5059"/>
      <c r="BW192" s="5059"/>
      <c r="BX192" s="5059"/>
      <c r="BY192" s="5059"/>
      <c r="BZ192" s="5059"/>
      <c r="CB192" s="4408" t="str">
        <f>IF(ES105="Tamam","",ES105)</f>
        <v/>
      </c>
      <c r="CC192" s="4408"/>
      <c r="CD192" s="4408"/>
      <c r="CE192" s="4408"/>
      <c r="CF192" s="4408"/>
      <c r="CG192" s="4408"/>
      <c r="CH192" s="4408"/>
      <c r="CI192" s="4408"/>
      <c r="CJ192" s="4408"/>
      <c r="CK192" s="4408"/>
      <c r="CL192" s="4408"/>
      <c r="CM192" s="4408"/>
      <c r="CN192" s="4408"/>
      <c r="CO192" s="4408"/>
      <c r="CS192" s="4850"/>
      <c r="CT192" s="4851"/>
      <c r="CU192" s="3308" t="s">
        <v>124</v>
      </c>
      <c r="CV192" s="3309">
        <f t="shared" ref="CV192:DC192" si="416">SUM(CV182:CV191)</f>
        <v>0</v>
      </c>
      <c r="CW192" s="3309">
        <f t="shared" si="416"/>
        <v>0</v>
      </c>
      <c r="CX192" s="3309">
        <f t="shared" si="416"/>
        <v>0</v>
      </c>
      <c r="CY192" s="3309">
        <f t="shared" si="416"/>
        <v>0</v>
      </c>
      <c r="CZ192" s="3309">
        <f t="shared" si="416"/>
        <v>0</v>
      </c>
      <c r="DA192" s="3309">
        <f t="shared" si="416"/>
        <v>0</v>
      </c>
      <c r="DB192" s="3309">
        <f t="shared" si="416"/>
        <v>0</v>
      </c>
      <c r="DC192" s="3310">
        <f t="shared" si="416"/>
        <v>0</v>
      </c>
      <c r="DD192" s="1807"/>
      <c r="DE192" s="85"/>
      <c r="DF192" s="85"/>
      <c r="DG192" s="85"/>
      <c r="DH192" s="85"/>
      <c r="DI192" s="85"/>
      <c r="DJ192" s="85"/>
      <c r="DK192" s="85"/>
      <c r="DL192" s="19"/>
      <c r="DM192" s="19"/>
      <c r="DN192" s="19"/>
      <c r="DO192" s="19"/>
      <c r="DP192" s="19"/>
      <c r="DQ192" s="19"/>
      <c r="DR192" s="19"/>
      <c r="DS192" s="42"/>
      <c r="EE192" s="1783">
        <f>BV189+BW189</f>
        <v>0</v>
      </c>
      <c r="EF192" s="3654" t="s">
        <v>336</v>
      </c>
      <c r="EG192" s="334">
        <f>EG102+CR189</f>
        <v>0</v>
      </c>
      <c r="EO192" s="84" t="s">
        <v>87</v>
      </c>
      <c r="ES192" s="2628" t="str">
        <f>IF(EU192&gt;0,"Gece Düşüm Sayfasında, "&amp;EU192&amp;" saat düşüm yapılmıştır.","Tamam")</f>
        <v>Tamam</v>
      </c>
      <c r="ET192" s="254"/>
      <c r="EU192" s="254">
        <f>SUM('Gece Düşüm'!DQ9:GH9)</f>
        <v>0</v>
      </c>
      <c r="EV192" s="254"/>
      <c r="EW192" s="254"/>
      <c r="EY192" s="1436"/>
      <c r="EZ192" s="1436"/>
      <c r="FA192" s="1436"/>
      <c r="FJ192" s="254"/>
    </row>
    <row r="193" spans="3:207" s="254" customFormat="1" ht="4.5" customHeight="1" thickBot="1">
      <c r="C193" s="738"/>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183"/>
      <c r="AB193" s="183"/>
      <c r="AC193" s="183"/>
      <c r="AD193" s="183"/>
      <c r="AE193" s="183"/>
      <c r="AF193" s="183"/>
      <c r="AG193" s="183"/>
      <c r="AH193" s="183"/>
      <c r="AI193" s="183"/>
      <c r="AJ193" s="183"/>
      <c r="AK193" s="183"/>
      <c r="AL193" s="183"/>
      <c r="AM193" s="183"/>
      <c r="AN193" s="183"/>
      <c r="AO193" s="183"/>
      <c r="AP193" s="183"/>
      <c r="AQ193" s="183"/>
      <c r="AR193" s="183"/>
      <c r="AS193" s="183"/>
      <c r="AT193" s="183"/>
      <c r="AU193" s="183"/>
      <c r="AV193" s="183"/>
      <c r="AW193" s="183"/>
      <c r="AX193" s="183"/>
      <c r="AY193" s="183"/>
      <c r="AZ193" s="183"/>
      <c r="BA193" s="183"/>
      <c r="BB193" s="183"/>
      <c r="BC193" s="183"/>
      <c r="BD193" s="183"/>
      <c r="BE193" s="183"/>
      <c r="BF193" s="183"/>
      <c r="BG193" s="183"/>
      <c r="BH193" s="183"/>
      <c r="BI193" s="255"/>
      <c r="BJ193" s="256"/>
      <c r="BK193" s="257"/>
      <c r="BL193" s="257"/>
      <c r="BM193" s="257"/>
      <c r="BN193" s="257"/>
      <c r="BO193" s="257"/>
      <c r="BP193" s="257"/>
      <c r="BQ193" s="257"/>
      <c r="BR193" s="183"/>
      <c r="BS193" s="183"/>
      <c r="BT193" s="257"/>
      <c r="BU193" s="257"/>
      <c r="BV193" s="258"/>
      <c r="BW193" s="259"/>
      <c r="BX193" s="258"/>
      <c r="BY193" s="260"/>
      <c r="BZ193" s="260"/>
      <c r="CA193" s="260"/>
      <c r="CB193" s="260"/>
      <c r="CC193" s="259"/>
      <c r="CD193" s="258"/>
      <c r="CE193" s="259"/>
      <c r="CF193" s="258"/>
      <c r="CG193" s="259"/>
      <c r="CH193" s="258"/>
      <c r="CI193" s="259"/>
      <c r="CJ193" s="258"/>
      <c r="CK193" s="259"/>
      <c r="CL193" s="258"/>
      <c r="CM193" s="259"/>
      <c r="CN193" s="258"/>
      <c r="CO193" s="259"/>
      <c r="CP193" s="257"/>
      <c r="CQ193" s="257"/>
      <c r="CR193" s="257"/>
      <c r="CU193" s="261"/>
      <c r="CV193" s="261"/>
      <c r="CW193" s="261"/>
      <c r="CX193" s="261"/>
      <c r="CY193" s="261"/>
      <c r="CZ193" s="261"/>
      <c r="DA193" s="261"/>
      <c r="DB193" s="261"/>
      <c r="DC193" s="261"/>
      <c r="DD193" s="1809"/>
      <c r="DE193" s="262"/>
      <c r="DF193" s="262"/>
      <c r="DG193" s="262"/>
      <c r="DH193" s="262"/>
      <c r="DI193" s="262"/>
      <c r="DJ193" s="262"/>
      <c r="DK193" s="262"/>
      <c r="DL193" s="263"/>
      <c r="DM193" s="263"/>
      <c r="DN193" s="263"/>
      <c r="DO193" s="263"/>
      <c r="DP193" s="263"/>
      <c r="DQ193" s="263"/>
      <c r="DR193" s="263"/>
      <c r="DS193" s="264"/>
      <c r="EF193" s="264"/>
      <c r="EY193" s="1436"/>
      <c r="EZ193" s="1436"/>
      <c r="FA193" s="1436"/>
    </row>
    <row r="194" spans="3:207" ht="9.75" customHeight="1" thickBot="1">
      <c r="E194" s="4985" t="s">
        <v>50</v>
      </c>
      <c r="F194" s="5064" t="s">
        <v>157</v>
      </c>
      <c r="G194" s="5065"/>
      <c r="H194" s="5065"/>
      <c r="I194" s="5065"/>
      <c r="J194" s="5065"/>
      <c r="K194" s="5065"/>
      <c r="L194" s="5065"/>
      <c r="M194" s="5065"/>
      <c r="N194" s="5065"/>
      <c r="O194" s="5065"/>
      <c r="P194" s="5066"/>
      <c r="Q194" s="5061" t="s">
        <v>281</v>
      </c>
      <c r="R194" s="5062"/>
      <c r="S194" s="5062"/>
      <c r="T194" s="5062"/>
      <c r="U194" s="5062"/>
      <c r="V194" s="5062"/>
      <c r="W194" s="5062"/>
      <c r="X194" s="5062"/>
      <c r="Y194" s="5063"/>
      <c r="AA194" s="5028" t="s">
        <v>232</v>
      </c>
      <c r="AB194" s="5029"/>
      <c r="AC194" s="5029"/>
      <c r="AD194" s="5029"/>
      <c r="AE194" s="5029"/>
      <c r="AF194" s="5029"/>
      <c r="AG194" s="5029"/>
      <c r="AH194" s="5029"/>
      <c r="AI194" s="5029"/>
      <c r="AJ194" s="5029"/>
      <c r="AK194" s="5029"/>
      <c r="AL194" s="5029"/>
      <c r="AM194" s="5029"/>
      <c r="AN194" s="5029"/>
      <c r="AO194" s="5029"/>
      <c r="AP194" s="5029"/>
      <c r="AQ194" s="5029"/>
      <c r="AR194" s="5029"/>
      <c r="AS194" s="5029"/>
      <c r="AT194" s="5029"/>
      <c r="AU194" s="5029"/>
      <c r="AV194" s="5029"/>
      <c r="AW194" s="5029"/>
      <c r="AX194" s="5029"/>
      <c r="AY194" s="5029"/>
      <c r="AZ194" s="5029"/>
      <c r="BA194" s="5029"/>
      <c r="BB194" s="5029"/>
      <c r="BC194" s="5029"/>
      <c r="BD194" s="5029"/>
      <c r="BE194" s="5029"/>
      <c r="BF194" s="5029"/>
      <c r="BG194" s="5029"/>
      <c r="BH194" s="5029"/>
      <c r="BI194" s="5029"/>
      <c r="BJ194" s="5030"/>
      <c r="BK194" s="4315" t="s">
        <v>154</v>
      </c>
      <c r="BL194" s="4316"/>
      <c r="BM194" s="4316"/>
      <c r="BN194" s="4316"/>
      <c r="BO194" s="4316"/>
      <c r="BP194" s="4316"/>
      <c r="BQ194" s="4316"/>
      <c r="BR194" s="4317"/>
      <c r="BS194" s="4868" t="s">
        <v>155</v>
      </c>
      <c r="BT194" s="4869"/>
      <c r="BU194" s="4869"/>
      <c r="BV194" s="4869"/>
      <c r="BW194" s="4869"/>
      <c r="BX194" s="4869"/>
      <c r="BY194" s="4869"/>
      <c r="BZ194" s="4869"/>
      <c r="CA194" s="4869"/>
      <c r="CB194" s="4869"/>
      <c r="CC194" s="4869"/>
      <c r="CD194" s="4870"/>
      <c r="CE194" s="4852" t="s">
        <v>156</v>
      </c>
      <c r="CF194" s="4853"/>
      <c r="CG194" s="4853"/>
      <c r="CH194" s="4853"/>
      <c r="CI194" s="4853"/>
      <c r="CJ194" s="4853"/>
      <c r="CK194" s="4853"/>
      <c r="CL194" s="4854"/>
      <c r="CM194" s="4866" t="s">
        <v>329</v>
      </c>
      <c r="CN194" s="4867"/>
      <c r="CO194" s="39"/>
      <c r="CQ194" s="2616"/>
      <c r="CR194" s="2616"/>
      <c r="CS194" s="4855" t="str">
        <f>IF(CS191=0,"",(IF(CS195="","Verilmeyen ders saatim yoktur.","Verilmeyen ders bilgilerim attadır.")))</f>
        <v/>
      </c>
      <c r="CT194" s="4855"/>
      <c r="CU194" s="4855"/>
      <c r="CV194" s="4855"/>
      <c r="CW194" s="4855"/>
      <c r="CX194" s="4855"/>
      <c r="CY194" s="4855"/>
      <c r="CZ194" s="4855"/>
      <c r="DA194" s="4855"/>
      <c r="DB194" s="4855"/>
      <c r="DC194" s="4855"/>
      <c r="DD194" s="1810"/>
      <c r="DE194" s="9"/>
      <c r="DF194" s="9"/>
      <c r="DG194" s="9"/>
      <c r="DH194" s="9"/>
      <c r="DI194" s="9"/>
      <c r="DJ194" s="9"/>
      <c r="DK194" s="9"/>
      <c r="EF194" s="1608" t="s">
        <v>364</v>
      </c>
      <c r="EO194" s="1" t="s">
        <v>87</v>
      </c>
      <c r="ES194" s="2628" t="str">
        <f>IF(BK21&gt;0,BH11,"Tamam")</f>
        <v>Tamam</v>
      </c>
      <c r="EY194" s="1434"/>
      <c r="EZ194" s="1434"/>
      <c r="FA194" s="1434"/>
      <c r="FM194" s="4423"/>
      <c r="FN194" s="4424"/>
      <c r="FO194" s="4424"/>
      <c r="FP194" s="4424"/>
      <c r="FQ194" s="4424"/>
      <c r="FR194" s="4424"/>
      <c r="FS194" s="4424"/>
      <c r="FT194" s="4424"/>
      <c r="FU194" s="4424"/>
      <c r="FV194" s="4424"/>
      <c r="FW194" s="4424"/>
      <c r="FX194" s="4424"/>
    </row>
    <row r="195" spans="3:207" s="139" customFormat="1" ht="53.25" customHeight="1" thickBot="1">
      <c r="C195" s="723"/>
      <c r="E195" s="4986"/>
      <c r="F195" s="4244" t="s">
        <v>37</v>
      </c>
      <c r="G195" s="4245"/>
      <c r="H195" s="3568" t="s">
        <v>126</v>
      </c>
      <c r="I195" s="3569" t="s">
        <v>385</v>
      </c>
      <c r="J195" s="3568" t="s">
        <v>274</v>
      </c>
      <c r="K195" s="3569" t="s">
        <v>273</v>
      </c>
      <c r="L195" s="3568" t="s">
        <v>183</v>
      </c>
      <c r="M195" s="3570" t="s">
        <v>361</v>
      </c>
      <c r="N195" s="3571"/>
      <c r="O195" s="3572" t="s">
        <v>105</v>
      </c>
      <c r="P195" s="3573" t="s">
        <v>0</v>
      </c>
      <c r="Q195" s="3574" t="str">
        <f>H195</f>
        <v>EĞİTİM FAK.</v>
      </c>
      <c r="R195" s="3575" t="str">
        <f>I195</f>
        <v>FEN EDEBİYAT FAK.</v>
      </c>
      <c r="S195" s="3576" t="str">
        <f>J195</f>
        <v>İLAHİYAT FAK.</v>
      </c>
      <c r="T195" s="3575" t="str">
        <f>K195</f>
        <v>SAĞLIK BİL. FAK.</v>
      </c>
      <c r="U195" s="3577" t="str">
        <f>L195</f>
        <v>MİMARLIK FAK.</v>
      </c>
      <c r="V195" s="3571"/>
      <c r="W195" s="3575" t="str">
        <f>M195</f>
        <v>ZİRAAT FAK.</v>
      </c>
      <c r="X195" s="3578" t="s">
        <v>66</v>
      </c>
      <c r="Y195" s="3573" t="s">
        <v>0</v>
      </c>
      <c r="Z195" s="3579"/>
      <c r="AA195" s="3580" t="str">
        <f>H195</f>
        <v>EĞİTİM FAK.</v>
      </c>
      <c r="AB195" s="3581" t="str">
        <f>I195</f>
        <v>FEN EDEBİYAT FAK.</v>
      </c>
      <c r="AC195" s="3581" t="str">
        <f>J195</f>
        <v>İLAHİYAT FAK.</v>
      </c>
      <c r="AD195" s="3581" t="str">
        <f>K195</f>
        <v>SAĞLIK BİL. FAK.</v>
      </c>
      <c r="AE195" s="3582"/>
      <c r="AF195" s="3581" t="str">
        <f>L195</f>
        <v>MİMARLIK FAK.</v>
      </c>
      <c r="AG195" s="3583"/>
      <c r="AH195" s="3583"/>
      <c r="AI195" s="3583"/>
      <c r="AJ195" s="3583"/>
      <c r="AK195" s="3583"/>
      <c r="AL195" s="3583"/>
      <c r="AM195" s="3583"/>
      <c r="AN195" s="3583"/>
      <c r="AO195" s="3583"/>
      <c r="AP195" s="3583"/>
      <c r="AQ195" s="3583"/>
      <c r="AR195" s="3583"/>
      <c r="AS195" s="3583"/>
      <c r="AT195" s="3583"/>
      <c r="AU195" s="3583"/>
      <c r="AV195" s="3583"/>
      <c r="AW195" s="3583"/>
      <c r="AX195" s="3583"/>
      <c r="AY195" s="3583"/>
      <c r="AZ195" s="3583"/>
      <c r="BA195" s="3583"/>
      <c r="BB195" s="3583"/>
      <c r="BC195" s="3583"/>
      <c r="BD195" s="3583"/>
      <c r="BE195" s="3583"/>
      <c r="BF195" s="3583"/>
      <c r="BG195" s="3582"/>
      <c r="BH195" s="3581" t="str">
        <f>M195</f>
        <v>ZİRAAT FAK.</v>
      </c>
      <c r="BI195" s="3578" t="s">
        <v>67</v>
      </c>
      <c r="BJ195" s="3584" t="s">
        <v>0</v>
      </c>
      <c r="BK195" s="3585" t="str">
        <f t="shared" ref="BK195:BP195" si="417">H195</f>
        <v>EĞİTİM FAK.</v>
      </c>
      <c r="BL195" s="3586" t="str">
        <f t="shared" si="417"/>
        <v>FEN EDEBİYAT FAK.</v>
      </c>
      <c r="BM195" s="3586" t="str">
        <f t="shared" si="417"/>
        <v>İLAHİYAT FAK.</v>
      </c>
      <c r="BN195" s="3586" t="str">
        <f t="shared" si="417"/>
        <v>SAĞLIK BİL. FAK.</v>
      </c>
      <c r="BO195" s="3586" t="str">
        <f t="shared" si="417"/>
        <v>MİMARLIK FAK.</v>
      </c>
      <c r="BP195" s="3586" t="str">
        <f t="shared" si="417"/>
        <v>ZİRAAT FAK.</v>
      </c>
      <c r="BQ195" s="3578" t="s">
        <v>106</v>
      </c>
      <c r="BR195" s="3573" t="s">
        <v>0</v>
      </c>
      <c r="BS195" s="3587" t="str">
        <f>AA195</f>
        <v>EĞİTİM FAK.</v>
      </c>
      <c r="BT195" s="3588" t="str">
        <f>AB195</f>
        <v>FEN EDEBİYAT FAK.</v>
      </c>
      <c r="BU195" s="3581" t="str">
        <f>AC195</f>
        <v>İLAHİYAT FAK.</v>
      </c>
      <c r="BV195" s="3581" t="str">
        <f>AD195</f>
        <v>SAĞLIK BİL. FAK.</v>
      </c>
      <c r="BW195" s="3581" t="str">
        <f>AF195</f>
        <v>MİMARLIK FAK.</v>
      </c>
      <c r="BX195" s="3581" t="str">
        <f>BH195</f>
        <v>ZİRAAT FAK.</v>
      </c>
      <c r="BY195" s="3586"/>
      <c r="BZ195" s="3586"/>
      <c r="CA195" s="3586"/>
      <c r="CB195" s="3586"/>
      <c r="CC195" s="3578" t="s">
        <v>5</v>
      </c>
      <c r="CD195" s="3584" t="s">
        <v>0</v>
      </c>
      <c r="CE195" s="3580" t="str">
        <f>AA195</f>
        <v>EĞİTİM FAK.</v>
      </c>
      <c r="CF195" s="3588" t="str">
        <f>AB195</f>
        <v>FEN EDEBİYAT FAK.</v>
      </c>
      <c r="CG195" s="3588" t="str">
        <f>AC195</f>
        <v>İLAHİYAT FAK.</v>
      </c>
      <c r="CH195" s="3581" t="str">
        <f>AD195</f>
        <v>SAĞLIK BİL. FAK.</v>
      </c>
      <c r="CI195" s="3581" t="str">
        <f>AF195</f>
        <v>MİMARLIK FAK.</v>
      </c>
      <c r="CJ195" s="3589" t="str">
        <f>BH195</f>
        <v>ZİRAAT FAK.</v>
      </c>
      <c r="CK195" s="3590" t="s">
        <v>107</v>
      </c>
      <c r="CL195" s="3591" t="s">
        <v>0</v>
      </c>
      <c r="CM195" s="3592" t="s">
        <v>113</v>
      </c>
      <c r="CN195" s="3593" t="s">
        <v>108</v>
      </c>
      <c r="CO195" s="4404" t="s">
        <v>287</v>
      </c>
      <c r="CP195" s="4405"/>
      <c r="CQ195" s="4405"/>
      <c r="CR195" s="4405"/>
      <c r="CS195" s="4406"/>
      <c r="CT195" s="4406"/>
      <c r="CU195" s="4406"/>
      <c r="CV195" s="4406"/>
      <c r="CW195" s="4406"/>
      <c r="CX195" s="4406"/>
      <c r="CY195" s="4406"/>
      <c r="CZ195" s="4406"/>
      <c r="DA195" s="4406"/>
      <c r="DB195" s="4406"/>
      <c r="DC195" s="4406"/>
      <c r="DD195" s="1811"/>
      <c r="DE195" s="140"/>
      <c r="EN195" s="141"/>
      <c r="EO195" s="141"/>
      <c r="EP195" s="141"/>
      <c r="EQ195" s="141"/>
      <c r="ER195" s="142"/>
      <c r="ET195" s="143"/>
      <c r="EU195" s="144"/>
      <c r="EV195" s="145"/>
      <c r="EW195" s="143"/>
      <c r="EX195" s="143"/>
      <c r="EY195" s="1685"/>
      <c r="EZ195" s="1685"/>
      <c r="FA195" s="911" t="s">
        <v>148</v>
      </c>
      <c r="FB195" s="140"/>
      <c r="FC195" s="140"/>
      <c r="FD195" s="140"/>
      <c r="FE195" s="140"/>
      <c r="FJ195" s="724"/>
      <c r="FM195" s="4423"/>
      <c r="FN195" s="4467"/>
      <c r="FO195" s="4467"/>
      <c r="FP195" s="303"/>
      <c r="FQ195" s="303"/>
      <c r="FR195" s="303"/>
      <c r="FS195" s="303"/>
      <c r="FT195" s="303"/>
      <c r="FU195" s="303"/>
      <c r="FV195" s="267"/>
      <c r="FW195" s="268"/>
      <c r="FX195" s="295"/>
    </row>
    <row r="196" spans="3:207" s="14" customFormat="1" ht="10.5" customHeight="1">
      <c r="C196" s="741"/>
      <c r="E196" s="4986"/>
      <c r="F196" s="4251">
        <v>1</v>
      </c>
      <c r="G196" s="3501" t="s">
        <v>7</v>
      </c>
      <c r="H196" s="3506">
        <f ca="1">IF($BI$214&gt;1,(H216-(S216+AE216+AS216)),(H216-(S216+AE216)))+BB235</f>
        <v>0</v>
      </c>
      <c r="I196" s="3507">
        <f t="shared" ref="I196:L196" ca="1" si="418">IF($BI$214&gt;1,(I216-(T216+AF216+AT216)),(I216-(T216+AF216)))+BC235</f>
        <v>0</v>
      </c>
      <c r="J196" s="3506">
        <f t="shared" ca="1" si="418"/>
        <v>0</v>
      </c>
      <c r="K196" s="3507">
        <f ca="1">IF($BI$214&gt;1,(K216-(V216+AH216+AV216)),(K216-(V216+AH216)))+BE235</f>
        <v>0</v>
      </c>
      <c r="L196" s="3506">
        <f t="shared" ca="1" si="418"/>
        <v>0</v>
      </c>
      <c r="M196" s="3508">
        <f ca="1">IF($BI$214&gt;1,(M216-(X216+AJ216+AX216)),(M216-(X216+AJ216)))+BG235</f>
        <v>0</v>
      </c>
      <c r="N196" s="2736"/>
      <c r="O196" s="3457">
        <f ca="1">SUM(H196:M196)</f>
        <v>0</v>
      </c>
      <c r="P196" s="4252">
        <f ca="1">O196+O197</f>
        <v>0</v>
      </c>
      <c r="Q196" s="3634">
        <f ca="1">IF($BI$214=2,(IF($Z$214=1,S216+AE216,0))+AS216,(IF($Z$214=1,S216+AE216,0)))+BB253</f>
        <v>0</v>
      </c>
      <c r="R196" s="3635">
        <f t="shared" ref="R196:T196" ca="1" si="419">IF($BI$214=2,(IF($Z$214=1,T216+AF216,0))+AT216,(IF($Z$214=1,T216+AF216,0)))+BC253</f>
        <v>0</v>
      </c>
      <c r="S196" s="3636">
        <f t="shared" ca="1" si="419"/>
        <v>0</v>
      </c>
      <c r="T196" s="3637">
        <f t="shared" ca="1" si="419"/>
        <v>0</v>
      </c>
      <c r="U196" s="3638">
        <f ca="1">IF($BI$214=2,(IF($Z$214=1,W216+AI216,0))+AW216,(IF($Z$214=1,W216+AI216,0)))+BF253</f>
        <v>0</v>
      </c>
      <c r="V196" s="3501"/>
      <c r="W196" s="3635">
        <f ca="1">IF($BI$214=2,(IF($Z$214=1,X216+AJ216,0))+AX216,(IF($Z$214=1,X216+AJ216,0)))+BG253</f>
        <v>0</v>
      </c>
      <c r="X196" s="3462">
        <f t="shared" ref="X196:X205" ca="1" si="420">SUM(Q196:W196)</f>
        <v>0</v>
      </c>
      <c r="Y196" s="4252">
        <f ca="1">X196+X197</f>
        <v>0</v>
      </c>
      <c r="Z196" s="3639"/>
      <c r="AA196" s="3556">
        <f ca="1">AS216+BB216</f>
        <v>0</v>
      </c>
      <c r="AB196" s="3557">
        <f t="shared" ref="AB196:AD196" ca="1" si="421">AT216+BC216</f>
        <v>0</v>
      </c>
      <c r="AC196" s="3557">
        <f t="shared" ca="1" si="421"/>
        <v>0</v>
      </c>
      <c r="AD196" s="3557">
        <f t="shared" ca="1" si="421"/>
        <v>0</v>
      </c>
      <c r="AE196" s="3558"/>
      <c r="AF196" s="3557">
        <f ca="1">AW216+BF216</f>
        <v>0</v>
      </c>
      <c r="AG196" s="3559"/>
      <c r="AH196" s="3559"/>
      <c r="AI196" s="3559"/>
      <c r="AJ196" s="3559"/>
      <c r="AK196" s="3559"/>
      <c r="AL196" s="3559"/>
      <c r="AM196" s="3559"/>
      <c r="AN196" s="3559"/>
      <c r="AO196" s="3559"/>
      <c r="AP196" s="3559"/>
      <c r="AQ196" s="3559"/>
      <c r="AR196" s="3559"/>
      <c r="AS196" s="3559"/>
      <c r="AT196" s="3559"/>
      <c r="AU196" s="3559"/>
      <c r="AV196" s="3559"/>
      <c r="AW196" s="3559"/>
      <c r="AX196" s="3559"/>
      <c r="AY196" s="3559"/>
      <c r="AZ196" s="3559"/>
      <c r="BA196" s="3559"/>
      <c r="BB196" s="3559"/>
      <c r="BC196" s="3559"/>
      <c r="BD196" s="3559"/>
      <c r="BE196" s="3559"/>
      <c r="BF196" s="3559"/>
      <c r="BG196" s="3558"/>
      <c r="BH196" s="3557">
        <f ca="1">AX216+BG216</f>
        <v>0</v>
      </c>
      <c r="BI196" s="3560">
        <f ca="1">SUM(AA196:BH196)</f>
        <v>0</v>
      </c>
      <c r="BJ196" s="4418">
        <f ca="1">BI196+BI197</f>
        <v>0</v>
      </c>
      <c r="BK196" s="3561">
        <f ca="1">IF($BI$214=3,BK216+AS216,BK216)</f>
        <v>0</v>
      </c>
      <c r="BL196" s="3562">
        <f t="shared" ref="BL196:BP196" ca="1" si="422">IF($BI$214=3,BL216+AT216,BL216)</f>
        <v>0</v>
      </c>
      <c r="BM196" s="3562">
        <f t="shared" ca="1" si="422"/>
        <v>0</v>
      </c>
      <c r="BN196" s="3562">
        <f t="shared" ca="1" si="422"/>
        <v>0</v>
      </c>
      <c r="BO196" s="3562">
        <f t="shared" ca="1" si="422"/>
        <v>0</v>
      </c>
      <c r="BP196" s="3562">
        <f t="shared" ca="1" si="422"/>
        <v>0</v>
      </c>
      <c r="BQ196" s="3560">
        <f ca="1">BK196+BL196+BM196+BN196+BO196+BP196</f>
        <v>0</v>
      </c>
      <c r="BR196" s="4312">
        <f ca="1">BQ196+BQ197</f>
        <v>0</v>
      </c>
      <c r="BS196" s="3563">
        <f ca="1">BS216-BB216</f>
        <v>0</v>
      </c>
      <c r="BT196" s="3562">
        <f t="shared" ref="BT196:BX196" ca="1" si="423">BT216-BC216</f>
        <v>0</v>
      </c>
      <c r="BU196" s="3562">
        <f t="shared" ca="1" si="423"/>
        <v>0</v>
      </c>
      <c r="BV196" s="3562">
        <f t="shared" ca="1" si="423"/>
        <v>0</v>
      </c>
      <c r="BW196" s="3562">
        <f t="shared" ca="1" si="423"/>
        <v>0</v>
      </c>
      <c r="BX196" s="3562">
        <f t="shared" ca="1" si="423"/>
        <v>0</v>
      </c>
      <c r="BY196" s="3564"/>
      <c r="BZ196" s="3564"/>
      <c r="CA196" s="3564"/>
      <c r="CB196" s="3564"/>
      <c r="CC196" s="3560">
        <f t="shared" ref="CC196:CC205" ca="1" si="424">BS196+BT196+BU196+BV196+BW196+BX196</f>
        <v>0</v>
      </c>
      <c r="CD196" s="4418">
        <f ca="1">CC196+CC197</f>
        <v>0</v>
      </c>
      <c r="CE196" s="3565">
        <f ca="1">(IF($BI$214=4,(BS196-BK216)+AS216,(BS196-BK196)))</f>
        <v>0</v>
      </c>
      <c r="CF196" s="3564">
        <f t="shared" ref="CF196:CJ196" ca="1" si="425">(IF($BI$214=4,(BT196-BL216)+AT216,(BT196-BL196)))</f>
        <v>0</v>
      </c>
      <c r="CG196" s="3564">
        <f t="shared" ca="1" si="425"/>
        <v>0</v>
      </c>
      <c r="CH196" s="3564">
        <f t="shared" ca="1" si="425"/>
        <v>0</v>
      </c>
      <c r="CI196" s="3564">
        <f t="shared" ca="1" si="425"/>
        <v>0</v>
      </c>
      <c r="CJ196" s="3566">
        <f t="shared" ca="1" si="425"/>
        <v>0</v>
      </c>
      <c r="CK196" s="3567">
        <f ca="1">SUM(CE196:CJ196)</f>
        <v>0</v>
      </c>
      <c r="CL196" s="4417">
        <f ca="1">CK196+CK197</f>
        <v>0</v>
      </c>
      <c r="CM196" s="3630">
        <f ca="1">O196+X196+BQ196+CK196+BI196</f>
        <v>0</v>
      </c>
      <c r="CN196" s="4414">
        <f ca="1">CM196+CM197</f>
        <v>0</v>
      </c>
      <c r="CO196" s="5055" t="s">
        <v>286</v>
      </c>
      <c r="CP196" s="5056"/>
      <c r="CQ196" s="5056"/>
      <c r="CR196" s="5056"/>
      <c r="CS196" s="5053" t="s">
        <v>300</v>
      </c>
      <c r="CT196" s="5053"/>
      <c r="CU196" s="5053"/>
      <c r="CV196" s="5053"/>
      <c r="CW196" s="5053"/>
      <c r="CX196" s="5053"/>
      <c r="CY196" s="5054"/>
      <c r="CZ196" s="5054"/>
      <c r="DA196" s="5054"/>
      <c r="DB196" s="5054"/>
      <c r="DC196" s="5054"/>
      <c r="DD196" s="1812"/>
      <c r="DE196" s="147"/>
      <c r="EF196" s="3914" t="str">
        <f>IF(AND(BK22&gt;0,EE14&gt;0),"GÜNDÜZ Fazla (F) Dağıtılmamış "&amp;EE14&amp;" saat dersiniz vardır. Ders saat düşümü yaparken bunu dikkate alınız!","")</f>
        <v/>
      </c>
      <c r="EG196" s="296"/>
      <c r="EH196" s="1284"/>
      <c r="EI196" s="245"/>
      <c r="EJ196" s="245"/>
      <c r="EK196" s="245"/>
      <c r="EL196" s="245"/>
      <c r="EM196" s="245"/>
      <c r="EN196" s="245"/>
      <c r="EO196" s="245"/>
      <c r="EP196" s="245"/>
      <c r="EQ196" s="1430"/>
      <c r="ER196" s="1431"/>
      <c r="ET196" s="1431"/>
      <c r="EU196" s="1431"/>
      <c r="EV196" s="1431"/>
      <c r="EW196" s="1431"/>
      <c r="EX196" s="1431"/>
      <c r="EY196" s="4464"/>
      <c r="EZ196" s="4464"/>
      <c r="FA196" s="4464">
        <v>10</v>
      </c>
      <c r="FB196" s="1431"/>
      <c r="FC196" s="1431"/>
      <c r="FD196" s="1431"/>
      <c r="FE196" s="1431"/>
      <c r="FF196" s="296"/>
      <c r="FG196" s="296"/>
      <c r="FH196" s="296"/>
      <c r="FI196" s="296"/>
      <c r="FJ196" s="803"/>
      <c r="FK196" s="296"/>
      <c r="FL196" s="296"/>
      <c r="FM196" s="4423"/>
      <c r="FN196" s="4385"/>
      <c r="FO196" s="293"/>
      <c r="FP196" s="293"/>
      <c r="FQ196" s="293"/>
      <c r="FR196" s="293"/>
      <c r="FS196" s="293"/>
      <c r="FT196" s="293"/>
      <c r="FU196" s="293"/>
      <c r="FV196" s="293"/>
      <c r="FW196" s="293"/>
      <c r="FX196" s="4427"/>
      <c r="FY196" s="296"/>
      <c r="FZ196" s="296"/>
      <c r="GA196" s="296"/>
      <c r="GB196" s="296"/>
      <c r="GC196" s="296"/>
      <c r="GD196" s="296"/>
      <c r="GE196" s="296"/>
      <c r="GF196" s="296"/>
      <c r="GG196" s="296"/>
      <c r="GH196" s="296"/>
      <c r="GI196" s="296"/>
      <c r="GJ196" s="296"/>
      <c r="GK196" s="296"/>
      <c r="GL196" s="296"/>
      <c r="GM196" s="296"/>
      <c r="GN196" s="296"/>
      <c r="GO196" s="296"/>
      <c r="GP196" s="296"/>
      <c r="GQ196" s="296"/>
      <c r="GR196" s="296"/>
      <c r="GS196" s="296"/>
      <c r="GT196" s="296"/>
      <c r="GU196" s="296"/>
      <c r="GV196" s="296"/>
      <c r="GW196" s="296"/>
      <c r="GY196" s="812"/>
    </row>
    <row r="197" spans="3:207" s="14" customFormat="1" ht="10.5" customHeight="1">
      <c r="C197" s="741"/>
      <c r="E197" s="4986"/>
      <c r="F197" s="4242"/>
      <c r="G197" s="3502" t="s">
        <v>8</v>
      </c>
      <c r="H197" s="3509">
        <f t="shared" ref="H197:M197" ca="1" si="426">IF($BI$214&gt;1,(H217-(S217+AE217+AS217)),(H217-(S217+AE217)))+BB236</f>
        <v>0</v>
      </c>
      <c r="I197" s="3510">
        <f t="shared" ca="1" si="426"/>
        <v>0</v>
      </c>
      <c r="J197" s="3509">
        <f t="shared" ca="1" si="426"/>
        <v>0</v>
      </c>
      <c r="K197" s="3510">
        <f t="shared" ca="1" si="426"/>
        <v>0</v>
      </c>
      <c r="L197" s="3509">
        <f t="shared" ca="1" si="426"/>
        <v>0</v>
      </c>
      <c r="M197" s="3511">
        <f t="shared" ca="1" si="426"/>
        <v>0</v>
      </c>
      <c r="N197" s="200"/>
      <c r="O197" s="3458">
        <f t="shared" ref="O197:O205" ca="1" si="427">SUM(H197:M197)</f>
        <v>0</v>
      </c>
      <c r="P197" s="4998"/>
      <c r="Q197" s="3640">
        <f ca="1">IF($BI$214=2,(IF($Z$214=1,S217+AE217,0))+AS217,(IF($Z$214=1,S217+AE217,0)))+BB254</f>
        <v>0</v>
      </c>
      <c r="R197" s="3641">
        <f t="shared" ref="R197:U197" ca="1" si="428">IF($BI$214=2,(IF($Z$214=1,T217+AF217,0))+AT217,(IF($Z$214=1,T217+AF217,0)))+BC254</f>
        <v>0</v>
      </c>
      <c r="S197" s="3642">
        <f t="shared" ca="1" si="428"/>
        <v>0</v>
      </c>
      <c r="T197" s="3641">
        <f t="shared" ca="1" si="428"/>
        <v>0</v>
      </c>
      <c r="U197" s="3643">
        <f t="shared" ca="1" si="428"/>
        <v>0</v>
      </c>
      <c r="V197" s="3502"/>
      <c r="W197" s="3641">
        <f t="shared" ref="W197:W205" ca="1" si="429">IF($BI$214=2,(IF($Z$214=1,X217+AJ217,0))+AX217,(IF($Z$214=1,X217+AJ217,0)))+BG254</f>
        <v>0</v>
      </c>
      <c r="X197" s="3463">
        <f t="shared" ca="1" si="420"/>
        <v>0</v>
      </c>
      <c r="Y197" s="4998"/>
      <c r="Z197" s="3639"/>
      <c r="AA197" s="3528">
        <f ca="1">AS217+BB217</f>
        <v>0</v>
      </c>
      <c r="AB197" s="3529">
        <f t="shared" ref="AB197:AD197" ca="1" si="430">AT217+BC217</f>
        <v>0</v>
      </c>
      <c r="AC197" s="3529">
        <f t="shared" ca="1" si="430"/>
        <v>0</v>
      </c>
      <c r="AD197" s="3529">
        <f t="shared" ca="1" si="430"/>
        <v>0</v>
      </c>
      <c r="AE197" s="3530"/>
      <c r="AF197" s="3529">
        <f t="shared" ref="AF197:AF205" ca="1" si="431">AW217+BF217</f>
        <v>0</v>
      </c>
      <c r="AG197" s="3531"/>
      <c r="AH197" s="3531"/>
      <c r="AI197" s="3531"/>
      <c r="AJ197" s="3531"/>
      <c r="AK197" s="3531"/>
      <c r="AL197" s="3531"/>
      <c r="AM197" s="3531"/>
      <c r="AN197" s="3531"/>
      <c r="AO197" s="3531"/>
      <c r="AP197" s="3531"/>
      <c r="AQ197" s="3531"/>
      <c r="AR197" s="3531"/>
      <c r="AS197" s="3531"/>
      <c r="AT197" s="3531"/>
      <c r="AU197" s="3531"/>
      <c r="AV197" s="3531"/>
      <c r="AW197" s="3531"/>
      <c r="AX197" s="3531"/>
      <c r="AY197" s="3531"/>
      <c r="AZ197" s="3531"/>
      <c r="BA197" s="3531"/>
      <c r="BB197" s="3531"/>
      <c r="BC197" s="3531"/>
      <c r="BD197" s="3531"/>
      <c r="BE197" s="3531"/>
      <c r="BF197" s="3531"/>
      <c r="BG197" s="3530"/>
      <c r="BH197" s="3529">
        <f t="shared" ref="BH197:BH205" ca="1" si="432">AX217+BG217</f>
        <v>0</v>
      </c>
      <c r="BI197" s="3468">
        <f t="shared" ref="BI197:BI209" ca="1" si="433">SUM(AA197:BH197)</f>
        <v>0</v>
      </c>
      <c r="BJ197" s="4314"/>
      <c r="BK197" s="3549">
        <f t="shared" ref="BK197:BP197" ca="1" si="434">IF($BI$214=3,BK217+AS217,BK217)</f>
        <v>0</v>
      </c>
      <c r="BL197" s="3542">
        <f t="shared" ca="1" si="434"/>
        <v>0</v>
      </c>
      <c r="BM197" s="3542">
        <f t="shared" ca="1" si="434"/>
        <v>0</v>
      </c>
      <c r="BN197" s="3542">
        <f t="shared" ca="1" si="434"/>
        <v>0</v>
      </c>
      <c r="BO197" s="3542">
        <f t="shared" ca="1" si="434"/>
        <v>0</v>
      </c>
      <c r="BP197" s="3542">
        <f t="shared" ca="1" si="434"/>
        <v>0</v>
      </c>
      <c r="BQ197" s="3468">
        <f t="shared" ref="BQ197:BQ205" ca="1" si="435">BK197+BL197+BM197+BN197+BO197+BP197</f>
        <v>0</v>
      </c>
      <c r="BR197" s="4294"/>
      <c r="BS197" s="3541">
        <f t="shared" ref="BS197:BX197" ca="1" si="436">BS217-BB217</f>
        <v>0</v>
      </c>
      <c r="BT197" s="3542">
        <f t="shared" ca="1" si="436"/>
        <v>0</v>
      </c>
      <c r="BU197" s="3542">
        <f t="shared" ca="1" si="436"/>
        <v>0</v>
      </c>
      <c r="BV197" s="3542">
        <f t="shared" ca="1" si="436"/>
        <v>0</v>
      </c>
      <c r="BW197" s="3542">
        <f t="shared" ca="1" si="436"/>
        <v>0</v>
      </c>
      <c r="BX197" s="3542">
        <f t="shared" ca="1" si="436"/>
        <v>0</v>
      </c>
      <c r="BY197" s="3543"/>
      <c r="BZ197" s="3543"/>
      <c r="CA197" s="3543"/>
      <c r="CB197" s="3543"/>
      <c r="CC197" s="3468">
        <f t="shared" ca="1" si="424"/>
        <v>0</v>
      </c>
      <c r="CD197" s="4314"/>
      <c r="CE197" s="3553">
        <f t="shared" ref="CE197:CJ197" ca="1" si="437">(IF($BI$214=4,(BS197-BK217)+AS217,(BS197-BK197)))</f>
        <v>0</v>
      </c>
      <c r="CF197" s="3543">
        <f t="shared" ca="1" si="437"/>
        <v>0</v>
      </c>
      <c r="CG197" s="3543">
        <f t="shared" ca="1" si="437"/>
        <v>0</v>
      </c>
      <c r="CH197" s="3543">
        <f t="shared" ca="1" si="437"/>
        <v>0</v>
      </c>
      <c r="CI197" s="3543">
        <f t="shared" ca="1" si="437"/>
        <v>0</v>
      </c>
      <c r="CJ197" s="3554">
        <f t="shared" ca="1" si="437"/>
        <v>0</v>
      </c>
      <c r="CK197" s="3471">
        <f t="shared" ref="CK197:CK201" ca="1" si="438">SUM(CE197:CJ197)</f>
        <v>0</v>
      </c>
      <c r="CL197" s="4416"/>
      <c r="CM197" s="3631">
        <f ca="1">O197+X197+BQ197+CK197+BI197</f>
        <v>0</v>
      </c>
      <c r="CN197" s="4398"/>
      <c r="CO197" s="5055"/>
      <c r="CP197" s="5056"/>
      <c r="CQ197" s="5056"/>
      <c r="CR197" s="5056"/>
      <c r="CS197" s="5053" t="s">
        <v>301</v>
      </c>
      <c r="CT197" s="5053"/>
      <c r="CU197" s="5053"/>
      <c r="CV197" s="5053"/>
      <c r="CW197" s="5053"/>
      <c r="CX197" s="5053"/>
      <c r="CY197" s="5054"/>
      <c r="CZ197" s="5054"/>
      <c r="DA197" s="5054"/>
      <c r="DB197" s="5054"/>
      <c r="DC197" s="5054"/>
      <c r="DD197" s="1812"/>
      <c r="DE197" s="147"/>
      <c r="EF197" s="3914" t="str">
        <f>IF(AND(BK22&gt;0,EE189&gt;0),"GECE Fazla (F) Dağıtılmamış "&amp;EE189&amp; " saat dersiniz vardır. Ders saat düşümü yaparken bunu dikkate alınız!","")</f>
        <v/>
      </c>
      <c r="EG197" s="296"/>
      <c r="EH197" s="1284"/>
      <c r="EI197" s="147"/>
      <c r="EJ197" s="335"/>
      <c r="EK197" s="335"/>
      <c r="EL197" s="335"/>
      <c r="EM197" s="335"/>
      <c r="EN197" s="335"/>
      <c r="EO197" s="335"/>
      <c r="EP197" s="335"/>
      <c r="EQ197" s="1432"/>
      <c r="ER197" s="1432"/>
      <c r="ET197" s="1432"/>
      <c r="EU197" s="1432"/>
      <c r="EV197" s="1432"/>
      <c r="EW197" s="1432"/>
      <c r="EX197" s="1432"/>
      <c r="EY197" s="4464"/>
      <c r="EZ197" s="4464"/>
      <c r="FA197" s="4464"/>
      <c r="FB197" s="1432"/>
      <c r="FC197" s="1432"/>
      <c r="FD197" s="1432"/>
      <c r="FE197" s="1432"/>
      <c r="FF197" s="296"/>
      <c r="FG197" s="296"/>
      <c r="FH197" s="296"/>
      <c r="FI197" s="296"/>
      <c r="FJ197" s="803"/>
      <c r="FK197" s="296"/>
      <c r="FL197" s="296"/>
      <c r="FM197" s="4423"/>
      <c r="FN197" s="4385"/>
      <c r="FO197" s="293"/>
      <c r="FP197" s="293"/>
      <c r="FQ197" s="293"/>
      <c r="FR197" s="293"/>
      <c r="FS197" s="293"/>
      <c r="FT197" s="293"/>
      <c r="FU197" s="293"/>
      <c r="FV197" s="293"/>
      <c r="FW197" s="293"/>
      <c r="FX197" s="4427"/>
      <c r="FY197" s="296"/>
      <c r="FZ197" s="296"/>
      <c r="GA197" s="296"/>
      <c r="GB197" s="296"/>
      <c r="GC197" s="296"/>
      <c r="GD197" s="296"/>
      <c r="GE197" s="296"/>
      <c r="GF197" s="296"/>
      <c r="GG197" s="296"/>
      <c r="GH197" s="296"/>
      <c r="GI197" s="296"/>
      <c r="GJ197" s="296"/>
      <c r="GK197" s="296"/>
      <c r="GL197" s="296"/>
      <c r="GM197" s="296"/>
      <c r="GN197" s="296"/>
      <c r="GO197" s="296"/>
      <c r="GP197" s="296"/>
      <c r="GQ197" s="296"/>
      <c r="GR197" s="296"/>
      <c r="GS197" s="296"/>
      <c r="GT197" s="296"/>
      <c r="GU197" s="296"/>
      <c r="GV197" s="296"/>
      <c r="GW197" s="296"/>
      <c r="GY197" s="812"/>
    </row>
    <row r="198" spans="3:207" s="14" customFormat="1" ht="10.5" customHeight="1">
      <c r="C198" s="741"/>
      <c r="E198" s="4986"/>
      <c r="F198" s="4228">
        <v>2</v>
      </c>
      <c r="G198" s="3503" t="s">
        <v>7</v>
      </c>
      <c r="H198" s="3512">
        <f t="shared" ref="H198:M198" ca="1" si="439">IF($BI$214&gt;1,(H218-(S218+AE218+AS218)),(H218-(S218+AE218)))+BB237</f>
        <v>0</v>
      </c>
      <c r="I198" s="3513">
        <f t="shared" ca="1" si="439"/>
        <v>0</v>
      </c>
      <c r="J198" s="3512">
        <f t="shared" ca="1" si="439"/>
        <v>0</v>
      </c>
      <c r="K198" s="3513">
        <f t="shared" ca="1" si="439"/>
        <v>0</v>
      </c>
      <c r="L198" s="3512">
        <f t="shared" ca="1" si="439"/>
        <v>0</v>
      </c>
      <c r="M198" s="3514">
        <f t="shared" ca="1" si="439"/>
        <v>0</v>
      </c>
      <c r="N198" s="208"/>
      <c r="O198" s="3459">
        <f t="shared" ca="1" si="427"/>
        <v>0</v>
      </c>
      <c r="P198" s="4969">
        <f ca="1">O198+O199</f>
        <v>0</v>
      </c>
      <c r="Q198" s="3644">
        <f t="shared" ref="Q198:U198" ca="1" si="440">IF($BI$214=2,(IF($Z$214=1,S218+AE218,0))+AS218,(IF($Z$214=1,S218+AE218,0)))+BB255</f>
        <v>0</v>
      </c>
      <c r="R198" s="3518">
        <f t="shared" ca="1" si="440"/>
        <v>0</v>
      </c>
      <c r="S198" s="3519">
        <f t="shared" ca="1" si="440"/>
        <v>0</v>
      </c>
      <c r="T198" s="3518">
        <f t="shared" ca="1" si="440"/>
        <v>0</v>
      </c>
      <c r="U198" s="3520">
        <f t="shared" ca="1" si="440"/>
        <v>0</v>
      </c>
      <c r="V198" s="3503"/>
      <c r="W198" s="3518">
        <f t="shared" ca="1" si="429"/>
        <v>0</v>
      </c>
      <c r="X198" s="3464">
        <f t="shared" ca="1" si="420"/>
        <v>0</v>
      </c>
      <c r="Y198" s="4969">
        <f ca="1">X198+X199</f>
        <v>0</v>
      </c>
      <c r="Z198" s="3639"/>
      <c r="AA198" s="3524">
        <f t="shared" ref="AA198:AD198" ca="1" si="441">AS218+BB218</f>
        <v>0</v>
      </c>
      <c r="AB198" s="3525">
        <f t="shared" ca="1" si="441"/>
        <v>0</v>
      </c>
      <c r="AC198" s="3525">
        <f t="shared" ca="1" si="441"/>
        <v>0</v>
      </c>
      <c r="AD198" s="3525">
        <f t="shared" ca="1" si="441"/>
        <v>0</v>
      </c>
      <c r="AE198" s="3526"/>
      <c r="AF198" s="3525">
        <f t="shared" ca="1" si="431"/>
        <v>0</v>
      </c>
      <c r="AG198" s="3527"/>
      <c r="AH198" s="3527"/>
      <c r="AI198" s="3527"/>
      <c r="AJ198" s="3527"/>
      <c r="AK198" s="3527"/>
      <c r="AL198" s="3527"/>
      <c r="AM198" s="3527"/>
      <c r="AN198" s="3527"/>
      <c r="AO198" s="3527"/>
      <c r="AP198" s="3527"/>
      <c r="AQ198" s="3527"/>
      <c r="AR198" s="3527"/>
      <c r="AS198" s="3527"/>
      <c r="AT198" s="3527"/>
      <c r="AU198" s="3527"/>
      <c r="AV198" s="3527"/>
      <c r="AW198" s="3527"/>
      <c r="AX198" s="3527"/>
      <c r="AY198" s="3527"/>
      <c r="AZ198" s="3527"/>
      <c r="BA198" s="3527"/>
      <c r="BB198" s="3527"/>
      <c r="BC198" s="3527"/>
      <c r="BD198" s="3527"/>
      <c r="BE198" s="3527"/>
      <c r="BF198" s="3527"/>
      <c r="BG198" s="3526"/>
      <c r="BH198" s="3525">
        <f t="shared" ca="1" si="432"/>
        <v>0</v>
      </c>
      <c r="BI198" s="3467">
        <f t="shared" ca="1" si="433"/>
        <v>0</v>
      </c>
      <c r="BJ198" s="4313">
        <f ca="1">BI198+BI199</f>
        <v>0</v>
      </c>
      <c r="BK198" s="3548">
        <f t="shared" ref="BK198:BP198" ca="1" si="442">IF($BI$214=3,BK218+AS218,BK218)</f>
        <v>0</v>
      </c>
      <c r="BL198" s="3539">
        <f t="shared" ca="1" si="442"/>
        <v>0</v>
      </c>
      <c r="BM198" s="3539">
        <f t="shared" ca="1" si="442"/>
        <v>0</v>
      </c>
      <c r="BN198" s="3539">
        <f t="shared" ca="1" si="442"/>
        <v>0</v>
      </c>
      <c r="BO198" s="3539">
        <f t="shared" ca="1" si="442"/>
        <v>0</v>
      </c>
      <c r="BP198" s="3539">
        <f t="shared" ca="1" si="442"/>
        <v>0</v>
      </c>
      <c r="BQ198" s="3467">
        <f t="shared" ca="1" si="435"/>
        <v>0</v>
      </c>
      <c r="BR198" s="4292">
        <f ca="1">BQ198+BQ199</f>
        <v>0</v>
      </c>
      <c r="BS198" s="3538">
        <f t="shared" ref="BS198:BX198" ca="1" si="443">BS218-BB218</f>
        <v>0</v>
      </c>
      <c r="BT198" s="3539">
        <f t="shared" ca="1" si="443"/>
        <v>0</v>
      </c>
      <c r="BU198" s="3539">
        <f t="shared" ca="1" si="443"/>
        <v>0</v>
      </c>
      <c r="BV198" s="3539">
        <f t="shared" ca="1" si="443"/>
        <v>0</v>
      </c>
      <c r="BW198" s="3539">
        <f t="shared" ca="1" si="443"/>
        <v>0</v>
      </c>
      <c r="BX198" s="3539">
        <f t="shared" ca="1" si="443"/>
        <v>0</v>
      </c>
      <c r="BY198" s="3540"/>
      <c r="BZ198" s="3540"/>
      <c r="CA198" s="3540"/>
      <c r="CB198" s="3540"/>
      <c r="CC198" s="3467">
        <f t="shared" ca="1" si="424"/>
        <v>0</v>
      </c>
      <c r="CD198" s="4313">
        <f ca="1">CC198+CC199</f>
        <v>0</v>
      </c>
      <c r="CE198" s="3550">
        <f t="shared" ref="CE198:CJ198" ca="1" si="444">(IF($BI$214=4,(BS198-BK218)+AS218,(BS198-BK198)))</f>
        <v>0</v>
      </c>
      <c r="CF198" s="3540">
        <f t="shared" ca="1" si="444"/>
        <v>0</v>
      </c>
      <c r="CG198" s="3540">
        <f t="shared" ca="1" si="444"/>
        <v>0</v>
      </c>
      <c r="CH198" s="3540">
        <f t="shared" ca="1" si="444"/>
        <v>0</v>
      </c>
      <c r="CI198" s="3540">
        <f t="shared" ca="1" si="444"/>
        <v>0</v>
      </c>
      <c r="CJ198" s="3552">
        <f t="shared" ca="1" si="444"/>
        <v>0</v>
      </c>
      <c r="CK198" s="3470">
        <f ca="1">SUM(CE198:CJ198)</f>
        <v>0</v>
      </c>
      <c r="CL198" s="4415">
        <f ca="1">CK198+CK199</f>
        <v>0</v>
      </c>
      <c r="CM198" s="3632">
        <f t="shared" ref="CM198:CM207" ca="1" si="445">O198+X198+BQ198+CK198+BI198</f>
        <v>0</v>
      </c>
      <c r="CN198" s="4396">
        <f ca="1">CM198+CM199</f>
        <v>0</v>
      </c>
      <c r="CO198" s="2666"/>
      <c r="CP198" s="2667"/>
      <c r="CQ198" s="2667"/>
      <c r="CR198" s="2667"/>
      <c r="CS198" s="2665"/>
      <c r="CT198" s="2665"/>
      <c r="CU198" s="2665"/>
      <c r="CV198" s="2665"/>
      <c r="CW198" s="2665"/>
      <c r="CX198" s="2665"/>
      <c r="CY198" s="2665"/>
      <c r="CZ198" s="2665"/>
      <c r="DA198" s="2665"/>
      <c r="DB198" s="2665"/>
      <c r="DC198" s="2665"/>
      <c r="DD198" s="1813"/>
      <c r="DE198" s="276"/>
      <c r="EF198" s="4225" t="str">
        <f ca="1">IF('ÇIKTI ALINIZ'!AF109&gt;0,"D İ K K A T !   "&amp;"Bu Uyurının Kalkması için"&amp;CHAR(10)&amp;"Uyarı ve Bilgilendirmede Sarı Renkte olan Hataları Düzeltiniz ---&gt;&gt;&gt;","")</f>
        <v/>
      </c>
      <c r="EG198" s="296"/>
      <c r="EH198" s="151"/>
      <c r="EI198" s="1282"/>
      <c r="EJ198" s="1282"/>
      <c r="EK198" s="1282"/>
      <c r="EL198" s="1282"/>
      <c r="EM198" s="1282"/>
      <c r="EN198" s="1282"/>
      <c r="EO198" s="1282"/>
      <c r="EP198" s="1282"/>
      <c r="EQ198" s="1282"/>
      <c r="ER198" s="1282"/>
      <c r="ET198" s="1282"/>
      <c r="EU198" s="15"/>
      <c r="EV198" s="152"/>
      <c r="EW198" s="153"/>
      <c r="EX198" s="153"/>
      <c r="EY198" s="4400"/>
      <c r="EZ198" s="4400"/>
      <c r="FA198" s="4400">
        <f>(CC190+CE190+CG190+CI190+CK190+CM190+CO190+Z190)-BZ369</f>
        <v>0</v>
      </c>
      <c r="FB198" s="150"/>
      <c r="FC198" s="150"/>
      <c r="FD198" s="150"/>
      <c r="FE198" s="150"/>
      <c r="FF198" s="296"/>
      <c r="FG198" s="296"/>
      <c r="FH198" s="296"/>
      <c r="FI198" s="296"/>
      <c r="FJ198" s="803"/>
      <c r="FK198" s="296"/>
      <c r="FL198" s="296"/>
      <c r="FM198" s="4423"/>
      <c r="FN198" s="4428"/>
      <c r="FO198" s="1731"/>
      <c r="FP198" s="292"/>
      <c r="FQ198" s="292"/>
      <c r="FR198" s="292"/>
      <c r="FS198" s="292"/>
      <c r="FT198" s="292"/>
      <c r="FU198" s="292"/>
      <c r="FV198" s="292"/>
      <c r="FW198" s="292"/>
      <c r="FX198" s="4429"/>
      <c r="FY198" s="296"/>
      <c r="FZ198" s="296"/>
      <c r="GA198" s="296"/>
      <c r="GB198" s="296"/>
      <c r="GC198" s="296"/>
      <c r="GD198" s="296"/>
      <c r="GE198" s="296"/>
      <c r="GF198" s="296"/>
      <c r="GG198" s="296"/>
      <c r="GH198" s="296"/>
      <c r="GI198" s="296"/>
      <c r="GJ198" s="296"/>
      <c r="GK198" s="296"/>
      <c r="GL198" s="296"/>
      <c r="GM198" s="296"/>
      <c r="GN198" s="296"/>
      <c r="GO198" s="296"/>
      <c r="GP198" s="296"/>
      <c r="GQ198" s="296"/>
      <c r="GR198" s="296"/>
      <c r="GS198" s="296"/>
      <c r="GT198" s="296"/>
      <c r="GU198" s="296"/>
      <c r="GV198" s="296"/>
      <c r="GW198" s="296"/>
      <c r="GY198" s="812"/>
    </row>
    <row r="199" spans="3:207" s="14" customFormat="1" ht="10.5" customHeight="1">
      <c r="C199" s="741"/>
      <c r="E199" s="4986"/>
      <c r="F199" s="4242"/>
      <c r="G199" s="3502" t="s">
        <v>8</v>
      </c>
      <c r="H199" s="3509">
        <f t="shared" ref="H199:M199" ca="1" si="446">IF($BI$214&gt;1,(H219-(S219+AE219+AS219)),(H219-(S219+AE219)))+BB238</f>
        <v>0</v>
      </c>
      <c r="I199" s="3510">
        <f t="shared" ca="1" si="446"/>
        <v>0</v>
      </c>
      <c r="J199" s="3509">
        <f t="shared" ca="1" si="446"/>
        <v>0</v>
      </c>
      <c r="K199" s="3510">
        <f t="shared" ca="1" si="446"/>
        <v>0</v>
      </c>
      <c r="L199" s="3509">
        <f t="shared" ca="1" si="446"/>
        <v>0</v>
      </c>
      <c r="M199" s="3511">
        <f t="shared" ca="1" si="446"/>
        <v>0</v>
      </c>
      <c r="N199" s="200"/>
      <c r="O199" s="3458">
        <f t="shared" ca="1" si="427"/>
        <v>0</v>
      </c>
      <c r="P199" s="4998"/>
      <c r="Q199" s="3640">
        <f t="shared" ref="Q199:U199" ca="1" si="447">IF($BI$214=2,(IF($Z$214=1,S219+AE219,0))+AS219,(IF($Z$214=1,S219+AE219,0)))+BB256</f>
        <v>0</v>
      </c>
      <c r="R199" s="3641">
        <f t="shared" ca="1" si="447"/>
        <v>0</v>
      </c>
      <c r="S199" s="3642">
        <f t="shared" ca="1" si="447"/>
        <v>0</v>
      </c>
      <c r="T199" s="3641">
        <f t="shared" ca="1" si="447"/>
        <v>0</v>
      </c>
      <c r="U199" s="3643">
        <f t="shared" ca="1" si="447"/>
        <v>0</v>
      </c>
      <c r="V199" s="3502"/>
      <c r="W199" s="3641">
        <f t="shared" ca="1" si="429"/>
        <v>0</v>
      </c>
      <c r="X199" s="3463">
        <f t="shared" ca="1" si="420"/>
        <v>0</v>
      </c>
      <c r="Y199" s="4998"/>
      <c r="Z199" s="3639"/>
      <c r="AA199" s="3528">
        <f t="shared" ref="AA199:AD199" ca="1" si="448">AS219+BB219</f>
        <v>0</v>
      </c>
      <c r="AB199" s="3529">
        <f t="shared" ca="1" si="448"/>
        <v>0</v>
      </c>
      <c r="AC199" s="3529">
        <f t="shared" ca="1" si="448"/>
        <v>0</v>
      </c>
      <c r="AD199" s="3529">
        <f t="shared" ca="1" si="448"/>
        <v>0</v>
      </c>
      <c r="AE199" s="3530"/>
      <c r="AF199" s="3529">
        <f t="shared" ca="1" si="431"/>
        <v>0</v>
      </c>
      <c r="AG199" s="3531"/>
      <c r="AH199" s="3531"/>
      <c r="AI199" s="3531"/>
      <c r="AJ199" s="3531"/>
      <c r="AK199" s="3531"/>
      <c r="AL199" s="3531"/>
      <c r="AM199" s="3531"/>
      <c r="AN199" s="3531"/>
      <c r="AO199" s="3531"/>
      <c r="AP199" s="3531"/>
      <c r="AQ199" s="3531"/>
      <c r="AR199" s="3531"/>
      <c r="AS199" s="3531"/>
      <c r="AT199" s="3531"/>
      <c r="AU199" s="3531"/>
      <c r="AV199" s="3531"/>
      <c r="AW199" s="3531"/>
      <c r="AX199" s="3531"/>
      <c r="AY199" s="3531"/>
      <c r="AZ199" s="3531"/>
      <c r="BA199" s="3531"/>
      <c r="BB199" s="3531"/>
      <c r="BC199" s="3531"/>
      <c r="BD199" s="3531"/>
      <c r="BE199" s="3531"/>
      <c r="BF199" s="3531"/>
      <c r="BG199" s="3530"/>
      <c r="BH199" s="3529">
        <f t="shared" ca="1" si="432"/>
        <v>0</v>
      </c>
      <c r="BI199" s="3468">
        <f t="shared" ca="1" si="433"/>
        <v>0</v>
      </c>
      <c r="BJ199" s="4314"/>
      <c r="BK199" s="3549">
        <f t="shared" ref="BK199:BP199" ca="1" si="449">IF($BI$214=3,BK219+AS219,BK219)</f>
        <v>0</v>
      </c>
      <c r="BL199" s="3542">
        <f t="shared" ca="1" si="449"/>
        <v>0</v>
      </c>
      <c r="BM199" s="3542">
        <f t="shared" ca="1" si="449"/>
        <v>0</v>
      </c>
      <c r="BN199" s="3542">
        <f t="shared" ca="1" si="449"/>
        <v>0</v>
      </c>
      <c r="BO199" s="3542">
        <f t="shared" ca="1" si="449"/>
        <v>0</v>
      </c>
      <c r="BP199" s="3542">
        <f t="shared" ca="1" si="449"/>
        <v>0</v>
      </c>
      <c r="BQ199" s="3468">
        <f t="shared" ca="1" si="435"/>
        <v>0</v>
      </c>
      <c r="BR199" s="4294"/>
      <c r="BS199" s="3541">
        <f t="shared" ref="BS199:BX199" ca="1" si="450">BS219-BB219</f>
        <v>0</v>
      </c>
      <c r="BT199" s="3542">
        <f t="shared" ca="1" si="450"/>
        <v>0</v>
      </c>
      <c r="BU199" s="3542">
        <f t="shared" ca="1" si="450"/>
        <v>0</v>
      </c>
      <c r="BV199" s="3542">
        <f t="shared" ca="1" si="450"/>
        <v>0</v>
      </c>
      <c r="BW199" s="3542">
        <f t="shared" ca="1" si="450"/>
        <v>0</v>
      </c>
      <c r="BX199" s="3542">
        <f t="shared" ca="1" si="450"/>
        <v>0</v>
      </c>
      <c r="BY199" s="3543"/>
      <c r="BZ199" s="3543"/>
      <c r="CA199" s="3543"/>
      <c r="CB199" s="3543"/>
      <c r="CC199" s="3468">
        <f t="shared" ca="1" si="424"/>
        <v>0</v>
      </c>
      <c r="CD199" s="4314"/>
      <c r="CE199" s="3553">
        <f t="shared" ref="CE199:CJ199" ca="1" si="451">(IF($BI$214=4,(BS199-BK219)+AS219,(BS199-BK199)))</f>
        <v>0</v>
      </c>
      <c r="CF199" s="3543">
        <f t="shared" ca="1" si="451"/>
        <v>0</v>
      </c>
      <c r="CG199" s="3543">
        <f t="shared" ca="1" si="451"/>
        <v>0</v>
      </c>
      <c r="CH199" s="3543">
        <f t="shared" ca="1" si="451"/>
        <v>0</v>
      </c>
      <c r="CI199" s="3543">
        <f t="shared" ca="1" si="451"/>
        <v>0</v>
      </c>
      <c r="CJ199" s="3554">
        <f t="shared" ca="1" si="451"/>
        <v>0</v>
      </c>
      <c r="CK199" s="3471">
        <f t="shared" ca="1" si="438"/>
        <v>0</v>
      </c>
      <c r="CL199" s="4416"/>
      <c r="CM199" s="3631">
        <f t="shared" ca="1" si="445"/>
        <v>0</v>
      </c>
      <c r="CN199" s="4398"/>
      <c r="CO199" s="4412" t="s">
        <v>269</v>
      </c>
      <c r="CP199" s="4413"/>
      <c r="CQ199" s="4413"/>
      <c r="CR199" s="4413"/>
      <c r="CS199" s="4409" t="str">
        <f>M26&amp;" "&amp;Q26</f>
        <v xml:space="preserve">Öğr.Gör. </v>
      </c>
      <c r="CT199" s="4409"/>
      <c r="CU199" s="4409"/>
      <c r="CV199" s="4409"/>
      <c r="CW199" s="4409"/>
      <c r="CX199" s="4409"/>
      <c r="CY199" s="4409"/>
      <c r="CZ199" s="4409"/>
      <c r="DA199" s="4409"/>
      <c r="DB199" s="4409"/>
      <c r="DC199" s="4409"/>
      <c r="DD199" s="1813"/>
      <c r="DE199" s="264"/>
      <c r="EE199" s="3795">
        <f>COUNTIF(CP107:CR182,"FAZLA !!!")</f>
        <v>0</v>
      </c>
      <c r="EF199" s="4225"/>
      <c r="EG199" s="296"/>
      <c r="EH199" s="1284"/>
      <c r="EI199" s="1282"/>
      <c r="EJ199" s="1282"/>
      <c r="EK199" s="1282"/>
      <c r="EL199" s="1282"/>
      <c r="EM199" s="1282"/>
      <c r="EN199" s="1282"/>
      <c r="EO199" s="154"/>
      <c r="EP199" s="1282"/>
      <c r="EQ199" s="1282"/>
      <c r="ER199" s="1282"/>
      <c r="ET199" s="1282"/>
      <c r="EU199" s="155"/>
      <c r="EV199" s="155"/>
      <c r="EW199" s="1282"/>
      <c r="EX199" s="1282"/>
      <c r="EY199" s="4401"/>
      <c r="EZ199" s="4401"/>
      <c r="FA199" s="4401"/>
      <c r="FB199" s="1284"/>
      <c r="FC199" s="1284"/>
      <c r="FD199" s="1284"/>
      <c r="FE199" s="1284"/>
      <c r="FF199" s="296"/>
      <c r="FG199" s="296"/>
      <c r="FH199" s="296"/>
      <c r="FI199" s="296"/>
      <c r="FJ199" s="803"/>
      <c r="FK199" s="296"/>
      <c r="FL199" s="296"/>
      <c r="FM199" s="4423"/>
      <c r="FN199" s="4428"/>
      <c r="FO199" s="292"/>
      <c r="FP199" s="292"/>
      <c r="FQ199" s="292"/>
      <c r="FR199" s="292"/>
      <c r="FS199" s="292"/>
      <c r="FT199" s="292"/>
      <c r="FU199" s="292"/>
      <c r="FV199" s="292"/>
      <c r="FW199" s="292"/>
      <c r="FX199" s="4429"/>
      <c r="FY199" s="296"/>
      <c r="FZ199" s="296"/>
      <c r="GA199" s="296"/>
      <c r="GB199" s="296"/>
      <c r="GC199" s="296"/>
      <c r="GD199" s="296"/>
      <c r="GE199" s="296"/>
      <c r="GF199" s="296"/>
      <c r="GG199" s="296"/>
      <c r="GH199" s="296"/>
      <c r="GI199" s="296"/>
      <c r="GJ199" s="296"/>
      <c r="GK199" s="296"/>
      <c r="GL199" s="296"/>
      <c r="GM199" s="296"/>
      <c r="GN199" s="296"/>
      <c r="GO199" s="296"/>
      <c r="GP199" s="296"/>
      <c r="GQ199" s="296"/>
      <c r="GR199" s="296"/>
      <c r="GS199" s="296"/>
      <c r="GT199" s="296"/>
      <c r="GU199" s="296"/>
      <c r="GV199" s="296"/>
      <c r="GW199" s="296"/>
      <c r="GY199" s="812"/>
    </row>
    <row r="200" spans="3:207" s="14" customFormat="1" ht="10.5" customHeight="1">
      <c r="C200" s="741"/>
      <c r="E200" s="4986"/>
      <c r="F200" s="4251">
        <v>3</v>
      </c>
      <c r="G200" s="3501" t="s">
        <v>7</v>
      </c>
      <c r="H200" s="3506">
        <f t="shared" ref="H200:M200" ca="1" si="452">IF($BI$214&gt;1,(H220-(S220+AE220+AS220)),(H220-(S220+AE220)))+BB239</f>
        <v>0</v>
      </c>
      <c r="I200" s="3507">
        <f t="shared" ca="1" si="452"/>
        <v>0</v>
      </c>
      <c r="J200" s="3506">
        <f t="shared" ca="1" si="452"/>
        <v>0</v>
      </c>
      <c r="K200" s="3507">
        <f t="shared" ca="1" si="452"/>
        <v>0</v>
      </c>
      <c r="L200" s="3506">
        <f t="shared" ca="1" si="452"/>
        <v>0</v>
      </c>
      <c r="M200" s="3508">
        <f t="shared" ca="1" si="452"/>
        <v>0</v>
      </c>
      <c r="N200" s="2736"/>
      <c r="O200" s="3457">
        <f t="shared" ca="1" si="427"/>
        <v>0</v>
      </c>
      <c r="P200" s="4252">
        <f ca="1">O200+O201</f>
        <v>0</v>
      </c>
      <c r="Q200" s="3634">
        <f t="shared" ref="Q200:U200" ca="1" si="453">IF($BI$214=2,(IF($Z$214=1,S220+AE220,0))+AS220,(IF($Z$214=1,S220+AE220,0)))+BB257</f>
        <v>0</v>
      </c>
      <c r="R200" s="3635">
        <f t="shared" ca="1" si="453"/>
        <v>0</v>
      </c>
      <c r="S200" s="3636">
        <f t="shared" ca="1" si="453"/>
        <v>0</v>
      </c>
      <c r="T200" s="3635">
        <f t="shared" ca="1" si="453"/>
        <v>0</v>
      </c>
      <c r="U200" s="3645">
        <f t="shared" ca="1" si="453"/>
        <v>0</v>
      </c>
      <c r="V200" s="3501"/>
      <c r="W200" s="3635">
        <f t="shared" ca="1" si="429"/>
        <v>0</v>
      </c>
      <c r="X200" s="3462">
        <f t="shared" ca="1" si="420"/>
        <v>0</v>
      </c>
      <c r="Y200" s="4252">
        <f ca="1">X200+X201</f>
        <v>0</v>
      </c>
      <c r="Z200" s="3639"/>
      <c r="AA200" s="3524">
        <f t="shared" ref="AA200:AD200" ca="1" si="454">AS220+BB220</f>
        <v>0</v>
      </c>
      <c r="AB200" s="3525">
        <f t="shared" ca="1" si="454"/>
        <v>0</v>
      </c>
      <c r="AC200" s="3525">
        <f t="shared" ca="1" si="454"/>
        <v>0</v>
      </c>
      <c r="AD200" s="3525">
        <f t="shared" ca="1" si="454"/>
        <v>0</v>
      </c>
      <c r="AE200" s="3526"/>
      <c r="AF200" s="3525">
        <f t="shared" ca="1" si="431"/>
        <v>0</v>
      </c>
      <c r="AG200" s="3527"/>
      <c r="AH200" s="3527"/>
      <c r="AI200" s="3527"/>
      <c r="AJ200" s="3527"/>
      <c r="AK200" s="3527"/>
      <c r="AL200" s="3527"/>
      <c r="AM200" s="3527"/>
      <c r="AN200" s="3527"/>
      <c r="AO200" s="3527"/>
      <c r="AP200" s="3527"/>
      <c r="AQ200" s="3527"/>
      <c r="AR200" s="3527"/>
      <c r="AS200" s="3527"/>
      <c r="AT200" s="3527"/>
      <c r="AU200" s="3527"/>
      <c r="AV200" s="3527"/>
      <c r="AW200" s="3527"/>
      <c r="AX200" s="3527"/>
      <c r="AY200" s="3527"/>
      <c r="AZ200" s="3527"/>
      <c r="BA200" s="3527"/>
      <c r="BB200" s="3527"/>
      <c r="BC200" s="3527"/>
      <c r="BD200" s="3527"/>
      <c r="BE200" s="3527"/>
      <c r="BF200" s="3527"/>
      <c r="BG200" s="3526"/>
      <c r="BH200" s="3525">
        <f t="shared" ca="1" si="432"/>
        <v>0</v>
      </c>
      <c r="BI200" s="3467">
        <f t="shared" ca="1" si="433"/>
        <v>0</v>
      </c>
      <c r="BJ200" s="4313">
        <f ca="1">BI200+BI201</f>
        <v>0</v>
      </c>
      <c r="BK200" s="3548">
        <f t="shared" ref="BK200:BP200" ca="1" si="455">IF($BI$214=3,BK220+AS220,BK220)</f>
        <v>0</v>
      </c>
      <c r="BL200" s="3539">
        <f t="shared" ca="1" si="455"/>
        <v>0</v>
      </c>
      <c r="BM200" s="3539">
        <f t="shared" ca="1" si="455"/>
        <v>0</v>
      </c>
      <c r="BN200" s="3539">
        <f t="shared" ca="1" si="455"/>
        <v>0</v>
      </c>
      <c r="BO200" s="3539">
        <f t="shared" ca="1" si="455"/>
        <v>0</v>
      </c>
      <c r="BP200" s="3539">
        <f t="shared" ca="1" si="455"/>
        <v>0</v>
      </c>
      <c r="BQ200" s="3467">
        <f t="shared" ca="1" si="435"/>
        <v>0</v>
      </c>
      <c r="BR200" s="4292">
        <f ca="1">BQ200+BQ201</f>
        <v>0</v>
      </c>
      <c r="BS200" s="3538">
        <f t="shared" ref="BS200:BX200" ca="1" si="456">BS220-BB220</f>
        <v>0</v>
      </c>
      <c r="BT200" s="3539">
        <f t="shared" ca="1" si="456"/>
        <v>0</v>
      </c>
      <c r="BU200" s="3539">
        <f t="shared" ca="1" si="456"/>
        <v>0</v>
      </c>
      <c r="BV200" s="3539">
        <f t="shared" ca="1" si="456"/>
        <v>0</v>
      </c>
      <c r="BW200" s="3539">
        <f t="shared" ca="1" si="456"/>
        <v>0</v>
      </c>
      <c r="BX200" s="3539">
        <f t="shared" ca="1" si="456"/>
        <v>0</v>
      </c>
      <c r="BY200" s="3540"/>
      <c r="BZ200" s="3540"/>
      <c r="CA200" s="3540"/>
      <c r="CB200" s="3540"/>
      <c r="CC200" s="3467">
        <f t="shared" ca="1" si="424"/>
        <v>0</v>
      </c>
      <c r="CD200" s="4313">
        <f ca="1">CC200+CC201</f>
        <v>0</v>
      </c>
      <c r="CE200" s="3550">
        <f t="shared" ref="CE200:CJ200" ca="1" si="457">(IF($BI$214=4,(BS200-BK220)+AS220,(BS200-BK200)))</f>
        <v>0</v>
      </c>
      <c r="CF200" s="3540">
        <f t="shared" ca="1" si="457"/>
        <v>0</v>
      </c>
      <c r="CG200" s="3540">
        <f t="shared" ca="1" si="457"/>
        <v>0</v>
      </c>
      <c r="CH200" s="3540">
        <f t="shared" ca="1" si="457"/>
        <v>0</v>
      </c>
      <c r="CI200" s="3540">
        <f t="shared" ca="1" si="457"/>
        <v>0</v>
      </c>
      <c r="CJ200" s="3552">
        <f t="shared" ca="1" si="457"/>
        <v>0</v>
      </c>
      <c r="CK200" s="3470">
        <f t="shared" ca="1" si="438"/>
        <v>0</v>
      </c>
      <c r="CL200" s="4415">
        <f ca="1">CK200+CK201</f>
        <v>0</v>
      </c>
      <c r="CM200" s="3632">
        <f t="shared" ca="1" si="445"/>
        <v>0</v>
      </c>
      <c r="CN200" s="4396">
        <f ca="1">CM200+CM201</f>
        <v>0</v>
      </c>
      <c r="CO200" s="4410"/>
      <c r="CP200" s="4411"/>
      <c r="CQ200" s="4411"/>
      <c r="CR200" s="4411"/>
      <c r="CS200" s="4411"/>
      <c r="CT200" s="4411"/>
      <c r="DD200" s="1814"/>
      <c r="DE200" s="264"/>
      <c r="EF200" s="4225"/>
      <c r="EG200" s="296"/>
      <c r="EH200" s="1282"/>
      <c r="EI200" s="1282"/>
      <c r="EJ200" s="149"/>
      <c r="EK200" s="1282"/>
      <c r="EL200" s="1282"/>
      <c r="EM200" s="1282"/>
      <c r="EN200" s="1282"/>
      <c r="EO200" s="1282"/>
      <c r="EP200" s="1282"/>
      <c r="EQ200" s="1282"/>
      <c r="ER200" s="1282"/>
      <c r="ET200" s="1282"/>
      <c r="EU200" s="155"/>
      <c r="EV200" s="155"/>
      <c r="EW200" s="1282"/>
      <c r="EX200" s="1282"/>
      <c r="EY200" s="4402"/>
      <c r="EZ200" s="4402"/>
      <c r="FA200" s="4837" t="s">
        <v>149</v>
      </c>
      <c r="FB200" s="1284"/>
      <c r="FC200" s="1284"/>
      <c r="FD200" s="1284"/>
      <c r="FE200" s="1284"/>
      <c r="FF200" s="296"/>
      <c r="FG200" s="296"/>
      <c r="FH200" s="296"/>
      <c r="FI200" s="296"/>
      <c r="FJ200" s="803"/>
      <c r="FK200" s="296"/>
      <c r="FL200" s="296"/>
      <c r="FM200" s="4423"/>
      <c r="FN200" s="4385"/>
      <c r="FO200" s="293"/>
      <c r="FP200" s="293"/>
      <c r="FQ200" s="293"/>
      <c r="FR200" s="293"/>
      <c r="FS200" s="293"/>
      <c r="FT200" s="293"/>
      <c r="FU200" s="293"/>
      <c r="FV200" s="293"/>
      <c r="FW200" s="293"/>
      <c r="FX200" s="4427"/>
      <c r="FY200" s="296"/>
      <c r="FZ200" s="296"/>
      <c r="GA200" s="296"/>
      <c r="GB200" s="296"/>
      <c r="GC200" s="296"/>
      <c r="GD200" s="296"/>
      <c r="GE200" s="296"/>
      <c r="GF200" s="296"/>
      <c r="GG200" s="296"/>
      <c r="GH200" s="296"/>
      <c r="GI200" s="296"/>
      <c r="GJ200" s="296"/>
      <c r="GK200" s="296"/>
      <c r="GL200" s="296"/>
      <c r="GM200" s="296"/>
      <c r="GN200" s="296"/>
      <c r="GO200" s="296"/>
      <c r="GP200" s="296"/>
      <c r="GQ200" s="296"/>
      <c r="GR200" s="296"/>
      <c r="GS200" s="296"/>
      <c r="GT200" s="296"/>
      <c r="GU200" s="296"/>
      <c r="GV200" s="296"/>
      <c r="GW200" s="296"/>
      <c r="GY200" s="812"/>
    </row>
    <row r="201" spans="3:207" s="14" customFormat="1" ht="10.5" customHeight="1">
      <c r="C201" s="741"/>
      <c r="E201" s="4986"/>
      <c r="F201" s="4229"/>
      <c r="G201" s="3504" t="s">
        <v>8</v>
      </c>
      <c r="H201" s="3515">
        <f t="shared" ref="H201:M201" ca="1" si="458">IF($BI$214&gt;1,(H221-(S221+AE221+AS221)),(H221-(S221+AE221)))+BB240</f>
        <v>0</v>
      </c>
      <c r="I201" s="3516">
        <f t="shared" ca="1" si="458"/>
        <v>0</v>
      </c>
      <c r="J201" s="3515">
        <f t="shared" ca="1" si="458"/>
        <v>0</v>
      </c>
      <c r="K201" s="3516">
        <f t="shared" ca="1" si="458"/>
        <v>0</v>
      </c>
      <c r="L201" s="3515">
        <f t="shared" ca="1" si="458"/>
        <v>0</v>
      </c>
      <c r="M201" s="3517">
        <f t="shared" ca="1" si="458"/>
        <v>0</v>
      </c>
      <c r="N201" s="223"/>
      <c r="O201" s="3460">
        <f t="shared" ca="1" si="427"/>
        <v>0</v>
      </c>
      <c r="P201" s="4253"/>
      <c r="Q201" s="3646">
        <f t="shared" ref="Q201:U201" ca="1" si="459">IF($BI$214=2,(IF($Z$214=1,S221+AE221,0))+AS221,(IF($Z$214=1,S221+AE221,0)))+BB258</f>
        <v>0</v>
      </c>
      <c r="R201" s="3647">
        <f t="shared" ca="1" si="459"/>
        <v>0</v>
      </c>
      <c r="S201" s="3648">
        <f t="shared" ca="1" si="459"/>
        <v>0</v>
      </c>
      <c r="T201" s="3647">
        <f t="shared" ca="1" si="459"/>
        <v>0</v>
      </c>
      <c r="U201" s="3649">
        <f t="shared" ca="1" si="459"/>
        <v>0</v>
      </c>
      <c r="V201" s="3504"/>
      <c r="W201" s="3647">
        <f t="shared" ca="1" si="429"/>
        <v>0</v>
      </c>
      <c r="X201" s="3465">
        <f t="shared" ca="1" si="420"/>
        <v>0</v>
      </c>
      <c r="Y201" s="4253"/>
      <c r="Z201" s="3639"/>
      <c r="AA201" s="3528">
        <f t="shared" ref="AA201:AD201" ca="1" si="460">AS221+BB221</f>
        <v>0</v>
      </c>
      <c r="AB201" s="3529">
        <f t="shared" ca="1" si="460"/>
        <v>0</v>
      </c>
      <c r="AC201" s="3529">
        <f t="shared" ca="1" si="460"/>
        <v>0</v>
      </c>
      <c r="AD201" s="3529">
        <f t="shared" ca="1" si="460"/>
        <v>0</v>
      </c>
      <c r="AE201" s="3530"/>
      <c r="AF201" s="3529">
        <f t="shared" ca="1" si="431"/>
        <v>0</v>
      </c>
      <c r="AG201" s="3531"/>
      <c r="AH201" s="3531"/>
      <c r="AI201" s="3531"/>
      <c r="AJ201" s="3531"/>
      <c r="AK201" s="3531"/>
      <c r="AL201" s="3531"/>
      <c r="AM201" s="3531"/>
      <c r="AN201" s="3531"/>
      <c r="AO201" s="3531"/>
      <c r="AP201" s="3531"/>
      <c r="AQ201" s="3531"/>
      <c r="AR201" s="3531"/>
      <c r="AS201" s="3531"/>
      <c r="AT201" s="3531"/>
      <c r="AU201" s="3531"/>
      <c r="AV201" s="3531"/>
      <c r="AW201" s="3531"/>
      <c r="AX201" s="3531"/>
      <c r="AY201" s="3531"/>
      <c r="AZ201" s="3531"/>
      <c r="BA201" s="3531"/>
      <c r="BB201" s="3531"/>
      <c r="BC201" s="3531"/>
      <c r="BD201" s="3531"/>
      <c r="BE201" s="3531"/>
      <c r="BF201" s="3531"/>
      <c r="BG201" s="3530"/>
      <c r="BH201" s="3529">
        <f t="shared" ca="1" si="432"/>
        <v>0</v>
      </c>
      <c r="BI201" s="3468">
        <f t="shared" ca="1" si="433"/>
        <v>0</v>
      </c>
      <c r="BJ201" s="4314"/>
      <c r="BK201" s="3549">
        <f t="shared" ref="BK201:BP201" ca="1" si="461">IF($BI$214=3,BK221+AS221,BK221)</f>
        <v>0</v>
      </c>
      <c r="BL201" s="3542">
        <f t="shared" ca="1" si="461"/>
        <v>0</v>
      </c>
      <c r="BM201" s="3542">
        <f t="shared" ca="1" si="461"/>
        <v>0</v>
      </c>
      <c r="BN201" s="3542">
        <f t="shared" ca="1" si="461"/>
        <v>0</v>
      </c>
      <c r="BO201" s="3542">
        <f t="shared" ca="1" si="461"/>
        <v>0</v>
      </c>
      <c r="BP201" s="3542">
        <f t="shared" ca="1" si="461"/>
        <v>0</v>
      </c>
      <c r="BQ201" s="3468">
        <f t="shared" ca="1" si="435"/>
        <v>0</v>
      </c>
      <c r="BR201" s="4294"/>
      <c r="BS201" s="3541">
        <f t="shared" ref="BS201:BX201" ca="1" si="462">BS221-BB221</f>
        <v>0</v>
      </c>
      <c r="BT201" s="3542">
        <f t="shared" ca="1" si="462"/>
        <v>0</v>
      </c>
      <c r="BU201" s="3542">
        <f t="shared" ca="1" si="462"/>
        <v>0</v>
      </c>
      <c r="BV201" s="3542">
        <f t="shared" ca="1" si="462"/>
        <v>0</v>
      </c>
      <c r="BW201" s="3542">
        <f t="shared" ca="1" si="462"/>
        <v>0</v>
      </c>
      <c r="BX201" s="3542">
        <f t="shared" ca="1" si="462"/>
        <v>0</v>
      </c>
      <c r="BY201" s="3543"/>
      <c r="BZ201" s="3543"/>
      <c r="CA201" s="3543"/>
      <c r="CB201" s="3543"/>
      <c r="CC201" s="3468">
        <f t="shared" ca="1" si="424"/>
        <v>0</v>
      </c>
      <c r="CD201" s="4314"/>
      <c r="CE201" s="3553">
        <f t="shared" ref="CE201:CJ201" ca="1" si="463">(IF($BI$214=4,(BS201-BK221)+AS221,(BS201-BK201)))</f>
        <v>0</v>
      </c>
      <c r="CF201" s="3543">
        <f t="shared" ca="1" si="463"/>
        <v>0</v>
      </c>
      <c r="CG201" s="3543">
        <f t="shared" ca="1" si="463"/>
        <v>0</v>
      </c>
      <c r="CH201" s="3543">
        <f t="shared" ca="1" si="463"/>
        <v>0</v>
      </c>
      <c r="CI201" s="3543">
        <f t="shared" ca="1" si="463"/>
        <v>0</v>
      </c>
      <c r="CJ201" s="3554">
        <f t="shared" ca="1" si="463"/>
        <v>0</v>
      </c>
      <c r="CK201" s="3471">
        <f t="shared" ca="1" si="438"/>
        <v>0</v>
      </c>
      <c r="CL201" s="4416"/>
      <c r="CM201" s="3631">
        <f t="shared" ca="1" si="445"/>
        <v>0</v>
      </c>
      <c r="CN201" s="4398"/>
      <c r="CP201" s="362"/>
      <c r="CQ201" s="362"/>
      <c r="CR201" s="362"/>
      <c r="CS201" s="362"/>
      <c r="CT201" s="3497"/>
      <c r="CU201" s="3497"/>
      <c r="CV201" s="3497"/>
      <c r="CW201" s="3498" t="s">
        <v>39</v>
      </c>
      <c r="CX201" s="3497"/>
      <c r="CY201" s="3497"/>
      <c r="CZ201" s="362"/>
      <c r="DA201" s="362"/>
      <c r="DB201" s="362"/>
      <c r="DC201" s="362"/>
      <c r="DD201" s="1814"/>
      <c r="DE201" s="264"/>
      <c r="EG201" s="296"/>
      <c r="EH201" s="1282"/>
      <c r="EI201" s="1282"/>
      <c r="EJ201" s="1282"/>
      <c r="EK201" s="1282"/>
      <c r="EL201" s="1282"/>
      <c r="EM201" s="1282"/>
      <c r="EN201" s="1282"/>
      <c r="EO201" s="1282"/>
      <c r="EP201" s="1282"/>
      <c r="EQ201" s="1282"/>
      <c r="ER201" s="1282"/>
      <c r="ET201" s="1282"/>
      <c r="EU201" s="15"/>
      <c r="EV201" s="155"/>
      <c r="EW201" s="1282"/>
      <c r="EX201" s="1282"/>
      <c r="EY201" s="4403"/>
      <c r="EZ201" s="4403"/>
      <c r="FA201" s="4838"/>
      <c r="FB201" s="1284"/>
      <c r="FC201" s="1284"/>
      <c r="FD201" s="1284"/>
      <c r="FE201" s="1284"/>
      <c r="FF201" s="296"/>
      <c r="FG201" s="296"/>
      <c r="FH201" s="296"/>
      <c r="FI201" s="296"/>
      <c r="FJ201" s="803"/>
      <c r="FK201" s="296"/>
      <c r="FL201" s="296"/>
      <c r="FM201" s="4423"/>
      <c r="FN201" s="4385"/>
      <c r="FO201" s="293"/>
      <c r="FP201" s="293"/>
      <c r="FQ201" s="293"/>
      <c r="FR201" s="293"/>
      <c r="FS201" s="293"/>
      <c r="FT201" s="293"/>
      <c r="FU201" s="293"/>
      <c r="FV201" s="293"/>
      <c r="FW201" s="293"/>
      <c r="FX201" s="4427"/>
      <c r="FY201" s="296"/>
      <c r="FZ201" s="296"/>
      <c r="GA201" s="296"/>
      <c r="GB201" s="296"/>
      <c r="GC201" s="296"/>
      <c r="GD201" s="296"/>
      <c r="GE201" s="296"/>
      <c r="GF201" s="296"/>
      <c r="GG201" s="296"/>
      <c r="GH201" s="296"/>
      <c r="GI201" s="296"/>
      <c r="GJ201" s="296"/>
      <c r="GK201" s="296"/>
      <c r="GL201" s="296"/>
      <c r="GM201" s="296"/>
      <c r="GN201" s="296"/>
      <c r="GO201" s="296"/>
      <c r="GP201" s="296"/>
      <c r="GQ201" s="296"/>
      <c r="GR201" s="296"/>
      <c r="GS201" s="296"/>
      <c r="GT201" s="296"/>
      <c r="GU201" s="296"/>
      <c r="GV201" s="296"/>
      <c r="GW201" s="296"/>
      <c r="GY201" s="812"/>
    </row>
    <row r="202" spans="3:207" s="14" customFormat="1" ht="10.5" customHeight="1">
      <c r="C202" s="741"/>
      <c r="E202" s="4986"/>
      <c r="F202" s="4228">
        <v>4</v>
      </c>
      <c r="G202" s="3503" t="s">
        <v>7</v>
      </c>
      <c r="H202" s="3512">
        <f t="shared" ref="H202:M202" ca="1" si="464">IF($BI$214&gt;1,(H222-(S222+AE222+AS222)),(H222-(S222+AE222)))+BB241</f>
        <v>0</v>
      </c>
      <c r="I202" s="3513">
        <f t="shared" ca="1" si="464"/>
        <v>0</v>
      </c>
      <c r="J202" s="3512">
        <f t="shared" ca="1" si="464"/>
        <v>0</v>
      </c>
      <c r="K202" s="3513">
        <f t="shared" ca="1" si="464"/>
        <v>0</v>
      </c>
      <c r="L202" s="3512">
        <f t="shared" ca="1" si="464"/>
        <v>0</v>
      </c>
      <c r="M202" s="3514">
        <f t="shared" ca="1" si="464"/>
        <v>0</v>
      </c>
      <c r="N202" s="208"/>
      <c r="O202" s="3459">
        <f t="shared" ca="1" si="427"/>
        <v>0</v>
      </c>
      <c r="P202" s="4969">
        <f ca="1">O202+O203</f>
        <v>0</v>
      </c>
      <c r="Q202" s="3644">
        <f t="shared" ref="Q202:U202" ca="1" si="465">IF($BI$214=2,(IF($Z$214=1,S222+AE222,0))+AS222,(IF($Z$214=1,S222+AE222,0)))+BB259</f>
        <v>0</v>
      </c>
      <c r="R202" s="3518">
        <f t="shared" ca="1" si="465"/>
        <v>0</v>
      </c>
      <c r="S202" s="3519">
        <f t="shared" ca="1" si="465"/>
        <v>0</v>
      </c>
      <c r="T202" s="3518">
        <f t="shared" ca="1" si="465"/>
        <v>0</v>
      </c>
      <c r="U202" s="3520">
        <f t="shared" ca="1" si="465"/>
        <v>0</v>
      </c>
      <c r="V202" s="3503"/>
      <c r="W202" s="3518">
        <f t="shared" ca="1" si="429"/>
        <v>0</v>
      </c>
      <c r="X202" s="3464">
        <f t="shared" ca="1" si="420"/>
        <v>0</v>
      </c>
      <c r="Y202" s="4969">
        <f ca="1">X202+X203</f>
        <v>0</v>
      </c>
      <c r="Z202" s="3639"/>
      <c r="AA202" s="3524">
        <f t="shared" ref="AA202:AD202" ca="1" si="466">AS222+BB222</f>
        <v>0</v>
      </c>
      <c r="AB202" s="3525">
        <f t="shared" ca="1" si="466"/>
        <v>0</v>
      </c>
      <c r="AC202" s="3525">
        <f t="shared" ca="1" si="466"/>
        <v>0</v>
      </c>
      <c r="AD202" s="3525">
        <f t="shared" ca="1" si="466"/>
        <v>0</v>
      </c>
      <c r="AE202" s="3526"/>
      <c r="AF202" s="3525">
        <f t="shared" ca="1" si="431"/>
        <v>0</v>
      </c>
      <c r="AG202" s="3527"/>
      <c r="AH202" s="3527"/>
      <c r="AI202" s="3527"/>
      <c r="AJ202" s="3527"/>
      <c r="AK202" s="3527"/>
      <c r="AL202" s="3527"/>
      <c r="AM202" s="3527"/>
      <c r="AN202" s="3527"/>
      <c r="AO202" s="3527"/>
      <c r="AP202" s="3527"/>
      <c r="AQ202" s="3527"/>
      <c r="AR202" s="3527"/>
      <c r="AS202" s="3527"/>
      <c r="AT202" s="3527"/>
      <c r="AU202" s="3527"/>
      <c r="AV202" s="3527"/>
      <c r="AW202" s="3527"/>
      <c r="AX202" s="3527"/>
      <c r="AY202" s="3527"/>
      <c r="AZ202" s="3527"/>
      <c r="BA202" s="3527"/>
      <c r="BB202" s="3527"/>
      <c r="BC202" s="3527"/>
      <c r="BD202" s="3527"/>
      <c r="BE202" s="3527"/>
      <c r="BF202" s="3527"/>
      <c r="BG202" s="3526"/>
      <c r="BH202" s="3525">
        <f t="shared" ca="1" si="432"/>
        <v>0</v>
      </c>
      <c r="BI202" s="3467">
        <f t="shared" ca="1" si="433"/>
        <v>0</v>
      </c>
      <c r="BJ202" s="4313">
        <f ca="1">BI202+BI203</f>
        <v>0</v>
      </c>
      <c r="BK202" s="3548">
        <f t="shared" ref="BK202:BP202" ca="1" si="467">IF($BI$214=3,BK222+AS222,BK222)</f>
        <v>0</v>
      </c>
      <c r="BL202" s="3539">
        <f t="shared" ca="1" si="467"/>
        <v>0</v>
      </c>
      <c r="BM202" s="3539">
        <f t="shared" ca="1" si="467"/>
        <v>0</v>
      </c>
      <c r="BN202" s="3539">
        <f t="shared" ca="1" si="467"/>
        <v>0</v>
      </c>
      <c r="BO202" s="3539">
        <f t="shared" ca="1" si="467"/>
        <v>0</v>
      </c>
      <c r="BP202" s="3539">
        <f t="shared" ca="1" si="467"/>
        <v>0</v>
      </c>
      <c r="BQ202" s="3467">
        <f t="shared" ca="1" si="435"/>
        <v>0</v>
      </c>
      <c r="BR202" s="4292">
        <f ca="1">BQ202+BQ203</f>
        <v>0</v>
      </c>
      <c r="BS202" s="3538">
        <f t="shared" ref="BS202:BX202" ca="1" si="468">BS222-BB222</f>
        <v>0</v>
      </c>
      <c r="BT202" s="3539">
        <f t="shared" ca="1" si="468"/>
        <v>0</v>
      </c>
      <c r="BU202" s="3539">
        <f t="shared" ca="1" si="468"/>
        <v>0</v>
      </c>
      <c r="BV202" s="3539">
        <f t="shared" ca="1" si="468"/>
        <v>0</v>
      </c>
      <c r="BW202" s="3539">
        <f t="shared" ca="1" si="468"/>
        <v>0</v>
      </c>
      <c r="BX202" s="3539">
        <f t="shared" ca="1" si="468"/>
        <v>0</v>
      </c>
      <c r="BY202" s="3540"/>
      <c r="BZ202" s="3540"/>
      <c r="CA202" s="3540"/>
      <c r="CB202" s="3540"/>
      <c r="CC202" s="3467">
        <f t="shared" ca="1" si="424"/>
        <v>0</v>
      </c>
      <c r="CD202" s="4313">
        <f ca="1">CC202+CC203</f>
        <v>0</v>
      </c>
      <c r="CE202" s="3550">
        <f t="shared" ref="CE202:CJ202" ca="1" si="469">(IF($BI$214=4,(BS202-BK222)+AS222,(BS202-BK202)))</f>
        <v>0</v>
      </c>
      <c r="CF202" s="3540">
        <f t="shared" ca="1" si="469"/>
        <v>0</v>
      </c>
      <c r="CG202" s="3540">
        <f t="shared" ca="1" si="469"/>
        <v>0</v>
      </c>
      <c r="CH202" s="3540">
        <f t="shared" ca="1" si="469"/>
        <v>0</v>
      </c>
      <c r="CI202" s="3540">
        <f t="shared" ca="1" si="469"/>
        <v>0</v>
      </c>
      <c r="CJ202" s="3552">
        <f t="shared" ca="1" si="469"/>
        <v>0</v>
      </c>
      <c r="CK202" s="3470">
        <f t="shared" ref="CK202:CK209" ca="1" si="470">SUM(CE202:CJ202)</f>
        <v>0</v>
      </c>
      <c r="CL202" s="4415">
        <f ca="1">CK202+CK203</f>
        <v>0</v>
      </c>
      <c r="CM202" s="3632">
        <f t="shared" ca="1" si="445"/>
        <v>0</v>
      </c>
      <c r="CN202" s="4396">
        <f ca="1">CM202+CM203</f>
        <v>0</v>
      </c>
      <c r="CP202" s="275"/>
      <c r="CQ202" s="275"/>
      <c r="CR202" s="275"/>
      <c r="CS202" s="275"/>
      <c r="CT202" s="275"/>
      <c r="CU202" s="275"/>
      <c r="CV202" s="275"/>
      <c r="CW202" s="367" t="s">
        <v>112</v>
      </c>
      <c r="CX202" s="275"/>
      <c r="CY202" s="275"/>
      <c r="CZ202" s="275"/>
      <c r="DA202" s="275"/>
      <c r="DB202" s="275"/>
      <c r="DC202" s="275"/>
      <c r="DD202" s="1814"/>
      <c r="DE202" s="264"/>
      <c r="EG202" s="296"/>
      <c r="EH202" s="1282"/>
      <c r="EI202" s="1282"/>
      <c r="EJ202" s="1282"/>
      <c r="EK202" s="1282"/>
      <c r="EL202" s="1282"/>
      <c r="EM202" s="1282"/>
      <c r="EN202" s="1282"/>
      <c r="EO202" s="1282"/>
      <c r="EP202" s="1282"/>
      <c r="EQ202" s="1282"/>
      <c r="ER202" s="1282"/>
      <c r="ET202" s="1282"/>
      <c r="EU202" s="155"/>
      <c r="EV202" s="155"/>
      <c r="EW202" s="1282"/>
      <c r="EX202" s="1282"/>
      <c r="EY202" s="4403"/>
      <c r="EZ202" s="4403"/>
      <c r="FA202" s="4838"/>
      <c r="FB202" s="1284"/>
      <c r="FC202" s="1284"/>
      <c r="FD202" s="1284"/>
      <c r="FE202" s="1284"/>
      <c r="FF202" s="296"/>
      <c r="FG202" s="296"/>
      <c r="FH202" s="296"/>
      <c r="FI202" s="296"/>
      <c r="FJ202" s="803"/>
      <c r="FK202" s="296"/>
      <c r="FL202" s="296"/>
      <c r="FM202" s="4423"/>
      <c r="FN202" s="4428"/>
      <c r="FO202" s="292"/>
      <c r="FP202" s="292"/>
      <c r="FQ202" s="292"/>
      <c r="FR202" s="292"/>
      <c r="FS202" s="292"/>
      <c r="FT202" s="292"/>
      <c r="FU202" s="292"/>
      <c r="FV202" s="292"/>
      <c r="FW202" s="292"/>
      <c r="FX202" s="4429"/>
      <c r="FY202" s="296"/>
      <c r="FZ202" s="296"/>
      <c r="GA202" s="296"/>
      <c r="GB202" s="296"/>
      <c r="GC202" s="296"/>
      <c r="GD202" s="296"/>
      <c r="GE202" s="296"/>
      <c r="GF202" s="296"/>
      <c r="GG202" s="296"/>
      <c r="GH202" s="296"/>
      <c r="GI202" s="296"/>
      <c r="GJ202" s="296"/>
      <c r="GK202" s="296"/>
      <c r="GL202" s="296"/>
      <c r="GM202" s="296"/>
      <c r="GN202" s="296"/>
      <c r="GO202" s="296"/>
      <c r="GP202" s="296"/>
      <c r="GQ202" s="296"/>
      <c r="GR202" s="296"/>
      <c r="GS202" s="296"/>
      <c r="GT202" s="296"/>
      <c r="GU202" s="296"/>
      <c r="GV202" s="296"/>
      <c r="GW202" s="296"/>
      <c r="GY202" s="812"/>
    </row>
    <row r="203" spans="3:207" s="14" customFormat="1" ht="10.5" customHeight="1">
      <c r="C203" s="741"/>
      <c r="E203" s="4986"/>
      <c r="F203" s="4242"/>
      <c r="G203" s="3502" t="s">
        <v>8</v>
      </c>
      <c r="H203" s="3509">
        <f t="shared" ref="H203:M203" ca="1" si="471">IF($BI$214&gt;1,(H223-(S223+AE223+AS223)),(H223-(S223+AE223)))+BB242</f>
        <v>0</v>
      </c>
      <c r="I203" s="3510">
        <f t="shared" ca="1" si="471"/>
        <v>0</v>
      </c>
      <c r="J203" s="3509">
        <f t="shared" ca="1" si="471"/>
        <v>0</v>
      </c>
      <c r="K203" s="3510">
        <f t="shared" ca="1" si="471"/>
        <v>0</v>
      </c>
      <c r="L203" s="3509">
        <f t="shared" ca="1" si="471"/>
        <v>0</v>
      </c>
      <c r="M203" s="3511">
        <f t="shared" ca="1" si="471"/>
        <v>0</v>
      </c>
      <c r="N203" s="200"/>
      <c r="O203" s="3458">
        <f t="shared" ca="1" si="427"/>
        <v>0</v>
      </c>
      <c r="P203" s="4998"/>
      <c r="Q203" s="3640">
        <f t="shared" ref="Q203:U203" ca="1" si="472">IF($BI$214=2,(IF($Z$214=1,S223+AE223,0))+AS223,(IF($Z$214=1,S223+AE223,0)))+BB260</f>
        <v>0</v>
      </c>
      <c r="R203" s="3641">
        <f t="shared" ca="1" si="472"/>
        <v>0</v>
      </c>
      <c r="S203" s="3642">
        <f t="shared" ca="1" si="472"/>
        <v>0</v>
      </c>
      <c r="T203" s="3641">
        <f t="shared" ca="1" si="472"/>
        <v>0</v>
      </c>
      <c r="U203" s="3643">
        <f t="shared" ca="1" si="472"/>
        <v>0</v>
      </c>
      <c r="V203" s="3502"/>
      <c r="W203" s="3641">
        <f t="shared" ca="1" si="429"/>
        <v>0</v>
      </c>
      <c r="X203" s="3463">
        <f t="shared" ca="1" si="420"/>
        <v>0</v>
      </c>
      <c r="Y203" s="4998"/>
      <c r="Z203" s="3639"/>
      <c r="AA203" s="3528">
        <f ca="1">AS223+BB223</f>
        <v>0</v>
      </c>
      <c r="AB203" s="3529">
        <f t="shared" ref="AB203:AD203" ca="1" si="473">AT223+BC223</f>
        <v>0</v>
      </c>
      <c r="AC203" s="3529">
        <f t="shared" ca="1" si="473"/>
        <v>0</v>
      </c>
      <c r="AD203" s="3529">
        <f t="shared" ca="1" si="473"/>
        <v>0</v>
      </c>
      <c r="AE203" s="3530"/>
      <c r="AF203" s="3529">
        <f t="shared" ca="1" si="431"/>
        <v>0</v>
      </c>
      <c r="AG203" s="3531"/>
      <c r="AH203" s="3531"/>
      <c r="AI203" s="3531"/>
      <c r="AJ203" s="3531"/>
      <c r="AK203" s="3531"/>
      <c r="AL203" s="3531"/>
      <c r="AM203" s="3531"/>
      <c r="AN203" s="3531"/>
      <c r="AO203" s="3531"/>
      <c r="AP203" s="3531"/>
      <c r="AQ203" s="3531"/>
      <c r="AR203" s="3531"/>
      <c r="AS203" s="3531"/>
      <c r="AT203" s="3531"/>
      <c r="AU203" s="3531"/>
      <c r="AV203" s="3531"/>
      <c r="AW203" s="3531"/>
      <c r="AX203" s="3531"/>
      <c r="AY203" s="3531"/>
      <c r="AZ203" s="3531"/>
      <c r="BA203" s="3531"/>
      <c r="BB203" s="3531"/>
      <c r="BC203" s="3531"/>
      <c r="BD203" s="3531"/>
      <c r="BE203" s="3531"/>
      <c r="BF203" s="3531"/>
      <c r="BG203" s="3530"/>
      <c r="BH203" s="3529">
        <f t="shared" ca="1" si="432"/>
        <v>0</v>
      </c>
      <c r="BI203" s="3468">
        <f t="shared" ca="1" si="433"/>
        <v>0</v>
      </c>
      <c r="BJ203" s="4314"/>
      <c r="BK203" s="3549">
        <f t="shared" ref="BK203:BP203" ca="1" si="474">IF($BI$214=3,BK223+AS223,BK223)</f>
        <v>0</v>
      </c>
      <c r="BL203" s="3542">
        <f t="shared" ca="1" si="474"/>
        <v>0</v>
      </c>
      <c r="BM203" s="3542">
        <f t="shared" ca="1" si="474"/>
        <v>0</v>
      </c>
      <c r="BN203" s="3542">
        <f t="shared" ca="1" si="474"/>
        <v>0</v>
      </c>
      <c r="BO203" s="3542">
        <f t="shared" ca="1" si="474"/>
        <v>0</v>
      </c>
      <c r="BP203" s="3542">
        <f t="shared" ca="1" si="474"/>
        <v>0</v>
      </c>
      <c r="BQ203" s="3468">
        <f t="shared" ca="1" si="435"/>
        <v>0</v>
      </c>
      <c r="BR203" s="4294"/>
      <c r="BS203" s="3541">
        <f t="shared" ref="BS203:BX203" ca="1" si="475">BS223-BB223</f>
        <v>0</v>
      </c>
      <c r="BT203" s="3542">
        <f t="shared" ca="1" si="475"/>
        <v>0</v>
      </c>
      <c r="BU203" s="3542">
        <f t="shared" ca="1" si="475"/>
        <v>0</v>
      </c>
      <c r="BV203" s="3542">
        <f t="shared" ca="1" si="475"/>
        <v>0</v>
      </c>
      <c r="BW203" s="3542">
        <f t="shared" ca="1" si="475"/>
        <v>0</v>
      </c>
      <c r="BX203" s="3542">
        <f t="shared" ca="1" si="475"/>
        <v>0</v>
      </c>
      <c r="BY203" s="3543"/>
      <c r="BZ203" s="3543"/>
      <c r="CA203" s="3543"/>
      <c r="CB203" s="3543"/>
      <c r="CC203" s="3468">
        <f t="shared" ca="1" si="424"/>
        <v>0</v>
      </c>
      <c r="CD203" s="4314"/>
      <c r="CE203" s="3553">
        <f t="shared" ref="CE203:CJ203" ca="1" si="476">(IF($BI$214=4,(BS203-BK223)+AS223,(BS203-BK203)))</f>
        <v>0</v>
      </c>
      <c r="CF203" s="3543">
        <f t="shared" ca="1" si="476"/>
        <v>0</v>
      </c>
      <c r="CG203" s="3543">
        <f t="shared" ca="1" si="476"/>
        <v>0</v>
      </c>
      <c r="CH203" s="3543">
        <f t="shared" ca="1" si="476"/>
        <v>0</v>
      </c>
      <c r="CI203" s="3543">
        <f t="shared" ca="1" si="476"/>
        <v>0</v>
      </c>
      <c r="CJ203" s="3554">
        <f t="shared" ca="1" si="476"/>
        <v>0</v>
      </c>
      <c r="CK203" s="3471">
        <f t="shared" ca="1" si="470"/>
        <v>0</v>
      </c>
      <c r="CL203" s="4416"/>
      <c r="CM203" s="3631">
        <f t="shared" ca="1" si="445"/>
        <v>0</v>
      </c>
      <c r="CN203" s="4398"/>
      <c r="CP203" s="4441">
        <f>S56</f>
        <v>0</v>
      </c>
      <c r="CQ203" s="4441"/>
      <c r="CR203" s="4441"/>
      <c r="CS203" s="4441"/>
      <c r="CT203" s="4441"/>
      <c r="CU203" s="4441"/>
      <c r="CV203" s="4441"/>
      <c r="CW203" s="4441"/>
      <c r="CX203" s="4441"/>
      <c r="CY203" s="4441"/>
      <c r="CZ203" s="4441"/>
      <c r="DA203" s="4441"/>
      <c r="DB203" s="4441"/>
      <c r="DC203" s="4441"/>
      <c r="DD203" s="1815"/>
      <c r="DE203" s="264"/>
      <c r="EG203" s="296"/>
      <c r="EH203" s="1281"/>
      <c r="EI203" s="1281"/>
      <c r="EJ203" s="1284"/>
      <c r="EK203" s="1281"/>
      <c r="EL203" s="1281"/>
      <c r="EM203" s="1281"/>
      <c r="EN203" s="1282"/>
      <c r="EO203" s="1282"/>
      <c r="EP203" s="1282"/>
      <c r="EQ203" s="1282"/>
      <c r="ER203" s="1282"/>
      <c r="ET203" s="1284"/>
      <c r="EU203" s="155"/>
      <c r="EV203" s="155"/>
      <c r="EW203" s="1282"/>
      <c r="EX203" s="1284"/>
      <c r="EY203" s="4464"/>
      <c r="EZ203" s="4464"/>
      <c r="FA203" s="4464">
        <v>10</v>
      </c>
      <c r="FB203" s="1284"/>
      <c r="FC203" s="1284"/>
      <c r="FD203" s="1284"/>
      <c r="FE203" s="1284"/>
      <c r="FF203" s="296"/>
      <c r="FG203" s="296"/>
      <c r="FH203" s="296"/>
      <c r="FI203" s="296"/>
      <c r="FJ203" s="803"/>
      <c r="FK203" s="296"/>
      <c r="FL203" s="296"/>
      <c r="FM203" s="4423"/>
      <c r="FN203" s="4428"/>
      <c r="FO203" s="292"/>
      <c r="FP203" s="292"/>
      <c r="FQ203" s="292"/>
      <c r="FR203" s="292"/>
      <c r="FS203" s="292"/>
      <c r="FT203" s="292"/>
      <c r="FU203" s="292"/>
      <c r="FV203" s="292"/>
      <c r="FW203" s="292"/>
      <c r="FX203" s="4429"/>
      <c r="FY203" s="296"/>
      <c r="FZ203" s="296"/>
      <c r="GA203" s="296"/>
      <c r="GB203" s="296"/>
      <c r="GC203" s="296"/>
      <c r="GD203" s="296"/>
      <c r="GE203" s="296"/>
      <c r="GF203" s="296"/>
      <c r="GG203" s="296"/>
      <c r="GH203" s="296"/>
      <c r="GI203" s="296"/>
      <c r="GJ203" s="296"/>
      <c r="GK203" s="296"/>
      <c r="GL203" s="296"/>
      <c r="GM203" s="296"/>
      <c r="GN203" s="296"/>
      <c r="GO203" s="296"/>
      <c r="GP203" s="296"/>
      <c r="GQ203" s="296"/>
      <c r="GR203" s="296"/>
      <c r="GS203" s="296"/>
      <c r="GT203" s="296"/>
      <c r="GU203" s="296"/>
      <c r="GV203" s="296"/>
      <c r="GW203" s="296"/>
      <c r="GY203" s="812"/>
    </row>
    <row r="204" spans="3:207" s="14" customFormat="1" ht="10.5" customHeight="1">
      <c r="C204" s="741"/>
      <c r="E204" s="4986"/>
      <c r="F204" s="4251">
        <v>5</v>
      </c>
      <c r="G204" s="3501" t="s">
        <v>7</v>
      </c>
      <c r="H204" s="3506">
        <f t="shared" ref="H204:M204" si="477">IF($BI$214&gt;1,(H224-(S224+AE224+AS224)),(H224-(S224+AE224)))+BB243</f>
        <v>0</v>
      </c>
      <c r="I204" s="3507">
        <f t="shared" si="477"/>
        <v>0</v>
      </c>
      <c r="J204" s="3506">
        <f t="shared" si="477"/>
        <v>0</v>
      </c>
      <c r="K204" s="3507">
        <f t="shared" si="477"/>
        <v>0</v>
      </c>
      <c r="L204" s="3506">
        <f t="shared" si="477"/>
        <v>0</v>
      </c>
      <c r="M204" s="3508">
        <f t="shared" si="477"/>
        <v>0</v>
      </c>
      <c r="N204" s="2736"/>
      <c r="O204" s="3457">
        <f t="shared" si="427"/>
        <v>0</v>
      </c>
      <c r="P204" s="4252">
        <f>O204+O205</f>
        <v>0</v>
      </c>
      <c r="Q204" s="3634">
        <f t="shared" ref="Q204:U204" si="478">IF($BI$214=2,(IF($Z$214=1,S224+AE224,0))+AS224,(IF($Z$214=1,S224+AE224,0)))+BB261</f>
        <v>0</v>
      </c>
      <c r="R204" s="3635">
        <f t="shared" si="478"/>
        <v>0</v>
      </c>
      <c r="S204" s="3636">
        <f t="shared" si="478"/>
        <v>0</v>
      </c>
      <c r="T204" s="3635">
        <f t="shared" si="478"/>
        <v>0</v>
      </c>
      <c r="U204" s="3645">
        <f t="shared" si="478"/>
        <v>0</v>
      </c>
      <c r="V204" s="3501"/>
      <c r="W204" s="3635">
        <f t="shared" si="429"/>
        <v>0</v>
      </c>
      <c r="X204" s="3462">
        <f t="shared" si="420"/>
        <v>0</v>
      </c>
      <c r="Y204" s="4252">
        <f>X204+X205</f>
        <v>0</v>
      </c>
      <c r="Z204" s="3639"/>
      <c r="AA204" s="3524">
        <f t="shared" ref="AA204:AD204" si="479">AS224+BB224</f>
        <v>0</v>
      </c>
      <c r="AB204" s="3525">
        <f t="shared" si="479"/>
        <v>0</v>
      </c>
      <c r="AC204" s="3525">
        <f t="shared" si="479"/>
        <v>0</v>
      </c>
      <c r="AD204" s="3525">
        <f t="shared" si="479"/>
        <v>0</v>
      </c>
      <c r="AE204" s="3526"/>
      <c r="AF204" s="3525">
        <f t="shared" si="431"/>
        <v>0</v>
      </c>
      <c r="AG204" s="3527"/>
      <c r="AH204" s="3527"/>
      <c r="AI204" s="3527"/>
      <c r="AJ204" s="3527"/>
      <c r="AK204" s="3527"/>
      <c r="AL204" s="3527"/>
      <c r="AM204" s="3527"/>
      <c r="AN204" s="3527"/>
      <c r="AO204" s="3527"/>
      <c r="AP204" s="3527"/>
      <c r="AQ204" s="3527"/>
      <c r="AR204" s="3527"/>
      <c r="AS204" s="3527"/>
      <c r="AT204" s="3527"/>
      <c r="AU204" s="3527"/>
      <c r="AV204" s="3527"/>
      <c r="AW204" s="3527"/>
      <c r="AX204" s="3527"/>
      <c r="AY204" s="3527"/>
      <c r="AZ204" s="3527"/>
      <c r="BA204" s="3527"/>
      <c r="BB204" s="3527"/>
      <c r="BC204" s="3527"/>
      <c r="BD204" s="3527"/>
      <c r="BE204" s="3527"/>
      <c r="BF204" s="3527"/>
      <c r="BG204" s="3526"/>
      <c r="BH204" s="3525">
        <f t="shared" si="432"/>
        <v>0</v>
      </c>
      <c r="BI204" s="3467">
        <f t="shared" si="433"/>
        <v>0</v>
      </c>
      <c r="BJ204" s="4313">
        <f>BI204+BI205</f>
        <v>0</v>
      </c>
      <c r="BK204" s="3548">
        <f t="shared" ref="BK204:BP204" si="480">IF($BI$214=3,BK224+AS224,BK224)</f>
        <v>0</v>
      </c>
      <c r="BL204" s="3539">
        <f t="shared" si="480"/>
        <v>0</v>
      </c>
      <c r="BM204" s="3539">
        <f t="shared" si="480"/>
        <v>0</v>
      </c>
      <c r="BN204" s="3539">
        <f t="shared" si="480"/>
        <v>0</v>
      </c>
      <c r="BO204" s="3539">
        <f t="shared" si="480"/>
        <v>0</v>
      </c>
      <c r="BP204" s="3539">
        <f t="shared" si="480"/>
        <v>0</v>
      </c>
      <c r="BQ204" s="3467">
        <f t="shared" si="435"/>
        <v>0</v>
      </c>
      <c r="BR204" s="4292">
        <f>BQ204+BQ205</f>
        <v>0</v>
      </c>
      <c r="BS204" s="3538">
        <f t="shared" ref="BS204:BX204" si="481">BS224-BB224</f>
        <v>0</v>
      </c>
      <c r="BT204" s="3539">
        <f t="shared" si="481"/>
        <v>0</v>
      </c>
      <c r="BU204" s="3539">
        <f t="shared" si="481"/>
        <v>0</v>
      </c>
      <c r="BV204" s="3539">
        <f t="shared" si="481"/>
        <v>0</v>
      </c>
      <c r="BW204" s="3539">
        <f t="shared" si="481"/>
        <v>0</v>
      </c>
      <c r="BX204" s="3539">
        <f t="shared" si="481"/>
        <v>0</v>
      </c>
      <c r="BY204" s="3540"/>
      <c r="BZ204" s="3540"/>
      <c r="CA204" s="3540"/>
      <c r="CB204" s="3540"/>
      <c r="CC204" s="3467">
        <f t="shared" si="424"/>
        <v>0</v>
      </c>
      <c r="CD204" s="4313">
        <f>CC204+CC205</f>
        <v>0</v>
      </c>
      <c r="CE204" s="3550">
        <f t="shared" ref="CE204:CJ204" si="482">(IF($BI$214=4,(BS204-BK224)+AS224,(BS204-BK204)))</f>
        <v>0</v>
      </c>
      <c r="CF204" s="3540">
        <f t="shared" si="482"/>
        <v>0</v>
      </c>
      <c r="CG204" s="3540">
        <f t="shared" si="482"/>
        <v>0</v>
      </c>
      <c r="CH204" s="3540">
        <f t="shared" si="482"/>
        <v>0</v>
      </c>
      <c r="CI204" s="3540">
        <f t="shared" si="482"/>
        <v>0</v>
      </c>
      <c r="CJ204" s="3552">
        <f t="shared" si="482"/>
        <v>0</v>
      </c>
      <c r="CK204" s="3470">
        <f t="shared" ref="CK204:CK205" si="483">SUM(CE204:CJ204)</f>
        <v>0</v>
      </c>
      <c r="CL204" s="4415">
        <f>CK204+CK205</f>
        <v>0</v>
      </c>
      <c r="CM204" s="3632">
        <f t="shared" si="445"/>
        <v>0</v>
      </c>
      <c r="CN204" s="4396">
        <f>CM204+CM205</f>
        <v>0</v>
      </c>
      <c r="CP204" s="4441"/>
      <c r="CQ204" s="4441"/>
      <c r="CR204" s="4441"/>
      <c r="CS204" s="4441"/>
      <c r="CT204" s="4441"/>
      <c r="CU204" s="4441"/>
      <c r="CV204" s="4441"/>
      <c r="CW204" s="4441"/>
      <c r="CX204" s="4441"/>
      <c r="CY204" s="4441"/>
      <c r="CZ204" s="4441"/>
      <c r="DA204" s="4441"/>
      <c r="DB204" s="4441"/>
      <c r="DC204" s="4441"/>
      <c r="DD204" s="1815"/>
      <c r="DE204" s="264"/>
      <c r="EG204" s="296"/>
      <c r="EH204" s="1281"/>
      <c r="EI204" s="1281"/>
      <c r="EJ204" s="1284"/>
      <c r="EK204" s="1281"/>
      <c r="EL204" s="1281"/>
      <c r="EM204" s="1281"/>
      <c r="EN204" s="1282"/>
      <c r="EO204" s="1282"/>
      <c r="EP204" s="1282"/>
      <c r="EQ204" s="1282"/>
      <c r="ER204" s="1282"/>
      <c r="ET204" s="1284"/>
      <c r="EU204" s="155"/>
      <c r="EV204" s="156"/>
      <c r="EW204" s="1284"/>
      <c r="EX204" s="1284"/>
      <c r="EY204" s="4464"/>
      <c r="EZ204" s="4464"/>
      <c r="FA204" s="4464"/>
      <c r="FB204" s="1284"/>
      <c r="FC204" s="1284"/>
      <c r="FD204" s="1284"/>
      <c r="FE204" s="1284"/>
      <c r="FF204" s="296"/>
      <c r="FG204" s="296"/>
      <c r="FH204" s="296"/>
      <c r="FI204" s="296"/>
      <c r="FJ204" s="803"/>
      <c r="FK204" s="296"/>
      <c r="FL204" s="296"/>
      <c r="FM204" s="4423"/>
      <c r="FN204" s="4385"/>
      <c r="FO204" s="293"/>
      <c r="FP204" s="293"/>
      <c r="FQ204" s="293"/>
      <c r="FR204" s="293"/>
      <c r="FS204" s="293"/>
      <c r="FT204" s="293"/>
      <c r="FU204" s="293"/>
      <c r="FV204" s="293"/>
      <c r="FW204" s="293"/>
      <c r="FX204" s="4427"/>
      <c r="FY204" s="296"/>
      <c r="FZ204" s="296"/>
      <c r="GA204" s="296"/>
      <c r="GB204" s="296"/>
      <c r="GC204" s="296"/>
      <c r="GD204" s="296"/>
      <c r="GE204" s="296"/>
      <c r="GF204" s="296"/>
      <c r="GG204" s="296"/>
      <c r="GH204" s="296"/>
      <c r="GI204" s="296"/>
      <c r="GJ204" s="296"/>
      <c r="GK204" s="296"/>
      <c r="GL204" s="296"/>
      <c r="GM204" s="296"/>
      <c r="GN204" s="296"/>
      <c r="GO204" s="296"/>
      <c r="GP204" s="296"/>
      <c r="GQ204" s="296"/>
      <c r="GR204" s="296"/>
      <c r="GS204" s="296"/>
      <c r="GT204" s="296"/>
      <c r="GU204" s="296"/>
      <c r="GV204" s="296"/>
      <c r="GW204" s="296"/>
      <c r="GY204" s="812"/>
    </row>
    <row r="205" spans="3:207" s="14" customFormat="1" ht="10.5" customHeight="1">
      <c r="C205" s="741"/>
      <c r="E205" s="4986"/>
      <c r="F205" s="4229"/>
      <c r="G205" s="3504" t="s">
        <v>8</v>
      </c>
      <c r="H205" s="3515">
        <f t="shared" ref="H205:M205" si="484">IF($BI$214&gt;1,(H225-(S225+AE225+AS225)),(H225-(S225+AE225)))+BB244</f>
        <v>0</v>
      </c>
      <c r="I205" s="3516">
        <f t="shared" si="484"/>
        <v>0</v>
      </c>
      <c r="J205" s="3515">
        <f t="shared" si="484"/>
        <v>0</v>
      </c>
      <c r="K205" s="3516">
        <f t="shared" si="484"/>
        <v>0</v>
      </c>
      <c r="L205" s="3515">
        <f t="shared" si="484"/>
        <v>0</v>
      </c>
      <c r="M205" s="3517">
        <f t="shared" si="484"/>
        <v>0</v>
      </c>
      <c r="N205" s="223"/>
      <c r="O205" s="3460">
        <f t="shared" si="427"/>
        <v>0</v>
      </c>
      <c r="P205" s="4253"/>
      <c r="Q205" s="3646">
        <f t="shared" ref="Q205:U205" si="485">IF($BI$214=2,(IF($Z$214=1,S225+AE225,0))+AS225,(IF($Z$214=1,S225+AE225,0)))+BB262</f>
        <v>0</v>
      </c>
      <c r="R205" s="3647">
        <f t="shared" si="485"/>
        <v>0</v>
      </c>
      <c r="S205" s="3648">
        <f t="shared" si="485"/>
        <v>0</v>
      </c>
      <c r="T205" s="3647">
        <f t="shared" si="485"/>
        <v>0</v>
      </c>
      <c r="U205" s="3649">
        <f t="shared" si="485"/>
        <v>0</v>
      </c>
      <c r="V205" s="3504"/>
      <c r="W205" s="3647">
        <f t="shared" si="429"/>
        <v>0</v>
      </c>
      <c r="X205" s="3465">
        <f t="shared" si="420"/>
        <v>0</v>
      </c>
      <c r="Y205" s="4253"/>
      <c r="Z205" s="3639"/>
      <c r="AA205" s="3528">
        <f t="shared" ref="AA205:AD205" si="486">AS225+BB225</f>
        <v>0</v>
      </c>
      <c r="AB205" s="3529">
        <f t="shared" si="486"/>
        <v>0</v>
      </c>
      <c r="AC205" s="3529">
        <f t="shared" si="486"/>
        <v>0</v>
      </c>
      <c r="AD205" s="3529">
        <f t="shared" si="486"/>
        <v>0</v>
      </c>
      <c r="AE205" s="3530"/>
      <c r="AF205" s="3529">
        <f t="shared" si="431"/>
        <v>0</v>
      </c>
      <c r="AG205" s="3531"/>
      <c r="AH205" s="3531"/>
      <c r="AI205" s="3531"/>
      <c r="AJ205" s="3531"/>
      <c r="AK205" s="3531"/>
      <c r="AL205" s="3531"/>
      <c r="AM205" s="3531"/>
      <c r="AN205" s="3531"/>
      <c r="AO205" s="3531"/>
      <c r="AP205" s="3531"/>
      <c r="AQ205" s="3531"/>
      <c r="AR205" s="3531"/>
      <c r="AS205" s="3531"/>
      <c r="AT205" s="3531"/>
      <c r="AU205" s="3531"/>
      <c r="AV205" s="3531"/>
      <c r="AW205" s="3531"/>
      <c r="AX205" s="3531"/>
      <c r="AY205" s="3531"/>
      <c r="AZ205" s="3531"/>
      <c r="BA205" s="3531"/>
      <c r="BB205" s="3531"/>
      <c r="BC205" s="3531"/>
      <c r="BD205" s="3531"/>
      <c r="BE205" s="3531"/>
      <c r="BF205" s="3531"/>
      <c r="BG205" s="3530"/>
      <c r="BH205" s="3529">
        <f t="shared" si="432"/>
        <v>0</v>
      </c>
      <c r="BI205" s="3468">
        <f t="shared" si="433"/>
        <v>0</v>
      </c>
      <c r="BJ205" s="4314"/>
      <c r="BK205" s="3549">
        <f t="shared" ref="BK205:BP205" si="487">IF($BI$214=3,BK225+AS225,BK225)</f>
        <v>0</v>
      </c>
      <c r="BL205" s="3542">
        <f t="shared" si="487"/>
        <v>0</v>
      </c>
      <c r="BM205" s="3542">
        <f t="shared" si="487"/>
        <v>0</v>
      </c>
      <c r="BN205" s="3542">
        <f t="shared" si="487"/>
        <v>0</v>
      </c>
      <c r="BO205" s="3542">
        <f t="shared" si="487"/>
        <v>0</v>
      </c>
      <c r="BP205" s="3542">
        <f t="shared" si="487"/>
        <v>0</v>
      </c>
      <c r="BQ205" s="3468">
        <f t="shared" si="435"/>
        <v>0</v>
      </c>
      <c r="BR205" s="4294"/>
      <c r="BS205" s="3544">
        <f t="shared" ref="BS205:BX205" si="488">BS225-BB225</f>
        <v>0</v>
      </c>
      <c r="BT205" s="3542">
        <f t="shared" si="488"/>
        <v>0</v>
      </c>
      <c r="BU205" s="3542">
        <f t="shared" si="488"/>
        <v>0</v>
      </c>
      <c r="BV205" s="3542">
        <f t="shared" si="488"/>
        <v>0</v>
      </c>
      <c r="BW205" s="3542">
        <f t="shared" si="488"/>
        <v>0</v>
      </c>
      <c r="BX205" s="3542">
        <f t="shared" si="488"/>
        <v>0</v>
      </c>
      <c r="BY205" s="3543"/>
      <c r="BZ205" s="3543"/>
      <c r="CA205" s="3543"/>
      <c r="CB205" s="3543"/>
      <c r="CC205" s="3468">
        <f t="shared" si="424"/>
        <v>0</v>
      </c>
      <c r="CD205" s="4314"/>
      <c r="CE205" s="3553">
        <f t="shared" ref="CE205:CJ205" si="489">(IF($BI$214=4,(BS205-BK225)+AS225,(BS205-BK205)))</f>
        <v>0</v>
      </c>
      <c r="CF205" s="3543">
        <f t="shared" si="489"/>
        <v>0</v>
      </c>
      <c r="CG205" s="3543">
        <f t="shared" si="489"/>
        <v>0</v>
      </c>
      <c r="CH205" s="3543">
        <f t="shared" si="489"/>
        <v>0</v>
      </c>
      <c r="CI205" s="3543">
        <f t="shared" si="489"/>
        <v>0</v>
      </c>
      <c r="CJ205" s="3554">
        <f t="shared" si="489"/>
        <v>0</v>
      </c>
      <c r="CK205" s="3471">
        <f t="shared" si="483"/>
        <v>0</v>
      </c>
      <c r="CL205" s="4416"/>
      <c r="CM205" s="3631">
        <f t="shared" si="445"/>
        <v>0</v>
      </c>
      <c r="CN205" s="4398"/>
      <c r="CP205" s="803"/>
      <c r="CQ205" s="803"/>
      <c r="CR205" s="803"/>
      <c r="CS205" s="803"/>
      <c r="CT205" s="803"/>
      <c r="CU205" s="803"/>
      <c r="CV205" s="803"/>
      <c r="CW205" s="803"/>
      <c r="CX205" s="803"/>
      <c r="CY205" s="803"/>
      <c r="CZ205" s="803"/>
      <c r="DA205" s="803"/>
      <c r="DB205" s="803"/>
      <c r="DC205" s="803"/>
      <c r="DD205" s="1814"/>
      <c r="DE205" s="264"/>
      <c r="EG205" s="296"/>
      <c r="EH205" s="1281"/>
      <c r="EI205" s="1281"/>
      <c r="EJ205" s="1284"/>
      <c r="EK205" s="1281"/>
      <c r="EL205" s="1281"/>
      <c r="EM205" s="912"/>
      <c r="EN205" s="1282"/>
      <c r="EO205" s="1282"/>
      <c r="EP205" s="1282"/>
      <c r="EQ205" s="1282"/>
      <c r="ER205" s="1282"/>
      <c r="ET205" s="1284"/>
      <c r="EU205" s="155"/>
      <c r="EV205" s="1284"/>
      <c r="EW205" s="1284"/>
      <c r="EX205" s="1284"/>
      <c r="EY205" s="4407"/>
      <c r="EZ205" s="4407"/>
      <c r="FA205" s="4407">
        <f>(SUM(CB170:CO182)-CP368)</f>
        <v>0</v>
      </c>
      <c r="FB205" s="1284"/>
      <c r="FC205" s="1284"/>
      <c r="FD205" s="1284"/>
      <c r="FE205" s="1284"/>
      <c r="FF205" s="296"/>
      <c r="FG205" s="296"/>
      <c r="FH205" s="296"/>
      <c r="FI205" s="296"/>
      <c r="FJ205" s="803"/>
      <c r="FK205" s="296"/>
      <c r="FL205" s="296"/>
      <c r="FM205" s="4423"/>
      <c r="FN205" s="4385"/>
      <c r="FO205" s="293"/>
      <c r="FP205" s="293"/>
      <c r="FQ205" s="293"/>
      <c r="FR205" s="293"/>
      <c r="FS205" s="293"/>
      <c r="FT205" s="293"/>
      <c r="FU205" s="293"/>
      <c r="FV205" s="293"/>
      <c r="FW205" s="293"/>
      <c r="FX205" s="4427"/>
      <c r="FY205" s="296"/>
      <c r="FZ205" s="296"/>
      <c r="GA205" s="296"/>
      <c r="GB205" s="296"/>
      <c r="GC205" s="296"/>
      <c r="GD205" s="296"/>
      <c r="GE205" s="296"/>
      <c r="GF205" s="296"/>
      <c r="GG205" s="296"/>
      <c r="GH205" s="296"/>
      <c r="GI205" s="296"/>
      <c r="GJ205" s="296"/>
      <c r="GK205" s="296"/>
      <c r="GL205" s="296"/>
      <c r="GM205" s="296"/>
      <c r="GN205" s="296"/>
      <c r="GO205" s="296"/>
      <c r="GP205" s="296"/>
      <c r="GQ205" s="296"/>
      <c r="GR205" s="296"/>
      <c r="GS205" s="296"/>
      <c r="GT205" s="296"/>
      <c r="GU205" s="296"/>
      <c r="GV205" s="296"/>
      <c r="GW205" s="296"/>
      <c r="GY205" s="812"/>
    </row>
    <row r="206" spans="3:207" s="14" customFormat="1" ht="10.5" customHeight="1">
      <c r="C206" s="741"/>
      <c r="E206" s="4986"/>
      <c r="F206" s="4228"/>
      <c r="G206" s="3503"/>
      <c r="H206" s="3518"/>
      <c r="I206" s="3519"/>
      <c r="J206" s="3518"/>
      <c r="K206" s="3519"/>
      <c r="L206" s="3518"/>
      <c r="M206" s="3520"/>
      <c r="N206" s="246"/>
      <c r="O206" s="3459"/>
      <c r="P206" s="4969"/>
      <c r="Q206" s="3644"/>
      <c r="R206" s="3518"/>
      <c r="S206" s="3519"/>
      <c r="T206" s="3518"/>
      <c r="U206" s="3520"/>
      <c r="V206" s="3503"/>
      <c r="W206" s="3518"/>
      <c r="X206" s="3464"/>
      <c r="Y206" s="4969"/>
      <c r="Z206" s="3650"/>
      <c r="AA206" s="3532"/>
      <c r="AB206" s="3533"/>
      <c r="AC206" s="3533"/>
      <c r="AD206" s="3533"/>
      <c r="AE206" s="3526"/>
      <c r="AF206" s="3533"/>
      <c r="AG206" s="3533"/>
      <c r="AH206" s="3533"/>
      <c r="AI206" s="3533"/>
      <c r="AJ206" s="3533"/>
      <c r="AK206" s="3533"/>
      <c r="AL206" s="3533"/>
      <c r="AM206" s="3533"/>
      <c r="AN206" s="3533"/>
      <c r="AO206" s="3533"/>
      <c r="AP206" s="3533"/>
      <c r="AQ206" s="3533"/>
      <c r="AR206" s="3533"/>
      <c r="AS206" s="3533"/>
      <c r="AT206" s="3533"/>
      <c r="AU206" s="3533"/>
      <c r="AV206" s="3533"/>
      <c r="AW206" s="3533"/>
      <c r="AX206" s="3533"/>
      <c r="AY206" s="3533"/>
      <c r="AZ206" s="3533"/>
      <c r="BA206" s="3533"/>
      <c r="BB206" s="3533"/>
      <c r="BC206" s="3533"/>
      <c r="BD206" s="3533"/>
      <c r="BE206" s="3533"/>
      <c r="BF206" s="3533"/>
      <c r="BG206" s="3526"/>
      <c r="BH206" s="3525"/>
      <c r="BI206" s="3467"/>
      <c r="BJ206" s="4313"/>
      <c r="BK206" s="3550"/>
      <c r="BL206" s="3540"/>
      <c r="BM206" s="3540"/>
      <c r="BN206" s="3540"/>
      <c r="BO206" s="3540"/>
      <c r="BP206" s="3540"/>
      <c r="BQ206" s="3467"/>
      <c r="BR206" s="4292"/>
      <c r="BS206" s="3545"/>
      <c r="BT206" s="3540"/>
      <c r="BU206" s="3540"/>
      <c r="BV206" s="3540"/>
      <c r="BW206" s="3540"/>
      <c r="BX206" s="3540"/>
      <c r="BY206" s="3540"/>
      <c r="BZ206" s="3540"/>
      <c r="CA206" s="3540"/>
      <c r="CB206" s="3540"/>
      <c r="CC206" s="3467"/>
      <c r="CD206" s="4313"/>
      <c r="CE206" s="3550"/>
      <c r="CF206" s="3540"/>
      <c r="CG206" s="3540"/>
      <c r="CH206" s="3540"/>
      <c r="CI206" s="3540"/>
      <c r="CJ206" s="3552"/>
      <c r="CK206" s="3470"/>
      <c r="CL206" s="4415"/>
      <c r="CM206" s="3632">
        <f t="shared" si="445"/>
        <v>0</v>
      </c>
      <c r="CN206" s="4396"/>
      <c r="CP206" s="803"/>
      <c r="CQ206" s="803"/>
      <c r="CR206" s="803"/>
      <c r="CS206" s="803"/>
      <c r="CT206" s="803"/>
      <c r="CU206" s="803"/>
      <c r="CV206" s="803"/>
      <c r="CW206" s="3499" t="s">
        <v>363</v>
      </c>
      <c r="CX206" s="803"/>
      <c r="CY206" s="803"/>
      <c r="CZ206" s="803"/>
      <c r="DA206" s="803"/>
      <c r="DB206" s="803"/>
      <c r="DC206" s="803"/>
      <c r="DD206" s="1814"/>
      <c r="DE206" s="264"/>
      <c r="DF206" s="264"/>
      <c r="DG206" s="264"/>
      <c r="DH206" s="264"/>
      <c r="DI206" s="264"/>
      <c r="DJ206" s="264"/>
      <c r="DK206" s="264"/>
      <c r="DL206" s="277"/>
      <c r="DM206" s="277"/>
      <c r="DN206" s="277"/>
      <c r="DO206" s="277"/>
      <c r="DP206" s="277"/>
      <c r="DQ206" s="277"/>
      <c r="DR206" s="277"/>
      <c r="DS206" s="264"/>
      <c r="DT206" s="264"/>
      <c r="DU206" s="264"/>
      <c r="DV206" s="264"/>
      <c r="DW206" s="264"/>
      <c r="DX206" s="264"/>
      <c r="DY206" s="264"/>
      <c r="DZ206" s="264"/>
      <c r="EA206" s="264"/>
      <c r="EB206" s="264"/>
      <c r="EC206" s="264"/>
      <c r="EG206" s="296"/>
      <c r="EH206" s="1431"/>
      <c r="EI206" s="1431"/>
      <c r="EJ206" s="1431"/>
      <c r="EK206" s="1431"/>
      <c r="EL206" s="1431"/>
      <c r="EM206" s="1431"/>
      <c r="EN206" s="1431"/>
      <c r="EO206" s="1431"/>
      <c r="EP206" s="1431"/>
      <c r="EQ206" s="1431"/>
      <c r="ER206" s="1431"/>
      <c r="ET206" s="157"/>
      <c r="EU206" s="15"/>
      <c r="EV206" s="16"/>
      <c r="EW206" s="16"/>
      <c r="EX206" s="16"/>
      <c r="EY206" s="4407"/>
      <c r="EZ206" s="4407"/>
      <c r="FA206" s="4407"/>
      <c r="FB206" s="16"/>
      <c r="FC206" s="16"/>
      <c r="FD206" s="16"/>
      <c r="FE206" s="1284"/>
      <c r="FF206" s="296"/>
      <c r="FG206" s="296"/>
      <c r="FH206" s="296"/>
      <c r="FI206" s="296"/>
      <c r="FJ206" s="803"/>
      <c r="FK206" s="296"/>
      <c r="FL206" s="296"/>
      <c r="FM206" s="4423"/>
      <c r="FN206" s="4428"/>
      <c r="FO206" s="292"/>
      <c r="FP206" s="292"/>
      <c r="FQ206" s="292"/>
      <c r="FR206" s="292"/>
      <c r="FS206" s="292"/>
      <c r="FT206" s="292"/>
      <c r="FU206" s="292"/>
      <c r="FV206" s="292"/>
      <c r="FW206" s="292"/>
      <c r="FX206" s="4429"/>
      <c r="FY206" s="296"/>
      <c r="FZ206" s="296"/>
      <c r="GA206" s="296"/>
      <c r="GB206" s="296"/>
      <c r="GC206" s="296"/>
      <c r="GD206" s="296"/>
      <c r="GE206" s="296"/>
      <c r="GF206" s="296"/>
      <c r="GG206" s="296"/>
      <c r="GH206" s="296"/>
      <c r="GI206" s="296"/>
      <c r="GJ206" s="296"/>
      <c r="GK206" s="296"/>
      <c r="GL206" s="296"/>
      <c r="GM206" s="296"/>
      <c r="GN206" s="296"/>
      <c r="GO206" s="296"/>
      <c r="GP206" s="296"/>
      <c r="GQ206" s="296"/>
      <c r="GR206" s="296"/>
      <c r="GS206" s="296"/>
      <c r="GT206" s="296"/>
      <c r="GU206" s="296"/>
      <c r="GV206" s="296"/>
      <c r="GW206" s="296"/>
      <c r="GY206" s="812"/>
    </row>
    <row r="207" spans="3:207" s="14" customFormat="1" ht="10.5" customHeight="1" thickBot="1">
      <c r="C207" s="741"/>
      <c r="E207" s="4986"/>
      <c r="F207" s="4229"/>
      <c r="G207" s="3505"/>
      <c r="H207" s="3521"/>
      <c r="I207" s="3522"/>
      <c r="J207" s="3521"/>
      <c r="K207" s="3522"/>
      <c r="L207" s="3521"/>
      <c r="M207" s="3523"/>
      <c r="N207" s="641"/>
      <c r="O207" s="3461"/>
      <c r="P207" s="4253"/>
      <c r="Q207" s="3651"/>
      <c r="R207" s="3521"/>
      <c r="S207" s="3522"/>
      <c r="T207" s="3521"/>
      <c r="U207" s="3523"/>
      <c r="V207" s="3505"/>
      <c r="W207" s="3521"/>
      <c r="X207" s="3466"/>
      <c r="Y207" s="4253"/>
      <c r="Z207" s="3650"/>
      <c r="AA207" s="3534"/>
      <c r="AB207" s="3535"/>
      <c r="AC207" s="3535"/>
      <c r="AD207" s="3535"/>
      <c r="AE207" s="3536"/>
      <c r="AF207" s="3535"/>
      <c r="AG207" s="3535"/>
      <c r="AH207" s="3535"/>
      <c r="AI207" s="3535"/>
      <c r="AJ207" s="3535"/>
      <c r="AK207" s="3535"/>
      <c r="AL207" s="3535"/>
      <c r="AM207" s="3535"/>
      <c r="AN207" s="3535"/>
      <c r="AO207" s="3535"/>
      <c r="AP207" s="3535"/>
      <c r="AQ207" s="3535"/>
      <c r="AR207" s="3535"/>
      <c r="AS207" s="3535"/>
      <c r="AT207" s="3535"/>
      <c r="AU207" s="3535"/>
      <c r="AV207" s="3535"/>
      <c r="AW207" s="3535"/>
      <c r="AX207" s="3535"/>
      <c r="AY207" s="3535"/>
      <c r="AZ207" s="3535"/>
      <c r="BA207" s="3535"/>
      <c r="BB207" s="3535"/>
      <c r="BC207" s="3535"/>
      <c r="BD207" s="3535"/>
      <c r="BE207" s="3535"/>
      <c r="BF207" s="3535"/>
      <c r="BG207" s="3536"/>
      <c r="BH207" s="3537"/>
      <c r="BI207" s="3469"/>
      <c r="BJ207" s="4331"/>
      <c r="BK207" s="3551"/>
      <c r="BL207" s="3547"/>
      <c r="BM207" s="3547"/>
      <c r="BN207" s="3547"/>
      <c r="BO207" s="3547"/>
      <c r="BP207" s="3547"/>
      <c r="BQ207" s="3469"/>
      <c r="BR207" s="4293"/>
      <c r="BS207" s="3546"/>
      <c r="BT207" s="3547"/>
      <c r="BU207" s="3547"/>
      <c r="BV207" s="3547"/>
      <c r="BW207" s="3547"/>
      <c r="BX207" s="3547"/>
      <c r="BY207" s="3547"/>
      <c r="BZ207" s="3547"/>
      <c r="CA207" s="3547"/>
      <c r="CB207" s="3547"/>
      <c r="CC207" s="3469"/>
      <c r="CD207" s="4331"/>
      <c r="CE207" s="3551"/>
      <c r="CF207" s="3547"/>
      <c r="CG207" s="3547"/>
      <c r="CH207" s="3547"/>
      <c r="CI207" s="3547"/>
      <c r="CJ207" s="3555"/>
      <c r="CK207" s="3472"/>
      <c r="CL207" s="4836"/>
      <c r="CM207" s="3633">
        <f t="shared" si="445"/>
        <v>0</v>
      </c>
      <c r="CN207" s="4397"/>
      <c r="CP207" s="1820"/>
      <c r="CQ207" s="1820"/>
      <c r="CR207" s="1820"/>
      <c r="CS207" s="1820"/>
      <c r="CT207" s="1820"/>
      <c r="CU207" s="1820"/>
      <c r="CV207" s="1820"/>
      <c r="CW207" s="339" t="s">
        <v>112</v>
      </c>
      <c r="CX207" s="1820"/>
      <c r="CY207" s="1820"/>
      <c r="CZ207" s="1820"/>
      <c r="DA207" s="1820"/>
      <c r="DB207" s="1820"/>
      <c r="DC207" s="1820"/>
      <c r="DD207" s="1814"/>
      <c r="DE207" s="264"/>
      <c r="DF207" s="264"/>
      <c r="DG207" s="264"/>
      <c r="DH207" s="264"/>
      <c r="DI207" s="264"/>
      <c r="DJ207" s="264"/>
      <c r="DK207" s="264"/>
      <c r="DL207" s="277"/>
      <c r="DM207" s="277"/>
      <c r="DN207" s="277"/>
      <c r="DO207" s="277"/>
      <c r="DP207" s="277"/>
      <c r="DQ207" s="277"/>
      <c r="DR207" s="277"/>
      <c r="DS207" s="264"/>
      <c r="DT207" s="264"/>
      <c r="DU207" s="264"/>
      <c r="DV207" s="264"/>
      <c r="DW207" s="264"/>
      <c r="DX207" s="264"/>
      <c r="DY207" s="264"/>
      <c r="DZ207" s="264"/>
      <c r="EA207" s="264"/>
      <c r="EB207" s="264"/>
      <c r="EC207" s="264"/>
      <c r="EG207" s="296"/>
      <c r="EH207" s="296"/>
      <c r="EI207" s="243"/>
      <c r="EJ207" s="243"/>
      <c r="EK207" s="243"/>
      <c r="EL207" s="243"/>
      <c r="EM207" s="243"/>
      <c r="EN207" s="243"/>
      <c r="EO207" s="243"/>
      <c r="EP207" s="243"/>
      <c r="EQ207" s="243"/>
      <c r="ER207" s="243"/>
      <c r="ES207" s="243"/>
      <c r="ET207" s="243"/>
      <c r="EU207" s="15"/>
      <c r="EV207" s="296"/>
      <c r="EW207" s="244"/>
      <c r="EX207" s="244"/>
      <c r="EY207" s="1440"/>
      <c r="EZ207" s="1440"/>
      <c r="FA207" s="1440"/>
      <c r="FB207" s="244"/>
      <c r="FC207" s="244"/>
      <c r="FD207" s="244"/>
      <c r="FE207" s="244"/>
      <c r="FF207" s="296"/>
      <c r="FG207" s="296"/>
      <c r="FH207" s="296"/>
      <c r="FI207" s="296"/>
      <c r="FJ207" s="803"/>
      <c r="FK207" s="296"/>
      <c r="FL207" s="296"/>
      <c r="FM207" s="4423"/>
      <c r="FN207" s="4428"/>
      <c r="FO207" s="292"/>
      <c r="FP207" s="292"/>
      <c r="FQ207" s="292"/>
      <c r="FR207" s="292"/>
      <c r="FS207" s="292"/>
      <c r="FT207" s="292"/>
      <c r="FU207" s="292"/>
      <c r="FV207" s="292"/>
      <c r="FW207" s="292"/>
      <c r="FX207" s="4429"/>
      <c r="FY207" s="296"/>
      <c r="FZ207" s="296"/>
      <c r="GA207" s="296"/>
      <c r="GB207" s="296"/>
      <c r="GC207" s="296"/>
      <c r="GD207" s="296"/>
      <c r="GE207" s="296"/>
      <c r="GF207" s="296"/>
      <c r="GG207" s="296"/>
      <c r="GH207" s="296"/>
      <c r="GI207" s="296"/>
      <c r="GJ207" s="296"/>
      <c r="GK207" s="296"/>
      <c r="GL207" s="296"/>
      <c r="GM207" s="296"/>
      <c r="GN207" s="296"/>
      <c r="GO207" s="296"/>
      <c r="GP207" s="296"/>
      <c r="GQ207" s="296"/>
      <c r="GR207" s="296"/>
      <c r="GS207" s="296"/>
      <c r="GT207" s="296"/>
      <c r="GU207" s="296"/>
      <c r="GV207" s="296"/>
      <c r="GW207" s="296"/>
      <c r="GY207" s="812"/>
    </row>
    <row r="208" spans="3:207" s="159" customFormat="1" ht="10.5" customHeight="1">
      <c r="C208" s="742"/>
      <c r="E208" s="4986"/>
      <c r="F208" s="4994" t="s">
        <v>5</v>
      </c>
      <c r="G208" s="3598" t="s">
        <v>7</v>
      </c>
      <c r="H208" s="3599">
        <f t="shared" ref="H208:M209" ca="1" si="490">SUM(H196+H198+H200+H202+H204+H206)</f>
        <v>0</v>
      </c>
      <c r="I208" s="3600">
        <f t="shared" ca="1" si="490"/>
        <v>0</v>
      </c>
      <c r="J208" s="3599">
        <f t="shared" ca="1" si="490"/>
        <v>0</v>
      </c>
      <c r="K208" s="3600">
        <f t="shared" ca="1" si="490"/>
        <v>0</v>
      </c>
      <c r="L208" s="3599">
        <f t="shared" ca="1" si="490"/>
        <v>0</v>
      </c>
      <c r="M208" s="3601">
        <f t="shared" ca="1" si="490"/>
        <v>0</v>
      </c>
      <c r="N208" s="3598"/>
      <c r="O208" s="3625">
        <f ca="1">SUM(H208:N208)</f>
        <v>0</v>
      </c>
      <c r="P208" s="4996">
        <f ca="1">O208+O209</f>
        <v>0</v>
      </c>
      <c r="Q208" s="3607">
        <f t="shared" ref="Q208:X208" ca="1" si="491">SUM(Q196+Q198+Q200+Q202+Q204+Q206)</f>
        <v>0</v>
      </c>
      <c r="R208" s="3608">
        <f t="shared" ca="1" si="491"/>
        <v>0</v>
      </c>
      <c r="S208" s="3609">
        <f t="shared" ca="1" si="491"/>
        <v>0</v>
      </c>
      <c r="T208" s="3608">
        <f t="shared" ca="1" si="491"/>
        <v>0</v>
      </c>
      <c r="U208" s="3610">
        <f t="shared" ca="1" si="491"/>
        <v>0</v>
      </c>
      <c r="V208" s="3611"/>
      <c r="W208" s="3608">
        <f ca="1">SUM(W196+W198+W200+W202+W204+W206)</f>
        <v>0</v>
      </c>
      <c r="X208" s="3625">
        <f t="shared" ca="1" si="491"/>
        <v>0</v>
      </c>
      <c r="Y208" s="4996">
        <f ca="1">X208+X209</f>
        <v>0</v>
      </c>
      <c r="Z208" s="3473"/>
      <c r="AA208" s="3617">
        <f t="shared" ref="AA208:AD209" ca="1" si="492">SUM(AA196+AA198+AA200+AA202+AA204+AA206)</f>
        <v>0</v>
      </c>
      <c r="AB208" s="3599">
        <f t="shared" ca="1" si="492"/>
        <v>0</v>
      </c>
      <c r="AC208" s="3599">
        <f t="shared" ca="1" si="492"/>
        <v>0</v>
      </c>
      <c r="AD208" s="3599">
        <f t="shared" ca="1" si="492"/>
        <v>0</v>
      </c>
      <c r="AE208" s="3599"/>
      <c r="AF208" s="3599">
        <f ca="1">SUM(AF196+AF198+AF200+AF202+AF204+AF206)</f>
        <v>0</v>
      </c>
      <c r="AG208" s="3618"/>
      <c r="AH208" s="3619"/>
      <c r="AI208" s="3619"/>
      <c r="AJ208" s="3619"/>
      <c r="AK208" s="3619"/>
      <c r="AL208" s="3619"/>
      <c r="AM208" s="3619"/>
      <c r="AN208" s="3619"/>
      <c r="AO208" s="3619"/>
      <c r="AP208" s="3619"/>
      <c r="AQ208" s="3619"/>
      <c r="AR208" s="3620"/>
      <c r="AS208" s="3621"/>
      <c r="AT208" s="3621"/>
      <c r="AU208" s="3621"/>
      <c r="AV208" s="3621"/>
      <c r="AW208" s="3618"/>
      <c r="AX208" s="3620"/>
      <c r="AY208" s="3620"/>
      <c r="AZ208" s="3620"/>
      <c r="BA208" s="3620"/>
      <c r="BB208" s="3620"/>
      <c r="BC208" s="3620"/>
      <c r="BD208" s="3620"/>
      <c r="BE208" s="3620"/>
      <c r="BF208" s="3599"/>
      <c r="BG208" s="3599"/>
      <c r="BH208" s="3599">
        <f ca="1">SUM(BH196+BH198+BH200+BH202+BH204+BH206)</f>
        <v>0</v>
      </c>
      <c r="BI208" s="3625">
        <f t="shared" ca="1" si="433"/>
        <v>0</v>
      </c>
      <c r="BJ208" s="4285">
        <f ca="1">BI208+BI209</f>
        <v>0</v>
      </c>
      <c r="BK208" s="3617">
        <f t="shared" ref="BK208:BQ209" ca="1" si="493">SUM(BK196+BK198+BK200+BK202+BK204+BK206)</f>
        <v>0</v>
      </c>
      <c r="BL208" s="3599">
        <f t="shared" ca="1" si="493"/>
        <v>0</v>
      </c>
      <c r="BM208" s="3599">
        <f t="shared" ca="1" si="493"/>
        <v>0</v>
      </c>
      <c r="BN208" s="3599">
        <f t="shared" ca="1" si="493"/>
        <v>0</v>
      </c>
      <c r="BO208" s="3599">
        <f t="shared" ca="1" si="493"/>
        <v>0</v>
      </c>
      <c r="BP208" s="3599">
        <f t="shared" ca="1" si="493"/>
        <v>0</v>
      </c>
      <c r="BQ208" s="3625">
        <f t="shared" ca="1" si="493"/>
        <v>0</v>
      </c>
      <c r="BR208" s="4298">
        <f ca="1">BQ208+BQ209</f>
        <v>0</v>
      </c>
      <c r="BS208" s="3617">
        <f t="shared" ref="BS208:BX209" ca="1" si="494">SUM(BS196+BS198+BS200+BS202+BS204+BS206)</f>
        <v>0</v>
      </c>
      <c r="BT208" s="3599">
        <f t="shared" ca="1" si="494"/>
        <v>0</v>
      </c>
      <c r="BU208" s="3599">
        <f t="shared" ca="1" si="494"/>
        <v>0</v>
      </c>
      <c r="BV208" s="3599">
        <f t="shared" ca="1" si="494"/>
        <v>0</v>
      </c>
      <c r="BW208" s="3599">
        <f t="shared" ca="1" si="494"/>
        <v>0</v>
      </c>
      <c r="BX208" s="3599">
        <f t="shared" ca="1" si="494"/>
        <v>0</v>
      </c>
      <c r="BY208" s="3599"/>
      <c r="BZ208" s="3599"/>
      <c r="CA208" s="3599"/>
      <c r="CB208" s="3599"/>
      <c r="CC208" s="3625">
        <f ca="1">SUM(CC196+CC198+CC200+CC202+CC204+CC206)</f>
        <v>0</v>
      </c>
      <c r="CD208" s="4285">
        <f ca="1">SUM(CD196:CD207)</f>
        <v>0</v>
      </c>
      <c r="CE208" s="3617">
        <f t="shared" ref="CE208:CJ209" ca="1" si="495">SUM(CE196+CE198+CE200+CE202+CE204+CE206)</f>
        <v>0</v>
      </c>
      <c r="CF208" s="3599">
        <f t="shared" ca="1" si="495"/>
        <v>0</v>
      </c>
      <c r="CG208" s="3599">
        <f t="shared" ca="1" si="495"/>
        <v>0</v>
      </c>
      <c r="CH208" s="3599">
        <f t="shared" ca="1" si="495"/>
        <v>0</v>
      </c>
      <c r="CI208" s="3599">
        <f ca="1">SUM(CI196+CI198+CI200+CI202+CI204+CI206)</f>
        <v>0</v>
      </c>
      <c r="CJ208" s="3624">
        <f t="shared" ca="1" si="495"/>
        <v>0</v>
      </c>
      <c r="CK208" s="3628">
        <f t="shared" ca="1" si="470"/>
        <v>0</v>
      </c>
      <c r="CL208" s="4834">
        <f ca="1">CK208+CK209</f>
        <v>0</v>
      </c>
      <c r="CM208" s="4830">
        <f ca="1">SUM(CN196:CN207)</f>
        <v>0</v>
      </c>
      <c r="CN208" s="4831"/>
      <c r="CP208" s="4441">
        <f>S29</f>
        <v>0</v>
      </c>
      <c r="CQ208" s="4441"/>
      <c r="CR208" s="4441"/>
      <c r="CS208" s="4441"/>
      <c r="CT208" s="4441"/>
      <c r="CU208" s="4441"/>
      <c r="CV208" s="4441"/>
      <c r="CW208" s="4441"/>
      <c r="CX208" s="4441"/>
      <c r="CY208" s="4441"/>
      <c r="CZ208" s="4441"/>
      <c r="DA208" s="4441"/>
      <c r="DB208" s="4441"/>
      <c r="DC208" s="4441"/>
      <c r="DD208" s="1815"/>
      <c r="DE208" s="264"/>
      <c r="DF208" s="264"/>
      <c r="DG208" s="264"/>
      <c r="DH208" s="264"/>
      <c r="DI208" s="264"/>
      <c r="DJ208" s="264"/>
      <c r="DK208" s="264"/>
      <c r="DL208" s="277"/>
      <c r="DM208" s="277"/>
      <c r="DN208" s="277"/>
      <c r="DO208" s="277"/>
      <c r="DP208" s="277"/>
      <c r="DQ208" s="277"/>
      <c r="DR208" s="277"/>
      <c r="DS208" s="278"/>
      <c r="DT208" s="279"/>
      <c r="DU208" s="279"/>
      <c r="DV208" s="279"/>
      <c r="DW208" s="279"/>
      <c r="DX208" s="279"/>
      <c r="DY208" s="279"/>
      <c r="DZ208" s="279"/>
      <c r="EA208" s="279"/>
      <c r="EB208" s="279"/>
      <c r="EC208" s="279"/>
      <c r="EH208" s="297"/>
      <c r="EI208" s="243"/>
      <c r="EJ208" s="243"/>
      <c r="EK208" s="243"/>
      <c r="EL208" s="243"/>
      <c r="EM208" s="243"/>
      <c r="EN208" s="243"/>
      <c r="EO208" s="243"/>
      <c r="EP208" s="243"/>
      <c r="EQ208" s="243"/>
      <c r="ER208" s="243"/>
      <c r="ES208" s="243"/>
      <c r="ET208" s="243"/>
      <c r="EU208" s="243"/>
      <c r="EV208" s="243"/>
      <c r="EW208" s="243"/>
      <c r="EX208" s="243"/>
      <c r="EY208" s="243"/>
      <c r="EZ208" s="243"/>
      <c r="FA208" s="243"/>
      <c r="FB208" s="243"/>
      <c r="FC208" s="243"/>
      <c r="FD208" s="296"/>
      <c r="FE208" s="296"/>
      <c r="FJ208" s="804"/>
      <c r="FM208" s="4423"/>
      <c r="FN208" s="4421"/>
      <c r="FO208" s="294"/>
      <c r="FP208" s="294"/>
      <c r="FQ208" s="294"/>
      <c r="FR208" s="294"/>
      <c r="FS208" s="294"/>
      <c r="FT208" s="294"/>
      <c r="FU208" s="294"/>
      <c r="FV208" s="294"/>
      <c r="FW208" s="294"/>
      <c r="FX208" s="4422"/>
    </row>
    <row r="209" spans="3:180" s="159" customFormat="1" ht="10.5" customHeight="1" thickBot="1">
      <c r="C209" s="742"/>
      <c r="E209" s="4987"/>
      <c r="F209" s="4995"/>
      <c r="G209" s="3594" t="s">
        <v>8</v>
      </c>
      <c r="H209" s="3595">
        <f t="shared" ca="1" si="490"/>
        <v>0</v>
      </c>
      <c r="I209" s="3596">
        <f t="shared" ca="1" si="490"/>
        <v>0</v>
      </c>
      <c r="J209" s="3595">
        <f t="shared" ca="1" si="490"/>
        <v>0</v>
      </c>
      <c r="K209" s="3596">
        <f t="shared" ca="1" si="490"/>
        <v>0</v>
      </c>
      <c r="L209" s="3595">
        <f t="shared" ca="1" si="490"/>
        <v>0</v>
      </c>
      <c r="M209" s="3597">
        <f t="shared" ca="1" si="490"/>
        <v>0</v>
      </c>
      <c r="N209" s="3594"/>
      <c r="O209" s="3626">
        <f ca="1">SUM(H209:N209)</f>
        <v>0</v>
      </c>
      <c r="P209" s="4997"/>
      <c r="Q209" s="3602">
        <f t="shared" ref="Q209:X209" ca="1" si="496">SUM(Q197+Q199+Q201+Q203+Q205+Q207)</f>
        <v>0</v>
      </c>
      <c r="R209" s="3603">
        <f t="shared" ca="1" si="496"/>
        <v>0</v>
      </c>
      <c r="S209" s="3604">
        <f t="shared" ca="1" si="496"/>
        <v>0</v>
      </c>
      <c r="T209" s="3603">
        <f t="shared" ca="1" si="496"/>
        <v>0</v>
      </c>
      <c r="U209" s="3605">
        <f t="shared" ca="1" si="496"/>
        <v>0</v>
      </c>
      <c r="V209" s="3606"/>
      <c r="W209" s="3603">
        <f ca="1">SUM(W197+W199+W201+W203+W205+W207)</f>
        <v>0</v>
      </c>
      <c r="X209" s="3627">
        <f t="shared" ca="1" si="496"/>
        <v>0</v>
      </c>
      <c r="Y209" s="4997"/>
      <c r="Z209" s="3474"/>
      <c r="AA209" s="3612">
        <f t="shared" ca="1" si="492"/>
        <v>0</v>
      </c>
      <c r="AB209" s="3595">
        <f t="shared" ca="1" si="492"/>
        <v>0</v>
      </c>
      <c r="AC209" s="3595">
        <f t="shared" ca="1" si="492"/>
        <v>0</v>
      </c>
      <c r="AD209" s="3595">
        <f t="shared" ca="1" si="492"/>
        <v>0</v>
      </c>
      <c r="AE209" s="3595"/>
      <c r="AF209" s="3595">
        <f ca="1">SUM(AF197+AF199+AF201+AF203+AF205+AF207)</f>
        <v>0</v>
      </c>
      <c r="AG209" s="3613"/>
      <c r="AH209" s="3614"/>
      <c r="AI209" s="3614"/>
      <c r="AJ209" s="3614"/>
      <c r="AK209" s="3614"/>
      <c r="AL209" s="3614"/>
      <c r="AM209" s="3614"/>
      <c r="AN209" s="3614"/>
      <c r="AO209" s="3614"/>
      <c r="AP209" s="3614"/>
      <c r="AQ209" s="3614"/>
      <c r="AR209" s="3615"/>
      <c r="AS209" s="3616"/>
      <c r="AT209" s="3616"/>
      <c r="AU209" s="3616"/>
      <c r="AV209" s="3616"/>
      <c r="AW209" s="3613"/>
      <c r="AX209" s="3615"/>
      <c r="AY209" s="3615"/>
      <c r="AZ209" s="3615"/>
      <c r="BA209" s="3615"/>
      <c r="BB209" s="3615"/>
      <c r="BC209" s="3615"/>
      <c r="BD209" s="3615"/>
      <c r="BE209" s="3615"/>
      <c r="BF209" s="3595"/>
      <c r="BG209" s="3595"/>
      <c r="BH209" s="3595">
        <f ca="1">SUM(BH197+BH199+BH201+BH203+BH205+BH207)</f>
        <v>0</v>
      </c>
      <c r="BI209" s="3627">
        <f t="shared" ca="1" si="433"/>
        <v>0</v>
      </c>
      <c r="BJ209" s="4286"/>
      <c r="BK209" s="3612">
        <f t="shared" ca="1" si="493"/>
        <v>0</v>
      </c>
      <c r="BL209" s="3595">
        <f t="shared" ca="1" si="493"/>
        <v>0</v>
      </c>
      <c r="BM209" s="3595">
        <f t="shared" ca="1" si="493"/>
        <v>0</v>
      </c>
      <c r="BN209" s="3595">
        <f t="shared" ca="1" si="493"/>
        <v>0</v>
      </c>
      <c r="BO209" s="3595">
        <f t="shared" ca="1" si="493"/>
        <v>0</v>
      </c>
      <c r="BP209" s="3595">
        <f t="shared" ca="1" si="493"/>
        <v>0</v>
      </c>
      <c r="BQ209" s="3627">
        <f t="shared" ca="1" si="493"/>
        <v>0</v>
      </c>
      <c r="BR209" s="4299"/>
      <c r="BS209" s="3622">
        <f t="shared" ca="1" si="494"/>
        <v>0</v>
      </c>
      <c r="BT209" s="3595">
        <f t="shared" ca="1" si="494"/>
        <v>0</v>
      </c>
      <c r="BU209" s="3595">
        <f t="shared" ca="1" si="494"/>
        <v>0</v>
      </c>
      <c r="BV209" s="3595">
        <f t="shared" ca="1" si="494"/>
        <v>0</v>
      </c>
      <c r="BW209" s="3595">
        <f t="shared" ca="1" si="494"/>
        <v>0</v>
      </c>
      <c r="BX209" s="3595">
        <f t="shared" ca="1" si="494"/>
        <v>0</v>
      </c>
      <c r="BY209" s="3595"/>
      <c r="BZ209" s="3595"/>
      <c r="CA209" s="3595">
        <f>SUM(CA197+CA199+CA201+CA203+CA205+CA207)</f>
        <v>0</v>
      </c>
      <c r="CB209" s="3595">
        <f>SUM(CB197+CB199+CB201+CB203+CB205+CB207)</f>
        <v>0</v>
      </c>
      <c r="CC209" s="3627">
        <f ca="1">SUM(CC197+CC199+CC201+CC203+CC205+CC207)</f>
        <v>0</v>
      </c>
      <c r="CD209" s="4286"/>
      <c r="CE209" s="3612">
        <f t="shared" ca="1" si="495"/>
        <v>0</v>
      </c>
      <c r="CF209" s="3595">
        <f t="shared" ca="1" si="495"/>
        <v>0</v>
      </c>
      <c r="CG209" s="3595">
        <f t="shared" ca="1" si="495"/>
        <v>0</v>
      </c>
      <c r="CH209" s="3595">
        <f t="shared" ca="1" si="495"/>
        <v>0</v>
      </c>
      <c r="CI209" s="3595">
        <f t="shared" ca="1" si="495"/>
        <v>0</v>
      </c>
      <c r="CJ209" s="3623">
        <f t="shared" ca="1" si="495"/>
        <v>0</v>
      </c>
      <c r="CK209" s="3629">
        <f t="shared" ca="1" si="470"/>
        <v>0</v>
      </c>
      <c r="CL209" s="4835"/>
      <c r="CM209" s="4832"/>
      <c r="CN209" s="4833"/>
      <c r="CO209" s="160"/>
      <c r="CP209" s="4441"/>
      <c r="CQ209" s="4441"/>
      <c r="CR209" s="4441"/>
      <c r="CS209" s="4441"/>
      <c r="CT209" s="4441"/>
      <c r="CU209" s="4441"/>
      <c r="CV209" s="4441"/>
      <c r="CW209" s="4441"/>
      <c r="CX209" s="4441"/>
      <c r="CY209" s="4441"/>
      <c r="CZ209" s="4441"/>
      <c r="DA209" s="4441"/>
      <c r="DB209" s="4441"/>
      <c r="DC209" s="4441"/>
      <c r="DD209" s="1815"/>
      <c r="DE209" s="278"/>
      <c r="DF209" s="278"/>
      <c r="DG209" s="278"/>
      <c r="DH209" s="278"/>
      <c r="DI209" s="278"/>
      <c r="DJ209" s="278"/>
      <c r="DK209" s="278"/>
      <c r="DL209" s="280"/>
      <c r="DM209" s="280"/>
      <c r="DN209" s="280"/>
      <c r="DO209" s="280"/>
      <c r="DP209" s="280"/>
      <c r="DQ209" s="280"/>
      <c r="DR209" s="280"/>
      <c r="DS209" s="278"/>
      <c r="DT209" s="279"/>
      <c r="DU209" s="279"/>
      <c r="DV209" s="279"/>
      <c r="DW209" s="279"/>
      <c r="DX209" s="279"/>
      <c r="DY209" s="279"/>
      <c r="DZ209" s="279"/>
      <c r="EA209" s="279"/>
      <c r="EB209" s="279"/>
      <c r="EC209" s="279"/>
      <c r="EY209" s="4383"/>
      <c r="EZ209" s="4383"/>
      <c r="FA209" s="4383" t="s">
        <v>114</v>
      </c>
      <c r="FJ209" s="804"/>
      <c r="FM209" s="4423"/>
      <c r="FN209" s="4421"/>
      <c r="FO209" s="294"/>
      <c r="FP209" s="294"/>
      <c r="FQ209" s="294"/>
      <c r="FR209" s="294"/>
      <c r="FS209" s="294"/>
      <c r="FT209" s="294"/>
      <c r="FU209" s="294"/>
      <c r="FV209" s="294"/>
      <c r="FW209" s="294"/>
      <c r="FX209" s="4422"/>
    </row>
    <row r="210" spans="3:180" s="56" customFormat="1">
      <c r="C210" s="743"/>
      <c r="E210" s="5031">
        <f>AÇIKLAMA!B29</f>
        <v>45364</v>
      </c>
      <c r="F210" s="5031"/>
      <c r="G210" s="5031"/>
      <c r="H210" s="5031"/>
      <c r="I210" s="5031"/>
      <c r="J210" s="5031"/>
      <c r="K210" s="5031"/>
      <c r="L210" s="5031"/>
      <c r="M210" s="5031"/>
      <c r="N210" s="5031"/>
      <c r="O210" s="5031"/>
      <c r="P210" s="5031"/>
      <c r="Q210" s="1964"/>
      <c r="R210" s="1964"/>
      <c r="S210" s="1964"/>
      <c r="T210" s="1964"/>
      <c r="U210" s="1964"/>
      <c r="V210" s="1964"/>
      <c r="W210" s="1964"/>
      <c r="X210" s="1964"/>
      <c r="Y210" s="1964"/>
      <c r="Z210" s="1964"/>
      <c r="AA210" s="1964"/>
      <c r="AB210" s="1964"/>
      <c r="AC210" s="1964"/>
      <c r="AD210" s="1964"/>
      <c r="AE210" s="1964"/>
      <c r="AF210" s="1964"/>
      <c r="AG210" s="1964"/>
      <c r="AH210" s="1964"/>
      <c r="AI210" s="1964"/>
      <c r="AJ210" s="1964"/>
      <c r="AK210" s="1964"/>
      <c r="AL210" s="1964"/>
      <c r="AM210" s="1964"/>
      <c r="AN210" s="1964"/>
      <c r="AO210" s="1964"/>
      <c r="AP210" s="1964"/>
      <c r="AQ210" s="1964"/>
      <c r="AR210" s="1964"/>
      <c r="AS210" s="1964"/>
      <c r="AT210" s="1964"/>
      <c r="AU210" s="1964"/>
      <c r="AV210" s="1964"/>
      <c r="AW210" s="1964"/>
      <c r="AX210" s="1964"/>
      <c r="AY210" s="1964"/>
      <c r="AZ210" s="1964"/>
      <c r="BA210" s="1964"/>
      <c r="BB210" s="1964"/>
      <c r="BC210" s="1964"/>
      <c r="BD210" s="1964"/>
      <c r="BE210" s="1964"/>
      <c r="BF210" s="1964"/>
      <c r="BG210" s="1964"/>
      <c r="BH210" s="1964"/>
      <c r="BI210" s="1964"/>
      <c r="BJ210" s="1964"/>
      <c r="BL210" s="28"/>
      <c r="BM210" s="28"/>
      <c r="BN210" s="28"/>
      <c r="BO210" s="28"/>
      <c r="BP210" s="28"/>
      <c r="BQ210" s="28"/>
      <c r="BR210" s="161"/>
      <c r="BS210" s="1665"/>
      <c r="BT210" s="28"/>
      <c r="BU210" s="28"/>
      <c r="BV210" s="28"/>
      <c r="BW210" s="28"/>
      <c r="BX210" s="28"/>
      <c r="BY210" s="28"/>
      <c r="BZ210" s="28"/>
      <c r="CA210" s="28"/>
      <c r="CB210" s="28"/>
      <c r="CC210" s="28"/>
      <c r="CD210" s="28"/>
      <c r="CE210" s="28"/>
      <c r="CF210" s="28"/>
      <c r="CG210" s="28"/>
      <c r="CH210" s="28"/>
      <c r="CI210" s="28"/>
      <c r="CJ210" s="28"/>
      <c r="CK210" s="28"/>
      <c r="CL210" s="162"/>
      <c r="CS210" s="163"/>
      <c r="CT210" s="164"/>
      <c r="DD210" s="1816"/>
      <c r="DE210" s="281"/>
      <c r="DF210" s="281"/>
      <c r="DG210" s="281"/>
      <c r="DH210" s="281"/>
      <c r="DI210" s="281"/>
      <c r="DJ210" s="281"/>
      <c r="DK210" s="281"/>
      <c r="DL210" s="282"/>
      <c r="DM210" s="282"/>
      <c r="DN210" s="282"/>
      <c r="DO210" s="282"/>
      <c r="DP210" s="282"/>
      <c r="DQ210" s="282"/>
      <c r="DR210" s="282"/>
      <c r="DS210" s="283"/>
      <c r="DT210" s="281"/>
      <c r="DU210" s="281"/>
      <c r="DV210" s="281"/>
      <c r="DW210" s="281"/>
      <c r="DX210" s="281"/>
      <c r="DY210" s="281"/>
      <c r="DZ210" s="281"/>
      <c r="EA210" s="281"/>
      <c r="EB210" s="281"/>
      <c r="EC210" s="281"/>
      <c r="EY210" s="4384"/>
      <c r="EZ210" s="4384"/>
      <c r="FA210" s="4384"/>
      <c r="FJ210" s="273"/>
    </row>
    <row r="211" spans="3:180" s="56" customFormat="1" ht="11.25" customHeight="1">
      <c r="C211" s="743"/>
      <c r="E211" s="4339" t="str">
        <f>AÇIKLAMA!B30</f>
        <v>Versiyon : 7.1.0</v>
      </c>
      <c r="F211" s="4339"/>
      <c r="G211" s="4339"/>
      <c r="H211" s="4339"/>
      <c r="I211" s="4339"/>
      <c r="J211" s="4339"/>
      <c r="K211" s="4339"/>
      <c r="L211" s="4339"/>
      <c r="M211" s="4339"/>
      <c r="N211" s="4339"/>
      <c r="O211" s="4339"/>
      <c r="P211" s="4339"/>
      <c r="Q211" s="1964"/>
      <c r="R211" s="1964"/>
      <c r="S211" s="1964"/>
      <c r="T211" s="1964"/>
      <c r="U211" s="1964"/>
      <c r="V211" s="1964"/>
      <c r="W211" s="1964"/>
      <c r="X211" s="1964"/>
      <c r="Y211" s="1964"/>
      <c r="Z211" s="1964"/>
      <c r="AA211" s="1964"/>
      <c r="AB211" s="1964"/>
      <c r="AC211" s="1964"/>
      <c r="AD211" s="1964"/>
      <c r="AE211" s="1964"/>
      <c r="AF211" s="1964"/>
      <c r="AG211" s="1964"/>
      <c r="AH211" s="1964"/>
      <c r="AI211" s="1964"/>
      <c r="AJ211" s="1964"/>
      <c r="AK211" s="1964"/>
      <c r="AL211" s="1964"/>
      <c r="AM211" s="1964"/>
      <c r="AN211" s="1964"/>
      <c r="AO211" s="1964"/>
      <c r="AP211" s="1964"/>
      <c r="AQ211" s="1964"/>
      <c r="AR211" s="1964"/>
      <c r="AS211" s="1964"/>
      <c r="AT211" s="1964"/>
      <c r="AU211" s="1964"/>
      <c r="AV211" s="1964"/>
      <c r="AW211" s="1964"/>
      <c r="AX211" s="1964"/>
      <c r="AY211" s="1964"/>
      <c r="AZ211" s="1964"/>
      <c r="BA211" s="1964"/>
      <c r="BB211" s="1964"/>
      <c r="BC211" s="1964"/>
      <c r="BD211" s="1964"/>
      <c r="BE211" s="1964"/>
      <c r="BF211" s="1964"/>
      <c r="BG211" s="1964"/>
      <c r="BH211" s="1964"/>
      <c r="BI211" s="1964"/>
      <c r="BJ211" s="1964"/>
      <c r="BL211" s="28"/>
      <c r="BM211" s="28"/>
      <c r="BN211" s="28"/>
      <c r="BO211" s="28"/>
      <c r="BP211" s="28"/>
      <c r="BQ211" s="28"/>
      <c r="BR211" s="161"/>
      <c r="BS211" s="1665"/>
      <c r="BT211" s="28"/>
      <c r="BU211" s="28"/>
      <c r="BV211" s="28"/>
      <c r="BW211" s="28"/>
      <c r="BX211" s="28"/>
      <c r="BY211" s="28"/>
      <c r="BZ211" s="28"/>
      <c r="CA211" s="28"/>
      <c r="CB211" s="28"/>
      <c r="CC211" s="28"/>
      <c r="CD211" s="28"/>
      <c r="CE211" s="28"/>
      <c r="CF211" s="28"/>
      <c r="CG211" s="28"/>
      <c r="CH211" s="28"/>
      <c r="CI211" s="28"/>
      <c r="CJ211" s="28"/>
      <c r="CK211" s="28"/>
      <c r="CL211" s="162"/>
      <c r="CS211" s="163"/>
      <c r="CT211" s="164"/>
      <c r="DD211" s="1816"/>
      <c r="DE211" s="281"/>
      <c r="DF211" s="281"/>
      <c r="DG211" s="281"/>
      <c r="DH211" s="281"/>
      <c r="DI211" s="281"/>
      <c r="DJ211" s="281"/>
      <c r="DK211" s="281"/>
      <c r="DL211" s="282"/>
      <c r="DM211" s="282"/>
      <c r="DN211" s="282"/>
      <c r="DO211" s="282"/>
      <c r="DP211" s="282"/>
      <c r="DQ211" s="282"/>
      <c r="DR211" s="282"/>
      <c r="DS211" s="283"/>
      <c r="DT211" s="281"/>
      <c r="DU211" s="281"/>
      <c r="DV211" s="281"/>
      <c r="DW211" s="281"/>
      <c r="DX211" s="281"/>
      <c r="DY211" s="281"/>
      <c r="DZ211" s="281"/>
      <c r="EA211" s="281"/>
      <c r="EB211" s="281"/>
      <c r="EC211" s="281"/>
      <c r="EY211" s="2376"/>
      <c r="EZ211" s="2376"/>
      <c r="FA211" s="2376"/>
      <c r="FJ211" s="273"/>
    </row>
    <row r="212" spans="3:180" ht="12.75" hidden="1" customHeight="1">
      <c r="E212" s="1"/>
      <c r="F212" s="1"/>
      <c r="G212" s="1"/>
      <c r="H212" s="1"/>
      <c r="I212" s="1"/>
      <c r="J212" s="1"/>
      <c r="K212" s="1"/>
      <c r="L212" s="1"/>
      <c r="M212" s="1"/>
      <c r="N212" s="1"/>
      <c r="O212" s="1"/>
      <c r="P212" s="1"/>
      <c r="CP212" s="1" t="s">
        <v>268</v>
      </c>
      <c r="CQ212" s="1">
        <f>(BV141+BW141)-CP141</f>
        <v>0</v>
      </c>
      <c r="CS212" s="2375"/>
      <c r="EY212" s="1687"/>
      <c r="EZ212" s="1687"/>
      <c r="FA212" s="4822" t="s">
        <v>142</v>
      </c>
    </row>
    <row r="213" spans="3:180" ht="12.75" hidden="1" customHeight="1">
      <c r="R213" s="4250" t="s">
        <v>150</v>
      </c>
      <c r="S213" s="4250"/>
      <c r="T213" s="4250"/>
      <c r="U213" s="4250"/>
      <c r="AE213" s="4250" t="s">
        <v>151</v>
      </c>
      <c r="AF213" s="4250"/>
      <c r="AG213" s="4250"/>
      <c r="AQ213" s="3" t="s">
        <v>158</v>
      </c>
      <c r="AR213" s="3"/>
      <c r="AS213" s="4250" t="s">
        <v>224</v>
      </c>
      <c r="AT213" s="4250"/>
      <c r="AU213" s="4250"/>
      <c r="AV213" s="3"/>
      <c r="AW213" s="3"/>
      <c r="AX213" s="3"/>
      <c r="AZ213" s="3" t="s">
        <v>226</v>
      </c>
      <c r="BA213" s="3"/>
      <c r="BB213" s="4250" t="s">
        <v>224</v>
      </c>
      <c r="BC213" s="4250"/>
      <c r="BD213" s="4250"/>
      <c r="BE213" s="3"/>
      <c r="BF213" s="3"/>
      <c r="BG213" s="3"/>
      <c r="CS213" s="2375" t="str">
        <f t="shared" ref="CS213:CS276" si="497">IF(CQ213&lt;0," Fazla düşülmiş",IF(CQ213&gt;0," Noksan düşülmüş",""))</f>
        <v/>
      </c>
      <c r="FA213" s="4823"/>
    </row>
    <row r="214" spans="3:180" ht="64.5" hidden="1" customHeight="1" thickBot="1">
      <c r="F214" s="5044" t="s">
        <v>152</v>
      </c>
      <c r="G214" s="5044"/>
      <c r="H214" s="5044"/>
      <c r="I214" s="5044"/>
      <c r="J214" s="5044"/>
      <c r="K214" s="5044"/>
      <c r="L214" s="5044"/>
      <c r="M214" s="5044"/>
      <c r="Q214" s="5045" t="str">
        <f>CU177</f>
        <v>F</v>
      </c>
      <c r="R214" s="5045"/>
      <c r="S214" s="5045"/>
      <c r="T214" s="5045"/>
      <c r="U214" s="5045"/>
      <c r="V214" s="5045"/>
      <c r="W214" s="5045"/>
      <c r="X214" s="5045"/>
      <c r="Y214" s="909" t="s">
        <v>147</v>
      </c>
      <c r="Z214" s="366">
        <f>IF(FA212="evet",1,2)</f>
        <v>1</v>
      </c>
      <c r="AC214" s="4248" t="str">
        <f>Q214</f>
        <v>F</v>
      </c>
      <c r="AD214" s="4248"/>
      <c r="AE214" s="4248"/>
      <c r="AF214" s="4248"/>
      <c r="AG214" s="4248"/>
      <c r="AH214" s="4248"/>
      <c r="AI214" s="4248"/>
      <c r="AJ214" s="4248"/>
      <c r="AQ214" s="4248">
        <f>AE214</f>
        <v>0</v>
      </c>
      <c r="AR214" s="4248"/>
      <c r="AS214" s="4248"/>
      <c r="AT214" s="4248"/>
      <c r="AU214" s="4248"/>
      <c r="AV214" s="4248"/>
      <c r="AW214" s="4248"/>
      <c r="AX214" s="4248"/>
      <c r="AZ214" s="4248">
        <f>AN214</f>
        <v>0</v>
      </c>
      <c r="BA214" s="4248"/>
      <c r="BB214" s="4248"/>
      <c r="BC214" s="4248"/>
      <c r="BD214" s="4248"/>
      <c r="BE214" s="4248"/>
      <c r="BF214" s="4248"/>
      <c r="BG214" s="4248"/>
      <c r="BH214" s="1745" t="s">
        <v>231</v>
      </c>
      <c r="BI214" s="2056">
        <v>5</v>
      </c>
      <c r="BJ214" s="2057" t="e">
        <f>VLOOKUP(BI214,BI216:BJ219,2,0)</f>
        <v>#N/A</v>
      </c>
      <c r="BK214" s="4279" t="s">
        <v>154</v>
      </c>
      <c r="BL214" s="4280"/>
      <c r="BM214" s="4280"/>
      <c r="BN214" s="4280"/>
      <c r="BO214" s="4280"/>
      <c r="BP214" s="4280"/>
      <c r="BQ214" s="4280"/>
      <c r="BR214" s="4281"/>
      <c r="BS214" s="4282" t="s">
        <v>155</v>
      </c>
      <c r="BT214" s="4283"/>
      <c r="BU214" s="4283"/>
      <c r="BV214" s="4283"/>
      <c r="BW214" s="4283"/>
      <c r="BX214" s="4283"/>
      <c r="BY214" s="4283"/>
      <c r="BZ214" s="4283"/>
      <c r="CA214" s="4283"/>
      <c r="CB214" s="4283"/>
      <c r="CC214" s="4283"/>
      <c r="CD214" s="4284"/>
      <c r="CE214" s="4279" t="s">
        <v>156</v>
      </c>
      <c r="CF214" s="4280"/>
      <c r="CG214" s="4280"/>
      <c r="CH214" s="4280"/>
      <c r="CI214" s="4280"/>
      <c r="CJ214" s="4280"/>
      <c r="CK214" s="4280"/>
      <c r="CL214" s="4281"/>
      <c r="CS214" s="2375" t="str">
        <f t="shared" si="497"/>
        <v/>
      </c>
      <c r="FA214" s="4823"/>
    </row>
    <row r="215" spans="3:180" ht="63.75" hidden="1" customHeight="1" thickBot="1">
      <c r="F215" s="5046" t="str">
        <f>F195</f>
        <v>HAFTA</v>
      </c>
      <c r="G215" s="5047"/>
      <c r="H215" s="571" t="str">
        <f>H195</f>
        <v>EĞİTİM FAK.</v>
      </c>
      <c r="I215" s="572" t="str">
        <f t="shared" ref="I215:M215" si="498">I195</f>
        <v>FEN EDEBİYAT FAK.</v>
      </c>
      <c r="J215" s="572" t="str">
        <f t="shared" si="498"/>
        <v>İLAHİYAT FAK.</v>
      </c>
      <c r="K215" s="572" t="str">
        <f t="shared" si="498"/>
        <v>SAĞLIK BİL. FAK.</v>
      </c>
      <c r="L215" s="572" t="str">
        <f t="shared" si="498"/>
        <v>MİMARLIK FAK.</v>
      </c>
      <c r="M215" s="573" t="str">
        <f t="shared" si="498"/>
        <v>ZİRAAT FAK.</v>
      </c>
      <c r="Q215" s="541"/>
      <c r="R215" s="575"/>
      <c r="S215" s="576" t="str">
        <f>Q195</f>
        <v>EĞİTİM FAK.</v>
      </c>
      <c r="T215" s="542" t="str">
        <f>R195</f>
        <v>FEN EDEBİYAT FAK.</v>
      </c>
      <c r="U215" s="542" t="str">
        <f>S195</f>
        <v>İLAHİYAT FAK.</v>
      </c>
      <c r="V215" s="542" t="str">
        <f>T195</f>
        <v>SAĞLIK BİL. FAK.</v>
      </c>
      <c r="W215" s="542" t="str">
        <f>U195</f>
        <v>MİMARLIK FAK.</v>
      </c>
      <c r="X215" s="543" t="str">
        <f>W195</f>
        <v>ZİRAAT FAK.</v>
      </c>
      <c r="AC215" s="541"/>
      <c r="AD215" s="575"/>
      <c r="AE215" s="1015" t="str">
        <f>S215</f>
        <v>EĞİTİM FAK.</v>
      </c>
      <c r="AF215" s="1016" t="str">
        <f t="shared" ref="AF215:AJ215" si="499">T215</f>
        <v>FEN EDEBİYAT FAK.</v>
      </c>
      <c r="AG215" s="1016" t="str">
        <f t="shared" si="499"/>
        <v>İLAHİYAT FAK.</v>
      </c>
      <c r="AH215" s="1016" t="str">
        <f t="shared" si="499"/>
        <v>SAĞLIK BİL. FAK.</v>
      </c>
      <c r="AI215" s="1016" t="str">
        <f t="shared" si="499"/>
        <v>MİMARLIK FAK.</v>
      </c>
      <c r="AJ215" s="1017" t="str">
        <f t="shared" si="499"/>
        <v>ZİRAAT FAK.</v>
      </c>
      <c r="AQ215" s="541"/>
      <c r="AR215" s="575"/>
      <c r="AS215" s="1015" t="str">
        <f>AE215</f>
        <v>EĞİTİM FAK.</v>
      </c>
      <c r="AT215" s="1016" t="str">
        <f t="shared" ref="AT215:AX215" si="500">AF215</f>
        <v>FEN EDEBİYAT FAK.</v>
      </c>
      <c r="AU215" s="1016" t="str">
        <f t="shared" si="500"/>
        <v>İLAHİYAT FAK.</v>
      </c>
      <c r="AV215" s="1016" t="str">
        <f t="shared" si="500"/>
        <v>SAĞLIK BİL. FAK.</v>
      </c>
      <c r="AW215" s="1016" t="str">
        <f t="shared" si="500"/>
        <v>MİMARLIK FAK.</v>
      </c>
      <c r="AX215" s="1017" t="str">
        <f t="shared" si="500"/>
        <v>ZİRAAT FAK.</v>
      </c>
      <c r="AZ215" s="541"/>
      <c r="BA215" s="575"/>
      <c r="BB215" s="1015" t="str">
        <f>AS215</f>
        <v>EĞİTİM FAK.</v>
      </c>
      <c r="BC215" s="1016" t="str">
        <f t="shared" ref="BC215:BG215" si="501">AT215</f>
        <v>FEN EDEBİYAT FAK.</v>
      </c>
      <c r="BD215" s="1016" t="str">
        <f t="shared" si="501"/>
        <v>İLAHİYAT FAK.</v>
      </c>
      <c r="BE215" s="1016" t="str">
        <f t="shared" si="501"/>
        <v>SAĞLIK BİL. FAK.</v>
      </c>
      <c r="BF215" s="1016" t="str">
        <f t="shared" si="501"/>
        <v>MİMARLIK FAK.</v>
      </c>
      <c r="BG215" s="1017" t="str">
        <f t="shared" si="501"/>
        <v>ZİRAAT FAK.</v>
      </c>
      <c r="BH215" s="1745" t="s">
        <v>48</v>
      </c>
      <c r="BI215" s="2056">
        <v>5</v>
      </c>
      <c r="BJ215" s="2057" t="e">
        <f>VLOOKUP(BI215,BI217:BJ220,2,0)</f>
        <v>#N/A</v>
      </c>
      <c r="BK215" s="2079" t="str">
        <f>H215</f>
        <v>EĞİTİM FAK.</v>
      </c>
      <c r="BL215" s="2080" t="str">
        <f t="shared" ref="BL215" si="502">I215</f>
        <v>FEN EDEBİYAT FAK.</v>
      </c>
      <c r="BM215" s="2080" t="str">
        <f t="shared" ref="BM215" si="503">J215</f>
        <v>İLAHİYAT FAK.</v>
      </c>
      <c r="BN215" s="2080" t="str">
        <f t="shared" ref="BN215" si="504">K215</f>
        <v>SAĞLIK BİL. FAK.</v>
      </c>
      <c r="BO215" s="2080" t="str">
        <f t="shared" ref="BO215" si="505">L215</f>
        <v>MİMARLIK FAK.</v>
      </c>
      <c r="BP215" s="2081" t="str">
        <f t="shared" ref="BP215" si="506">M215</f>
        <v>ZİRAAT FAK.</v>
      </c>
      <c r="BQ215" s="2082" t="s">
        <v>106</v>
      </c>
      <c r="BR215" s="2083" t="s">
        <v>0</v>
      </c>
      <c r="BS215" s="286">
        <f>AA215</f>
        <v>0</v>
      </c>
      <c r="BT215" s="287">
        <f>AB215</f>
        <v>0</v>
      </c>
      <c r="BU215" s="284">
        <f>AC215</f>
        <v>0</v>
      </c>
      <c r="BV215" s="284">
        <f>AD215</f>
        <v>0</v>
      </c>
      <c r="BW215" s="284" t="str">
        <f>AF215</f>
        <v>FEN EDEBİYAT FAK.</v>
      </c>
      <c r="BX215" s="284" t="str">
        <f>BH215</f>
        <v>GECE</v>
      </c>
      <c r="BY215" s="285"/>
      <c r="BZ215" s="285"/>
      <c r="CA215" s="285"/>
      <c r="CB215" s="285"/>
      <c r="CC215" s="368" t="s">
        <v>5</v>
      </c>
      <c r="CD215" s="369" t="s">
        <v>0</v>
      </c>
      <c r="CE215" s="2084" t="str">
        <f>CE195</f>
        <v>EĞİTİM FAK.</v>
      </c>
      <c r="CF215" s="2085" t="str">
        <f t="shared" ref="CF215:CJ215" si="507">CF195</f>
        <v>FEN EDEBİYAT FAK.</v>
      </c>
      <c r="CG215" s="2085" t="str">
        <f t="shared" si="507"/>
        <v>İLAHİYAT FAK.</v>
      </c>
      <c r="CH215" s="2085" t="str">
        <f t="shared" si="507"/>
        <v>SAĞLIK BİL. FAK.</v>
      </c>
      <c r="CI215" s="2085" t="str">
        <f t="shared" si="507"/>
        <v>MİMARLIK FAK.</v>
      </c>
      <c r="CJ215" s="2086" t="str">
        <f t="shared" si="507"/>
        <v>ZİRAAT FAK.</v>
      </c>
      <c r="CK215" s="794" t="s">
        <v>107</v>
      </c>
      <c r="CL215" s="795" t="s">
        <v>0</v>
      </c>
      <c r="CS215" s="2375" t="str">
        <f t="shared" si="497"/>
        <v/>
      </c>
      <c r="FA215" s="4824"/>
    </row>
    <row r="216" spans="3:180" ht="12.75" hidden="1" customHeight="1">
      <c r="F216" s="5048">
        <v>1</v>
      </c>
      <c r="G216" s="570" t="s">
        <v>7</v>
      </c>
      <c r="H216" s="565">
        <f ca="1">SUM($BL$30:$BR$30)</f>
        <v>0</v>
      </c>
      <c r="I216" s="114">
        <f ca="1">SUM(BL32:BR32)</f>
        <v>0</v>
      </c>
      <c r="J216" s="114">
        <f ca="1">SUM(BL34:BR34)</f>
        <v>0</v>
      </c>
      <c r="K216" s="114">
        <f ca="1">SUM(BL36:BR36)</f>
        <v>0</v>
      </c>
      <c r="L216" s="114">
        <f ca="1">SUM(BL38:BR38)</f>
        <v>0</v>
      </c>
      <c r="M216" s="535">
        <f ca="1">SUM(BL40:BR40)</f>
        <v>0</v>
      </c>
      <c r="Q216" s="4240">
        <v>1</v>
      </c>
      <c r="R216" s="574" t="s">
        <v>7</v>
      </c>
      <c r="S216" s="552">
        <f ca="1">SUM(BQ397:BR397)</f>
        <v>0</v>
      </c>
      <c r="T216" s="250">
        <f ca="1">SUM(BQ399:BR399)</f>
        <v>0</v>
      </c>
      <c r="U216" s="250">
        <f ca="1">SUM(BQ401:BR401)</f>
        <v>0</v>
      </c>
      <c r="V216" s="250">
        <f ca="1">SUM(BQ403:BR403)</f>
        <v>0</v>
      </c>
      <c r="W216" s="250">
        <f ca="1">SUM(BQ405:BR405)</f>
        <v>0</v>
      </c>
      <c r="X216" s="528">
        <f ca="1">SUM(BQ407:BR407)</f>
        <v>0</v>
      </c>
      <c r="AC216" s="4240">
        <v>1</v>
      </c>
      <c r="AD216" s="574" t="s">
        <v>7</v>
      </c>
      <c r="AE216" s="1018">
        <f ca="1">SUM($BL$44:$BR$44)</f>
        <v>0</v>
      </c>
      <c r="AF216" s="1019">
        <f ca="1">SUM($BL$46:$BR$46)</f>
        <v>0</v>
      </c>
      <c r="AG216" s="1019">
        <f ca="1">SUM($BL$48:$BR$48)</f>
        <v>0</v>
      </c>
      <c r="AH216" s="1019">
        <f ca="1">SUM($BL$50:$BR$50)</f>
        <v>0</v>
      </c>
      <c r="AI216" s="1019">
        <f ca="1">SUM($BL$52:$BR$52)</f>
        <v>0</v>
      </c>
      <c r="AJ216" s="1020">
        <f ca="1">SUM($BL$54:$BR$54)</f>
        <v>0</v>
      </c>
      <c r="AQ216" s="4240">
        <v>1</v>
      </c>
      <c r="AR216" s="574" t="s">
        <v>7</v>
      </c>
      <c r="AS216" s="1018">
        <f ca="1">SUM($BL$296:$BR$296)</f>
        <v>0</v>
      </c>
      <c r="AT216" s="1019">
        <f ca="1">SUM($BL$298:$BR$298)</f>
        <v>0</v>
      </c>
      <c r="AU216" s="1019">
        <f ca="1">SUM($BL$300:$BR$300)</f>
        <v>0</v>
      </c>
      <c r="AV216" s="1019">
        <f ca="1">SUM($BL$302:$BR$302)</f>
        <v>0</v>
      </c>
      <c r="AW216" s="1019">
        <f ca="1">SUM($BL$304:$BR$304)</f>
        <v>0</v>
      </c>
      <c r="AX216" s="1020">
        <f ca="1">SUM($BL$306:$BR$306)</f>
        <v>0</v>
      </c>
      <c r="AZ216" s="4240">
        <v>1</v>
      </c>
      <c r="BA216" s="574" t="s">
        <v>7</v>
      </c>
      <c r="BB216" s="1018">
        <f ca="1">SUM($BL$82:$BR$82)</f>
        <v>0</v>
      </c>
      <c r="BC216" s="1019">
        <f ca="1">SUM($BL$84:$BR$84)</f>
        <v>0</v>
      </c>
      <c r="BD216" s="1019">
        <f ca="1">SUM($BL$86:$BR$86)</f>
        <v>0</v>
      </c>
      <c r="BE216" s="1019">
        <f ca="1">SUM($BL$88:$BR$88)</f>
        <v>0</v>
      </c>
      <c r="BF216" s="1019">
        <f ca="1">SUM($BL$90:$BR$90)</f>
        <v>0</v>
      </c>
      <c r="BG216" s="1020">
        <f ca="1">SUM($BL$92:$BR$92)</f>
        <v>0</v>
      </c>
      <c r="BI216" s="10">
        <v>1</v>
      </c>
      <c r="BJ216" s="11" t="s">
        <v>227</v>
      </c>
      <c r="BK216" s="2075">
        <f ca="1">SUM(BL58:BR58)</f>
        <v>0</v>
      </c>
      <c r="BL216" s="2076">
        <f ca="1">SUM(BL60:BR60)</f>
        <v>0</v>
      </c>
      <c r="BM216" s="2076">
        <f ca="1">SUM(BL62:BR62)</f>
        <v>0</v>
      </c>
      <c r="BN216" s="2076">
        <f ca="1">SUM(BL64:BR64)</f>
        <v>0</v>
      </c>
      <c r="BO216" s="2076">
        <f ca="1">SUM(BL66:BR66)</f>
        <v>0</v>
      </c>
      <c r="BP216" s="2077">
        <f ca="1">SUM(BL68:BR68)</f>
        <v>0</v>
      </c>
      <c r="BQ216" s="2078">
        <f ca="1">BK216+BL216+BM216+BN216+BO216+BP216</f>
        <v>0</v>
      </c>
      <c r="BR216" s="5021">
        <f ca="1">BQ216+BQ217</f>
        <v>0</v>
      </c>
      <c r="BS216" s="195">
        <f ca="1">SUM($BL$70:$BR$70)</f>
        <v>0</v>
      </c>
      <c r="BT216" s="196">
        <f ca="1">SUM($BL$72:$BR$72)</f>
        <v>0</v>
      </c>
      <c r="BU216" s="194">
        <f ca="1">SUM($BL$74:$BR$74)</f>
        <v>0</v>
      </c>
      <c r="BV216" s="194">
        <f ca="1">SUM($BL$76:$BR$76)</f>
        <v>0</v>
      </c>
      <c r="BW216" s="194">
        <f ca="1">SUM($BL$78:$BR$78)</f>
        <v>0</v>
      </c>
      <c r="BX216" s="194">
        <f ca="1">SUM($BL$80:$BR$80)</f>
        <v>0</v>
      </c>
      <c r="BY216" s="199"/>
      <c r="BZ216" s="1676"/>
      <c r="CA216" s="1676"/>
      <c r="CB216" s="1676"/>
      <c r="CC216" s="370">
        <f t="shared" ref="CC216:CC225" ca="1" si="508">BS216+BT216+BU216+BV216+BW216+BX216</f>
        <v>0</v>
      </c>
      <c r="CD216" s="4332">
        <f ca="1">CC216+CC217</f>
        <v>0</v>
      </c>
      <c r="CE216" s="197">
        <f ca="1">(IF($BI$214=4,(BS216-BK235)+AS235,(BS216-BK235)))</f>
        <v>0</v>
      </c>
      <c r="CF216" s="198">
        <f ca="1">IF($BI$214=4,(BT216-BL235)+AT235,(BT216-BL235))</f>
        <v>0</v>
      </c>
      <c r="CG216" s="198">
        <f t="shared" ref="CG216:CG225" ca="1" si="509">IF($BI$214=4,(BU216-BM235)+AU235,(BU216-BM235))</f>
        <v>0</v>
      </c>
      <c r="CH216" s="199">
        <f t="shared" ref="CH216:CH225" ca="1" si="510">IF($BI$214=4,(BV216-BN235)+AV235,(BV216-BN235))</f>
        <v>0</v>
      </c>
      <c r="CI216" s="199">
        <f t="shared" ref="CI216:CI225" ca="1" si="511">IF($BI$214=4,(BW216-BO235)+AW235,(BW216-BO235))</f>
        <v>0</v>
      </c>
      <c r="CJ216" s="788">
        <f t="shared" ref="CJ216:CJ225" ca="1" si="512">IF($BI$214=4,(BX216-BP235)+AX235,(BX216-BP235))</f>
        <v>0</v>
      </c>
      <c r="CK216" s="796">
        <f ca="1">SUM(CE216:CJ216)</f>
        <v>0</v>
      </c>
      <c r="CL216" s="4367">
        <f ca="1">CK216+CK217</f>
        <v>0</v>
      </c>
      <c r="CS216" s="2375" t="str">
        <f t="shared" si="497"/>
        <v/>
      </c>
    </row>
    <row r="217" spans="3:180" ht="12.75" hidden="1" customHeight="1">
      <c r="F217" s="5049"/>
      <c r="G217" s="557" t="s">
        <v>8</v>
      </c>
      <c r="H217" s="564">
        <f ca="1">SUM(BL31:BR31)</f>
        <v>0</v>
      </c>
      <c r="I217" s="148">
        <f ca="1">SUM(BL33:BR33)</f>
        <v>0</v>
      </c>
      <c r="J217" s="148">
        <f ca="1">SUM(BL35:BR35)</f>
        <v>0</v>
      </c>
      <c r="K217" s="148">
        <f ca="1">SUM(BL37:BR37)</f>
        <v>0</v>
      </c>
      <c r="L217" s="148">
        <f ca="1">SUM(BL39:BR39)</f>
        <v>0</v>
      </c>
      <c r="M217" s="534">
        <f ca="1">SUM(BL41:BR41)</f>
        <v>0</v>
      </c>
      <c r="Q217" s="4241"/>
      <c r="R217" s="544" t="s">
        <v>8</v>
      </c>
      <c r="S217" s="551">
        <f ca="1">SUM(BQ398:BR398)</f>
        <v>0</v>
      </c>
      <c r="T217" s="249">
        <f ca="1">SUM(BQ400:BR400)</f>
        <v>0</v>
      </c>
      <c r="U217" s="249">
        <f ca="1">SUM(BQ402:BR402)</f>
        <v>0</v>
      </c>
      <c r="V217" s="249">
        <f ca="1">SUM(BQ404:BR404)</f>
        <v>0</v>
      </c>
      <c r="W217" s="249">
        <f ca="1">SUM(BQ406:BR406)</f>
        <v>0</v>
      </c>
      <c r="X217" s="527">
        <f ca="1">SUM(BQ408:BR408)</f>
        <v>0</v>
      </c>
      <c r="AC217" s="4241"/>
      <c r="AD217" s="544" t="s">
        <v>8</v>
      </c>
      <c r="AE217" s="1021">
        <f ca="1">SUM($BL$45:$BR$45)</f>
        <v>0</v>
      </c>
      <c r="AF217" s="1022">
        <f ca="1">SUM($BL$47:$BR$47)</f>
        <v>0</v>
      </c>
      <c r="AG217" s="1022">
        <f ca="1">SUM($BL$49:$BR$49)</f>
        <v>0</v>
      </c>
      <c r="AH217" s="1022">
        <f ca="1">SUM($BL$51:$BR$51)</f>
        <v>0</v>
      </c>
      <c r="AI217" s="1022">
        <f ca="1">SUM($BL$53:$BR$53)</f>
        <v>0</v>
      </c>
      <c r="AJ217" s="1023">
        <f ca="1">SUM($BL$55:$BR$55)</f>
        <v>0</v>
      </c>
      <c r="AQ217" s="4241"/>
      <c r="AR217" s="544" t="s">
        <v>8</v>
      </c>
      <c r="AS217" s="1021">
        <f ca="1">SUM($BL$297:$BR$297)</f>
        <v>0</v>
      </c>
      <c r="AT217" s="1022">
        <f ca="1">SUM($BL$299:$BR$299)</f>
        <v>0</v>
      </c>
      <c r="AU217" s="1022">
        <f ca="1">SUM($BL$301:$BR$301)</f>
        <v>0</v>
      </c>
      <c r="AV217" s="1022">
        <f ca="1">SUM($BL$303:$BR$303)</f>
        <v>0</v>
      </c>
      <c r="AW217" s="1022">
        <f ca="1">SUM($BL$305:$BR$305)</f>
        <v>0</v>
      </c>
      <c r="AX217" s="1023">
        <f ca="1">SUM($BL$307:$BR$307)</f>
        <v>0</v>
      </c>
      <c r="AZ217" s="4241"/>
      <c r="BA217" s="544" t="s">
        <v>8</v>
      </c>
      <c r="BB217" s="1021">
        <f ca="1">SUM($BL$83:$BR$83)</f>
        <v>0</v>
      </c>
      <c r="BC217" s="1022">
        <f ca="1">SUM($BL$85:$BR$85)</f>
        <v>0</v>
      </c>
      <c r="BD217" s="1022">
        <f ca="1">SUM($BL$87:$BR$87)</f>
        <v>0</v>
      </c>
      <c r="BE217" s="1022">
        <f ca="1">SUM($BL$89:$BR$89)</f>
        <v>0</v>
      </c>
      <c r="BF217" s="1022">
        <f ca="1">SUM($BL$91:$BR$91)</f>
        <v>0</v>
      </c>
      <c r="BG217" s="1023">
        <f ca="1">SUM($BL$93:$BR$93)</f>
        <v>0</v>
      </c>
      <c r="BI217" s="10">
        <v>2</v>
      </c>
      <c r="BJ217" s="11" t="s">
        <v>228</v>
      </c>
      <c r="BK217" s="201">
        <f ca="1">SUM(BL59:BR59)</f>
        <v>0</v>
      </c>
      <c r="BL217" s="202">
        <f ca="1">SUM(BL61:BR61)</f>
        <v>0</v>
      </c>
      <c r="BM217" s="202">
        <f ca="1">SUM(BL63:BR63)</f>
        <v>0</v>
      </c>
      <c r="BN217" s="202">
        <f ca="1">SUM(BL65:BR65)</f>
        <v>0</v>
      </c>
      <c r="BO217" s="202">
        <f ca="1">SUM(BL67:BR67)</f>
        <v>0</v>
      </c>
      <c r="BP217" s="2059">
        <f ca="1">SUM(BL69:BR69)</f>
        <v>0</v>
      </c>
      <c r="BQ217" s="2067">
        <f t="shared" ref="BQ217:BQ225" ca="1" si="513">BK217+BL217+BM217+BN217+BO217+BP217</f>
        <v>0</v>
      </c>
      <c r="BR217" s="4328"/>
      <c r="BS217" s="203">
        <f ca="1">SUM($BL$71:$BR$71)</f>
        <v>0</v>
      </c>
      <c r="BT217" s="204">
        <f ca="1">SUM($BL$73:$BR$73)</f>
        <v>0</v>
      </c>
      <c r="BU217" s="202">
        <f ca="1">SUM($BL$75:$BR$75)</f>
        <v>0</v>
      </c>
      <c r="BV217" s="202">
        <f ca="1">SUM($BL$77:$BR$77)</f>
        <v>0</v>
      </c>
      <c r="BW217" s="202">
        <f ca="1">SUM($BL$79:$BR$79)</f>
        <v>0</v>
      </c>
      <c r="BX217" s="202">
        <f ca="1">SUM($BL$81:$BR$81)</f>
        <v>0</v>
      </c>
      <c r="BY217" s="207"/>
      <c r="BZ217" s="1677"/>
      <c r="CA217" s="1677"/>
      <c r="CB217" s="1677"/>
      <c r="CC217" s="371">
        <f t="shared" ca="1" si="508"/>
        <v>0</v>
      </c>
      <c r="CD217" s="4333"/>
      <c r="CE217" s="205">
        <f t="shared" ref="CE217:CE225" ca="1" si="514">IF($BI$214=4,(BS217-BK236)+AS236,(BS217-BK236))</f>
        <v>0</v>
      </c>
      <c r="CF217" s="206">
        <f t="shared" ref="CF217:CF225" ca="1" si="515">IF($BI$214=4,(BT217-BL236)+AT236,(BT217-BL236))</f>
        <v>0</v>
      </c>
      <c r="CG217" s="206">
        <f t="shared" ca="1" si="509"/>
        <v>0</v>
      </c>
      <c r="CH217" s="207">
        <f t="shared" ca="1" si="510"/>
        <v>0</v>
      </c>
      <c r="CI217" s="207">
        <f t="shared" ca="1" si="511"/>
        <v>0</v>
      </c>
      <c r="CJ217" s="789">
        <f t="shared" ca="1" si="512"/>
        <v>0</v>
      </c>
      <c r="CK217" s="797">
        <f t="shared" ref="CK217" ca="1" si="516">SUM(CE217:CJ217)</f>
        <v>0</v>
      </c>
      <c r="CL217" s="4368"/>
      <c r="CS217" s="2375" t="str">
        <f t="shared" si="497"/>
        <v/>
      </c>
    </row>
    <row r="218" spans="3:180" ht="12.75" hidden="1" customHeight="1">
      <c r="F218" s="4237">
        <v>2</v>
      </c>
      <c r="G218" s="112" t="s">
        <v>7</v>
      </c>
      <c r="H218" s="565">
        <f ca="1">SUM(BS30:BY30)</f>
        <v>0</v>
      </c>
      <c r="I218" s="114">
        <f ca="1">SUM(BS32:BY32)</f>
        <v>0</v>
      </c>
      <c r="J218" s="114">
        <f ca="1">SUM(BS34:BY34)</f>
        <v>0</v>
      </c>
      <c r="K218" s="114">
        <f ca="1">SUM(BS36:BY36)</f>
        <v>0</v>
      </c>
      <c r="L218" s="114">
        <f ca="1">SUM(BS38:BY38)</f>
        <v>0</v>
      </c>
      <c r="M218" s="535">
        <f ca="1">SUM(BS40:BY40)</f>
        <v>0</v>
      </c>
      <c r="Q218" s="4249">
        <v>2</v>
      </c>
      <c r="R218" s="545" t="s">
        <v>7</v>
      </c>
      <c r="S218" s="552">
        <f ca="1">SUM(BX397:BY397)</f>
        <v>0</v>
      </c>
      <c r="T218" s="250">
        <f ca="1">SUM(BX399:BY399)</f>
        <v>0</v>
      </c>
      <c r="U218" s="250">
        <f ca="1">SUM(BX401:BY401)</f>
        <v>0</v>
      </c>
      <c r="V218" s="250">
        <f ca="1">SUM(BX403:BY403)</f>
        <v>0</v>
      </c>
      <c r="W218" s="250">
        <f ca="1">SUM(BX405:BY405)</f>
        <v>0</v>
      </c>
      <c r="X218" s="528">
        <f ca="1">SUM(BX407:BY407)</f>
        <v>0</v>
      </c>
      <c r="AC218" s="4249">
        <v>2</v>
      </c>
      <c r="AD218" s="545" t="s">
        <v>7</v>
      </c>
      <c r="AE218" s="1018">
        <f ca="1">SUM($BS$44:$BY$44)</f>
        <v>0</v>
      </c>
      <c r="AF218" s="1019">
        <f ca="1">SUM($BS$46:$BY$46)</f>
        <v>0</v>
      </c>
      <c r="AG218" s="1019">
        <f ca="1">SUM($BS$48:$BY$48)</f>
        <v>0</v>
      </c>
      <c r="AH218" s="1019">
        <f ca="1">SUM($BS$50:$BY$50)</f>
        <v>0</v>
      </c>
      <c r="AI218" s="1019">
        <f ca="1">SUM($BS$52:$BY$52)</f>
        <v>0</v>
      </c>
      <c r="AJ218" s="1020">
        <f ca="1">SUM($BS$54:$BY$54)</f>
        <v>0</v>
      </c>
      <c r="AQ218" s="4249">
        <v>2</v>
      </c>
      <c r="AR218" s="545" t="s">
        <v>7</v>
      </c>
      <c r="AS218" s="1018">
        <f ca="1">SUM($BS$296:$BY$296)</f>
        <v>0</v>
      </c>
      <c r="AT218" s="1019">
        <f ca="1">SUM($BS$298:$BY$298)</f>
        <v>0</v>
      </c>
      <c r="AU218" s="1019">
        <f ca="1">SUM($BS$300:$BY$300)</f>
        <v>0</v>
      </c>
      <c r="AV218" s="1019">
        <f ca="1">SUM($BS$302:$BY$302)</f>
        <v>0</v>
      </c>
      <c r="AW218" s="1019">
        <f ca="1">SUM($BS$304:$BY$304)</f>
        <v>0</v>
      </c>
      <c r="AX218" s="1020">
        <f ca="1">SUM($BS$306:$BY$306)</f>
        <v>0</v>
      </c>
      <c r="AZ218" s="4249">
        <v>2</v>
      </c>
      <c r="BA218" s="545" t="s">
        <v>7</v>
      </c>
      <c r="BB218" s="1018">
        <f ca="1">SUM($BS$82:$BY$82)</f>
        <v>0</v>
      </c>
      <c r="BC218" s="1019">
        <f ca="1">SUM($BS$84:$BY$84)</f>
        <v>0</v>
      </c>
      <c r="BD218" s="1019">
        <f ca="1">SUM($BS$86:$BY$86)</f>
        <v>0</v>
      </c>
      <c r="BE218" s="1019">
        <f ca="1">SUM($BS$88:$BY$88)</f>
        <v>0</v>
      </c>
      <c r="BF218" s="1019">
        <f ca="1">SUM($BS$90:$BY$90)</f>
        <v>0</v>
      </c>
      <c r="BG218" s="1020">
        <f ca="1">SUM($BS$92:$BY$92)</f>
        <v>0</v>
      </c>
      <c r="BI218" s="10">
        <v>3</v>
      </c>
      <c r="BJ218" s="11" t="s">
        <v>229</v>
      </c>
      <c r="BK218" s="209">
        <f ca="1">SUM(BS58:BY58)</f>
        <v>0</v>
      </c>
      <c r="BL218" s="210">
        <f ca="1">SUM(BS60:BY60)</f>
        <v>0</v>
      </c>
      <c r="BM218" s="210">
        <f ca="1">SUM(BS62:BY62)</f>
        <v>0</v>
      </c>
      <c r="BN218" s="210">
        <f ca="1">SUM(BS64:BY64)</f>
        <v>0</v>
      </c>
      <c r="BO218" s="210">
        <f ca="1">SUM(BS66:BY66)</f>
        <v>0</v>
      </c>
      <c r="BP218" s="2060">
        <f ca="1">SUM(BS68:BY68)</f>
        <v>0</v>
      </c>
      <c r="BQ218" s="2066">
        <f t="shared" ca="1" si="513"/>
        <v>0</v>
      </c>
      <c r="BR218" s="4327">
        <f ca="1">BQ218+BQ219</f>
        <v>0</v>
      </c>
      <c r="BS218" s="211">
        <f ca="1">SUM($BS$70:$BY$70)</f>
        <v>0</v>
      </c>
      <c r="BT218" s="212">
        <f ca="1">SUM($BS$72:$BY$72)</f>
        <v>0</v>
      </c>
      <c r="BU218" s="210">
        <f ca="1">SUM($BS$74:$BY$74)</f>
        <v>0</v>
      </c>
      <c r="BV218" s="210">
        <f ca="1">SUM($BS$76:$BY$76)</f>
        <v>0</v>
      </c>
      <c r="BW218" s="210">
        <f ca="1">SUM($BS$78:$BY$78)</f>
        <v>0</v>
      </c>
      <c r="BX218" s="210">
        <f ca="1">SUM($BS$80:$BY$80)</f>
        <v>0</v>
      </c>
      <c r="BY218" s="215"/>
      <c r="BZ218" s="1667"/>
      <c r="CA218" s="1667"/>
      <c r="CB218" s="1667"/>
      <c r="CC218" s="370">
        <f t="shared" ca="1" si="508"/>
        <v>0</v>
      </c>
      <c r="CD218" s="4332">
        <f ca="1">CC218+CC219</f>
        <v>0</v>
      </c>
      <c r="CE218" s="213">
        <f t="shared" ca="1" si="514"/>
        <v>0</v>
      </c>
      <c r="CF218" s="214">
        <f t="shared" ca="1" si="515"/>
        <v>0</v>
      </c>
      <c r="CG218" s="214">
        <f t="shared" ca="1" si="509"/>
        <v>0</v>
      </c>
      <c r="CH218" s="215">
        <f t="shared" ca="1" si="510"/>
        <v>0</v>
      </c>
      <c r="CI218" s="215">
        <f t="shared" ca="1" si="511"/>
        <v>0</v>
      </c>
      <c r="CJ218" s="790">
        <f t="shared" ca="1" si="512"/>
        <v>0</v>
      </c>
      <c r="CK218" s="796">
        <f ca="1">SUM(CE218:CJ218)</f>
        <v>0</v>
      </c>
      <c r="CL218" s="4367">
        <f ca="1">CK218+CK219</f>
        <v>0</v>
      </c>
      <c r="CS218" s="2375" t="str">
        <f t="shared" si="497"/>
        <v/>
      </c>
    </row>
    <row r="219" spans="3:180" ht="12.75" hidden="1" customHeight="1">
      <c r="F219" s="5023"/>
      <c r="G219" s="558" t="s">
        <v>8</v>
      </c>
      <c r="H219" s="566">
        <f ca="1">SUM(BS31:BY31)</f>
        <v>0</v>
      </c>
      <c r="I219" s="377">
        <f ca="1">SUM(BS33:BY33)</f>
        <v>0</v>
      </c>
      <c r="J219" s="377">
        <f ca="1">SUM(BS35:BY35)</f>
        <v>0</v>
      </c>
      <c r="K219" s="377">
        <f ca="1">SUM(BS37:BY37)</f>
        <v>0</v>
      </c>
      <c r="L219" s="377">
        <f ca="1">SUM(BS39:BY39)</f>
        <v>0</v>
      </c>
      <c r="M219" s="536">
        <f ca="1">SUM(BS41:BY41)</f>
        <v>0</v>
      </c>
      <c r="Q219" s="4231"/>
      <c r="R219" s="546" t="s">
        <v>8</v>
      </c>
      <c r="S219" s="553">
        <f ca="1">SUM(BX398:BY398)</f>
        <v>0</v>
      </c>
      <c r="T219" s="251">
        <f ca="1">SUM(BX400:BY400)</f>
        <v>0</v>
      </c>
      <c r="U219" s="251">
        <f ca="1">SUM(BX402:BY402)</f>
        <v>0</v>
      </c>
      <c r="V219" s="251">
        <f ca="1">SUM(BX404:BY404)</f>
        <v>0</v>
      </c>
      <c r="W219" s="251">
        <f ca="1">SUM(BX406:BY406)</f>
        <v>0</v>
      </c>
      <c r="X219" s="529">
        <f ca="1">SUM(BX408:BY408)</f>
        <v>0</v>
      </c>
      <c r="AC219" s="4231"/>
      <c r="AD219" s="546" t="s">
        <v>8</v>
      </c>
      <c r="AE219" s="1024">
        <f ca="1">SUM($BS$45:$BY$45)</f>
        <v>0</v>
      </c>
      <c r="AF219" s="1025">
        <f ca="1">SUM($BS$47:$BY$47)</f>
        <v>0</v>
      </c>
      <c r="AG219" s="1025">
        <f ca="1">SUM($BS$49:$BY$49)</f>
        <v>0</v>
      </c>
      <c r="AH219" s="1025">
        <f ca="1">SUM($BS$51:$BY$51)</f>
        <v>0</v>
      </c>
      <c r="AI219" s="1025">
        <f ca="1">SUM($BS$53:$BY$53)</f>
        <v>0</v>
      </c>
      <c r="AJ219" s="1026">
        <f ca="1">SUM($BS$55:$BY$55)</f>
        <v>0</v>
      </c>
      <c r="AQ219" s="4231"/>
      <c r="AR219" s="546" t="s">
        <v>8</v>
      </c>
      <c r="AS219" s="1024">
        <f ca="1">SUM($BS$297:$BY$297)</f>
        <v>0</v>
      </c>
      <c r="AT219" s="1025">
        <f ca="1">SUM($BS$299:$BY$299)</f>
        <v>0</v>
      </c>
      <c r="AU219" s="1025">
        <f ca="1">SUM($BS$301:$BY$301)</f>
        <v>0</v>
      </c>
      <c r="AV219" s="1025">
        <f ca="1">SUM($BS$303:$BY$303)</f>
        <v>0</v>
      </c>
      <c r="AW219" s="1025">
        <f ca="1">SUM($BS$305:$BY$305)</f>
        <v>0</v>
      </c>
      <c r="AX219" s="1026">
        <f ca="1">SUM($BS$307:$BY$307)</f>
        <v>0</v>
      </c>
      <c r="AZ219" s="4231"/>
      <c r="BA219" s="546" t="s">
        <v>8</v>
      </c>
      <c r="BB219" s="1024">
        <f ca="1">SUM($BS$83:$BY$83)</f>
        <v>0</v>
      </c>
      <c r="BC219" s="1025">
        <f ca="1">SUM($BS$85:$BY$85)</f>
        <v>0</v>
      </c>
      <c r="BD219" s="1025">
        <f ca="1">SUM($BS$87:$BY$87)</f>
        <v>0</v>
      </c>
      <c r="BE219" s="1025">
        <f ca="1">SUM($BS$89:$BY$89)</f>
        <v>0</v>
      </c>
      <c r="BF219" s="1025">
        <f ca="1">SUM($BS$91:$BY$91)</f>
        <v>0</v>
      </c>
      <c r="BG219" s="1026">
        <f ca="1">SUM($BS$93:$BY$93)</f>
        <v>0</v>
      </c>
      <c r="BI219" s="10">
        <v>4</v>
      </c>
      <c r="BJ219" s="11" t="s">
        <v>230</v>
      </c>
      <c r="BK219" s="216">
        <f ca="1">SUM(BS59:BY59)</f>
        <v>0</v>
      </c>
      <c r="BL219" s="217">
        <f ca="1">SUM(BS61:BY61)</f>
        <v>0</v>
      </c>
      <c r="BM219" s="217">
        <f ca="1">SUM(BS63:BY63)</f>
        <v>0</v>
      </c>
      <c r="BN219" s="217">
        <f ca="1">SUM(BS65:BY65)</f>
        <v>0</v>
      </c>
      <c r="BO219" s="217">
        <f ca="1">SUM(BS67:BY67)</f>
        <v>0</v>
      </c>
      <c r="BP219" s="2061">
        <f ca="1">SUM(BS69:BY69)</f>
        <v>0</v>
      </c>
      <c r="BQ219" s="2067">
        <f t="shared" ca="1" si="513"/>
        <v>0</v>
      </c>
      <c r="BR219" s="4328"/>
      <c r="BS219" s="218">
        <f ca="1">SUM($BS$71:$BY$71)</f>
        <v>0</v>
      </c>
      <c r="BT219" s="219">
        <f ca="1">SUM($BS$73:$BY$73)</f>
        <v>0</v>
      </c>
      <c r="BU219" s="217">
        <f ca="1">SUM($BS$75:$BY$75)</f>
        <v>0</v>
      </c>
      <c r="BV219" s="217">
        <f ca="1">SUM($BS$77:$BY$77)</f>
        <v>0</v>
      </c>
      <c r="BW219" s="217">
        <f ca="1">SUM($BS$79:$BY$79)</f>
        <v>0</v>
      </c>
      <c r="BX219" s="217">
        <f ca="1">SUM($BS$81:$BY$81)</f>
        <v>0</v>
      </c>
      <c r="BY219" s="222"/>
      <c r="BZ219" s="1678"/>
      <c r="CA219" s="1678"/>
      <c r="CB219" s="1678"/>
      <c r="CC219" s="371">
        <f t="shared" ca="1" si="508"/>
        <v>0</v>
      </c>
      <c r="CD219" s="4333"/>
      <c r="CE219" s="220">
        <f t="shared" ca="1" si="514"/>
        <v>0</v>
      </c>
      <c r="CF219" s="221">
        <f t="shared" ca="1" si="515"/>
        <v>0</v>
      </c>
      <c r="CG219" s="221">
        <f t="shared" ca="1" si="509"/>
        <v>0</v>
      </c>
      <c r="CH219" s="222">
        <f t="shared" ca="1" si="510"/>
        <v>0</v>
      </c>
      <c r="CI219" s="222">
        <f t="shared" ca="1" si="511"/>
        <v>0</v>
      </c>
      <c r="CJ219" s="791">
        <f t="shared" ca="1" si="512"/>
        <v>0</v>
      </c>
      <c r="CK219" s="797">
        <f t="shared" ref="CK219:CK225" ca="1" si="517">SUM(CE219:CJ219)</f>
        <v>0</v>
      </c>
      <c r="CL219" s="4368"/>
      <c r="CS219" s="2375" t="str">
        <f t="shared" si="497"/>
        <v/>
      </c>
    </row>
    <row r="220" spans="3:180" ht="12.75" hidden="1" customHeight="1">
      <c r="F220" s="4234">
        <v>3</v>
      </c>
      <c r="G220" s="559" t="s">
        <v>7</v>
      </c>
      <c r="H220" s="567">
        <f ca="1">SUM(BZ30:CF30)</f>
        <v>0</v>
      </c>
      <c r="I220" s="146">
        <f ca="1">SUM(BZ32:CF32)</f>
        <v>0</v>
      </c>
      <c r="J220" s="146">
        <f ca="1">SUM(BZ34:CF34)</f>
        <v>0</v>
      </c>
      <c r="K220" s="146">
        <f ca="1">SUM(BZ36:CF36)</f>
        <v>0</v>
      </c>
      <c r="L220" s="146">
        <f ca="1">SUM(BZ38:CF38)</f>
        <v>0</v>
      </c>
      <c r="M220" s="537">
        <f ca="1">SUM(BZ40:CF40)</f>
        <v>0</v>
      </c>
      <c r="Q220" s="4257">
        <v>3</v>
      </c>
      <c r="R220" s="547" t="s">
        <v>7</v>
      </c>
      <c r="S220" s="554">
        <f ca="1">SUM(CE397:CF397)</f>
        <v>0</v>
      </c>
      <c r="T220" s="252">
        <f ca="1">SUM(CE399:CF399)</f>
        <v>0</v>
      </c>
      <c r="U220" s="252">
        <f ca="1">SUM(CE401:CF401)</f>
        <v>0</v>
      </c>
      <c r="V220" s="252">
        <f ca="1">SUM(CE403:CF403)</f>
        <v>0</v>
      </c>
      <c r="W220" s="252">
        <f ca="1">SUM(CE405:CF405)</f>
        <v>0</v>
      </c>
      <c r="X220" s="530">
        <f ca="1">SUM(CE407:CF407)</f>
        <v>0</v>
      </c>
      <c r="AC220" s="4257">
        <v>3</v>
      </c>
      <c r="AD220" s="547" t="s">
        <v>7</v>
      </c>
      <c r="AE220" s="1027">
        <f ca="1">SUM($BZ$44:$CF$44)</f>
        <v>0</v>
      </c>
      <c r="AF220" s="1028">
        <f ca="1">SUM($BZ$46:$CF$46)</f>
        <v>0</v>
      </c>
      <c r="AG220" s="1028">
        <f ca="1">SUM($BZ$48:$CF$48)</f>
        <v>0</v>
      </c>
      <c r="AH220" s="1028">
        <f ca="1">SUM($BZ$50:$CF$50)</f>
        <v>0</v>
      </c>
      <c r="AI220" s="1028">
        <f ca="1">SUM($BZ$52:$CF$52)</f>
        <v>0</v>
      </c>
      <c r="AJ220" s="1029">
        <f ca="1">SUM($BZ$54:$CF$54)</f>
        <v>0</v>
      </c>
      <c r="AQ220" s="4257">
        <v>3</v>
      </c>
      <c r="AR220" s="547" t="s">
        <v>7</v>
      </c>
      <c r="AS220" s="1027">
        <f ca="1">SUM($BZ$296:$CF$296)</f>
        <v>0</v>
      </c>
      <c r="AT220" s="1028">
        <f ca="1">SUM($BZ$298:$CF$298)</f>
        <v>0</v>
      </c>
      <c r="AU220" s="1028">
        <f ca="1">SUM($BZ$300:$CF$300)</f>
        <v>0</v>
      </c>
      <c r="AV220" s="1028">
        <f ca="1">SUM($BZ$302:$CF$302)</f>
        <v>0</v>
      </c>
      <c r="AW220" s="1028">
        <f ca="1">SUM($BZ$304:$CF$304)</f>
        <v>0</v>
      </c>
      <c r="AX220" s="1029">
        <f ca="1">SUM($BZ$306:$CF$306)</f>
        <v>0</v>
      </c>
      <c r="AZ220" s="4257">
        <v>3</v>
      </c>
      <c r="BA220" s="547" t="s">
        <v>7</v>
      </c>
      <c r="BB220" s="1027">
        <f ca="1">SUM($BZ$82:$CF$82)</f>
        <v>0</v>
      </c>
      <c r="BC220" s="1028">
        <f ca="1">SUM($BZ$84:$CF$84)</f>
        <v>0</v>
      </c>
      <c r="BD220" s="1028">
        <f ca="1">SUM($BZ$86:$CF$86)</f>
        <v>0</v>
      </c>
      <c r="BE220" s="1028">
        <f ca="1">SUM($BZ$88:$CF$88)</f>
        <v>0</v>
      </c>
      <c r="BF220" s="1028">
        <f ca="1">SUM($BZ$90:$CF$90)</f>
        <v>0</v>
      </c>
      <c r="BG220" s="1029">
        <f ca="1">SUM($BZ$92:$CF$92)</f>
        <v>0</v>
      </c>
      <c r="BK220" s="193">
        <f ca="1">SUM(BZ58:CF58)</f>
        <v>0</v>
      </c>
      <c r="BL220" s="194">
        <f ca="1">SUM(BZ60:CF60)</f>
        <v>0</v>
      </c>
      <c r="BM220" s="194">
        <f ca="1">SUM(BZ62:CF62)</f>
        <v>0</v>
      </c>
      <c r="BN220" s="194">
        <f ca="1">SUM(BZ64:CF64)</f>
        <v>0</v>
      </c>
      <c r="BO220" s="194">
        <f ca="1">SUM(BZ66:CF66)</f>
        <v>0</v>
      </c>
      <c r="BP220" s="2058">
        <f ca="1">SUM(BZ68:CF68)</f>
        <v>0</v>
      </c>
      <c r="BQ220" s="2066">
        <f t="shared" ca="1" si="513"/>
        <v>0</v>
      </c>
      <c r="BR220" s="4327">
        <f ca="1">BQ220+BQ221</f>
        <v>0</v>
      </c>
      <c r="BS220" s="195">
        <f ca="1">SUM($BZ$70:$CF$70)</f>
        <v>0</v>
      </c>
      <c r="BT220" s="196">
        <f ca="1">SUM($BZ$72:$CF$72)</f>
        <v>0</v>
      </c>
      <c r="BU220" s="194">
        <f ca="1">SUM($BZ$74:$CF$74)</f>
        <v>0</v>
      </c>
      <c r="BV220" s="194">
        <f ca="1">SUM($BZ$76:$CF$76)</f>
        <v>0</v>
      </c>
      <c r="BW220" s="194">
        <f ca="1">SUM($BZ$78:$CF$78)</f>
        <v>0</v>
      </c>
      <c r="BX220" s="194">
        <f ca="1">SUM($BZ$80:$CF$80)</f>
        <v>0</v>
      </c>
      <c r="BY220" s="199"/>
      <c r="BZ220" s="1676"/>
      <c r="CA220" s="1676"/>
      <c r="CB220" s="1676"/>
      <c r="CC220" s="370">
        <f t="shared" ca="1" si="508"/>
        <v>0</v>
      </c>
      <c r="CD220" s="4332">
        <f ca="1">CC220+CC221</f>
        <v>0</v>
      </c>
      <c r="CE220" s="197">
        <f t="shared" ca="1" si="514"/>
        <v>0</v>
      </c>
      <c r="CF220" s="198">
        <f t="shared" ca="1" si="515"/>
        <v>0</v>
      </c>
      <c r="CG220" s="198">
        <f t="shared" ca="1" si="509"/>
        <v>0</v>
      </c>
      <c r="CH220" s="199">
        <f t="shared" ca="1" si="510"/>
        <v>0</v>
      </c>
      <c r="CI220" s="199">
        <f t="shared" ca="1" si="511"/>
        <v>0</v>
      </c>
      <c r="CJ220" s="788">
        <f t="shared" ca="1" si="512"/>
        <v>0</v>
      </c>
      <c r="CK220" s="796">
        <f t="shared" ca="1" si="517"/>
        <v>0</v>
      </c>
      <c r="CL220" s="4367">
        <f ca="1">CK220+CK221</f>
        <v>0</v>
      </c>
      <c r="CS220" s="2375" t="str">
        <f t="shared" si="497"/>
        <v/>
      </c>
    </row>
    <row r="221" spans="3:180" ht="12.75" hidden="1" customHeight="1">
      <c r="F221" s="4235"/>
      <c r="G221" s="560" t="s">
        <v>8</v>
      </c>
      <c r="H221" s="566">
        <f ca="1">SUM(BZ31:CF31)</f>
        <v>0</v>
      </c>
      <c r="I221" s="377">
        <f ca="1">SUM(BZ33:CF33)</f>
        <v>0</v>
      </c>
      <c r="J221" s="377">
        <f ca="1">SUM(BZ35:CF35)</f>
        <v>0</v>
      </c>
      <c r="K221" s="377">
        <f ca="1">SUM(BZ37:CF37)</f>
        <v>0</v>
      </c>
      <c r="L221" s="377">
        <f ca="1">SUM(BZ39:CF39)</f>
        <v>0</v>
      </c>
      <c r="M221" s="536">
        <f ca="1">SUM(BZ41:CF41)</f>
        <v>0</v>
      </c>
      <c r="Q221" s="4258"/>
      <c r="R221" s="548" t="s">
        <v>8</v>
      </c>
      <c r="S221" s="553">
        <f ca="1">SUM(CE398:CF398)</f>
        <v>0</v>
      </c>
      <c r="T221" s="251">
        <f ca="1">SUM(CE400:CF400)</f>
        <v>0</v>
      </c>
      <c r="U221" s="251">
        <f ca="1">SUM(CE402:CF402)</f>
        <v>0</v>
      </c>
      <c r="V221" s="251">
        <f ca="1">SUM(CE404:CF404)</f>
        <v>0</v>
      </c>
      <c r="W221" s="251">
        <f ca="1">SUM(CE406:CF406)</f>
        <v>0</v>
      </c>
      <c r="X221" s="529">
        <f ca="1">SUM(CE408:CF408)</f>
        <v>0</v>
      </c>
      <c r="AC221" s="4258"/>
      <c r="AD221" s="548" t="s">
        <v>8</v>
      </c>
      <c r="AE221" s="1024">
        <f ca="1">SUM($BZ$45:$CF$45)</f>
        <v>0</v>
      </c>
      <c r="AF221" s="1025">
        <f ca="1">SUM($BZ$47:$CF$47)</f>
        <v>0</v>
      </c>
      <c r="AG221" s="1025">
        <f ca="1">SUM($BZ$49:$CF$49)</f>
        <v>0</v>
      </c>
      <c r="AH221" s="1025">
        <f ca="1">SUM($BZ$51:$CF$51)</f>
        <v>0</v>
      </c>
      <c r="AI221" s="1025">
        <f ca="1">SUM($BZ$53:$CF$53)</f>
        <v>0</v>
      </c>
      <c r="AJ221" s="1026">
        <f ca="1">SUM($BZ$55:$CF$55)</f>
        <v>0</v>
      </c>
      <c r="AQ221" s="4258"/>
      <c r="AR221" s="548" t="s">
        <v>8</v>
      </c>
      <c r="AS221" s="1024">
        <f ca="1">SUM($BZ$297:$CF$297)</f>
        <v>0</v>
      </c>
      <c r="AT221" s="1025">
        <f ca="1">SUM($BZ$299:$CF$299)</f>
        <v>0</v>
      </c>
      <c r="AU221" s="1025">
        <f ca="1">SUM($BZ$301:$CF$301)</f>
        <v>0</v>
      </c>
      <c r="AV221" s="1025">
        <f ca="1">SUM($BZ$303:$CF$303)</f>
        <v>0</v>
      </c>
      <c r="AW221" s="1025">
        <f ca="1">SUM($BZ$305:$CF$305)</f>
        <v>0</v>
      </c>
      <c r="AX221" s="1026">
        <f ca="1">SUM($BZ$307:$CF$307)</f>
        <v>0</v>
      </c>
      <c r="AZ221" s="4258"/>
      <c r="BA221" s="548" t="s">
        <v>8</v>
      </c>
      <c r="BB221" s="1024">
        <f ca="1">SUM($BZ$83:$CF$83)</f>
        <v>0</v>
      </c>
      <c r="BC221" s="1025">
        <f ca="1">SUM($BZ$85:$CF$85)</f>
        <v>0</v>
      </c>
      <c r="BD221" s="1025">
        <f ca="1">SUM($BZ$87:$CF$87)</f>
        <v>0</v>
      </c>
      <c r="BE221" s="1025">
        <f ca="1">SUM($BZ$89:$CF$89)</f>
        <v>0</v>
      </c>
      <c r="BF221" s="1025">
        <f ca="1">SUM($BZ$91:$CF$91)</f>
        <v>0</v>
      </c>
      <c r="BG221" s="1026">
        <f ca="1">SUM($BZ$93:$CF$93)</f>
        <v>0</v>
      </c>
      <c r="BK221" s="201">
        <f ca="1">SUM(BZ59:CF59)</f>
        <v>0</v>
      </c>
      <c r="BL221" s="202">
        <f ca="1">SUM(BZ61:CF61)</f>
        <v>0</v>
      </c>
      <c r="BM221" s="202">
        <f ca="1">SUM(BZ63:CF63)</f>
        <v>0</v>
      </c>
      <c r="BN221" s="202">
        <f ca="1">SUM(BZ65:CF65)</f>
        <v>0</v>
      </c>
      <c r="BO221" s="202">
        <f ca="1">SUM(BZ67:CF67)</f>
        <v>0</v>
      </c>
      <c r="BP221" s="2059">
        <f ca="1">SUM(BZ69:CF69)</f>
        <v>0</v>
      </c>
      <c r="BQ221" s="2067">
        <f t="shared" ca="1" si="513"/>
        <v>0</v>
      </c>
      <c r="BR221" s="4328"/>
      <c r="BS221" s="203">
        <f ca="1">SUM($BZ$71:$CF$71)</f>
        <v>0</v>
      </c>
      <c r="BT221" s="204">
        <f ca="1">SUM($BZ$73:$CF$73)</f>
        <v>0</v>
      </c>
      <c r="BU221" s="202">
        <f ca="1">SUM($BZ$75:$CF$75)</f>
        <v>0</v>
      </c>
      <c r="BV221" s="202">
        <f ca="1">SUM($BZ$77:$CF$77)</f>
        <v>0</v>
      </c>
      <c r="BW221" s="202">
        <f ca="1">SUM($BZ$79:$CF$79)</f>
        <v>0</v>
      </c>
      <c r="BX221" s="202">
        <f ca="1">SUM($BZ$81:$CF$81)</f>
        <v>0</v>
      </c>
      <c r="BY221" s="207"/>
      <c r="BZ221" s="1677"/>
      <c r="CA221" s="1677"/>
      <c r="CB221" s="1677"/>
      <c r="CC221" s="371">
        <f t="shared" ca="1" si="508"/>
        <v>0</v>
      </c>
      <c r="CD221" s="4333"/>
      <c r="CE221" s="205">
        <f t="shared" ca="1" si="514"/>
        <v>0</v>
      </c>
      <c r="CF221" s="206">
        <f t="shared" ca="1" si="515"/>
        <v>0</v>
      </c>
      <c r="CG221" s="206">
        <f t="shared" ca="1" si="509"/>
        <v>0</v>
      </c>
      <c r="CH221" s="207">
        <f t="shared" ca="1" si="510"/>
        <v>0</v>
      </c>
      <c r="CI221" s="207">
        <f t="shared" ca="1" si="511"/>
        <v>0</v>
      </c>
      <c r="CJ221" s="789">
        <f t="shared" ca="1" si="512"/>
        <v>0</v>
      </c>
      <c r="CK221" s="797">
        <f t="shared" ca="1" si="517"/>
        <v>0</v>
      </c>
      <c r="CL221" s="4368"/>
      <c r="CS221" s="2375" t="str">
        <f t="shared" si="497"/>
        <v/>
      </c>
    </row>
    <row r="222" spans="3:180" ht="12.75" hidden="1" customHeight="1">
      <c r="F222" s="4236">
        <v>4</v>
      </c>
      <c r="G222" s="561" t="s">
        <v>7</v>
      </c>
      <c r="H222" s="568">
        <f ca="1">SUM(CG30:CM30)</f>
        <v>0</v>
      </c>
      <c r="I222" s="53">
        <f ca="1">SUM(CG32:CM32)</f>
        <v>0</v>
      </c>
      <c r="J222" s="53">
        <f ca="1">SUM(CG34:CM34)</f>
        <v>0</v>
      </c>
      <c r="K222" s="53">
        <f ca="1">SUM(CG36:CM36)</f>
        <v>0</v>
      </c>
      <c r="L222" s="53">
        <f ca="1">SUM(CG38:CM38)</f>
        <v>0</v>
      </c>
      <c r="M222" s="538">
        <f ca="1">SUM(CG40:CM40)</f>
        <v>0</v>
      </c>
      <c r="Q222" s="4230">
        <v>4</v>
      </c>
      <c r="R222" s="549" t="s">
        <v>7</v>
      </c>
      <c r="S222" s="555">
        <f ca="1">SUM(CL397:CM397)</f>
        <v>0</v>
      </c>
      <c r="T222" s="253">
        <f ca="1">SUM(CL399:CM399)</f>
        <v>0</v>
      </c>
      <c r="U222" s="253">
        <f ca="1">SUM(CL401:CM401)</f>
        <v>0</v>
      </c>
      <c r="V222" s="253">
        <f ca="1">SUM(CL403:CM403)</f>
        <v>0</v>
      </c>
      <c r="W222" s="253">
        <f ca="1">SUM(CL405:CM405)</f>
        <v>0</v>
      </c>
      <c r="X222" s="531">
        <f ca="1">SUM(CL407:CM407)</f>
        <v>0</v>
      </c>
      <c r="AC222" s="4230">
        <v>4</v>
      </c>
      <c r="AD222" s="549" t="s">
        <v>7</v>
      </c>
      <c r="AE222" s="1030">
        <f ca="1">SUM($CG$44:$CM$44)</f>
        <v>0</v>
      </c>
      <c r="AF222" s="1031">
        <f ca="1">SUM($CG$46:$CM$46)</f>
        <v>0</v>
      </c>
      <c r="AG222" s="1031">
        <f ca="1">SUM($CG$48:$CM$48)</f>
        <v>0</v>
      </c>
      <c r="AH222" s="1031">
        <f ca="1">SUM($CG$50:$CM$50)</f>
        <v>0</v>
      </c>
      <c r="AI222" s="1031">
        <f ca="1">SUM($CG$52:$CM$52)</f>
        <v>0</v>
      </c>
      <c r="AJ222" s="1032">
        <f ca="1">SUM($CG$54:$CM$54)</f>
        <v>0</v>
      </c>
      <c r="AQ222" s="4230">
        <v>4</v>
      </c>
      <c r="AR222" s="549" t="s">
        <v>7</v>
      </c>
      <c r="AS222" s="1030">
        <f ca="1">SUM($CG$296:$CM$296)</f>
        <v>0</v>
      </c>
      <c r="AT222" s="1031">
        <f ca="1">SUM($CG$298:$CM$298)</f>
        <v>0</v>
      </c>
      <c r="AU222" s="1031">
        <f ca="1">SUM($CG$300:$CM$300)</f>
        <v>0</v>
      </c>
      <c r="AV222" s="1031">
        <f ca="1">SUM($CG$302:$CM$302)</f>
        <v>0</v>
      </c>
      <c r="AW222" s="1031">
        <f ca="1">SUM($CG$304:$CM$304)</f>
        <v>0</v>
      </c>
      <c r="AX222" s="1032">
        <f ca="1">SUM($CG$306:$CM$306)</f>
        <v>0</v>
      </c>
      <c r="AZ222" s="4230">
        <v>4</v>
      </c>
      <c r="BA222" s="549" t="s">
        <v>7</v>
      </c>
      <c r="BB222" s="1030">
        <f ca="1">SUM($CG$82:$CM$82)</f>
        <v>0</v>
      </c>
      <c r="BC222" s="1031">
        <f ca="1">SUM($CG$84:$CM$84)</f>
        <v>0</v>
      </c>
      <c r="BD222" s="1031">
        <f ca="1">SUM($CG$86:$CM$86)</f>
        <v>0</v>
      </c>
      <c r="BE222" s="1031">
        <f ca="1">SUM($CG$88:$CM$88)</f>
        <v>0</v>
      </c>
      <c r="BF222" s="1031">
        <f ca="1">SUM($CG$90:$CM$90)</f>
        <v>0</v>
      </c>
      <c r="BG222" s="1032">
        <f ca="1">SUM($CG$92:$CM$92)</f>
        <v>0</v>
      </c>
      <c r="BK222" s="209">
        <f ca="1">SUM(CG58:CM58)</f>
        <v>0</v>
      </c>
      <c r="BL222" s="210">
        <f ca="1">SUM(CG60:CM60)</f>
        <v>0</v>
      </c>
      <c r="BM222" s="210">
        <f ca="1">SUM(CG62:CM62)</f>
        <v>0</v>
      </c>
      <c r="BN222" s="210">
        <f ca="1">SUM(CG64:CM64)</f>
        <v>0</v>
      </c>
      <c r="BO222" s="210">
        <f ca="1">SUM(CG66:CM66)</f>
        <v>0</v>
      </c>
      <c r="BP222" s="2060">
        <f ca="1">SUM(CG68:CM68)</f>
        <v>0</v>
      </c>
      <c r="BQ222" s="2066">
        <f t="shared" ca="1" si="513"/>
        <v>0</v>
      </c>
      <c r="BR222" s="4327">
        <f ca="1">BQ222+BQ223</f>
        <v>0</v>
      </c>
      <c r="BS222" s="211">
        <f ca="1">SUM($CG$70:$CM$70)</f>
        <v>0</v>
      </c>
      <c r="BT222" s="212">
        <f ca="1">SUM($CG$72:$CM$72)</f>
        <v>0</v>
      </c>
      <c r="BU222" s="210">
        <f ca="1">SUM($CG$74:$CM$74)</f>
        <v>0</v>
      </c>
      <c r="BV222" s="210">
        <f ca="1">SUM($CG$76:$CM$76)</f>
        <v>0</v>
      </c>
      <c r="BW222" s="210">
        <f ca="1">SUM($CG$78:$CM$78)</f>
        <v>0</v>
      </c>
      <c r="BX222" s="210">
        <f ca="1">SUM($CG$80:$CM$80)</f>
        <v>0</v>
      </c>
      <c r="BY222" s="215"/>
      <c r="BZ222" s="1667"/>
      <c r="CA222" s="1667"/>
      <c r="CB222" s="1667"/>
      <c r="CC222" s="370">
        <f t="shared" ca="1" si="508"/>
        <v>0</v>
      </c>
      <c r="CD222" s="4332">
        <f ca="1">CC222+CC223</f>
        <v>0</v>
      </c>
      <c r="CE222" s="213">
        <f t="shared" ca="1" si="514"/>
        <v>0</v>
      </c>
      <c r="CF222" s="214">
        <f t="shared" ca="1" si="515"/>
        <v>0</v>
      </c>
      <c r="CG222" s="214">
        <f t="shared" ca="1" si="509"/>
        <v>0</v>
      </c>
      <c r="CH222" s="215">
        <f t="shared" ca="1" si="510"/>
        <v>0</v>
      </c>
      <c r="CI222" s="215">
        <f t="shared" ca="1" si="511"/>
        <v>0</v>
      </c>
      <c r="CJ222" s="790">
        <f t="shared" ca="1" si="512"/>
        <v>0</v>
      </c>
      <c r="CK222" s="796">
        <f t="shared" ca="1" si="517"/>
        <v>0</v>
      </c>
      <c r="CL222" s="4367">
        <f ca="1">CK222+CK223</f>
        <v>0</v>
      </c>
      <c r="CS222" s="2375" t="str">
        <f t="shared" si="497"/>
        <v/>
      </c>
    </row>
    <row r="223" spans="3:180" ht="12.75" hidden="1" customHeight="1">
      <c r="F223" s="5023"/>
      <c r="G223" s="558" t="s">
        <v>8</v>
      </c>
      <c r="H223" s="566">
        <f ca="1">SUM(CG31:CM31)</f>
        <v>0</v>
      </c>
      <c r="I223" s="377">
        <f ca="1">SUM(CG33:CM33)</f>
        <v>0</v>
      </c>
      <c r="J223" s="377">
        <f ca="1">SUM(CG35:CM35)</f>
        <v>0</v>
      </c>
      <c r="K223" s="377">
        <f ca="1">SUM(CG37:CM37)</f>
        <v>0</v>
      </c>
      <c r="L223" s="377">
        <f ca="1">SUM(CG39:CM39)</f>
        <v>0</v>
      </c>
      <c r="M223" s="536">
        <f ca="1">SUM(CG41:CM41)</f>
        <v>0</v>
      </c>
      <c r="Q223" s="4231"/>
      <c r="R223" s="546" t="s">
        <v>8</v>
      </c>
      <c r="S223" s="553">
        <f ca="1">SUM(CL398:CM398)</f>
        <v>0</v>
      </c>
      <c r="T223" s="251">
        <f ca="1">SUM(CL400:CM400)</f>
        <v>0</v>
      </c>
      <c r="U223" s="251">
        <f ca="1">SUM(CL402:CM402)</f>
        <v>0</v>
      </c>
      <c r="V223" s="251">
        <f ca="1">SUM(CL404:CM404)</f>
        <v>0</v>
      </c>
      <c r="W223" s="251">
        <f ca="1">SUM(CL406:CM406)</f>
        <v>0</v>
      </c>
      <c r="X223" s="529">
        <f ca="1">SUM(CL408:CM408)</f>
        <v>0</v>
      </c>
      <c r="AC223" s="4231"/>
      <c r="AD223" s="546" t="s">
        <v>8</v>
      </c>
      <c r="AE223" s="1024">
        <f ca="1">SUM($CG$45:$CM$45)</f>
        <v>0</v>
      </c>
      <c r="AF223" s="1025">
        <f ca="1">SUM($CG$47:$CM$47)</f>
        <v>0</v>
      </c>
      <c r="AG223" s="1025">
        <f ca="1">SUM($CG$49:$CM$49)</f>
        <v>0</v>
      </c>
      <c r="AH223" s="1025">
        <f ca="1">SUM($CG$51:$CM$51)</f>
        <v>0</v>
      </c>
      <c r="AI223" s="1025">
        <f ca="1">SUM($CG$53:$CM$53)</f>
        <v>0</v>
      </c>
      <c r="AJ223" s="1026">
        <f ca="1">SUM($CG$55:$CM$55)</f>
        <v>0</v>
      </c>
      <c r="AQ223" s="4231"/>
      <c r="AR223" s="546" t="s">
        <v>8</v>
      </c>
      <c r="AS223" s="1024">
        <f ca="1">SUM($CG$297:$CM$297)</f>
        <v>0</v>
      </c>
      <c r="AT223" s="1025">
        <f ca="1">SUM($CG$299:$CM$299)</f>
        <v>0</v>
      </c>
      <c r="AU223" s="1025">
        <f ca="1">SUM($CG$301:$CM$301)</f>
        <v>0</v>
      </c>
      <c r="AV223" s="1025">
        <f ca="1">SUM($CG$303:$CM$303)</f>
        <v>0</v>
      </c>
      <c r="AW223" s="1025">
        <f ca="1">SUM($CG$305:$CM$305)</f>
        <v>0</v>
      </c>
      <c r="AX223" s="1026">
        <f ca="1">SUM($CG$307:$CM$307)</f>
        <v>0</v>
      </c>
      <c r="AZ223" s="4231"/>
      <c r="BA223" s="546" t="s">
        <v>8</v>
      </c>
      <c r="BB223" s="1024">
        <f ca="1">SUM($CG$83:$CM$83)</f>
        <v>0</v>
      </c>
      <c r="BC223" s="1025">
        <f ca="1">SUM($CG$85:$CM$85)</f>
        <v>0</v>
      </c>
      <c r="BD223" s="1025">
        <f ca="1">SUM($CG$87:$CM$87)</f>
        <v>0</v>
      </c>
      <c r="BE223" s="1025">
        <f ca="1">SUM($CG$89:$CM$89)</f>
        <v>0</v>
      </c>
      <c r="BF223" s="1025">
        <f ca="1">SUM($CG$91:$CM$91)</f>
        <v>0</v>
      </c>
      <c r="BG223" s="1026">
        <f ca="1">SUM($CG$93:$CM$93)</f>
        <v>0</v>
      </c>
      <c r="BK223" s="216">
        <f ca="1">SUM(CG59:CM59)</f>
        <v>0</v>
      </c>
      <c r="BL223" s="217">
        <f ca="1">SUM(CG61:CM61)</f>
        <v>0</v>
      </c>
      <c r="BM223" s="217">
        <f ca="1">SUM(CG63:CM63)</f>
        <v>0</v>
      </c>
      <c r="BN223" s="217">
        <f ca="1">SUM(CG65:CM65)</f>
        <v>0</v>
      </c>
      <c r="BO223" s="217">
        <f ca="1">SUM(CG67:CM67)</f>
        <v>0</v>
      </c>
      <c r="BP223" s="2061">
        <f ca="1">SUM(CG69:CM69)</f>
        <v>0</v>
      </c>
      <c r="BQ223" s="2067">
        <f t="shared" ca="1" si="513"/>
        <v>0</v>
      </c>
      <c r="BR223" s="4328"/>
      <c r="BS223" s="218">
        <f ca="1">SUM($CG$71:$CM$71)</f>
        <v>0</v>
      </c>
      <c r="BT223" s="219">
        <f ca="1">SUM($CG$73:$CM$73)</f>
        <v>0</v>
      </c>
      <c r="BU223" s="217">
        <f ca="1">SUM($CG$75:$CM$75)</f>
        <v>0</v>
      </c>
      <c r="BV223" s="217">
        <f ca="1">SUM($CG$77:$CM$77)</f>
        <v>0</v>
      </c>
      <c r="BW223" s="217">
        <f ca="1">SUM($CG$79:$CM$79)</f>
        <v>0</v>
      </c>
      <c r="BX223" s="217">
        <f ca="1">SUM($CG$81:$CM$81)</f>
        <v>0</v>
      </c>
      <c r="BY223" s="222"/>
      <c r="BZ223" s="1678"/>
      <c r="CA223" s="1678"/>
      <c r="CB223" s="1678"/>
      <c r="CC223" s="371">
        <f t="shared" ca="1" si="508"/>
        <v>0</v>
      </c>
      <c r="CD223" s="4333"/>
      <c r="CE223" s="220">
        <f t="shared" ca="1" si="514"/>
        <v>0</v>
      </c>
      <c r="CF223" s="221">
        <f t="shared" ca="1" si="515"/>
        <v>0</v>
      </c>
      <c r="CG223" s="221">
        <f t="shared" ca="1" si="509"/>
        <v>0</v>
      </c>
      <c r="CH223" s="222">
        <f t="shared" ca="1" si="510"/>
        <v>0</v>
      </c>
      <c r="CI223" s="222">
        <f t="shared" ca="1" si="511"/>
        <v>0</v>
      </c>
      <c r="CJ223" s="791">
        <f t="shared" ca="1" si="512"/>
        <v>0</v>
      </c>
      <c r="CK223" s="797">
        <f t="shared" ca="1" si="517"/>
        <v>0</v>
      </c>
      <c r="CL223" s="4368"/>
      <c r="CS223" s="2375" t="str">
        <f t="shared" si="497"/>
        <v/>
      </c>
    </row>
    <row r="224" spans="3:180" ht="12.75" hidden="1" customHeight="1">
      <c r="F224" s="4234">
        <v>5</v>
      </c>
      <c r="G224" s="559" t="s">
        <v>7</v>
      </c>
      <c r="H224" s="567">
        <f>SUM(CN30:CT30)</f>
        <v>0</v>
      </c>
      <c r="I224" s="146">
        <f>SUM(CN32:CT32)</f>
        <v>0</v>
      </c>
      <c r="J224" s="146">
        <f>SUM(CN34:CT34)</f>
        <v>0</v>
      </c>
      <c r="K224" s="146">
        <f>SUM(CN36:CT36)</f>
        <v>0</v>
      </c>
      <c r="L224" s="146">
        <f>SUM(CN38:CT38)</f>
        <v>0</v>
      </c>
      <c r="M224" s="537">
        <f>SUM(CN40:CT40)</f>
        <v>0</v>
      </c>
      <c r="Q224" s="4257">
        <v>5</v>
      </c>
      <c r="R224" s="547" t="s">
        <v>7</v>
      </c>
      <c r="S224" s="554">
        <f>SUM(CS397:CT397)</f>
        <v>0</v>
      </c>
      <c r="T224" s="252">
        <f>SUM(CS399:CT399)</f>
        <v>0</v>
      </c>
      <c r="U224" s="252">
        <f>SUM(CS401:CT401)</f>
        <v>0</v>
      </c>
      <c r="V224" s="252">
        <f>SUM(CS403:CT403)</f>
        <v>0</v>
      </c>
      <c r="W224" s="252">
        <f>SUM(CS405:CT405)</f>
        <v>0</v>
      </c>
      <c r="X224" s="530">
        <f>SUM(CS407:CT407)</f>
        <v>0</v>
      </c>
      <c r="AC224" s="4257">
        <v>5</v>
      </c>
      <c r="AD224" s="547" t="s">
        <v>7</v>
      </c>
      <c r="AE224" s="1027">
        <f>SUM($CN$44:$CT$44)</f>
        <v>0</v>
      </c>
      <c r="AF224" s="1028">
        <f>SUM($CN$46:$CT$46)</f>
        <v>0</v>
      </c>
      <c r="AG224" s="1028">
        <f>SUM($CN$48:$CT$48)</f>
        <v>0</v>
      </c>
      <c r="AH224" s="1028">
        <f>SUM($CN$50:$CT$50)</f>
        <v>0</v>
      </c>
      <c r="AI224" s="1028">
        <f>SUM($CN$52:$CT$52)</f>
        <v>0</v>
      </c>
      <c r="AJ224" s="1029">
        <f>SUM($CN$54:$CT$54)</f>
        <v>0</v>
      </c>
      <c r="AQ224" s="4257">
        <v>5</v>
      </c>
      <c r="AR224" s="547" t="s">
        <v>7</v>
      </c>
      <c r="AS224" s="1027">
        <f>SUM($CN$296:$CT$296)</f>
        <v>0</v>
      </c>
      <c r="AT224" s="1028">
        <f>SUM($CN$298:$CT$298)</f>
        <v>0</v>
      </c>
      <c r="AU224" s="1028">
        <f>SUM($CN$300:$CT$300)</f>
        <v>0</v>
      </c>
      <c r="AV224" s="1028">
        <f>SUM($CN$302:$CT$302)</f>
        <v>0</v>
      </c>
      <c r="AW224" s="1028">
        <f>SUM($CN$304:$CT$304)</f>
        <v>0</v>
      </c>
      <c r="AX224" s="1029">
        <f>SUM($CN$306:$CT$306)</f>
        <v>0</v>
      </c>
      <c r="AZ224" s="4257">
        <v>5</v>
      </c>
      <c r="BA224" s="547" t="s">
        <v>7</v>
      </c>
      <c r="BB224" s="1027">
        <f>SUM($CN$82:$CT$82)</f>
        <v>0</v>
      </c>
      <c r="BC224" s="1028">
        <f>SUM($CN$84:$CT$84)</f>
        <v>0</v>
      </c>
      <c r="BD224" s="1028">
        <f>SUM($CN$86:$CT$86)</f>
        <v>0</v>
      </c>
      <c r="BE224" s="1028">
        <f>SUM($CN$88:$CT$88)</f>
        <v>0</v>
      </c>
      <c r="BF224" s="1028">
        <f>SUM($CN$90:$CT$90)</f>
        <v>0</v>
      </c>
      <c r="BG224" s="1029">
        <f>SUM($CN$92:$CT$92)</f>
        <v>0</v>
      </c>
      <c r="BK224" s="193">
        <f>SUM(CN58:CT58)</f>
        <v>0</v>
      </c>
      <c r="BL224" s="194">
        <f>SUM(CN60:CT60)</f>
        <v>0</v>
      </c>
      <c r="BM224" s="194">
        <f>SUM(CN62:CT62)</f>
        <v>0</v>
      </c>
      <c r="BN224" s="194">
        <f>SUM(CN64:CT64)</f>
        <v>0</v>
      </c>
      <c r="BO224" s="194">
        <f>SUM(CN66:CT66)</f>
        <v>0</v>
      </c>
      <c r="BP224" s="2058">
        <f>SUM(CN68:CT68)</f>
        <v>0</v>
      </c>
      <c r="BQ224" s="2066">
        <f t="shared" si="513"/>
        <v>0</v>
      </c>
      <c r="BR224" s="4327">
        <f>BQ224+BQ225</f>
        <v>0</v>
      </c>
      <c r="BS224" s="195">
        <f>SUM($CN$70:$CT$70)</f>
        <v>0</v>
      </c>
      <c r="BT224" s="196">
        <f>SUM($CN$72:$CT$72)</f>
        <v>0</v>
      </c>
      <c r="BU224" s="194">
        <f>SUM($CN$74:$CT$74)</f>
        <v>0</v>
      </c>
      <c r="BV224" s="194">
        <f>SUM($CN$76:$CT$76)</f>
        <v>0</v>
      </c>
      <c r="BW224" s="194">
        <f>SUM($CN$78:$CT$78)</f>
        <v>0</v>
      </c>
      <c r="BX224" s="194">
        <f>SUM($CN$80:$CT$80)</f>
        <v>0</v>
      </c>
      <c r="BY224" s="199"/>
      <c r="BZ224" s="1676"/>
      <c r="CA224" s="1676"/>
      <c r="CB224" s="1676"/>
      <c r="CC224" s="370">
        <f t="shared" si="508"/>
        <v>0</v>
      </c>
      <c r="CD224" s="4332">
        <f>CC224+CC225</f>
        <v>0</v>
      </c>
      <c r="CE224" s="213">
        <f t="shared" si="514"/>
        <v>0</v>
      </c>
      <c r="CF224" s="214">
        <f t="shared" si="515"/>
        <v>0</v>
      </c>
      <c r="CG224" s="214">
        <f t="shared" si="509"/>
        <v>0</v>
      </c>
      <c r="CH224" s="215">
        <f t="shared" si="510"/>
        <v>0</v>
      </c>
      <c r="CI224" s="215">
        <f t="shared" si="511"/>
        <v>0</v>
      </c>
      <c r="CJ224" s="790">
        <f t="shared" si="512"/>
        <v>0</v>
      </c>
      <c r="CK224" s="796">
        <f t="shared" si="517"/>
        <v>0</v>
      </c>
      <c r="CL224" s="4367">
        <f>CK224+CK225</f>
        <v>0</v>
      </c>
      <c r="CS224" s="2375" t="str">
        <f t="shared" si="497"/>
        <v/>
      </c>
    </row>
    <row r="225" spans="5:97" ht="12.75" hidden="1" customHeight="1">
      <c r="F225" s="4235"/>
      <c r="G225" s="560" t="s">
        <v>8</v>
      </c>
      <c r="H225" s="566">
        <f>SUM(CN31:CT31)</f>
        <v>0</v>
      </c>
      <c r="I225" s="377">
        <f>SUM(CN33:CT33)</f>
        <v>0</v>
      </c>
      <c r="J225" s="377">
        <f>SUM(CN35:CT35)</f>
        <v>0</v>
      </c>
      <c r="K225" s="377">
        <f>SUM(CN37:CT37)</f>
        <v>0</v>
      </c>
      <c r="L225" s="377">
        <f>SUM(CN39:CT39)</f>
        <v>0</v>
      </c>
      <c r="M225" s="536">
        <f>SUM(CN41:CT41)</f>
        <v>0</v>
      </c>
      <c r="Q225" s="4258"/>
      <c r="R225" s="548" t="s">
        <v>8</v>
      </c>
      <c r="S225" s="553">
        <f>SUM(CS398:CT398)</f>
        <v>0</v>
      </c>
      <c r="T225" s="251">
        <f>SUM(CS400:CT400)</f>
        <v>0</v>
      </c>
      <c r="U225" s="251">
        <f>SUM(CS402:CT402)</f>
        <v>0</v>
      </c>
      <c r="V225" s="251">
        <f>SUM(CS404:CT404)</f>
        <v>0</v>
      </c>
      <c r="W225" s="251">
        <f>SUM(CS406:CT406)</f>
        <v>0</v>
      </c>
      <c r="X225" s="529">
        <f>SUM(CS408:CT408)</f>
        <v>0</v>
      </c>
      <c r="AC225" s="4258"/>
      <c r="AD225" s="548" t="s">
        <v>8</v>
      </c>
      <c r="AE225" s="1024">
        <f>SUM($CN$45:$CT$45)</f>
        <v>0</v>
      </c>
      <c r="AF225" s="1025">
        <f>SUM($CN$47:$CT$47)</f>
        <v>0</v>
      </c>
      <c r="AG225" s="1025">
        <f>SUM($CN$49:$CT$49)</f>
        <v>0</v>
      </c>
      <c r="AH225" s="1025">
        <f>SUM($CN$51:$CT$51)</f>
        <v>0</v>
      </c>
      <c r="AI225" s="1025">
        <f>SUM($CN$53:$CT$53)</f>
        <v>0</v>
      </c>
      <c r="AJ225" s="1026">
        <f>SUM($CN$55:$CT$55)</f>
        <v>0</v>
      </c>
      <c r="AQ225" s="4258"/>
      <c r="AR225" s="548" t="s">
        <v>8</v>
      </c>
      <c r="AS225" s="1024">
        <f>SUM($CN$297:$CT$297)</f>
        <v>0</v>
      </c>
      <c r="AT225" s="1025">
        <f>SUM($CN$299:$CT$299)</f>
        <v>0</v>
      </c>
      <c r="AU225" s="1025">
        <f>SUM($CN$301:$CT$301)</f>
        <v>0</v>
      </c>
      <c r="AV225" s="1025">
        <f>SUM($CN$303:$CT$303)</f>
        <v>0</v>
      </c>
      <c r="AW225" s="1025">
        <f>SUM($CN$305:$CT$305)</f>
        <v>0</v>
      </c>
      <c r="AX225" s="1026">
        <f>SUM($CN$307:$CT$307)</f>
        <v>0</v>
      </c>
      <c r="AZ225" s="4258"/>
      <c r="BA225" s="548" t="s">
        <v>8</v>
      </c>
      <c r="BB225" s="1024">
        <f>SUM($CN$83:$CT$83)</f>
        <v>0</v>
      </c>
      <c r="BC225" s="1025">
        <f>SUM($CN$85:$CT$85)</f>
        <v>0</v>
      </c>
      <c r="BD225" s="1025">
        <f>SUM($CN$87:$CT$87)</f>
        <v>0</v>
      </c>
      <c r="BE225" s="1025">
        <f>SUM($CN$89:$CT$89)</f>
        <v>0</v>
      </c>
      <c r="BF225" s="1025">
        <f>SUM($CN$91:$CT$91)</f>
        <v>0</v>
      </c>
      <c r="BG225" s="1026">
        <f>SUM($CN$93:$CT$93)</f>
        <v>0</v>
      </c>
      <c r="BK225" s="201">
        <f>SUM(CN59:CT59)</f>
        <v>0</v>
      </c>
      <c r="BL225" s="202">
        <f>SUM(CN61:CT61)</f>
        <v>0</v>
      </c>
      <c r="BM225" s="202">
        <f>SUM(CN63:CT63)</f>
        <v>0</v>
      </c>
      <c r="BN225" s="202">
        <f>SUM(CN65:CT65)</f>
        <v>0</v>
      </c>
      <c r="BO225" s="202">
        <f>SUM(CN67:CT67)</f>
        <v>0</v>
      </c>
      <c r="BP225" s="2059">
        <f>SUM(CN69:CT69)</f>
        <v>0</v>
      </c>
      <c r="BQ225" s="2067">
        <f t="shared" si="513"/>
        <v>0</v>
      </c>
      <c r="BR225" s="4328"/>
      <c r="BS225" s="1270">
        <f>SUM($CN$71:$CT$71)</f>
        <v>0</v>
      </c>
      <c r="BT225" s="204">
        <f>SUM($CN$73:$CT$73)</f>
        <v>0</v>
      </c>
      <c r="BU225" s="202">
        <f>SUM($CN$75:$CT$75)</f>
        <v>0</v>
      </c>
      <c r="BV225" s="202">
        <f>SUM($CN$77:$CT$77)</f>
        <v>0</v>
      </c>
      <c r="BW225" s="202">
        <f>SUM($CN$79:$CT$79)</f>
        <v>0</v>
      </c>
      <c r="BX225" s="202">
        <f>SUM($CN$81:$CT$81)</f>
        <v>0</v>
      </c>
      <c r="BY225" s="207"/>
      <c r="BZ225" s="1677"/>
      <c r="CA225" s="1677"/>
      <c r="CB225" s="1677"/>
      <c r="CC225" s="371">
        <f t="shared" si="508"/>
        <v>0</v>
      </c>
      <c r="CD225" s="4333"/>
      <c r="CE225" s="220">
        <f t="shared" si="514"/>
        <v>0</v>
      </c>
      <c r="CF225" s="221">
        <f t="shared" si="515"/>
        <v>0</v>
      </c>
      <c r="CG225" s="221">
        <f t="shared" si="509"/>
        <v>0</v>
      </c>
      <c r="CH225" s="222">
        <f t="shared" si="510"/>
        <v>0</v>
      </c>
      <c r="CI225" s="222">
        <f t="shared" si="511"/>
        <v>0</v>
      </c>
      <c r="CJ225" s="791">
        <f t="shared" si="512"/>
        <v>0</v>
      </c>
      <c r="CK225" s="797">
        <f t="shared" si="517"/>
        <v>0</v>
      </c>
      <c r="CL225" s="4368"/>
      <c r="CS225" s="2375" t="str">
        <f t="shared" si="497"/>
        <v/>
      </c>
    </row>
    <row r="226" spans="5:97" ht="12.75" hidden="1" customHeight="1">
      <c r="F226" s="4236"/>
      <c r="G226" s="561"/>
      <c r="H226" s="568"/>
      <c r="I226" s="53"/>
      <c r="J226" s="53"/>
      <c r="K226" s="53"/>
      <c r="L226" s="53"/>
      <c r="M226" s="538"/>
      <c r="Q226" s="4230"/>
      <c r="R226" s="549"/>
      <c r="S226" s="555"/>
      <c r="T226" s="253"/>
      <c r="U226" s="253"/>
      <c r="V226" s="253"/>
      <c r="W226" s="253"/>
      <c r="X226" s="531"/>
      <c r="AC226" s="4230"/>
      <c r="AD226" s="549"/>
      <c r="AE226" s="1030"/>
      <c r="AF226" s="1031"/>
      <c r="AG226" s="1031"/>
      <c r="AH226" s="1031"/>
      <c r="AI226" s="1031"/>
      <c r="AJ226" s="1032"/>
      <c r="AQ226" s="4230"/>
      <c r="AR226" s="549"/>
      <c r="AS226" s="1030"/>
      <c r="AT226" s="1031"/>
      <c r="AU226" s="1031"/>
      <c r="AV226" s="1031"/>
      <c r="AW226" s="1031"/>
      <c r="AX226" s="1032"/>
      <c r="AZ226" s="4230"/>
      <c r="BA226" s="549"/>
      <c r="BB226" s="1030"/>
      <c r="BC226" s="1031"/>
      <c r="BD226" s="1031"/>
      <c r="BE226" s="1031"/>
      <c r="BF226" s="1031"/>
      <c r="BG226" s="1032"/>
      <c r="BK226" s="213"/>
      <c r="BL226" s="215"/>
      <c r="BM226" s="215"/>
      <c r="BN226" s="215"/>
      <c r="BO226" s="215"/>
      <c r="BP226" s="2062"/>
      <c r="BQ226" s="2066"/>
      <c r="BR226" s="4327"/>
      <c r="BS226" s="1666"/>
      <c r="BT226" s="214"/>
      <c r="BU226" s="215"/>
      <c r="BV226" s="215"/>
      <c r="BW226" s="215"/>
      <c r="BX226" s="215"/>
      <c r="BY226" s="215"/>
      <c r="BZ226" s="1667"/>
      <c r="CA226" s="1667"/>
      <c r="CB226" s="1667"/>
      <c r="CC226" s="370"/>
      <c r="CD226" s="4332"/>
      <c r="CE226" s="213"/>
      <c r="CF226" s="214"/>
      <c r="CG226" s="214"/>
      <c r="CH226" s="215"/>
      <c r="CI226" s="215"/>
      <c r="CJ226" s="790"/>
      <c r="CK226" s="796"/>
      <c r="CL226" s="4367"/>
      <c r="CS226" s="2375" t="str">
        <f t="shared" si="497"/>
        <v/>
      </c>
    </row>
    <row r="227" spans="5:97" ht="13.5" hidden="1" customHeight="1" thickBot="1">
      <c r="F227" s="4237"/>
      <c r="G227" s="558"/>
      <c r="H227" s="566"/>
      <c r="I227" s="377"/>
      <c r="J227" s="377"/>
      <c r="K227" s="377"/>
      <c r="L227" s="377"/>
      <c r="M227" s="536"/>
      <c r="Q227" s="4249"/>
      <c r="R227" s="546"/>
      <c r="S227" s="553"/>
      <c r="T227" s="251"/>
      <c r="U227" s="251"/>
      <c r="V227" s="251"/>
      <c r="W227" s="251"/>
      <c r="X227" s="529"/>
      <c r="AC227" s="4249"/>
      <c r="AD227" s="546"/>
      <c r="AE227" s="1024"/>
      <c r="AF227" s="1025"/>
      <c r="AG227" s="1025"/>
      <c r="AH227" s="1025"/>
      <c r="AI227" s="1025"/>
      <c r="AJ227" s="1026"/>
      <c r="AQ227" s="4249"/>
      <c r="AR227" s="546"/>
      <c r="AS227" s="1024"/>
      <c r="AT227" s="1025"/>
      <c r="AU227" s="1025"/>
      <c r="AV227" s="1025"/>
      <c r="AW227" s="1025"/>
      <c r="AX227" s="1026"/>
      <c r="AZ227" s="4249"/>
      <c r="BA227" s="546"/>
      <c r="BB227" s="1024"/>
      <c r="BC227" s="1025"/>
      <c r="BD227" s="1025"/>
      <c r="BE227" s="1025"/>
      <c r="BF227" s="1025"/>
      <c r="BG227" s="1026"/>
      <c r="BK227" s="2063"/>
      <c r="BL227" s="2064"/>
      <c r="BM227" s="2064"/>
      <c r="BN227" s="2064"/>
      <c r="BO227" s="2064"/>
      <c r="BP227" s="2065"/>
      <c r="BQ227" s="2068"/>
      <c r="BR227" s="5020"/>
      <c r="BS227" s="1671"/>
      <c r="BT227" s="1672"/>
      <c r="BU227" s="1670"/>
      <c r="BV227" s="1670"/>
      <c r="BW227" s="1670"/>
      <c r="BX227" s="1670"/>
      <c r="BY227" s="1670"/>
      <c r="BZ227" s="1673"/>
      <c r="CA227" s="1673"/>
      <c r="CB227" s="1673"/>
      <c r="CC227" s="1668"/>
      <c r="CD227" s="5017"/>
      <c r="CE227" s="1669"/>
      <c r="CF227" s="1672"/>
      <c r="CG227" s="1672"/>
      <c r="CH227" s="1670"/>
      <c r="CI227" s="1670"/>
      <c r="CJ227" s="1674"/>
      <c r="CK227" s="1675"/>
      <c r="CL227" s="5022"/>
      <c r="CS227" s="2375" t="str">
        <f t="shared" si="497"/>
        <v/>
      </c>
    </row>
    <row r="228" spans="5:97" ht="12.75" hidden="1" customHeight="1">
      <c r="F228" s="4269" t="s">
        <v>5</v>
      </c>
      <c r="G228" s="577" t="s">
        <v>7</v>
      </c>
      <c r="H228" s="578">
        <f t="shared" ref="H228:M228" ca="1" si="518">SUM(H216+H218+H220+H222+H224+H226)</f>
        <v>0</v>
      </c>
      <c r="I228" s="579">
        <f t="shared" ca="1" si="518"/>
        <v>0</v>
      </c>
      <c r="J228" s="579">
        <f t="shared" ca="1" si="518"/>
        <v>0</v>
      </c>
      <c r="K228" s="579">
        <f t="shared" ca="1" si="518"/>
        <v>0</v>
      </c>
      <c r="L228" s="579">
        <f t="shared" ca="1" si="518"/>
        <v>0</v>
      </c>
      <c r="M228" s="580">
        <f t="shared" ca="1" si="518"/>
        <v>0</v>
      </c>
      <c r="Q228" s="4354" t="s">
        <v>5</v>
      </c>
      <c r="R228" s="581" t="s">
        <v>7</v>
      </c>
      <c r="S228" s="582">
        <f ca="1">SUM(S216+S218+S220+S222+S224+S226)</f>
        <v>0</v>
      </c>
      <c r="T228" s="583">
        <f t="shared" ref="T228:X228" ca="1" si="519">SUM(T216+T218+T220+T222+T224+T226)</f>
        <v>0</v>
      </c>
      <c r="U228" s="583">
        <f t="shared" ca="1" si="519"/>
        <v>0</v>
      </c>
      <c r="V228" s="583">
        <f t="shared" ca="1" si="519"/>
        <v>0</v>
      </c>
      <c r="W228" s="583">
        <f t="shared" ca="1" si="519"/>
        <v>0</v>
      </c>
      <c r="X228" s="584">
        <f t="shared" ca="1" si="519"/>
        <v>0</v>
      </c>
      <c r="AC228" s="4354" t="s">
        <v>5</v>
      </c>
      <c r="AD228" s="581" t="s">
        <v>7</v>
      </c>
      <c r="AE228" s="1033">
        <f ca="1">SUM(AE216+AE218+AE220+AE222+AE224+AE226)</f>
        <v>0</v>
      </c>
      <c r="AF228" s="1034">
        <f t="shared" ref="AF228:AJ228" ca="1" si="520">SUM(AF216+AF218+AF220+AF222+AF224+AF226)</f>
        <v>0</v>
      </c>
      <c r="AG228" s="1034">
        <f t="shared" ca="1" si="520"/>
        <v>0</v>
      </c>
      <c r="AH228" s="1034">
        <f t="shared" ca="1" si="520"/>
        <v>0</v>
      </c>
      <c r="AI228" s="1034">
        <f t="shared" ca="1" si="520"/>
        <v>0</v>
      </c>
      <c r="AJ228" s="1035">
        <f t="shared" ca="1" si="520"/>
        <v>0</v>
      </c>
      <c r="AQ228" s="4354" t="s">
        <v>5</v>
      </c>
      <c r="AR228" s="581" t="s">
        <v>7</v>
      </c>
      <c r="AS228" s="1033">
        <f ca="1">SUM(AS216+AS218+AS220+AS222+AS224+AS226)</f>
        <v>0</v>
      </c>
      <c r="AT228" s="1034">
        <f t="shared" ref="AT228:AX228" ca="1" si="521">SUM(AT216+AT218+AT220+AT222+AT224+AT226)</f>
        <v>0</v>
      </c>
      <c r="AU228" s="1034">
        <f t="shared" ca="1" si="521"/>
        <v>0</v>
      </c>
      <c r="AV228" s="1034">
        <f t="shared" ca="1" si="521"/>
        <v>0</v>
      </c>
      <c r="AW228" s="1034">
        <f t="shared" ca="1" si="521"/>
        <v>0</v>
      </c>
      <c r="AX228" s="1035">
        <f t="shared" ca="1" si="521"/>
        <v>0</v>
      </c>
      <c r="AZ228" s="4354" t="s">
        <v>5</v>
      </c>
      <c r="BA228" s="581" t="s">
        <v>7</v>
      </c>
      <c r="BB228" s="1033">
        <f ca="1">SUM(BB216+BB218+BB220+BB222+BB224+BB226)</f>
        <v>0</v>
      </c>
      <c r="BC228" s="1034">
        <f t="shared" ref="BC228:BG228" ca="1" si="522">SUM(BC216+BC218+BC220+BC222+BC224+BC226)</f>
        <v>0</v>
      </c>
      <c r="BD228" s="1034">
        <f t="shared" ca="1" si="522"/>
        <v>0</v>
      </c>
      <c r="BE228" s="1034">
        <f t="shared" ca="1" si="522"/>
        <v>0</v>
      </c>
      <c r="BF228" s="1034">
        <f t="shared" ca="1" si="522"/>
        <v>0</v>
      </c>
      <c r="BG228" s="1035">
        <f t="shared" ca="1" si="522"/>
        <v>0</v>
      </c>
      <c r="BK228" s="2069">
        <f t="shared" ref="BK228:BQ228" ca="1" si="523">SUM(BK216+BK218+BK220+BK222+BK224+BK226)</f>
        <v>0</v>
      </c>
      <c r="BL228" s="2070">
        <f t="shared" ca="1" si="523"/>
        <v>0</v>
      </c>
      <c r="BM228" s="2070">
        <f t="shared" ca="1" si="523"/>
        <v>0</v>
      </c>
      <c r="BN228" s="2070">
        <f t="shared" ca="1" si="523"/>
        <v>0</v>
      </c>
      <c r="BO228" s="2070">
        <f t="shared" ca="1" si="523"/>
        <v>0</v>
      </c>
      <c r="BP228" s="2070">
        <f t="shared" ca="1" si="523"/>
        <v>0</v>
      </c>
      <c r="BQ228" s="2071">
        <f t="shared" ca="1" si="523"/>
        <v>0</v>
      </c>
      <c r="BR228" s="4356">
        <f ca="1">BQ228+BQ229</f>
        <v>0</v>
      </c>
      <c r="BS228" s="645">
        <f t="shared" ref="BS228:BX228" ca="1" si="524">SUM(BS216+BS218+BS220+BS222+BS224+BS226)</f>
        <v>0</v>
      </c>
      <c r="BT228" s="643">
        <f t="shared" ca="1" si="524"/>
        <v>0</v>
      </c>
      <c r="BU228" s="643">
        <f t="shared" ca="1" si="524"/>
        <v>0</v>
      </c>
      <c r="BV228" s="643">
        <f t="shared" ca="1" si="524"/>
        <v>0</v>
      </c>
      <c r="BW228" s="643">
        <f t="shared" ca="1" si="524"/>
        <v>0</v>
      </c>
      <c r="BX228" s="643">
        <f t="shared" ca="1" si="524"/>
        <v>0</v>
      </c>
      <c r="BY228" s="643"/>
      <c r="BZ228" s="643"/>
      <c r="CA228" s="643"/>
      <c r="CB228" s="643"/>
      <c r="CC228" s="644">
        <f ca="1">SUM(CC216+CC218+CC220+CC222+CC224+CC226)</f>
        <v>0</v>
      </c>
      <c r="CD228" s="5018">
        <f ca="1">SUM(CD216:CD227)</f>
        <v>0</v>
      </c>
      <c r="CE228" s="642">
        <f t="shared" ref="CE228:CH228" ca="1" si="525">SUM(CE216+CE218+CE220+CE222+CE224+CE226)</f>
        <v>0</v>
      </c>
      <c r="CF228" s="643">
        <f t="shared" ca="1" si="525"/>
        <v>0</v>
      </c>
      <c r="CG228" s="643">
        <f t="shared" ca="1" si="525"/>
        <v>0</v>
      </c>
      <c r="CH228" s="643">
        <f t="shared" ca="1" si="525"/>
        <v>0</v>
      </c>
      <c r="CI228" s="643">
        <f ca="1">SUM(CI216+CI218+CI220+CI222+CI224+CI226)</f>
        <v>0</v>
      </c>
      <c r="CJ228" s="792">
        <f t="shared" ref="CJ228" ca="1" si="526">SUM(CJ216+CJ218+CJ220+CJ222+CJ224+CJ226)</f>
        <v>0</v>
      </c>
      <c r="CK228" s="798">
        <f t="shared" ref="CK228:CK229" ca="1" si="527">SUM(CE228:CJ228)</f>
        <v>0</v>
      </c>
      <c r="CL228" s="4358">
        <f ca="1">CK228+CK229</f>
        <v>0</v>
      </c>
      <c r="CS228" s="2375" t="str">
        <f t="shared" si="497"/>
        <v/>
      </c>
    </row>
    <row r="229" spans="5:97" ht="13.5" hidden="1" customHeight="1" thickBot="1">
      <c r="F229" s="4270"/>
      <c r="G229" s="563" t="s">
        <v>8</v>
      </c>
      <c r="H229" s="569">
        <f t="shared" ref="H229:M229" ca="1" si="528">SUM(H217+H219+H221+H223+H225+H227)</f>
        <v>0</v>
      </c>
      <c r="I229" s="539">
        <f t="shared" ca="1" si="528"/>
        <v>0</v>
      </c>
      <c r="J229" s="539">
        <f t="shared" ca="1" si="528"/>
        <v>0</v>
      </c>
      <c r="K229" s="539">
        <f t="shared" ca="1" si="528"/>
        <v>0</v>
      </c>
      <c r="L229" s="539">
        <f t="shared" ca="1" si="528"/>
        <v>0</v>
      </c>
      <c r="M229" s="540">
        <f t="shared" ca="1" si="528"/>
        <v>0</v>
      </c>
      <c r="Q229" s="4355"/>
      <c r="R229" s="550" t="s">
        <v>8</v>
      </c>
      <c r="S229" s="556">
        <f t="shared" ref="S229:X229" ca="1" si="529">SUM(S217+S219+S221+S223+S225+S227)</f>
        <v>0</v>
      </c>
      <c r="T229" s="532">
        <f t="shared" ca="1" si="529"/>
        <v>0</v>
      </c>
      <c r="U229" s="532">
        <f t="shared" ca="1" si="529"/>
        <v>0</v>
      </c>
      <c r="V229" s="532">
        <f t="shared" ca="1" si="529"/>
        <v>0</v>
      </c>
      <c r="W229" s="532">
        <f t="shared" ca="1" si="529"/>
        <v>0</v>
      </c>
      <c r="X229" s="533">
        <f t="shared" ca="1" si="529"/>
        <v>0</v>
      </c>
      <c r="AC229" s="4355"/>
      <c r="AD229" s="550" t="s">
        <v>8</v>
      </c>
      <c r="AE229" s="1036">
        <f t="shared" ref="AE229:AJ229" ca="1" si="530">SUM(AE217+AE219+AE221+AE223+AE225+AE227)</f>
        <v>0</v>
      </c>
      <c r="AF229" s="1037">
        <f t="shared" ca="1" si="530"/>
        <v>0</v>
      </c>
      <c r="AG229" s="1037">
        <f t="shared" ca="1" si="530"/>
        <v>0</v>
      </c>
      <c r="AH229" s="1037">
        <f t="shared" ca="1" si="530"/>
        <v>0</v>
      </c>
      <c r="AI229" s="1037">
        <f t="shared" ca="1" si="530"/>
        <v>0</v>
      </c>
      <c r="AJ229" s="1038">
        <f t="shared" ca="1" si="530"/>
        <v>0</v>
      </c>
      <c r="AQ229" s="4355"/>
      <c r="AR229" s="550" t="s">
        <v>8</v>
      </c>
      <c r="AS229" s="1036">
        <f t="shared" ref="AS229:AX229" ca="1" si="531">SUM(AS217+AS219+AS221+AS223+AS225+AS227)</f>
        <v>0</v>
      </c>
      <c r="AT229" s="1037">
        <f t="shared" ca="1" si="531"/>
        <v>0</v>
      </c>
      <c r="AU229" s="1037">
        <f t="shared" ca="1" si="531"/>
        <v>0</v>
      </c>
      <c r="AV229" s="1037">
        <f t="shared" ca="1" si="531"/>
        <v>0</v>
      </c>
      <c r="AW229" s="1037">
        <f t="shared" ca="1" si="531"/>
        <v>0</v>
      </c>
      <c r="AX229" s="1038">
        <f t="shared" ca="1" si="531"/>
        <v>0</v>
      </c>
      <c r="AZ229" s="4355"/>
      <c r="BA229" s="550" t="s">
        <v>8</v>
      </c>
      <c r="BB229" s="1036">
        <f t="shared" ref="BB229:BG229" ca="1" si="532">SUM(BB217+BB219+BB221+BB223+BB225+BB227)</f>
        <v>0</v>
      </c>
      <c r="BC229" s="1037">
        <f t="shared" ca="1" si="532"/>
        <v>0</v>
      </c>
      <c r="BD229" s="1037">
        <f t="shared" ca="1" si="532"/>
        <v>0</v>
      </c>
      <c r="BE229" s="1037">
        <f t="shared" ca="1" si="532"/>
        <v>0</v>
      </c>
      <c r="BF229" s="1037">
        <f t="shared" ca="1" si="532"/>
        <v>0</v>
      </c>
      <c r="BG229" s="1038">
        <f t="shared" ca="1" si="532"/>
        <v>0</v>
      </c>
      <c r="BK229" s="2072">
        <f t="shared" ref="BK229:BQ229" ca="1" si="533">SUM(BK217+BK219+BK221+BK223+BK225+BK227)</f>
        <v>0</v>
      </c>
      <c r="BL229" s="2073">
        <f t="shared" ca="1" si="533"/>
        <v>0</v>
      </c>
      <c r="BM229" s="2073">
        <f t="shared" ca="1" si="533"/>
        <v>0</v>
      </c>
      <c r="BN229" s="2073">
        <f t="shared" ca="1" si="533"/>
        <v>0</v>
      </c>
      <c r="BO229" s="2073">
        <f t="shared" ca="1" si="533"/>
        <v>0</v>
      </c>
      <c r="BP229" s="2073">
        <f t="shared" ca="1" si="533"/>
        <v>0</v>
      </c>
      <c r="BQ229" s="2074">
        <f t="shared" ca="1" si="533"/>
        <v>0</v>
      </c>
      <c r="BR229" s="4357"/>
      <c r="BS229" s="365">
        <f t="shared" ref="BS229:BX229" ca="1" si="534">SUM(BS217+BS219+BS221+BS223+BS225+BS227)</f>
        <v>0</v>
      </c>
      <c r="BT229" s="364">
        <f t="shared" ca="1" si="534"/>
        <v>0</v>
      </c>
      <c r="BU229" s="364">
        <f t="shared" ca="1" si="534"/>
        <v>0</v>
      </c>
      <c r="BV229" s="364">
        <f t="shared" ca="1" si="534"/>
        <v>0</v>
      </c>
      <c r="BW229" s="364">
        <f t="shared" ca="1" si="534"/>
        <v>0</v>
      </c>
      <c r="BX229" s="364">
        <f t="shared" ca="1" si="534"/>
        <v>0</v>
      </c>
      <c r="BY229" s="364"/>
      <c r="BZ229" s="364"/>
      <c r="CA229" s="364">
        <f>SUM(CA217+CA219+CA221+CA223+CA225+CA227)</f>
        <v>0</v>
      </c>
      <c r="CB229" s="364">
        <f>SUM(CB217+CB219+CB221+CB223+CB225+CB227)</f>
        <v>0</v>
      </c>
      <c r="CC229" s="372">
        <f ca="1">SUM(CC217+CC219+CC221+CC223+CC225+CC227)</f>
        <v>0</v>
      </c>
      <c r="CD229" s="5019"/>
      <c r="CE229" s="363">
        <f t="shared" ref="CE229:CJ229" ca="1" si="535">SUM(CE217+CE219+CE221+CE223+CE225+CE227)</f>
        <v>0</v>
      </c>
      <c r="CF229" s="364">
        <f t="shared" ca="1" si="535"/>
        <v>0</v>
      </c>
      <c r="CG229" s="364">
        <f t="shared" ca="1" si="535"/>
        <v>0</v>
      </c>
      <c r="CH229" s="364">
        <f t="shared" ca="1" si="535"/>
        <v>0</v>
      </c>
      <c r="CI229" s="364">
        <f t="shared" ca="1" si="535"/>
        <v>0</v>
      </c>
      <c r="CJ229" s="793">
        <f t="shared" ca="1" si="535"/>
        <v>0</v>
      </c>
      <c r="CK229" s="799">
        <f t="shared" ca="1" si="527"/>
        <v>0</v>
      </c>
      <c r="CL229" s="4359"/>
      <c r="CS229" s="2375" t="str">
        <f t="shared" si="497"/>
        <v/>
      </c>
    </row>
    <row r="230" spans="5:97" ht="12.75" hidden="1" customHeight="1">
      <c r="CS230" s="2375" t="str">
        <f t="shared" si="497"/>
        <v/>
      </c>
    </row>
    <row r="231" spans="5:97" ht="12.75" hidden="1" customHeight="1">
      <c r="CS231" s="2375" t="str">
        <f t="shared" si="497"/>
        <v/>
      </c>
    </row>
    <row r="232" spans="5:97" ht="12.75" hidden="1" customHeight="1">
      <c r="AZ232" s="3" t="s">
        <v>226</v>
      </c>
      <c r="BA232" s="3"/>
      <c r="BB232" s="4250" t="s">
        <v>224</v>
      </c>
      <c r="BC232" s="4250"/>
      <c r="BD232" s="4250"/>
      <c r="BE232" s="3"/>
      <c r="BF232" s="3"/>
      <c r="BG232" s="3"/>
      <c r="BH232" s="3" t="s">
        <v>226</v>
      </c>
      <c r="BI232" s="3"/>
      <c r="BJ232" s="4250" t="s">
        <v>224</v>
      </c>
      <c r="BK232" s="4250"/>
      <c r="BL232" s="4250"/>
      <c r="BM232" s="3"/>
      <c r="BN232" s="3"/>
      <c r="BO232" s="3"/>
      <c r="CS232" s="2375" t="str">
        <f t="shared" si="497"/>
        <v/>
      </c>
    </row>
    <row r="233" spans="5:97" ht="13.5" hidden="1" customHeight="1" thickBot="1">
      <c r="AZ233" s="4248" t="s">
        <v>233</v>
      </c>
      <c r="BA233" s="4248"/>
      <c r="BB233" s="4248"/>
      <c r="BC233" s="4248"/>
      <c r="BD233" s="4248"/>
      <c r="BE233" s="4248"/>
      <c r="BF233" s="4248"/>
      <c r="BG233" s="4248"/>
      <c r="BH233" s="4248" t="s">
        <v>235</v>
      </c>
      <c r="BI233" s="4248"/>
      <c r="BJ233" s="4248"/>
      <c r="BK233" s="4248"/>
      <c r="BL233" s="4248"/>
      <c r="BM233" s="4248"/>
      <c r="BN233" s="4248"/>
      <c r="BO233" s="4248"/>
      <c r="CS233" s="2375" t="str">
        <f t="shared" si="497"/>
        <v/>
      </c>
    </row>
    <row r="234" spans="5:97" ht="63.75" hidden="1" customHeight="1" thickBot="1">
      <c r="AZ234" s="2087"/>
      <c r="BA234" s="2088"/>
      <c r="BB234" s="2089" t="str">
        <f>BB215</f>
        <v>EĞİTİM FAK.</v>
      </c>
      <c r="BC234" s="2089" t="str">
        <f t="shared" ref="BC234:BG234" si="536">BC215</f>
        <v>FEN EDEBİYAT FAK.</v>
      </c>
      <c r="BD234" s="2089" t="str">
        <f t="shared" si="536"/>
        <v>İLAHİYAT FAK.</v>
      </c>
      <c r="BE234" s="2089" t="str">
        <f t="shared" si="536"/>
        <v>SAĞLIK BİL. FAK.</v>
      </c>
      <c r="BF234" s="2089" t="str">
        <f t="shared" si="536"/>
        <v>MİMARLIK FAK.</v>
      </c>
      <c r="BG234" s="2089" t="str">
        <f t="shared" si="536"/>
        <v>ZİRAAT FAK.</v>
      </c>
      <c r="BH234" s="541"/>
      <c r="BI234" s="575"/>
      <c r="BJ234" s="1015" t="str">
        <f>BB234</f>
        <v>EĞİTİM FAK.</v>
      </c>
      <c r="BK234" s="1015" t="str">
        <f t="shared" ref="BK234:BO234" si="537">BC234</f>
        <v>FEN EDEBİYAT FAK.</v>
      </c>
      <c r="BL234" s="1015" t="str">
        <f t="shared" si="537"/>
        <v>İLAHİYAT FAK.</v>
      </c>
      <c r="BM234" s="1015" t="str">
        <f t="shared" si="537"/>
        <v>SAĞLIK BİL. FAK.</v>
      </c>
      <c r="BN234" s="1015" t="str">
        <f t="shared" si="537"/>
        <v>MİMARLIK FAK.</v>
      </c>
      <c r="BO234" s="1015" t="str">
        <f t="shared" si="537"/>
        <v>ZİRAAT FAK.</v>
      </c>
      <c r="CS234" s="2375" t="str">
        <f t="shared" si="497"/>
        <v/>
      </c>
    </row>
    <row r="235" spans="5:97" ht="12.75" hidden="1" customHeight="1">
      <c r="AZ235" s="5032">
        <v>1</v>
      </c>
      <c r="BA235" s="2090" t="s">
        <v>7</v>
      </c>
      <c r="BB235" s="2091">
        <f>IF($BI$215=1,BB216,0)</f>
        <v>0</v>
      </c>
      <c r="BC235" s="2091">
        <f t="shared" ref="BC235:BG235" si="538">IF($BI$215=1,BC216,0)</f>
        <v>0</v>
      </c>
      <c r="BD235" s="2091">
        <f t="shared" si="538"/>
        <v>0</v>
      </c>
      <c r="BE235" s="2091">
        <f t="shared" si="538"/>
        <v>0</v>
      </c>
      <c r="BF235" s="2091">
        <f t="shared" si="538"/>
        <v>0</v>
      </c>
      <c r="BG235" s="2091">
        <f t="shared" si="538"/>
        <v>0</v>
      </c>
      <c r="BH235" s="4274">
        <v>1</v>
      </c>
      <c r="BI235" s="574" t="s">
        <v>7</v>
      </c>
      <c r="BJ235" s="1018">
        <f>IF(OR($BI$215="",$BI$215=3),BB216,0)</f>
        <v>0</v>
      </c>
      <c r="BK235" s="1018">
        <f t="shared" ref="BK235:BO235" si="539">IF(OR($BI$215="",$BI$215=3),BC216,0)</f>
        <v>0</v>
      </c>
      <c r="BL235" s="1018">
        <f t="shared" si="539"/>
        <v>0</v>
      </c>
      <c r="BM235" s="1018">
        <f t="shared" si="539"/>
        <v>0</v>
      </c>
      <c r="BN235" s="1018">
        <f t="shared" si="539"/>
        <v>0</v>
      </c>
      <c r="BO235" s="1018">
        <f t="shared" si="539"/>
        <v>0</v>
      </c>
      <c r="CS235" s="2375" t="str">
        <f t="shared" si="497"/>
        <v/>
      </c>
    </row>
    <row r="236" spans="5:97" ht="12.75" hidden="1" customHeight="1">
      <c r="AZ236" s="5033"/>
      <c r="BA236" s="2092" t="s">
        <v>8</v>
      </c>
      <c r="BB236" s="2091">
        <f t="shared" ref="BB236:BG236" si="540">IF($BI$215=1,BB217,0)</f>
        <v>0</v>
      </c>
      <c r="BC236" s="2091">
        <f t="shared" si="540"/>
        <v>0</v>
      </c>
      <c r="BD236" s="2091">
        <f t="shared" si="540"/>
        <v>0</v>
      </c>
      <c r="BE236" s="2091">
        <f t="shared" si="540"/>
        <v>0</v>
      </c>
      <c r="BF236" s="2091">
        <f t="shared" si="540"/>
        <v>0</v>
      </c>
      <c r="BG236" s="2091">
        <f t="shared" si="540"/>
        <v>0</v>
      </c>
      <c r="BH236" s="4275"/>
      <c r="BI236" s="544" t="s">
        <v>8</v>
      </c>
      <c r="BJ236" s="1018">
        <f t="shared" ref="BJ236:BO236" si="541">IF(OR($BI$215="",$BI$215=3),BB217,0)</f>
        <v>0</v>
      </c>
      <c r="BK236" s="1018">
        <f t="shared" si="541"/>
        <v>0</v>
      </c>
      <c r="BL236" s="1018">
        <f t="shared" si="541"/>
        <v>0</v>
      </c>
      <c r="BM236" s="1018">
        <f t="shared" si="541"/>
        <v>0</v>
      </c>
      <c r="BN236" s="1018">
        <f t="shared" si="541"/>
        <v>0</v>
      </c>
      <c r="BO236" s="1018">
        <f t="shared" si="541"/>
        <v>0</v>
      </c>
      <c r="CS236" s="2375" t="str">
        <f t="shared" si="497"/>
        <v/>
      </c>
    </row>
    <row r="237" spans="5:97" ht="43.5" hidden="1" customHeight="1">
      <c r="E237" s="4271" t="str">
        <f>IF(TEXT(EN29,"aaaa")="Şubat","O","")</f>
        <v/>
      </c>
      <c r="F237" s="4271"/>
      <c r="G237" s="4271"/>
      <c r="H237" s="4271"/>
      <c r="I237" s="167"/>
      <c r="AZ237" s="4232">
        <v>2</v>
      </c>
      <c r="BA237" s="2093" t="s">
        <v>7</v>
      </c>
      <c r="BB237" s="2091">
        <f t="shared" ref="BB237:BG237" si="542">IF($BI$215=1,BB218,0)</f>
        <v>0</v>
      </c>
      <c r="BC237" s="2091">
        <f t="shared" si="542"/>
        <v>0</v>
      </c>
      <c r="BD237" s="2091">
        <f t="shared" si="542"/>
        <v>0</v>
      </c>
      <c r="BE237" s="2091">
        <f t="shared" si="542"/>
        <v>0</v>
      </c>
      <c r="BF237" s="2091">
        <f t="shared" si="542"/>
        <v>0</v>
      </c>
      <c r="BG237" s="2091">
        <f t="shared" si="542"/>
        <v>0</v>
      </c>
      <c r="BH237" s="4337">
        <v>2</v>
      </c>
      <c r="BI237" s="545" t="s">
        <v>7</v>
      </c>
      <c r="BJ237" s="1018">
        <f t="shared" ref="BJ237:BO237" si="543">IF(OR($BI$215="",$BI$215=3),BB218,0)</f>
        <v>0</v>
      </c>
      <c r="BK237" s="1018">
        <f t="shared" si="543"/>
        <v>0</v>
      </c>
      <c r="BL237" s="1018">
        <f t="shared" si="543"/>
        <v>0</v>
      </c>
      <c r="BM237" s="1018">
        <f t="shared" si="543"/>
        <v>0</v>
      </c>
      <c r="BN237" s="1018">
        <f t="shared" si="543"/>
        <v>0</v>
      </c>
      <c r="BO237" s="1018">
        <f t="shared" si="543"/>
        <v>0</v>
      </c>
      <c r="CS237" s="2375" t="str">
        <f t="shared" si="497"/>
        <v/>
      </c>
    </row>
    <row r="238" spans="5:97" ht="12.75" hidden="1" customHeight="1">
      <c r="AZ238" s="4233"/>
      <c r="BA238" s="2094" t="s">
        <v>8</v>
      </c>
      <c r="BB238" s="2091">
        <f t="shared" ref="BB238:BG238" si="544">IF($BI$215=1,BB219,0)</f>
        <v>0</v>
      </c>
      <c r="BC238" s="2091">
        <f t="shared" si="544"/>
        <v>0</v>
      </c>
      <c r="BD238" s="2091">
        <f t="shared" si="544"/>
        <v>0</v>
      </c>
      <c r="BE238" s="2091">
        <f t="shared" si="544"/>
        <v>0</v>
      </c>
      <c r="BF238" s="2091">
        <f t="shared" si="544"/>
        <v>0</v>
      </c>
      <c r="BG238" s="2091">
        <f t="shared" si="544"/>
        <v>0</v>
      </c>
      <c r="BH238" s="4273"/>
      <c r="BI238" s="546" t="s">
        <v>8</v>
      </c>
      <c r="BJ238" s="1018">
        <f t="shared" ref="BJ238:BO238" si="545">IF(OR($BI$215="",$BI$215=3),BB219,0)</f>
        <v>0</v>
      </c>
      <c r="BK238" s="1018">
        <f t="shared" si="545"/>
        <v>0</v>
      </c>
      <c r="BL238" s="1018">
        <f t="shared" si="545"/>
        <v>0</v>
      </c>
      <c r="BM238" s="1018">
        <f t="shared" si="545"/>
        <v>0</v>
      </c>
      <c r="BN238" s="1018">
        <f t="shared" si="545"/>
        <v>0</v>
      </c>
      <c r="BO238" s="1018">
        <f t="shared" si="545"/>
        <v>0</v>
      </c>
      <c r="CS238" s="2375" t="str">
        <f t="shared" si="497"/>
        <v/>
      </c>
    </row>
    <row r="239" spans="5:97" ht="12.75" hidden="1" customHeight="1">
      <c r="AZ239" s="4262">
        <v>3</v>
      </c>
      <c r="BA239" s="2095" t="s">
        <v>7</v>
      </c>
      <c r="BB239" s="2091">
        <f t="shared" ref="BB239:BG239" si="546">IF($BI$215=1,BB220,0)</f>
        <v>0</v>
      </c>
      <c r="BC239" s="2091">
        <f t="shared" si="546"/>
        <v>0</v>
      </c>
      <c r="BD239" s="2091">
        <f t="shared" si="546"/>
        <v>0</v>
      </c>
      <c r="BE239" s="2091">
        <f t="shared" si="546"/>
        <v>0</v>
      </c>
      <c r="BF239" s="2091">
        <f t="shared" si="546"/>
        <v>0</v>
      </c>
      <c r="BG239" s="2091">
        <f t="shared" si="546"/>
        <v>0</v>
      </c>
      <c r="BH239" s="4259">
        <v>3</v>
      </c>
      <c r="BI239" s="547" t="s">
        <v>7</v>
      </c>
      <c r="BJ239" s="1018">
        <f t="shared" ref="BJ239:BO239" si="547">IF(OR($BI$215="",$BI$215=3),BB220,0)</f>
        <v>0</v>
      </c>
      <c r="BK239" s="1018">
        <f t="shared" si="547"/>
        <v>0</v>
      </c>
      <c r="BL239" s="1018">
        <f t="shared" si="547"/>
        <v>0</v>
      </c>
      <c r="BM239" s="1018">
        <f t="shared" si="547"/>
        <v>0</v>
      </c>
      <c r="BN239" s="1018">
        <f t="shared" si="547"/>
        <v>0</v>
      </c>
      <c r="BO239" s="1018">
        <f t="shared" si="547"/>
        <v>0</v>
      </c>
      <c r="CS239" s="2375" t="str">
        <f t="shared" si="497"/>
        <v/>
      </c>
    </row>
    <row r="240" spans="5:97" ht="12.75" hidden="1" customHeight="1">
      <c r="Q240" s="3">
        <f ca="1">Q241-1</f>
        <v>2022</v>
      </c>
      <c r="AZ240" s="4263"/>
      <c r="BA240" s="2096" t="s">
        <v>8</v>
      </c>
      <c r="BB240" s="2091">
        <f t="shared" ref="BB240:BG240" si="548">IF($BI$215=1,BB221,0)</f>
        <v>0</v>
      </c>
      <c r="BC240" s="2091">
        <f t="shared" si="548"/>
        <v>0</v>
      </c>
      <c r="BD240" s="2091">
        <f t="shared" si="548"/>
        <v>0</v>
      </c>
      <c r="BE240" s="2091">
        <f t="shared" si="548"/>
        <v>0</v>
      </c>
      <c r="BF240" s="2091">
        <f t="shared" si="548"/>
        <v>0</v>
      </c>
      <c r="BG240" s="2091">
        <f t="shared" si="548"/>
        <v>0</v>
      </c>
      <c r="BH240" s="4260"/>
      <c r="BI240" s="548" t="s">
        <v>8</v>
      </c>
      <c r="BJ240" s="1018">
        <f t="shared" ref="BJ240:BO240" si="549">IF(OR($BI$215="",$BI$215=3),BB221,0)</f>
        <v>0</v>
      </c>
      <c r="BK240" s="1018">
        <f t="shared" si="549"/>
        <v>0</v>
      </c>
      <c r="BL240" s="1018">
        <f t="shared" si="549"/>
        <v>0</v>
      </c>
      <c r="BM240" s="1018">
        <f t="shared" si="549"/>
        <v>0</v>
      </c>
      <c r="BN240" s="1018">
        <f t="shared" si="549"/>
        <v>0</v>
      </c>
      <c r="BO240" s="1018">
        <f t="shared" si="549"/>
        <v>0</v>
      </c>
      <c r="CS240" s="2375" t="str">
        <f t="shared" si="497"/>
        <v/>
      </c>
    </row>
    <row r="241" spans="3:97" ht="12.75" hidden="1" customHeight="1">
      <c r="J241" s="5034" t="str">
        <f>1&amp;"."&amp;BH14&amp;"."&amp;BJ14</f>
        <v>1.MART.2024</v>
      </c>
      <c r="K241" s="5035"/>
      <c r="L241" s="5035"/>
      <c r="M241" s="5035"/>
      <c r="N241" s="5036"/>
      <c r="Q241" s="4">
        <f ca="1">Q242-1</f>
        <v>2023</v>
      </c>
      <c r="V241" s="3" t="s">
        <v>41</v>
      </c>
      <c r="W241" s="2">
        <v>0</v>
      </c>
      <c r="AZ241" s="4264">
        <v>4</v>
      </c>
      <c r="BA241" s="2097" t="s">
        <v>7</v>
      </c>
      <c r="BB241" s="2091">
        <f t="shared" ref="BB241:BG241" si="550">IF($BI$215=1,BB222,0)</f>
        <v>0</v>
      </c>
      <c r="BC241" s="2091">
        <f t="shared" si="550"/>
        <v>0</v>
      </c>
      <c r="BD241" s="2091">
        <f t="shared" si="550"/>
        <v>0</v>
      </c>
      <c r="BE241" s="2091">
        <f t="shared" si="550"/>
        <v>0</v>
      </c>
      <c r="BF241" s="2091">
        <f t="shared" si="550"/>
        <v>0</v>
      </c>
      <c r="BG241" s="2091">
        <f t="shared" si="550"/>
        <v>0</v>
      </c>
      <c r="BH241" s="4272">
        <v>4</v>
      </c>
      <c r="BI241" s="549" t="s">
        <v>7</v>
      </c>
      <c r="BJ241" s="1018">
        <f t="shared" ref="BJ241:BO241" si="551">IF(OR($BI$215="",$BI$215=3),BB222,0)</f>
        <v>0</v>
      </c>
      <c r="BK241" s="1018">
        <f t="shared" si="551"/>
        <v>0</v>
      </c>
      <c r="BL241" s="1018">
        <f t="shared" si="551"/>
        <v>0</v>
      </c>
      <c r="BM241" s="1018">
        <f t="shared" si="551"/>
        <v>0</v>
      </c>
      <c r="BN241" s="1018">
        <f t="shared" si="551"/>
        <v>0</v>
      </c>
      <c r="BO241" s="1018">
        <f t="shared" si="551"/>
        <v>0</v>
      </c>
      <c r="CS241" s="2375" t="str">
        <f t="shared" si="497"/>
        <v/>
      </c>
    </row>
    <row r="242" spans="3:97" ht="12.75" hidden="1" customHeight="1">
      <c r="C242" s="744"/>
      <c r="F242" s="3" t="s">
        <v>97</v>
      </c>
      <c r="G242" s="3">
        <v>12</v>
      </c>
      <c r="H242" s="3" t="s">
        <v>96</v>
      </c>
      <c r="I242" s="3">
        <v>12</v>
      </c>
      <c r="J242" s="3">
        <v>1</v>
      </c>
      <c r="P242" s="317">
        <f ca="1">TODAY()</f>
        <v>45364</v>
      </c>
      <c r="Q242" s="4" t="str">
        <f ca="1">TEXT(P242,"YYYY")</f>
        <v>2024</v>
      </c>
      <c r="V242" s="3" t="s">
        <v>43</v>
      </c>
      <c r="W242" s="2">
        <v>1</v>
      </c>
      <c r="AZ242" s="4233"/>
      <c r="BA242" s="2094" t="s">
        <v>8</v>
      </c>
      <c r="BB242" s="2091">
        <f t="shared" ref="BB242:BG242" si="552">IF($BI$215=1,BB223,0)</f>
        <v>0</v>
      </c>
      <c r="BC242" s="2091">
        <f t="shared" si="552"/>
        <v>0</v>
      </c>
      <c r="BD242" s="2091">
        <f t="shared" si="552"/>
        <v>0</v>
      </c>
      <c r="BE242" s="2091">
        <f t="shared" si="552"/>
        <v>0</v>
      </c>
      <c r="BF242" s="2091">
        <f t="shared" si="552"/>
        <v>0</v>
      </c>
      <c r="BG242" s="2091">
        <f t="shared" si="552"/>
        <v>0</v>
      </c>
      <c r="BH242" s="4273"/>
      <c r="BI242" s="546" t="s">
        <v>8</v>
      </c>
      <c r="BJ242" s="1018">
        <f t="shared" ref="BJ242:BO242" si="553">IF(OR($BI$215="",$BI$215=3),BB223,0)</f>
        <v>0</v>
      </c>
      <c r="BK242" s="1018">
        <f t="shared" si="553"/>
        <v>0</v>
      </c>
      <c r="BL242" s="1018">
        <f t="shared" si="553"/>
        <v>0</v>
      </c>
      <c r="BM242" s="1018">
        <f t="shared" si="553"/>
        <v>0</v>
      </c>
      <c r="BN242" s="1018">
        <f t="shared" si="553"/>
        <v>0</v>
      </c>
      <c r="BO242" s="1018">
        <f t="shared" si="553"/>
        <v>0</v>
      </c>
      <c r="CS242" s="2375" t="str">
        <f t="shared" si="497"/>
        <v/>
      </c>
    </row>
    <row r="243" spans="3:97" ht="12.75" hidden="1" customHeight="1">
      <c r="C243" s="744"/>
      <c r="F243" s="3" t="s">
        <v>98</v>
      </c>
      <c r="G243" s="3">
        <v>1</v>
      </c>
      <c r="H243" s="3" t="s">
        <v>97</v>
      </c>
      <c r="I243" s="3">
        <v>1</v>
      </c>
      <c r="J243" s="3">
        <v>2</v>
      </c>
      <c r="Q243" s="4">
        <f ca="1">Q242+1</f>
        <v>2025</v>
      </c>
      <c r="V243" s="3" t="s">
        <v>44</v>
      </c>
      <c r="W243" s="2">
        <v>2</v>
      </c>
      <c r="AZ243" s="4262">
        <v>5</v>
      </c>
      <c r="BA243" s="2095" t="s">
        <v>7</v>
      </c>
      <c r="BB243" s="2091">
        <f t="shared" ref="BB243:BG243" si="554">IF($BI$215=1,BB224,0)</f>
        <v>0</v>
      </c>
      <c r="BC243" s="2091">
        <f t="shared" si="554"/>
        <v>0</v>
      </c>
      <c r="BD243" s="2091">
        <f t="shared" si="554"/>
        <v>0</v>
      </c>
      <c r="BE243" s="2091">
        <f t="shared" si="554"/>
        <v>0</v>
      </c>
      <c r="BF243" s="2091">
        <f t="shared" si="554"/>
        <v>0</v>
      </c>
      <c r="BG243" s="2091">
        <f t="shared" si="554"/>
        <v>0</v>
      </c>
      <c r="BH243" s="4259">
        <v>5</v>
      </c>
      <c r="BI243" s="547" t="s">
        <v>7</v>
      </c>
      <c r="BJ243" s="1018">
        <f t="shared" ref="BJ243:BO243" si="555">IF(OR($BI$215="",$BI$215=3),BB224,0)</f>
        <v>0</v>
      </c>
      <c r="BK243" s="1018">
        <f t="shared" si="555"/>
        <v>0</v>
      </c>
      <c r="BL243" s="1018">
        <f t="shared" si="555"/>
        <v>0</v>
      </c>
      <c r="BM243" s="1018">
        <f t="shared" si="555"/>
        <v>0</v>
      </c>
      <c r="BN243" s="1018">
        <f t="shared" si="555"/>
        <v>0</v>
      </c>
      <c r="BO243" s="1018">
        <f t="shared" si="555"/>
        <v>0</v>
      </c>
      <c r="CS243" s="2375" t="str">
        <f t="shared" si="497"/>
        <v/>
      </c>
    </row>
    <row r="244" spans="3:97" ht="12.75" hidden="1" customHeight="1">
      <c r="C244" s="744"/>
      <c r="F244" s="3" t="s">
        <v>99</v>
      </c>
      <c r="G244" s="3">
        <v>2</v>
      </c>
      <c r="H244" s="3" t="s">
        <v>98</v>
      </c>
      <c r="I244" s="3">
        <v>2</v>
      </c>
      <c r="J244" s="3">
        <v>3</v>
      </c>
      <c r="Q244" s="3">
        <f ca="1">Q243+1</f>
        <v>2026</v>
      </c>
      <c r="V244" s="3" t="s">
        <v>45</v>
      </c>
      <c r="W244" s="2">
        <v>3</v>
      </c>
      <c r="AZ244" s="4263"/>
      <c r="BA244" s="2096" t="s">
        <v>8</v>
      </c>
      <c r="BB244" s="2091">
        <f t="shared" ref="BB244:BG244" si="556">IF($BI$215=1,BB225,0)</f>
        <v>0</v>
      </c>
      <c r="BC244" s="2091">
        <f t="shared" si="556"/>
        <v>0</v>
      </c>
      <c r="BD244" s="2091">
        <f t="shared" si="556"/>
        <v>0</v>
      </c>
      <c r="BE244" s="2091">
        <f t="shared" si="556"/>
        <v>0</v>
      </c>
      <c r="BF244" s="2091">
        <f t="shared" si="556"/>
        <v>0</v>
      </c>
      <c r="BG244" s="2091">
        <f t="shared" si="556"/>
        <v>0</v>
      </c>
      <c r="BH244" s="4260"/>
      <c r="BI244" s="548" t="s">
        <v>8</v>
      </c>
      <c r="BJ244" s="1018">
        <f t="shared" ref="BJ244:BO244" si="557">IF(OR($BI$215="",$BI$215=3),BB225,0)</f>
        <v>0</v>
      </c>
      <c r="BK244" s="1018">
        <f t="shared" si="557"/>
        <v>0</v>
      </c>
      <c r="BL244" s="1018">
        <f t="shared" si="557"/>
        <v>0</v>
      </c>
      <c r="BM244" s="1018">
        <f t="shared" si="557"/>
        <v>0</v>
      </c>
      <c r="BN244" s="1018">
        <f t="shared" si="557"/>
        <v>0</v>
      </c>
      <c r="BO244" s="1018">
        <f t="shared" si="557"/>
        <v>0</v>
      </c>
      <c r="CS244" s="2375" t="str">
        <f t="shared" si="497"/>
        <v/>
      </c>
    </row>
    <row r="245" spans="3:97" ht="12.75" hidden="1" customHeight="1">
      <c r="C245" s="744"/>
      <c r="F245" s="3" t="s">
        <v>100</v>
      </c>
      <c r="G245" s="3">
        <v>3</v>
      </c>
      <c r="H245" s="3" t="s">
        <v>99</v>
      </c>
      <c r="I245" s="3">
        <v>3</v>
      </c>
      <c r="J245" s="3">
        <v>4</v>
      </c>
      <c r="Q245" s="3">
        <f ca="1">Q244+1</f>
        <v>2027</v>
      </c>
      <c r="V245" s="3" t="s">
        <v>40</v>
      </c>
      <c r="W245" s="2">
        <v>4</v>
      </c>
      <c r="AZ245" s="4264"/>
      <c r="BA245" s="2097"/>
      <c r="BB245" s="2098"/>
      <c r="BC245" s="2099"/>
      <c r="BD245" s="2099"/>
      <c r="BE245" s="2099"/>
      <c r="BF245" s="2099"/>
      <c r="BG245" s="2100"/>
      <c r="BH245" s="4272"/>
      <c r="BI245" s="549"/>
      <c r="BJ245" s="1030"/>
      <c r="BK245" s="1031"/>
      <c r="BL245" s="1031"/>
      <c r="BM245" s="1031"/>
      <c r="BN245" s="1031"/>
      <c r="BO245" s="1032"/>
      <c r="CS245" s="2375" t="str">
        <f t="shared" si="497"/>
        <v/>
      </c>
    </row>
    <row r="246" spans="3:97" ht="13.5" hidden="1" customHeight="1" thickBot="1">
      <c r="C246" s="744"/>
      <c r="F246" s="3" t="s">
        <v>101</v>
      </c>
      <c r="G246" s="3">
        <v>4</v>
      </c>
      <c r="H246" s="3" t="s">
        <v>100</v>
      </c>
      <c r="I246" s="3">
        <v>4</v>
      </c>
      <c r="J246" s="3">
        <v>5</v>
      </c>
      <c r="V246" s="3" t="s">
        <v>46</v>
      </c>
      <c r="W246" s="2">
        <v>5</v>
      </c>
      <c r="AZ246" s="4232"/>
      <c r="BA246" s="2094"/>
      <c r="BB246" s="2101"/>
      <c r="BC246" s="2102"/>
      <c r="BD246" s="2102"/>
      <c r="BE246" s="2102"/>
      <c r="BF246" s="2102"/>
      <c r="BG246" s="2103"/>
      <c r="BH246" s="4338"/>
      <c r="BI246" s="546"/>
      <c r="BJ246" s="1024"/>
      <c r="BK246" s="1025"/>
      <c r="BL246" s="1025"/>
      <c r="BM246" s="1025"/>
      <c r="BN246" s="1025"/>
      <c r="BO246" s="1026"/>
      <c r="CS246" s="2375" t="str">
        <f t="shared" si="497"/>
        <v/>
      </c>
    </row>
    <row r="247" spans="3:97" ht="12.75" hidden="1" customHeight="1">
      <c r="C247" s="744"/>
      <c r="F247" s="3" t="s">
        <v>102</v>
      </c>
      <c r="G247" s="3">
        <v>5</v>
      </c>
      <c r="H247" s="3" t="s">
        <v>101</v>
      </c>
      <c r="I247" s="3">
        <v>5</v>
      </c>
      <c r="J247" s="3">
        <v>6</v>
      </c>
      <c r="V247" s="3" t="s">
        <v>42</v>
      </c>
      <c r="W247" s="2">
        <v>6</v>
      </c>
      <c r="AZ247" s="4265" t="s">
        <v>5</v>
      </c>
      <c r="BA247" s="2104" t="s">
        <v>7</v>
      </c>
      <c r="BB247" s="2105">
        <f>SUM(BB235+BB237+BB239+BB241+BB243+BB245)</f>
        <v>0</v>
      </c>
      <c r="BC247" s="2106">
        <f t="shared" ref="BC247:BG247" si="558">SUM(BC235+BC237+BC239+BC241+BC243+BC245)</f>
        <v>0</v>
      </c>
      <c r="BD247" s="2106">
        <f t="shared" si="558"/>
        <v>0</v>
      </c>
      <c r="BE247" s="2106">
        <f t="shared" si="558"/>
        <v>0</v>
      </c>
      <c r="BF247" s="2106">
        <f t="shared" si="558"/>
        <v>0</v>
      </c>
      <c r="BG247" s="2107">
        <f t="shared" si="558"/>
        <v>0</v>
      </c>
      <c r="BH247" s="4267" t="s">
        <v>5</v>
      </c>
      <c r="BI247" s="581" t="s">
        <v>7</v>
      </c>
      <c r="BJ247" s="1033">
        <f>SUM(BJ235+BJ237+BJ239+BJ241+BJ243+BJ245)</f>
        <v>0</v>
      </c>
      <c r="BK247" s="1034">
        <f t="shared" ref="BK247:BO247" si="559">SUM(BK235+BK237+BK239+BK241+BK243+BK245)</f>
        <v>0</v>
      </c>
      <c r="BL247" s="1034">
        <f t="shared" si="559"/>
        <v>0</v>
      </c>
      <c r="BM247" s="1034">
        <f t="shared" si="559"/>
        <v>0</v>
      </c>
      <c r="BN247" s="1034">
        <f t="shared" si="559"/>
        <v>0</v>
      </c>
      <c r="BO247" s="1035">
        <f t="shared" si="559"/>
        <v>0</v>
      </c>
      <c r="CS247" s="2375" t="str">
        <f t="shared" si="497"/>
        <v/>
      </c>
    </row>
    <row r="248" spans="3:97" ht="13.5" hidden="1" customHeight="1" thickBot="1">
      <c r="C248" s="744"/>
      <c r="F248" s="3" t="s">
        <v>93</v>
      </c>
      <c r="G248" s="3">
        <v>6</v>
      </c>
      <c r="H248" s="3" t="s">
        <v>102</v>
      </c>
      <c r="I248" s="3">
        <v>6</v>
      </c>
      <c r="J248" s="3">
        <v>7</v>
      </c>
      <c r="AZ248" s="4266"/>
      <c r="BA248" s="2108" t="s">
        <v>8</v>
      </c>
      <c r="BB248" s="2109">
        <f t="shared" ref="BB248:BG248" si="560">SUM(BB236+BB238+BB240+BB242+BB244+BB246)</f>
        <v>0</v>
      </c>
      <c r="BC248" s="2110">
        <f t="shared" si="560"/>
        <v>0</v>
      </c>
      <c r="BD248" s="2110">
        <f t="shared" si="560"/>
        <v>0</v>
      </c>
      <c r="BE248" s="2110">
        <f t="shared" si="560"/>
        <v>0</v>
      </c>
      <c r="BF248" s="2110">
        <f t="shared" si="560"/>
        <v>0</v>
      </c>
      <c r="BG248" s="2111">
        <f t="shared" si="560"/>
        <v>0</v>
      </c>
      <c r="BH248" s="4268"/>
      <c r="BI248" s="550" t="s">
        <v>8</v>
      </c>
      <c r="BJ248" s="1036">
        <f t="shared" ref="BJ248:BO248" si="561">SUM(BJ236+BJ238+BJ240+BJ242+BJ244+BJ246)</f>
        <v>0</v>
      </c>
      <c r="BK248" s="1037">
        <f t="shared" si="561"/>
        <v>0</v>
      </c>
      <c r="BL248" s="1037">
        <f t="shared" si="561"/>
        <v>0</v>
      </c>
      <c r="BM248" s="1037">
        <f t="shared" si="561"/>
        <v>0</v>
      </c>
      <c r="BN248" s="1037">
        <f t="shared" si="561"/>
        <v>0</v>
      </c>
      <c r="BO248" s="1038">
        <f t="shared" si="561"/>
        <v>0</v>
      </c>
      <c r="CS248" s="2375" t="str">
        <f t="shared" si="497"/>
        <v/>
      </c>
    </row>
    <row r="249" spans="3:97" ht="12.75" hidden="1" customHeight="1">
      <c r="C249" s="744"/>
      <c r="F249" s="3" t="s">
        <v>103</v>
      </c>
      <c r="G249" s="3">
        <v>7</v>
      </c>
      <c r="H249" s="3" t="s">
        <v>93</v>
      </c>
      <c r="I249" s="3">
        <v>7</v>
      </c>
      <c r="J249" s="3">
        <v>8</v>
      </c>
      <c r="CS249" s="2375" t="str">
        <f t="shared" si="497"/>
        <v/>
      </c>
    </row>
    <row r="250" spans="3:97" ht="12.75" hidden="1" customHeight="1">
      <c r="C250" s="744"/>
      <c r="F250" s="3" t="s">
        <v>91</v>
      </c>
      <c r="G250" s="3">
        <v>8</v>
      </c>
      <c r="H250" s="3" t="s">
        <v>103</v>
      </c>
      <c r="I250" s="3">
        <v>8</v>
      </c>
      <c r="J250" s="3">
        <v>9</v>
      </c>
      <c r="AZ250" s="3" t="s">
        <v>226</v>
      </c>
      <c r="BA250" s="3"/>
      <c r="BB250" s="4250" t="s">
        <v>224</v>
      </c>
      <c r="BC250" s="4250"/>
      <c r="BD250" s="4250"/>
      <c r="BE250" s="3"/>
      <c r="BF250" s="3"/>
      <c r="BG250" s="3"/>
      <c r="BH250" s="3" t="s">
        <v>226</v>
      </c>
      <c r="BI250" s="3"/>
      <c r="BJ250" s="4250" t="s">
        <v>224</v>
      </c>
      <c r="BK250" s="4250"/>
      <c r="BL250" s="4250"/>
      <c r="BM250" s="3"/>
      <c r="BN250" s="3"/>
      <c r="BO250" s="3"/>
      <c r="CS250" s="2375" t="str">
        <f t="shared" si="497"/>
        <v/>
      </c>
    </row>
    <row r="251" spans="3:97" ht="13.5" hidden="1" customHeight="1" thickBot="1">
      <c r="C251" s="744"/>
      <c r="F251" s="3" t="s">
        <v>94</v>
      </c>
      <c r="G251" s="3">
        <v>9</v>
      </c>
      <c r="H251" s="3" t="s">
        <v>91</v>
      </c>
      <c r="I251" s="3">
        <v>9</v>
      </c>
      <c r="J251" s="3">
        <v>10</v>
      </c>
      <c r="AZ251" s="4248" t="s">
        <v>234</v>
      </c>
      <c r="BA251" s="4248"/>
      <c r="BB251" s="4248"/>
      <c r="BC251" s="4248"/>
      <c r="BD251" s="4248"/>
      <c r="BE251" s="4248"/>
      <c r="BF251" s="4248"/>
      <c r="BG251" s="4248"/>
      <c r="BH251" s="4248" t="s">
        <v>235</v>
      </c>
      <c r="BI251" s="4248"/>
      <c r="BJ251" s="4248"/>
      <c r="BK251" s="4248"/>
      <c r="BL251" s="4248"/>
      <c r="BM251" s="4248"/>
      <c r="BN251" s="4248"/>
      <c r="BO251" s="4248"/>
      <c r="CS251" s="2375" t="str">
        <f t="shared" si="497"/>
        <v/>
      </c>
    </row>
    <row r="252" spans="3:97" ht="63.75" hidden="1" customHeight="1" thickBot="1">
      <c r="C252" s="744"/>
      <c r="F252" s="3" t="s">
        <v>95</v>
      </c>
      <c r="G252" s="3">
        <v>10</v>
      </c>
      <c r="H252" s="3" t="s">
        <v>94</v>
      </c>
      <c r="I252" s="3">
        <v>10</v>
      </c>
      <c r="J252" s="3">
        <v>11</v>
      </c>
      <c r="AZ252" s="541"/>
      <c r="BA252" s="575"/>
      <c r="BB252" s="1015" t="str">
        <f>BB234</f>
        <v>EĞİTİM FAK.</v>
      </c>
      <c r="BC252" s="1015" t="str">
        <f t="shared" ref="BC252:BG252" si="562">BC234</f>
        <v>FEN EDEBİYAT FAK.</v>
      </c>
      <c r="BD252" s="1015" t="str">
        <f t="shared" si="562"/>
        <v>İLAHİYAT FAK.</v>
      </c>
      <c r="BE252" s="1015" t="str">
        <f t="shared" si="562"/>
        <v>SAĞLIK BİL. FAK.</v>
      </c>
      <c r="BF252" s="1015" t="str">
        <f t="shared" si="562"/>
        <v>MİMARLIK FAK.</v>
      </c>
      <c r="BG252" s="1015" t="str">
        <f t="shared" si="562"/>
        <v>ZİRAAT FAK.</v>
      </c>
      <c r="BH252" s="541"/>
      <c r="BI252" s="575"/>
      <c r="BJ252" s="1015" t="str">
        <f>BB252</f>
        <v>EĞİTİM FAK.</v>
      </c>
      <c r="BK252" s="1015" t="str">
        <f t="shared" ref="BK252" si="563">BC252</f>
        <v>FEN EDEBİYAT FAK.</v>
      </c>
      <c r="BL252" s="1015" t="str">
        <f t="shared" ref="BL252" si="564">BD252</f>
        <v>İLAHİYAT FAK.</v>
      </c>
      <c r="BM252" s="1015" t="str">
        <f t="shared" ref="BM252" si="565">BE252</f>
        <v>SAĞLIK BİL. FAK.</v>
      </c>
      <c r="BN252" s="1015" t="str">
        <f t="shared" ref="BN252" si="566">BF252</f>
        <v>MİMARLIK FAK.</v>
      </c>
      <c r="BO252" s="1015" t="str">
        <f t="shared" ref="BO252" si="567">BG252</f>
        <v>ZİRAAT FAK.</v>
      </c>
      <c r="CS252" s="2375" t="str">
        <f t="shared" si="497"/>
        <v/>
      </c>
    </row>
    <row r="253" spans="3:97" ht="12.75" hidden="1" customHeight="1">
      <c r="C253" s="744"/>
      <c r="F253" s="3" t="s">
        <v>96</v>
      </c>
      <c r="G253" s="3">
        <v>11</v>
      </c>
      <c r="H253" s="3" t="s">
        <v>95</v>
      </c>
      <c r="I253" s="3">
        <v>11</v>
      </c>
      <c r="J253" s="3">
        <v>12</v>
      </c>
      <c r="AZ253" s="4274">
        <v>1</v>
      </c>
      <c r="BA253" s="574" t="s">
        <v>7</v>
      </c>
      <c r="BB253" s="1018">
        <f>IF($BI$215=2,BB216,0)</f>
        <v>0</v>
      </c>
      <c r="BC253" s="1018">
        <f t="shared" ref="BC253:BG253" si="568">IF($BI$215=2,BC216,0)</f>
        <v>0</v>
      </c>
      <c r="BD253" s="1018">
        <f t="shared" si="568"/>
        <v>0</v>
      </c>
      <c r="BE253" s="1018">
        <f t="shared" si="568"/>
        <v>0</v>
      </c>
      <c r="BF253" s="1018">
        <f t="shared" si="568"/>
        <v>0</v>
      </c>
      <c r="BG253" s="1018">
        <f t="shared" si="568"/>
        <v>0</v>
      </c>
      <c r="BH253" s="4274">
        <v>1</v>
      </c>
      <c r="BI253" s="574" t="s">
        <v>7</v>
      </c>
      <c r="BJ253" s="1018">
        <f>IF($BI$215=4,BB216,0)</f>
        <v>0</v>
      </c>
      <c r="BK253" s="1018">
        <f t="shared" ref="BK253:BO253" si="569">IF($BI$215=4,BC216,0)</f>
        <v>0</v>
      </c>
      <c r="BL253" s="1018">
        <f t="shared" si="569"/>
        <v>0</v>
      </c>
      <c r="BM253" s="1018">
        <f t="shared" si="569"/>
        <v>0</v>
      </c>
      <c r="BN253" s="1018">
        <f t="shared" si="569"/>
        <v>0</v>
      </c>
      <c r="BO253" s="1018">
        <f t="shared" si="569"/>
        <v>0</v>
      </c>
      <c r="CS253" s="2375" t="str">
        <f t="shared" si="497"/>
        <v/>
      </c>
    </row>
    <row r="254" spans="3:97" ht="12.75" hidden="1" customHeight="1">
      <c r="AZ254" s="4275"/>
      <c r="BA254" s="544" t="s">
        <v>8</v>
      </c>
      <c r="BB254" s="1018">
        <f t="shared" ref="BB254:BG254" si="570">IF($BI$215=2,BB217,0)</f>
        <v>0</v>
      </c>
      <c r="BC254" s="1018">
        <f t="shared" si="570"/>
        <v>0</v>
      </c>
      <c r="BD254" s="1018">
        <f t="shared" si="570"/>
        <v>0</v>
      </c>
      <c r="BE254" s="1018">
        <f t="shared" si="570"/>
        <v>0</v>
      </c>
      <c r="BF254" s="1018">
        <f t="shared" si="570"/>
        <v>0</v>
      </c>
      <c r="BG254" s="1018">
        <f t="shared" si="570"/>
        <v>0</v>
      </c>
      <c r="BH254" s="4275"/>
      <c r="BI254" s="544" t="s">
        <v>8</v>
      </c>
      <c r="BJ254" s="1018">
        <f t="shared" ref="BJ254:BJ262" si="571">IF($BI$215=4,BB217,0)</f>
        <v>0</v>
      </c>
      <c r="BK254" s="1018">
        <f t="shared" ref="BK254:BK262" si="572">IF($BI$215=4,BC217,0)</f>
        <v>0</v>
      </c>
      <c r="BL254" s="1018">
        <f t="shared" ref="BL254:BL262" si="573">IF($BI$215=4,BD217,0)</f>
        <v>0</v>
      </c>
      <c r="BM254" s="1018">
        <f t="shared" ref="BM254:BM262" si="574">IF($BI$215=4,BE217,0)</f>
        <v>0</v>
      </c>
      <c r="BN254" s="1018">
        <f t="shared" ref="BN254:BN262" si="575">IF($BI$215=4,BF217,0)</f>
        <v>0</v>
      </c>
      <c r="BO254" s="1018">
        <f t="shared" ref="BO254:BO262" si="576">IF($BI$215=4,BG217,0)</f>
        <v>0</v>
      </c>
      <c r="CS254" s="2375" t="str">
        <f t="shared" si="497"/>
        <v/>
      </c>
    </row>
    <row r="255" spans="3:97" ht="12.75" hidden="1" customHeight="1">
      <c r="AZ255" s="4337">
        <v>2</v>
      </c>
      <c r="BA255" s="545" t="s">
        <v>7</v>
      </c>
      <c r="BB255" s="1018">
        <f t="shared" ref="BB255:BG255" si="577">IF($BI$215=2,BB218,0)</f>
        <v>0</v>
      </c>
      <c r="BC255" s="1018">
        <f t="shared" si="577"/>
        <v>0</v>
      </c>
      <c r="BD255" s="1018">
        <f t="shared" si="577"/>
        <v>0</v>
      </c>
      <c r="BE255" s="1018">
        <f t="shared" si="577"/>
        <v>0</v>
      </c>
      <c r="BF255" s="1018">
        <f t="shared" si="577"/>
        <v>0</v>
      </c>
      <c r="BG255" s="1018">
        <f t="shared" si="577"/>
        <v>0</v>
      </c>
      <c r="BH255" s="4337">
        <v>2</v>
      </c>
      <c r="BI255" s="545" t="s">
        <v>7</v>
      </c>
      <c r="BJ255" s="1018">
        <f t="shared" si="571"/>
        <v>0</v>
      </c>
      <c r="BK255" s="1018">
        <f t="shared" si="572"/>
        <v>0</v>
      </c>
      <c r="BL255" s="1018">
        <f t="shared" si="573"/>
        <v>0</v>
      </c>
      <c r="BM255" s="1018">
        <f t="shared" si="574"/>
        <v>0</v>
      </c>
      <c r="BN255" s="1018">
        <f t="shared" si="575"/>
        <v>0</v>
      </c>
      <c r="BO255" s="1018">
        <f t="shared" si="576"/>
        <v>0</v>
      </c>
      <c r="CS255" s="2375" t="str">
        <f t="shared" si="497"/>
        <v/>
      </c>
    </row>
    <row r="256" spans="3:97" ht="12.75" hidden="1" customHeight="1">
      <c r="AZ256" s="4273"/>
      <c r="BA256" s="546" t="s">
        <v>8</v>
      </c>
      <c r="BB256" s="1018">
        <f t="shared" ref="BB256:BG256" si="578">IF($BI$215=2,BB219,0)</f>
        <v>0</v>
      </c>
      <c r="BC256" s="1018">
        <f t="shared" si="578"/>
        <v>0</v>
      </c>
      <c r="BD256" s="1018">
        <f t="shared" si="578"/>
        <v>0</v>
      </c>
      <c r="BE256" s="1018">
        <f t="shared" si="578"/>
        <v>0</v>
      </c>
      <c r="BF256" s="1018">
        <f t="shared" si="578"/>
        <v>0</v>
      </c>
      <c r="BG256" s="1018">
        <f t="shared" si="578"/>
        <v>0</v>
      </c>
      <c r="BH256" s="4273"/>
      <c r="BI256" s="546" t="s">
        <v>8</v>
      </c>
      <c r="BJ256" s="1018">
        <f t="shared" si="571"/>
        <v>0</v>
      </c>
      <c r="BK256" s="1018">
        <f t="shared" si="572"/>
        <v>0</v>
      </c>
      <c r="BL256" s="1018">
        <f t="shared" si="573"/>
        <v>0</v>
      </c>
      <c r="BM256" s="1018">
        <f t="shared" si="574"/>
        <v>0</v>
      </c>
      <c r="BN256" s="1018">
        <f t="shared" si="575"/>
        <v>0</v>
      </c>
      <c r="BO256" s="1018">
        <f t="shared" si="576"/>
        <v>0</v>
      </c>
      <c r="CS256" s="2375" t="str">
        <f t="shared" si="497"/>
        <v/>
      </c>
    </row>
    <row r="257" spans="52:97" ht="12.75" hidden="1" customHeight="1">
      <c r="AZ257" s="4259">
        <v>3</v>
      </c>
      <c r="BA257" s="547" t="s">
        <v>7</v>
      </c>
      <c r="BB257" s="1018">
        <f t="shared" ref="BB257:BG257" si="579">IF($BI$215=2,BB220,0)</f>
        <v>0</v>
      </c>
      <c r="BC257" s="1018">
        <f t="shared" si="579"/>
        <v>0</v>
      </c>
      <c r="BD257" s="1018">
        <f t="shared" si="579"/>
        <v>0</v>
      </c>
      <c r="BE257" s="1018">
        <f t="shared" si="579"/>
        <v>0</v>
      </c>
      <c r="BF257" s="1018">
        <f t="shared" si="579"/>
        <v>0</v>
      </c>
      <c r="BG257" s="1018">
        <f t="shared" si="579"/>
        <v>0</v>
      </c>
      <c r="BH257" s="4259">
        <v>3</v>
      </c>
      <c r="BI257" s="547" t="s">
        <v>7</v>
      </c>
      <c r="BJ257" s="1018">
        <f t="shared" si="571"/>
        <v>0</v>
      </c>
      <c r="BK257" s="1018">
        <f t="shared" si="572"/>
        <v>0</v>
      </c>
      <c r="BL257" s="1018">
        <f t="shared" si="573"/>
        <v>0</v>
      </c>
      <c r="BM257" s="1018">
        <f t="shared" si="574"/>
        <v>0</v>
      </c>
      <c r="BN257" s="1018">
        <f t="shared" si="575"/>
        <v>0</v>
      </c>
      <c r="BO257" s="1018">
        <f t="shared" si="576"/>
        <v>0</v>
      </c>
      <c r="CS257" s="2375" t="str">
        <f t="shared" si="497"/>
        <v/>
      </c>
    </row>
    <row r="258" spans="52:97" ht="12.75" hidden="1" customHeight="1">
      <c r="AZ258" s="4260"/>
      <c r="BA258" s="548" t="s">
        <v>8</v>
      </c>
      <c r="BB258" s="1018">
        <f t="shared" ref="BB258:BG258" si="580">IF($BI$215=2,BB221,0)</f>
        <v>0</v>
      </c>
      <c r="BC258" s="1018">
        <f t="shared" si="580"/>
        <v>0</v>
      </c>
      <c r="BD258" s="1018">
        <f t="shared" si="580"/>
        <v>0</v>
      </c>
      <c r="BE258" s="1018">
        <f t="shared" si="580"/>
        <v>0</v>
      </c>
      <c r="BF258" s="1018">
        <f t="shared" si="580"/>
        <v>0</v>
      </c>
      <c r="BG258" s="1018">
        <f t="shared" si="580"/>
        <v>0</v>
      </c>
      <c r="BH258" s="4260"/>
      <c r="BI258" s="548" t="s">
        <v>8</v>
      </c>
      <c r="BJ258" s="1018">
        <f t="shared" si="571"/>
        <v>0</v>
      </c>
      <c r="BK258" s="1018">
        <f t="shared" si="572"/>
        <v>0</v>
      </c>
      <c r="BL258" s="1018">
        <f t="shared" si="573"/>
        <v>0</v>
      </c>
      <c r="BM258" s="1018">
        <f t="shared" si="574"/>
        <v>0</v>
      </c>
      <c r="BN258" s="1018">
        <f t="shared" si="575"/>
        <v>0</v>
      </c>
      <c r="BO258" s="1018">
        <f t="shared" si="576"/>
        <v>0</v>
      </c>
      <c r="CS258" s="2375" t="str">
        <f t="shared" si="497"/>
        <v/>
      </c>
    </row>
    <row r="259" spans="52:97" ht="12.75" hidden="1" customHeight="1">
      <c r="AZ259" s="4272">
        <v>4</v>
      </c>
      <c r="BA259" s="549" t="s">
        <v>7</v>
      </c>
      <c r="BB259" s="1018">
        <f t="shared" ref="BB259:BG259" si="581">IF($BI$215=2,BB222,0)</f>
        <v>0</v>
      </c>
      <c r="BC259" s="1018">
        <f t="shared" si="581"/>
        <v>0</v>
      </c>
      <c r="BD259" s="1018">
        <f t="shared" si="581"/>
        <v>0</v>
      </c>
      <c r="BE259" s="1018">
        <f t="shared" si="581"/>
        <v>0</v>
      </c>
      <c r="BF259" s="1018">
        <f t="shared" si="581"/>
        <v>0</v>
      </c>
      <c r="BG259" s="1018">
        <f t="shared" si="581"/>
        <v>0</v>
      </c>
      <c r="BH259" s="4272">
        <v>4</v>
      </c>
      <c r="BI259" s="549" t="s">
        <v>7</v>
      </c>
      <c r="BJ259" s="1018">
        <f t="shared" si="571"/>
        <v>0</v>
      </c>
      <c r="BK259" s="1018">
        <f t="shared" si="572"/>
        <v>0</v>
      </c>
      <c r="BL259" s="1018">
        <f t="shared" si="573"/>
        <v>0</v>
      </c>
      <c r="BM259" s="1018">
        <f t="shared" si="574"/>
        <v>0</v>
      </c>
      <c r="BN259" s="1018">
        <f t="shared" si="575"/>
        <v>0</v>
      </c>
      <c r="BO259" s="1018">
        <f t="shared" si="576"/>
        <v>0</v>
      </c>
      <c r="CS259" s="2375" t="str">
        <f t="shared" si="497"/>
        <v/>
      </c>
    </row>
    <row r="260" spans="52:97" ht="12.75" hidden="1" customHeight="1">
      <c r="AZ260" s="4273"/>
      <c r="BA260" s="546" t="s">
        <v>8</v>
      </c>
      <c r="BB260" s="1018">
        <f t="shared" ref="BB260:BG260" si="582">IF($BI$215=2,BB223,0)</f>
        <v>0</v>
      </c>
      <c r="BC260" s="1018">
        <f t="shared" si="582"/>
        <v>0</v>
      </c>
      <c r="BD260" s="1018">
        <f t="shared" si="582"/>
        <v>0</v>
      </c>
      <c r="BE260" s="1018">
        <f t="shared" si="582"/>
        <v>0</v>
      </c>
      <c r="BF260" s="1018">
        <f t="shared" si="582"/>
        <v>0</v>
      </c>
      <c r="BG260" s="1018">
        <f t="shared" si="582"/>
        <v>0</v>
      </c>
      <c r="BH260" s="4273"/>
      <c r="BI260" s="546" t="s">
        <v>8</v>
      </c>
      <c r="BJ260" s="1018">
        <f t="shared" si="571"/>
        <v>0</v>
      </c>
      <c r="BK260" s="1018">
        <f t="shared" si="572"/>
        <v>0</v>
      </c>
      <c r="BL260" s="1018">
        <f t="shared" si="573"/>
        <v>0</v>
      </c>
      <c r="BM260" s="1018">
        <f t="shared" si="574"/>
        <v>0</v>
      </c>
      <c r="BN260" s="1018">
        <f t="shared" si="575"/>
        <v>0</v>
      </c>
      <c r="BO260" s="1018">
        <f t="shared" si="576"/>
        <v>0</v>
      </c>
      <c r="CS260" s="2375" t="str">
        <f t="shared" si="497"/>
        <v/>
      </c>
    </row>
    <row r="261" spans="52:97" ht="12.75" hidden="1" customHeight="1">
      <c r="AZ261" s="4259">
        <v>5</v>
      </c>
      <c r="BA261" s="547" t="s">
        <v>7</v>
      </c>
      <c r="BB261" s="1018">
        <f t="shared" ref="BB261:BG261" si="583">IF($BI$215=2,BB224,0)</f>
        <v>0</v>
      </c>
      <c r="BC261" s="1018">
        <f t="shared" si="583"/>
        <v>0</v>
      </c>
      <c r="BD261" s="1018">
        <f t="shared" si="583"/>
        <v>0</v>
      </c>
      <c r="BE261" s="1018">
        <f t="shared" si="583"/>
        <v>0</v>
      </c>
      <c r="BF261" s="1018">
        <f t="shared" si="583"/>
        <v>0</v>
      </c>
      <c r="BG261" s="1018">
        <f t="shared" si="583"/>
        <v>0</v>
      </c>
      <c r="BH261" s="4259">
        <v>5</v>
      </c>
      <c r="BI261" s="547" t="s">
        <v>7</v>
      </c>
      <c r="BJ261" s="1018">
        <f t="shared" si="571"/>
        <v>0</v>
      </c>
      <c r="BK261" s="1018">
        <f t="shared" si="572"/>
        <v>0</v>
      </c>
      <c r="BL261" s="1018">
        <f t="shared" si="573"/>
        <v>0</v>
      </c>
      <c r="BM261" s="1018">
        <f t="shared" si="574"/>
        <v>0</v>
      </c>
      <c r="BN261" s="1018">
        <f t="shared" si="575"/>
        <v>0</v>
      </c>
      <c r="BO261" s="1018">
        <f t="shared" si="576"/>
        <v>0</v>
      </c>
      <c r="CS261" s="2375" t="str">
        <f t="shared" si="497"/>
        <v/>
      </c>
    </row>
    <row r="262" spans="52:97" ht="12.75" hidden="1" customHeight="1">
      <c r="AZ262" s="4260"/>
      <c r="BA262" s="548" t="s">
        <v>8</v>
      </c>
      <c r="BB262" s="1018">
        <f t="shared" ref="BB262:BG262" si="584">IF($BI$215=2,BB225,0)</f>
        <v>0</v>
      </c>
      <c r="BC262" s="1018">
        <f t="shared" si="584"/>
        <v>0</v>
      </c>
      <c r="BD262" s="1018">
        <f t="shared" si="584"/>
        <v>0</v>
      </c>
      <c r="BE262" s="1018">
        <f t="shared" si="584"/>
        <v>0</v>
      </c>
      <c r="BF262" s="1018">
        <f t="shared" si="584"/>
        <v>0</v>
      </c>
      <c r="BG262" s="1018">
        <f t="shared" si="584"/>
        <v>0</v>
      </c>
      <c r="BH262" s="4260"/>
      <c r="BI262" s="548" t="s">
        <v>8</v>
      </c>
      <c r="BJ262" s="1018">
        <f t="shared" si="571"/>
        <v>0</v>
      </c>
      <c r="BK262" s="1018">
        <f t="shared" si="572"/>
        <v>0</v>
      </c>
      <c r="BL262" s="1018">
        <f t="shared" si="573"/>
        <v>0</v>
      </c>
      <c r="BM262" s="1018">
        <f t="shared" si="574"/>
        <v>0</v>
      </c>
      <c r="BN262" s="1018">
        <f t="shared" si="575"/>
        <v>0</v>
      </c>
      <c r="BO262" s="1018">
        <f t="shared" si="576"/>
        <v>0</v>
      </c>
      <c r="CS262" s="2375" t="str">
        <f t="shared" si="497"/>
        <v/>
      </c>
    </row>
    <row r="263" spans="52:97" ht="12.75" hidden="1" customHeight="1">
      <c r="AZ263" s="4272"/>
      <c r="BA263" s="549"/>
      <c r="BB263" s="1030"/>
      <c r="BC263" s="1031"/>
      <c r="BD263" s="1031"/>
      <c r="BE263" s="1031"/>
      <c r="BF263" s="1031"/>
      <c r="BG263" s="1032"/>
      <c r="BH263" s="4272"/>
      <c r="BI263" s="549"/>
      <c r="BJ263" s="1030"/>
      <c r="BK263" s="1031"/>
      <c r="BL263" s="1031"/>
      <c r="BM263" s="1031"/>
      <c r="BN263" s="1031"/>
      <c r="BO263" s="1032"/>
      <c r="CS263" s="2375" t="str">
        <f t="shared" si="497"/>
        <v/>
      </c>
    </row>
    <row r="264" spans="52:97" ht="13.5" hidden="1" customHeight="1" thickBot="1">
      <c r="AZ264" s="4338"/>
      <c r="BA264" s="546"/>
      <c r="BB264" s="1024"/>
      <c r="BC264" s="1025"/>
      <c r="BD264" s="1025"/>
      <c r="BE264" s="1025"/>
      <c r="BF264" s="1025"/>
      <c r="BG264" s="1026"/>
      <c r="BH264" s="4338"/>
      <c r="BI264" s="546"/>
      <c r="BJ264" s="1024"/>
      <c r="BK264" s="1025"/>
      <c r="BL264" s="1025"/>
      <c r="BM264" s="1025"/>
      <c r="BN264" s="1025"/>
      <c r="BO264" s="1026"/>
      <c r="CS264" s="2375" t="str">
        <f t="shared" si="497"/>
        <v/>
      </c>
    </row>
    <row r="265" spans="52:97" ht="12.75" hidden="1" customHeight="1">
      <c r="AZ265" s="4267" t="s">
        <v>5</v>
      </c>
      <c r="BA265" s="581" t="s">
        <v>7</v>
      </c>
      <c r="BB265" s="1033">
        <f>SUM(BB253+BB255+BB257+BB259+BB261+BB263)</f>
        <v>0</v>
      </c>
      <c r="BC265" s="1034">
        <f t="shared" ref="BC265:BG265" si="585">SUM(BC253+BC255+BC257+BC259+BC261+BC263)</f>
        <v>0</v>
      </c>
      <c r="BD265" s="1034">
        <f t="shared" si="585"/>
        <v>0</v>
      </c>
      <c r="BE265" s="1034">
        <f t="shared" si="585"/>
        <v>0</v>
      </c>
      <c r="BF265" s="1034">
        <f t="shared" si="585"/>
        <v>0</v>
      </c>
      <c r="BG265" s="1035">
        <f t="shared" si="585"/>
        <v>0</v>
      </c>
      <c r="BH265" s="4267" t="s">
        <v>5</v>
      </c>
      <c r="BI265" s="581" t="s">
        <v>7</v>
      </c>
      <c r="BJ265" s="1033">
        <f>SUM(BJ253+BJ255+BJ257+BJ259+BJ261+BJ263)</f>
        <v>0</v>
      </c>
      <c r="BK265" s="1034">
        <f t="shared" ref="BK265:BO265" si="586">SUM(BK253+BK255+BK257+BK259+BK261+BK263)</f>
        <v>0</v>
      </c>
      <c r="BL265" s="1034">
        <f t="shared" si="586"/>
        <v>0</v>
      </c>
      <c r="BM265" s="1034">
        <f t="shared" si="586"/>
        <v>0</v>
      </c>
      <c r="BN265" s="1034">
        <f t="shared" si="586"/>
        <v>0</v>
      </c>
      <c r="BO265" s="1035">
        <f t="shared" si="586"/>
        <v>0</v>
      </c>
      <c r="CS265" s="2375" t="str">
        <f t="shared" si="497"/>
        <v/>
      </c>
    </row>
    <row r="266" spans="52:97" ht="13.5" hidden="1" customHeight="1" thickBot="1">
      <c r="AZ266" s="4268"/>
      <c r="BA266" s="550" t="s">
        <v>8</v>
      </c>
      <c r="BB266" s="1036">
        <f t="shared" ref="BB266:BG266" si="587">SUM(BB254+BB256+BB258+BB260+BB262+BB264)</f>
        <v>0</v>
      </c>
      <c r="BC266" s="1037">
        <f t="shared" si="587"/>
        <v>0</v>
      </c>
      <c r="BD266" s="1037">
        <f t="shared" si="587"/>
        <v>0</v>
      </c>
      <c r="BE266" s="1037">
        <f t="shared" si="587"/>
        <v>0</v>
      </c>
      <c r="BF266" s="1037">
        <f t="shared" si="587"/>
        <v>0</v>
      </c>
      <c r="BG266" s="1038">
        <f t="shared" si="587"/>
        <v>0</v>
      </c>
      <c r="BH266" s="4268"/>
      <c r="BI266" s="550" t="s">
        <v>8</v>
      </c>
      <c r="BJ266" s="1036">
        <f t="shared" ref="BJ266:BO266" si="588">SUM(BJ254+BJ256+BJ258+BJ260+BJ262+BJ264)</f>
        <v>0</v>
      </c>
      <c r="BK266" s="1037">
        <f t="shared" si="588"/>
        <v>0</v>
      </c>
      <c r="BL266" s="1037">
        <f t="shared" si="588"/>
        <v>0</v>
      </c>
      <c r="BM266" s="1037">
        <f t="shared" si="588"/>
        <v>0</v>
      </c>
      <c r="BN266" s="1037">
        <f t="shared" si="588"/>
        <v>0</v>
      </c>
      <c r="BO266" s="1038">
        <f t="shared" si="588"/>
        <v>0</v>
      </c>
      <c r="CS266" s="2375" t="str">
        <f t="shared" si="497"/>
        <v/>
      </c>
    </row>
    <row r="267" spans="52:97" ht="12.75" hidden="1" customHeight="1">
      <c r="CS267" s="2375" t="str">
        <f t="shared" si="497"/>
        <v/>
      </c>
    </row>
    <row r="268" spans="52:97" ht="12.75" hidden="1" customHeight="1">
      <c r="CS268" s="2375" t="str">
        <f t="shared" si="497"/>
        <v/>
      </c>
    </row>
    <row r="269" spans="52:97" ht="12.75" hidden="1" customHeight="1">
      <c r="CS269" s="2375" t="str">
        <f t="shared" si="497"/>
        <v/>
      </c>
    </row>
    <row r="270" spans="52:97" ht="12.75" hidden="1" customHeight="1">
      <c r="CS270" s="2375" t="str">
        <f t="shared" si="497"/>
        <v/>
      </c>
    </row>
    <row r="271" spans="52:97" ht="12.75" hidden="1" customHeight="1">
      <c r="CS271" s="2375" t="str">
        <f t="shared" si="497"/>
        <v/>
      </c>
    </row>
    <row r="272" spans="52:97" ht="12.75" hidden="1" customHeight="1">
      <c r="CS272" s="2375" t="str">
        <f t="shared" si="497"/>
        <v/>
      </c>
    </row>
    <row r="273" spans="3:192" ht="12.75" hidden="1" customHeight="1">
      <c r="CS273" s="2375" t="str">
        <f t="shared" si="497"/>
        <v/>
      </c>
    </row>
    <row r="274" spans="3:192" s="84" customFormat="1" ht="15" hidden="1" customHeight="1">
      <c r="C274" s="738"/>
      <c r="D274" s="1324"/>
      <c r="E274" s="932"/>
      <c r="F274" s="4261">
        <f t="shared" ref="F274:F286" si="589">F107</f>
        <v>0</v>
      </c>
      <c r="G274" s="4261"/>
      <c r="H274" s="4261"/>
      <c r="I274" s="4261"/>
      <c r="J274" s="4261"/>
      <c r="K274" s="1229"/>
      <c r="L274" s="1229"/>
      <c r="M274" s="1230"/>
      <c r="N274" s="1230"/>
      <c r="O274" s="1230"/>
      <c r="P274" s="1230"/>
      <c r="Q274" s="1230"/>
      <c r="R274" s="1230"/>
      <c r="S274" s="1230"/>
      <c r="T274" s="1230"/>
      <c r="U274" s="1230"/>
      <c r="V274" s="933"/>
      <c r="W274" s="1229"/>
      <c r="X274" s="1229"/>
      <c r="Y274" s="1229"/>
      <c r="Z274" s="1229"/>
      <c r="AA274" s="1229"/>
      <c r="AB274" s="1231"/>
      <c r="AC274" s="1231"/>
      <c r="AD274" s="1232"/>
      <c r="AE274" s="935"/>
      <c r="AF274" s="1233"/>
      <c r="AG274" s="936"/>
      <c r="AH274" s="936"/>
      <c r="AI274" s="936"/>
      <c r="AJ274" s="936"/>
      <c r="AK274" s="936"/>
      <c r="AL274" s="936"/>
      <c r="AM274" s="936"/>
      <c r="AN274" s="936"/>
      <c r="AO274" s="936"/>
      <c r="AP274" s="970">
        <f>AA107</f>
        <v>0</v>
      </c>
      <c r="AQ274" s="953">
        <f>$AP274</f>
        <v>0</v>
      </c>
      <c r="AR274" s="953">
        <f t="shared" ref="AR274:BD286" si="590">$AP274</f>
        <v>0</v>
      </c>
      <c r="AS274" s="953">
        <f t="shared" si="590"/>
        <v>0</v>
      </c>
      <c r="AT274" s="953">
        <f t="shared" si="590"/>
        <v>0</v>
      </c>
      <c r="AU274" s="953">
        <f t="shared" si="590"/>
        <v>0</v>
      </c>
      <c r="AV274" s="953">
        <f t="shared" si="590"/>
        <v>0</v>
      </c>
      <c r="AW274" s="953">
        <f t="shared" si="590"/>
        <v>0</v>
      </c>
      <c r="AX274" s="953">
        <f t="shared" si="590"/>
        <v>0</v>
      </c>
      <c r="AY274" s="953">
        <f t="shared" si="590"/>
        <v>0</v>
      </c>
      <c r="AZ274" s="953">
        <f t="shared" si="590"/>
        <v>0</v>
      </c>
      <c r="BA274" s="953">
        <f t="shared" si="590"/>
        <v>0</v>
      </c>
      <c r="BB274" s="953">
        <f t="shared" si="590"/>
        <v>0</v>
      </c>
      <c r="BC274" s="953">
        <f t="shared" si="590"/>
        <v>0</v>
      </c>
      <c r="BD274" s="953">
        <f t="shared" si="590"/>
        <v>0</v>
      </c>
      <c r="BE274" s="936"/>
      <c r="BF274" s="936"/>
      <c r="BG274" s="937"/>
      <c r="BH274" s="938"/>
      <c r="BI274" s="992"/>
      <c r="BJ274" s="993"/>
      <c r="BK274" s="994"/>
      <c r="BL274" s="995"/>
      <c r="BM274" s="995"/>
      <c r="BN274" s="995"/>
      <c r="BO274" s="995"/>
      <c r="BP274" s="996"/>
      <c r="BQ274" s="997"/>
      <c r="BR274" s="998"/>
      <c r="BS274" s="999"/>
      <c r="BT274" s="939"/>
      <c r="BU274" s="940"/>
      <c r="BV274" s="941"/>
      <c r="BW274" s="942"/>
      <c r="BX274" s="943"/>
      <c r="BY274" s="344"/>
      <c r="BZ274" s="344"/>
      <c r="CA274" s="944"/>
      <c r="CB274" s="1965">
        <f>IF(AP274="UE",CB107,0)</f>
        <v>0</v>
      </c>
      <c r="CC274" s="1966">
        <f t="shared" ref="CC274:CK274" si="591">IF(AQ274="UE",CC107,0)</f>
        <v>0</v>
      </c>
      <c r="CD274" s="1965">
        <f>IF(AR274="UE",CD107,0)</f>
        <v>0</v>
      </c>
      <c r="CE274" s="1967">
        <f t="shared" si="591"/>
        <v>0</v>
      </c>
      <c r="CF274" s="1968">
        <f t="shared" si="591"/>
        <v>0</v>
      </c>
      <c r="CG274" s="1966">
        <f t="shared" si="591"/>
        <v>0</v>
      </c>
      <c r="CH274" s="1965">
        <f t="shared" si="591"/>
        <v>0</v>
      </c>
      <c r="CI274" s="1967">
        <f t="shared" si="591"/>
        <v>0</v>
      </c>
      <c r="CJ274" s="1968">
        <f t="shared" si="591"/>
        <v>0</v>
      </c>
      <c r="CK274" s="1966">
        <f t="shared" si="591"/>
        <v>0</v>
      </c>
      <c r="CL274" s="2521">
        <f t="shared" ref="CL274:CL286" si="592">IF(AZ274="UE",CL107,0)</f>
        <v>0</v>
      </c>
      <c r="CM274" s="2522">
        <f t="shared" ref="CM274:CM286" si="593">IF(BA274="UE",CM107,0)</f>
        <v>0</v>
      </c>
      <c r="CN274" s="2521">
        <f t="shared" ref="CN274:CN286" si="594">IF(BB274="UE",CN107,0)</f>
        <v>0</v>
      </c>
      <c r="CO274" s="2522">
        <f>IF(BC274="UE",CO107,0)</f>
        <v>0</v>
      </c>
      <c r="CP274" s="1148"/>
      <c r="CQ274" s="1149"/>
      <c r="CR274" s="1150"/>
      <c r="CS274" s="2375" t="str">
        <f t="shared" si="497"/>
        <v/>
      </c>
      <c r="CT274" s="1152"/>
      <c r="CU274" s="1153"/>
      <c r="CV274" s="1694"/>
      <c r="CW274" s="1694"/>
      <c r="CX274" s="1694"/>
      <c r="CY274" s="1694"/>
      <c r="CZ274" s="1694"/>
      <c r="DA274" s="1694"/>
      <c r="DB274" s="1694"/>
      <c r="DC274" s="1482"/>
      <c r="DD274" s="1807"/>
      <c r="DE274" s="920"/>
      <c r="DF274" s="920"/>
      <c r="DG274" s="920"/>
      <c r="DH274" s="920"/>
      <c r="DI274" s="920"/>
      <c r="DJ274" s="920"/>
      <c r="DK274" s="920"/>
      <c r="DL274" s="921"/>
      <c r="DM274" s="921"/>
      <c r="DN274" s="921"/>
      <c r="DO274" s="921"/>
      <c r="DP274" s="921"/>
      <c r="DQ274" s="921"/>
      <c r="DR274" s="921"/>
      <c r="DS274" s="922"/>
      <c r="DT274" s="73"/>
      <c r="DU274" s="923"/>
      <c r="DV274" s="923"/>
      <c r="DW274" s="923"/>
      <c r="DX274" s="923"/>
      <c r="DY274" s="923"/>
      <c r="DZ274" s="923"/>
      <c r="EA274" s="923"/>
      <c r="EB274" s="922"/>
      <c r="ED274" s="924"/>
      <c r="EE274" s="925"/>
      <c r="EF274" s="851"/>
      <c r="EG274" s="856"/>
      <c r="EH274" s="361"/>
      <c r="EI274" s="361"/>
      <c r="EJ274" s="361"/>
      <c r="EK274" s="33"/>
      <c r="EO274" s="360"/>
      <c r="ES274" s="1817"/>
      <c r="FA274" s="1436"/>
      <c r="FF274" s="926"/>
      <c r="FG274" s="926"/>
      <c r="FH274" s="926"/>
      <c r="FJ274" s="801"/>
      <c r="FK274" s="333"/>
      <c r="FP274" s="336"/>
      <c r="FQ274" s="336"/>
      <c r="FR274" s="336"/>
      <c r="FS274" s="336"/>
      <c r="FT274" s="336"/>
      <c r="FU274" s="336"/>
      <c r="FV274" s="336"/>
      <c r="FW274" s="341"/>
      <c r="FY274" s="357"/>
      <c r="FZ274" s="357"/>
      <c r="GA274" s="357"/>
      <c r="GB274" s="357"/>
      <c r="GC274" s="357"/>
      <c r="GD274" s="357"/>
      <c r="GE274" s="357"/>
      <c r="GJ274" s="105"/>
    </row>
    <row r="275" spans="3:192" s="84" customFormat="1" ht="15" hidden="1" customHeight="1">
      <c r="C275" s="738"/>
      <c r="D275" s="1324"/>
      <c r="E275" s="945"/>
      <c r="F275" s="4261">
        <f t="shared" si="589"/>
        <v>0</v>
      </c>
      <c r="G275" s="4261"/>
      <c r="H275" s="4261"/>
      <c r="I275" s="4261"/>
      <c r="J275" s="4261"/>
      <c r="K275" s="1234"/>
      <c r="L275" s="1234"/>
      <c r="M275" s="1235"/>
      <c r="N275" s="1235"/>
      <c r="O275" s="1235"/>
      <c r="P275" s="1235"/>
      <c r="Q275" s="1235"/>
      <c r="R275" s="1235"/>
      <c r="S275" s="1235"/>
      <c r="T275" s="1235"/>
      <c r="U275" s="1235"/>
      <c r="V275" s="946"/>
      <c r="W275" s="1234"/>
      <c r="X275" s="1234"/>
      <c r="Y275" s="1234"/>
      <c r="Z275" s="1234"/>
      <c r="AA275" s="1234"/>
      <c r="AB275" s="820"/>
      <c r="AC275" s="820"/>
      <c r="AD275" s="1236"/>
      <c r="AE275" s="355"/>
      <c r="AF275" s="1237"/>
      <c r="AG275" s="648"/>
      <c r="AH275" s="648"/>
      <c r="AI275" s="648"/>
      <c r="AJ275" s="648"/>
      <c r="AK275" s="648"/>
      <c r="AL275" s="648"/>
      <c r="AM275" s="648"/>
      <c r="AN275" s="648"/>
      <c r="AO275" s="648"/>
      <c r="AP275" s="970">
        <f t="shared" ref="AP275:AP286" si="595">AA108</f>
        <v>0</v>
      </c>
      <c r="AQ275" s="954">
        <f t="shared" ref="AQ275:AQ286" si="596">$AP275</f>
        <v>0</v>
      </c>
      <c r="AR275" s="954">
        <f t="shared" si="590"/>
        <v>0</v>
      </c>
      <c r="AS275" s="954">
        <f t="shared" si="590"/>
        <v>0</v>
      </c>
      <c r="AT275" s="954">
        <f t="shared" si="590"/>
        <v>0</v>
      </c>
      <c r="AU275" s="954">
        <f t="shared" si="590"/>
        <v>0</v>
      </c>
      <c r="AV275" s="954">
        <f t="shared" si="590"/>
        <v>0</v>
      </c>
      <c r="AW275" s="954">
        <f t="shared" si="590"/>
        <v>0</v>
      </c>
      <c r="AX275" s="954">
        <f t="shared" si="590"/>
        <v>0</v>
      </c>
      <c r="AY275" s="954">
        <f t="shared" si="590"/>
        <v>0</v>
      </c>
      <c r="AZ275" s="954">
        <f t="shared" si="590"/>
        <v>0</v>
      </c>
      <c r="BA275" s="954">
        <f t="shared" si="590"/>
        <v>0</v>
      </c>
      <c r="BB275" s="954">
        <f t="shared" si="590"/>
        <v>0</v>
      </c>
      <c r="BC275" s="954">
        <f t="shared" si="590"/>
        <v>0</v>
      </c>
      <c r="BD275" s="954">
        <f t="shared" si="590"/>
        <v>0</v>
      </c>
      <c r="BE275" s="648"/>
      <c r="BF275" s="648"/>
      <c r="BG275" s="650"/>
      <c r="BH275" s="948"/>
      <c r="BI275" s="913"/>
      <c r="BJ275" s="1000"/>
      <c r="BK275" s="1001"/>
      <c r="BL275" s="1002"/>
      <c r="BM275" s="1002"/>
      <c r="BN275" s="1002"/>
      <c r="BO275" s="1002"/>
      <c r="BP275" s="1003"/>
      <c r="BQ275" s="1004"/>
      <c r="BR275" s="1005"/>
      <c r="BS275" s="1006"/>
      <c r="BT275" s="949"/>
      <c r="BU275" s="950"/>
      <c r="BV275" s="745"/>
      <c r="BW275" s="951"/>
      <c r="BX275" s="1658"/>
      <c r="BY275" s="1659"/>
      <c r="BZ275" s="1659"/>
      <c r="CA275" s="1660"/>
      <c r="CB275" s="1969">
        <f t="shared" ref="CB275:CK275" si="597">IF(AP275="UE",CB108,0)</f>
        <v>0</v>
      </c>
      <c r="CC275" s="1970">
        <f t="shared" si="597"/>
        <v>0</v>
      </c>
      <c r="CD275" s="1969">
        <f t="shared" si="597"/>
        <v>0</v>
      </c>
      <c r="CE275" s="1971">
        <f t="shared" si="597"/>
        <v>0</v>
      </c>
      <c r="CF275" s="1972">
        <f t="shared" si="597"/>
        <v>0</v>
      </c>
      <c r="CG275" s="1970">
        <f t="shared" si="597"/>
        <v>0</v>
      </c>
      <c r="CH275" s="1969">
        <f t="shared" si="597"/>
        <v>0</v>
      </c>
      <c r="CI275" s="1971">
        <f t="shared" si="597"/>
        <v>0</v>
      </c>
      <c r="CJ275" s="1972">
        <f t="shared" si="597"/>
        <v>0</v>
      </c>
      <c r="CK275" s="1970">
        <f t="shared" si="597"/>
        <v>0</v>
      </c>
      <c r="CL275" s="2523">
        <f t="shared" si="592"/>
        <v>0</v>
      </c>
      <c r="CM275" s="2524">
        <f t="shared" si="593"/>
        <v>0</v>
      </c>
      <c r="CN275" s="2523">
        <f t="shared" si="594"/>
        <v>0</v>
      </c>
      <c r="CO275" s="2524">
        <f t="shared" ref="CO275:CO286" si="598">IF(BC275="UE",CO108,0)</f>
        <v>0</v>
      </c>
      <c r="CP275" s="1182"/>
      <c r="CQ275" s="1183"/>
      <c r="CR275" s="1184"/>
      <c r="CS275" s="2375" t="str">
        <f t="shared" si="497"/>
        <v/>
      </c>
      <c r="CT275" s="1186"/>
      <c r="CU275" s="1187"/>
      <c r="CV275" s="1695"/>
      <c r="CW275" s="1695"/>
      <c r="CX275" s="1695"/>
      <c r="CY275" s="1695"/>
      <c r="CZ275" s="1695"/>
      <c r="DA275" s="1695"/>
      <c r="DB275" s="1695"/>
      <c r="DC275" s="1188"/>
      <c r="DD275" s="1807"/>
      <c r="DE275" s="920"/>
      <c r="DF275" s="920"/>
      <c r="DG275" s="920"/>
      <c r="DH275" s="920"/>
      <c r="DI275" s="920"/>
      <c r="DJ275" s="920"/>
      <c r="DK275" s="920"/>
      <c r="DL275" s="921"/>
      <c r="DM275" s="921"/>
      <c r="DN275" s="921"/>
      <c r="DO275" s="921"/>
      <c r="DP275" s="921"/>
      <c r="DQ275" s="921"/>
      <c r="DR275" s="921"/>
      <c r="DS275" s="922"/>
      <c r="DT275" s="73"/>
      <c r="DU275" s="923"/>
      <c r="DV275" s="923"/>
      <c r="DW275" s="923"/>
      <c r="DX275" s="923"/>
      <c r="DY275" s="923"/>
      <c r="DZ275" s="923"/>
      <c r="EA275" s="923"/>
      <c r="EB275" s="922"/>
      <c r="ED275" s="924"/>
      <c r="EE275" s="925"/>
      <c r="EF275" s="851"/>
      <c r="EG275" s="856"/>
      <c r="EH275" s="361"/>
      <c r="EI275" s="361"/>
      <c r="EJ275" s="361"/>
      <c r="EK275" s="33"/>
      <c r="EO275" s="360"/>
      <c r="ES275" s="1817"/>
      <c r="FA275" s="1436"/>
      <c r="FF275" s="926"/>
      <c r="FG275" s="926"/>
      <c r="FH275" s="926"/>
      <c r="FJ275" s="801"/>
      <c r="FK275" s="333"/>
      <c r="FP275" s="336"/>
      <c r="FQ275" s="336"/>
      <c r="FR275" s="336"/>
      <c r="FS275" s="336"/>
      <c r="FT275" s="336"/>
      <c r="FU275" s="336"/>
      <c r="FV275" s="336"/>
      <c r="FW275" s="341"/>
      <c r="FY275" s="357"/>
      <c r="FZ275" s="357"/>
      <c r="GA275" s="357"/>
      <c r="GB275" s="357"/>
      <c r="GC275" s="357"/>
      <c r="GD275" s="357"/>
      <c r="GE275" s="357"/>
      <c r="GJ275" s="105"/>
    </row>
    <row r="276" spans="3:192" s="84" customFormat="1" ht="15" hidden="1" customHeight="1">
      <c r="C276" s="738"/>
      <c r="D276" s="1324"/>
      <c r="E276" s="945"/>
      <c r="F276" s="4261">
        <f t="shared" si="589"/>
        <v>0</v>
      </c>
      <c r="G276" s="4261"/>
      <c r="H276" s="4261"/>
      <c r="I276" s="4261"/>
      <c r="J276" s="4261"/>
      <c r="K276" s="1234"/>
      <c r="L276" s="1234"/>
      <c r="M276" s="1235"/>
      <c r="N276" s="1235"/>
      <c r="O276" s="1235"/>
      <c r="P276" s="1235"/>
      <c r="Q276" s="1235"/>
      <c r="R276" s="1235"/>
      <c r="S276" s="1235"/>
      <c r="T276" s="1235"/>
      <c r="U276" s="1235"/>
      <c r="V276" s="946"/>
      <c r="W276" s="1234"/>
      <c r="X276" s="1234"/>
      <c r="Y276" s="1234"/>
      <c r="Z276" s="1234"/>
      <c r="AA276" s="1234"/>
      <c r="AB276" s="820"/>
      <c r="AC276" s="820"/>
      <c r="AD276" s="1236"/>
      <c r="AE276" s="355"/>
      <c r="AF276" s="1237"/>
      <c r="AG276" s="648"/>
      <c r="AH276" s="648"/>
      <c r="AI276" s="648"/>
      <c r="AJ276" s="648"/>
      <c r="AK276" s="648"/>
      <c r="AL276" s="648"/>
      <c r="AM276" s="648"/>
      <c r="AN276" s="648"/>
      <c r="AO276" s="648"/>
      <c r="AP276" s="970">
        <f t="shared" si="595"/>
        <v>0</v>
      </c>
      <c r="AQ276" s="954">
        <f t="shared" si="596"/>
        <v>0</v>
      </c>
      <c r="AR276" s="954">
        <f t="shared" si="590"/>
        <v>0</v>
      </c>
      <c r="AS276" s="954">
        <f t="shared" si="590"/>
        <v>0</v>
      </c>
      <c r="AT276" s="954">
        <f t="shared" si="590"/>
        <v>0</v>
      </c>
      <c r="AU276" s="954">
        <f t="shared" si="590"/>
        <v>0</v>
      </c>
      <c r="AV276" s="954">
        <f t="shared" si="590"/>
        <v>0</v>
      </c>
      <c r="AW276" s="954">
        <f t="shared" si="590"/>
        <v>0</v>
      </c>
      <c r="AX276" s="954">
        <f t="shared" si="590"/>
        <v>0</v>
      </c>
      <c r="AY276" s="954">
        <f t="shared" si="590"/>
        <v>0</v>
      </c>
      <c r="AZ276" s="954">
        <f t="shared" si="590"/>
        <v>0</v>
      </c>
      <c r="BA276" s="954">
        <f t="shared" si="590"/>
        <v>0</v>
      </c>
      <c r="BB276" s="954">
        <f t="shared" si="590"/>
        <v>0</v>
      </c>
      <c r="BC276" s="954">
        <f t="shared" si="590"/>
        <v>0</v>
      </c>
      <c r="BD276" s="954">
        <f t="shared" si="590"/>
        <v>0</v>
      </c>
      <c r="BE276" s="648"/>
      <c r="BF276" s="648"/>
      <c r="BG276" s="650"/>
      <c r="BH276" s="948"/>
      <c r="BI276" s="913"/>
      <c r="BJ276" s="1000"/>
      <c r="BK276" s="1001"/>
      <c r="BL276" s="1002"/>
      <c r="BM276" s="1002"/>
      <c r="BN276" s="1002"/>
      <c r="BO276" s="1002"/>
      <c r="BP276" s="1003"/>
      <c r="BQ276" s="1004"/>
      <c r="BR276" s="1005"/>
      <c r="BS276" s="1006"/>
      <c r="BT276" s="949"/>
      <c r="BU276" s="950"/>
      <c r="BV276" s="745"/>
      <c r="BW276" s="951"/>
      <c r="BX276" s="1658"/>
      <c r="BY276" s="1659"/>
      <c r="BZ276" s="1659"/>
      <c r="CA276" s="1660"/>
      <c r="CB276" s="1969">
        <f t="shared" ref="CB276:CK276" si="599">IF(AP276="UE",CB109,0)</f>
        <v>0</v>
      </c>
      <c r="CC276" s="1970">
        <f t="shared" si="599"/>
        <v>0</v>
      </c>
      <c r="CD276" s="1969">
        <f t="shared" si="599"/>
        <v>0</v>
      </c>
      <c r="CE276" s="1971">
        <f t="shared" si="599"/>
        <v>0</v>
      </c>
      <c r="CF276" s="1972">
        <f t="shared" si="599"/>
        <v>0</v>
      </c>
      <c r="CG276" s="1970">
        <f t="shared" si="599"/>
        <v>0</v>
      </c>
      <c r="CH276" s="1969">
        <f>IF(AV276="UE",CH109,0)</f>
        <v>0</v>
      </c>
      <c r="CI276" s="1971">
        <f t="shared" si="599"/>
        <v>0</v>
      </c>
      <c r="CJ276" s="1972">
        <f t="shared" si="599"/>
        <v>0</v>
      </c>
      <c r="CK276" s="1970">
        <f t="shared" si="599"/>
        <v>0</v>
      </c>
      <c r="CL276" s="2523">
        <f t="shared" si="592"/>
        <v>0</v>
      </c>
      <c r="CM276" s="2524">
        <f t="shared" si="593"/>
        <v>0</v>
      </c>
      <c r="CN276" s="2523">
        <f t="shared" si="594"/>
        <v>0</v>
      </c>
      <c r="CO276" s="2524">
        <f t="shared" si="598"/>
        <v>0</v>
      </c>
      <c r="CP276" s="1182"/>
      <c r="CQ276" s="1183"/>
      <c r="CR276" s="1184"/>
      <c r="CS276" s="2375" t="str">
        <f t="shared" si="497"/>
        <v/>
      </c>
      <c r="CT276" s="1186"/>
      <c r="CU276" s="1187"/>
      <c r="CV276" s="1695"/>
      <c r="CW276" s="1695"/>
      <c r="CX276" s="1695"/>
      <c r="CY276" s="1695"/>
      <c r="CZ276" s="1695"/>
      <c r="DA276" s="1695"/>
      <c r="DB276" s="1695"/>
      <c r="DC276" s="1188"/>
      <c r="DD276" s="1807"/>
      <c r="DE276" s="920"/>
      <c r="DF276" s="920"/>
      <c r="DG276" s="920"/>
      <c r="DH276" s="920"/>
      <c r="DI276" s="920"/>
      <c r="DJ276" s="920"/>
      <c r="DK276" s="920"/>
      <c r="DL276" s="921"/>
      <c r="DM276" s="921"/>
      <c r="DN276" s="921"/>
      <c r="DO276" s="921"/>
      <c r="DP276" s="921"/>
      <c r="DQ276" s="921"/>
      <c r="DR276" s="921"/>
      <c r="DS276" s="922"/>
      <c r="DT276" s="73"/>
      <c r="DU276" s="923"/>
      <c r="DV276" s="923"/>
      <c r="DW276" s="923"/>
      <c r="DX276" s="923"/>
      <c r="DY276" s="923"/>
      <c r="DZ276" s="923"/>
      <c r="EA276" s="923"/>
      <c r="EB276" s="922"/>
      <c r="ED276" s="924"/>
      <c r="EE276" s="925"/>
      <c r="EF276" s="851"/>
      <c r="EG276" s="856"/>
      <c r="EH276" s="361"/>
      <c r="EI276" s="361"/>
      <c r="EJ276" s="361"/>
      <c r="EK276" s="33"/>
      <c r="EO276" s="360"/>
      <c r="ES276" s="1817"/>
      <c r="FA276" s="1436"/>
      <c r="FF276" s="926"/>
      <c r="FG276" s="926"/>
      <c r="FH276" s="926"/>
      <c r="FJ276" s="801"/>
      <c r="FK276" s="333"/>
      <c r="FP276" s="336"/>
      <c r="FQ276" s="336"/>
      <c r="FR276" s="336"/>
      <c r="FS276" s="336"/>
      <c r="FT276" s="336"/>
      <c r="FU276" s="336"/>
      <c r="FV276" s="336"/>
      <c r="FW276" s="341"/>
      <c r="FY276" s="357"/>
      <c r="FZ276" s="357"/>
      <c r="GA276" s="357"/>
      <c r="GB276" s="357"/>
      <c r="GC276" s="357"/>
      <c r="GD276" s="357"/>
      <c r="GE276" s="357"/>
      <c r="GJ276" s="105"/>
    </row>
    <row r="277" spans="3:192" s="84" customFormat="1" ht="15" hidden="1" customHeight="1">
      <c r="C277" s="738"/>
      <c r="D277" s="1324"/>
      <c r="E277" s="945"/>
      <c r="F277" s="4261">
        <f t="shared" si="589"/>
        <v>0</v>
      </c>
      <c r="G277" s="4261"/>
      <c r="H277" s="4261"/>
      <c r="I277" s="4261"/>
      <c r="J277" s="4261"/>
      <c r="K277" s="1234"/>
      <c r="L277" s="1234"/>
      <c r="M277" s="1235"/>
      <c r="N277" s="1235"/>
      <c r="O277" s="1235"/>
      <c r="P277" s="1235"/>
      <c r="Q277" s="1235"/>
      <c r="R277" s="1235"/>
      <c r="S277" s="1235"/>
      <c r="T277" s="1235"/>
      <c r="U277" s="1235"/>
      <c r="V277" s="946"/>
      <c r="W277" s="1234"/>
      <c r="X277" s="1234"/>
      <c r="Y277" s="1234"/>
      <c r="Z277" s="1234"/>
      <c r="AA277" s="1234"/>
      <c r="AB277" s="820"/>
      <c r="AC277" s="820"/>
      <c r="AD277" s="1236"/>
      <c r="AE277" s="355"/>
      <c r="AF277" s="1237"/>
      <c r="AG277" s="648"/>
      <c r="AH277" s="648"/>
      <c r="AI277" s="648"/>
      <c r="AJ277" s="648"/>
      <c r="AK277" s="648"/>
      <c r="AL277" s="648"/>
      <c r="AM277" s="648"/>
      <c r="AN277" s="648"/>
      <c r="AO277" s="648"/>
      <c r="AP277" s="970">
        <f t="shared" si="595"/>
        <v>0</v>
      </c>
      <c r="AQ277" s="954">
        <f t="shared" si="596"/>
        <v>0</v>
      </c>
      <c r="AR277" s="954">
        <f t="shared" si="590"/>
        <v>0</v>
      </c>
      <c r="AS277" s="954">
        <f t="shared" si="590"/>
        <v>0</v>
      </c>
      <c r="AT277" s="954">
        <f t="shared" si="590"/>
        <v>0</v>
      </c>
      <c r="AU277" s="954">
        <f t="shared" si="590"/>
        <v>0</v>
      </c>
      <c r="AV277" s="954">
        <f t="shared" si="590"/>
        <v>0</v>
      </c>
      <c r="AW277" s="954">
        <f t="shared" si="590"/>
        <v>0</v>
      </c>
      <c r="AX277" s="954">
        <f t="shared" si="590"/>
        <v>0</v>
      </c>
      <c r="AY277" s="954">
        <f t="shared" si="590"/>
        <v>0</v>
      </c>
      <c r="AZ277" s="954">
        <f t="shared" si="590"/>
        <v>0</v>
      </c>
      <c r="BA277" s="954">
        <f t="shared" si="590"/>
        <v>0</v>
      </c>
      <c r="BB277" s="954">
        <f t="shared" si="590"/>
        <v>0</v>
      </c>
      <c r="BC277" s="954">
        <f t="shared" si="590"/>
        <v>0</v>
      </c>
      <c r="BD277" s="954">
        <f t="shared" si="590"/>
        <v>0</v>
      </c>
      <c r="BE277" s="648"/>
      <c r="BF277" s="648"/>
      <c r="BG277" s="650"/>
      <c r="BH277" s="948"/>
      <c r="BI277" s="913"/>
      <c r="BJ277" s="1000"/>
      <c r="BK277" s="1001"/>
      <c r="BL277" s="1002"/>
      <c r="BM277" s="1002"/>
      <c r="BN277" s="1002"/>
      <c r="BO277" s="1002"/>
      <c r="BP277" s="1003"/>
      <c r="BQ277" s="1004"/>
      <c r="BR277" s="1005"/>
      <c r="BS277" s="1006"/>
      <c r="BT277" s="949"/>
      <c r="BU277" s="950"/>
      <c r="BV277" s="745"/>
      <c r="BW277" s="951"/>
      <c r="BX277" s="1658"/>
      <c r="BY277" s="1659"/>
      <c r="BZ277" s="1659"/>
      <c r="CA277" s="1660"/>
      <c r="CB277" s="1969">
        <f t="shared" ref="CB277:CK277" si="600">IF(AP277="UE",CB110,0)</f>
        <v>0</v>
      </c>
      <c r="CC277" s="1970">
        <f t="shared" si="600"/>
        <v>0</v>
      </c>
      <c r="CD277" s="1969">
        <f t="shared" si="600"/>
        <v>0</v>
      </c>
      <c r="CE277" s="1971">
        <f t="shared" si="600"/>
        <v>0</v>
      </c>
      <c r="CF277" s="1972">
        <f t="shared" si="600"/>
        <v>0</v>
      </c>
      <c r="CG277" s="1970">
        <f t="shared" si="600"/>
        <v>0</v>
      </c>
      <c r="CH277" s="1969">
        <f t="shared" si="600"/>
        <v>0</v>
      </c>
      <c r="CI277" s="1971">
        <f t="shared" si="600"/>
        <v>0</v>
      </c>
      <c r="CJ277" s="1972">
        <f t="shared" si="600"/>
        <v>0</v>
      </c>
      <c r="CK277" s="1970">
        <f t="shared" si="600"/>
        <v>0</v>
      </c>
      <c r="CL277" s="2523">
        <f t="shared" si="592"/>
        <v>0</v>
      </c>
      <c r="CM277" s="2524">
        <f t="shared" si="593"/>
        <v>0</v>
      </c>
      <c r="CN277" s="2523">
        <f t="shared" si="594"/>
        <v>0</v>
      </c>
      <c r="CO277" s="2524">
        <f t="shared" si="598"/>
        <v>0</v>
      </c>
      <c r="CP277" s="1182"/>
      <c r="CQ277" s="1183"/>
      <c r="CR277" s="1184"/>
      <c r="CS277" s="2375" t="str">
        <f t="shared" ref="CS277:CS340" si="601">IF(CQ277&lt;0," Fazla düşülmiş",IF(CQ277&gt;0," Noksan düşülmüş",""))</f>
        <v/>
      </c>
      <c r="CT277" s="1186"/>
      <c r="CU277" s="1187"/>
      <c r="CV277" s="1695"/>
      <c r="CW277" s="1695"/>
      <c r="CX277" s="1695"/>
      <c r="CY277" s="1695"/>
      <c r="CZ277" s="1695"/>
      <c r="DA277" s="1695"/>
      <c r="DB277" s="1695"/>
      <c r="DC277" s="1188"/>
      <c r="DD277" s="1807"/>
      <c r="DE277" s="920"/>
      <c r="DF277" s="920"/>
      <c r="DG277" s="920"/>
      <c r="DH277" s="920"/>
      <c r="DI277" s="920"/>
      <c r="DJ277" s="920"/>
      <c r="DK277" s="920"/>
      <c r="DL277" s="921"/>
      <c r="DM277" s="921"/>
      <c r="DN277" s="921"/>
      <c r="DO277" s="921"/>
      <c r="DP277" s="921"/>
      <c r="DQ277" s="921"/>
      <c r="DR277" s="921"/>
      <c r="DS277" s="922"/>
      <c r="DT277" s="73"/>
      <c r="DU277" s="923"/>
      <c r="DV277" s="923"/>
      <c r="DW277" s="923"/>
      <c r="DX277" s="923"/>
      <c r="DY277" s="923"/>
      <c r="DZ277" s="923"/>
      <c r="EA277" s="923"/>
      <c r="EB277" s="922"/>
      <c r="ED277" s="924"/>
      <c r="EE277" s="925"/>
      <c r="EF277" s="851"/>
      <c r="EG277" s="856"/>
      <c r="EH277" s="361"/>
      <c r="EI277" s="361"/>
      <c r="EJ277" s="361"/>
      <c r="EK277" s="33"/>
      <c r="EO277" s="360"/>
      <c r="ES277" s="1817"/>
      <c r="FA277" s="1436"/>
      <c r="FF277" s="926"/>
      <c r="FG277" s="926"/>
      <c r="FH277" s="926"/>
      <c r="FJ277" s="801"/>
      <c r="FK277" s="333"/>
      <c r="FP277" s="336"/>
      <c r="FQ277" s="336"/>
      <c r="FR277" s="336"/>
      <c r="FS277" s="336"/>
      <c r="FT277" s="336"/>
      <c r="FU277" s="336"/>
      <c r="FV277" s="336"/>
      <c r="FW277" s="341"/>
      <c r="FY277" s="357"/>
      <c r="FZ277" s="357"/>
      <c r="GA277" s="357"/>
      <c r="GB277" s="357"/>
      <c r="GC277" s="357"/>
      <c r="GD277" s="357"/>
      <c r="GE277" s="357"/>
      <c r="GJ277" s="105"/>
    </row>
    <row r="278" spans="3:192" s="84" customFormat="1" ht="15" hidden="1" customHeight="1">
      <c r="C278" s="738"/>
      <c r="D278" s="1324"/>
      <c r="E278" s="945"/>
      <c r="F278" s="4261">
        <f t="shared" si="589"/>
        <v>0</v>
      </c>
      <c r="G278" s="4261"/>
      <c r="H278" s="4261"/>
      <c r="I278" s="4261"/>
      <c r="J278" s="4261"/>
      <c r="K278" s="1234"/>
      <c r="L278" s="1234"/>
      <c r="M278" s="1235"/>
      <c r="N278" s="1235"/>
      <c r="O278" s="1235"/>
      <c r="P278" s="1235"/>
      <c r="Q278" s="1235"/>
      <c r="R278" s="1235"/>
      <c r="S278" s="1235"/>
      <c r="T278" s="1235"/>
      <c r="U278" s="1235"/>
      <c r="V278" s="946"/>
      <c r="W278" s="1234"/>
      <c r="X278" s="1234"/>
      <c r="Y278" s="1234"/>
      <c r="Z278" s="1234"/>
      <c r="AA278" s="1234"/>
      <c r="AB278" s="820"/>
      <c r="AC278" s="820"/>
      <c r="AD278" s="1236"/>
      <c r="AE278" s="355"/>
      <c r="AF278" s="1237"/>
      <c r="AG278" s="648"/>
      <c r="AH278" s="648"/>
      <c r="AI278" s="648"/>
      <c r="AJ278" s="648"/>
      <c r="AK278" s="648"/>
      <c r="AL278" s="648"/>
      <c r="AM278" s="648"/>
      <c r="AN278" s="648"/>
      <c r="AO278" s="648"/>
      <c r="AP278" s="970">
        <f t="shared" si="595"/>
        <v>0</v>
      </c>
      <c r="AQ278" s="954">
        <f t="shared" si="596"/>
        <v>0</v>
      </c>
      <c r="AR278" s="954">
        <f t="shared" si="590"/>
        <v>0</v>
      </c>
      <c r="AS278" s="954">
        <f t="shared" si="590"/>
        <v>0</v>
      </c>
      <c r="AT278" s="954">
        <f t="shared" si="590"/>
        <v>0</v>
      </c>
      <c r="AU278" s="954">
        <f t="shared" si="590"/>
        <v>0</v>
      </c>
      <c r="AV278" s="954">
        <f t="shared" si="590"/>
        <v>0</v>
      </c>
      <c r="AW278" s="954">
        <f t="shared" si="590"/>
        <v>0</v>
      </c>
      <c r="AX278" s="954">
        <f t="shared" si="590"/>
        <v>0</v>
      </c>
      <c r="AY278" s="954">
        <f t="shared" si="590"/>
        <v>0</v>
      </c>
      <c r="AZ278" s="954">
        <f t="shared" si="590"/>
        <v>0</v>
      </c>
      <c r="BA278" s="954">
        <f t="shared" si="590"/>
        <v>0</v>
      </c>
      <c r="BB278" s="954">
        <f t="shared" si="590"/>
        <v>0</v>
      </c>
      <c r="BC278" s="954">
        <f t="shared" si="590"/>
        <v>0</v>
      </c>
      <c r="BD278" s="954">
        <f t="shared" si="590"/>
        <v>0</v>
      </c>
      <c r="BE278" s="648"/>
      <c r="BF278" s="648"/>
      <c r="BG278" s="650"/>
      <c r="BH278" s="948"/>
      <c r="BI278" s="913"/>
      <c r="BJ278" s="1000"/>
      <c r="BK278" s="1001"/>
      <c r="BL278" s="1002"/>
      <c r="BM278" s="1002"/>
      <c r="BN278" s="1002"/>
      <c r="BO278" s="1002"/>
      <c r="BP278" s="1003"/>
      <c r="BQ278" s="1004"/>
      <c r="BR278" s="1005"/>
      <c r="BS278" s="1006"/>
      <c r="BT278" s="949"/>
      <c r="BU278" s="950"/>
      <c r="BV278" s="745"/>
      <c r="BW278" s="951"/>
      <c r="BX278" s="1658"/>
      <c r="BY278" s="1659"/>
      <c r="BZ278" s="1659"/>
      <c r="CA278" s="1660"/>
      <c r="CB278" s="1969">
        <f t="shared" ref="CB278:CK278" si="602">IF(AP278="UE",CB111,0)</f>
        <v>0</v>
      </c>
      <c r="CC278" s="1970">
        <f t="shared" si="602"/>
        <v>0</v>
      </c>
      <c r="CD278" s="1969">
        <f>IF(AR278="UE",CD111,0)</f>
        <v>0</v>
      </c>
      <c r="CE278" s="1971">
        <f t="shared" si="602"/>
        <v>0</v>
      </c>
      <c r="CF278" s="1972">
        <f t="shared" si="602"/>
        <v>0</v>
      </c>
      <c r="CG278" s="1970">
        <f t="shared" si="602"/>
        <v>0</v>
      </c>
      <c r="CH278" s="1969">
        <f t="shared" si="602"/>
        <v>0</v>
      </c>
      <c r="CI278" s="1971">
        <f t="shared" si="602"/>
        <v>0</v>
      </c>
      <c r="CJ278" s="1972">
        <f t="shared" si="602"/>
        <v>0</v>
      </c>
      <c r="CK278" s="1970">
        <f t="shared" si="602"/>
        <v>0</v>
      </c>
      <c r="CL278" s="2523">
        <f t="shared" si="592"/>
        <v>0</v>
      </c>
      <c r="CM278" s="2524">
        <f t="shared" si="593"/>
        <v>0</v>
      </c>
      <c r="CN278" s="2523">
        <f t="shared" si="594"/>
        <v>0</v>
      </c>
      <c r="CO278" s="2524">
        <f t="shared" si="598"/>
        <v>0</v>
      </c>
      <c r="CP278" s="1182"/>
      <c r="CQ278" s="1183"/>
      <c r="CR278" s="1184"/>
      <c r="CS278" s="2375" t="str">
        <f t="shared" si="601"/>
        <v/>
      </c>
      <c r="CT278" s="1186"/>
      <c r="CU278" s="1187"/>
      <c r="CV278" s="1695"/>
      <c r="CW278" s="1695"/>
      <c r="CX278" s="1695"/>
      <c r="CY278" s="1695"/>
      <c r="CZ278" s="1695"/>
      <c r="DA278" s="1695"/>
      <c r="DB278" s="1695"/>
      <c r="DC278" s="1188"/>
      <c r="DD278" s="1807"/>
      <c r="DE278" s="920"/>
      <c r="DF278" s="920"/>
      <c r="DG278" s="920"/>
      <c r="DH278" s="920"/>
      <c r="DI278" s="920"/>
      <c r="DJ278" s="920"/>
      <c r="DK278" s="920"/>
      <c r="DL278" s="921"/>
      <c r="DM278" s="921"/>
      <c r="DN278" s="921"/>
      <c r="DO278" s="921"/>
      <c r="DP278" s="921"/>
      <c r="DQ278" s="921"/>
      <c r="DR278" s="921"/>
      <c r="DS278" s="922"/>
      <c r="DT278" s="73"/>
      <c r="DU278" s="923"/>
      <c r="DV278" s="923"/>
      <c r="DW278" s="923"/>
      <c r="DX278" s="923"/>
      <c r="DY278" s="923"/>
      <c r="DZ278" s="923"/>
      <c r="EA278" s="923"/>
      <c r="EB278" s="922"/>
      <c r="ED278" s="924"/>
      <c r="EE278" s="925"/>
      <c r="EF278" s="851"/>
      <c r="EG278" s="856"/>
      <c r="EH278" s="361"/>
      <c r="EI278" s="361"/>
      <c r="EJ278" s="361"/>
      <c r="EK278" s="33"/>
      <c r="EO278" s="360"/>
      <c r="ES278" s="1817"/>
      <c r="FA278" s="1436"/>
      <c r="FF278" s="926"/>
      <c r="FG278" s="926"/>
      <c r="FH278" s="926"/>
      <c r="FJ278" s="801"/>
      <c r="FK278" s="333"/>
      <c r="FP278" s="336"/>
      <c r="FQ278" s="336"/>
      <c r="FR278" s="336"/>
      <c r="FS278" s="336"/>
      <c r="FT278" s="336"/>
      <c r="FU278" s="336"/>
      <c r="FV278" s="336"/>
      <c r="FW278" s="341"/>
      <c r="FY278" s="357"/>
      <c r="FZ278" s="357"/>
      <c r="GA278" s="357"/>
      <c r="GB278" s="357"/>
      <c r="GC278" s="357"/>
      <c r="GD278" s="357"/>
      <c r="GE278" s="357"/>
      <c r="GJ278" s="105"/>
    </row>
    <row r="279" spans="3:192" s="84" customFormat="1" ht="15" hidden="1" customHeight="1">
      <c r="C279" s="738"/>
      <c r="D279" s="1324"/>
      <c r="E279" s="945"/>
      <c r="F279" s="4261">
        <f t="shared" si="589"/>
        <v>0</v>
      </c>
      <c r="G279" s="4261"/>
      <c r="H279" s="4261"/>
      <c r="I279" s="4261"/>
      <c r="J279" s="4261"/>
      <c r="K279" s="1234"/>
      <c r="L279" s="1234"/>
      <c r="M279" s="1235"/>
      <c r="N279" s="1235"/>
      <c r="O279" s="1235"/>
      <c r="P279" s="1235"/>
      <c r="Q279" s="1235"/>
      <c r="R279" s="1235"/>
      <c r="S279" s="1235"/>
      <c r="T279" s="1235"/>
      <c r="U279" s="1235"/>
      <c r="V279" s="946"/>
      <c r="W279" s="1234"/>
      <c r="X279" s="1234"/>
      <c r="Y279" s="1234"/>
      <c r="Z279" s="1234"/>
      <c r="AA279" s="1234"/>
      <c r="AB279" s="820"/>
      <c r="AC279" s="820"/>
      <c r="AD279" s="1236"/>
      <c r="AE279" s="355"/>
      <c r="AF279" s="1237"/>
      <c r="AG279" s="648"/>
      <c r="AH279" s="648"/>
      <c r="AI279" s="648"/>
      <c r="AJ279" s="648"/>
      <c r="AK279" s="648"/>
      <c r="AL279" s="648"/>
      <c r="AM279" s="648"/>
      <c r="AN279" s="648"/>
      <c r="AO279" s="648"/>
      <c r="AP279" s="970">
        <f t="shared" si="595"/>
        <v>0</v>
      </c>
      <c r="AQ279" s="954">
        <f t="shared" si="596"/>
        <v>0</v>
      </c>
      <c r="AR279" s="954">
        <f t="shared" si="590"/>
        <v>0</v>
      </c>
      <c r="AS279" s="954">
        <f t="shared" si="590"/>
        <v>0</v>
      </c>
      <c r="AT279" s="954">
        <f t="shared" si="590"/>
        <v>0</v>
      </c>
      <c r="AU279" s="954">
        <f t="shared" si="590"/>
        <v>0</v>
      </c>
      <c r="AV279" s="954">
        <f t="shared" si="590"/>
        <v>0</v>
      </c>
      <c r="AW279" s="954">
        <f t="shared" si="590"/>
        <v>0</v>
      </c>
      <c r="AX279" s="954">
        <f t="shared" si="590"/>
        <v>0</v>
      </c>
      <c r="AY279" s="954">
        <f t="shared" si="590"/>
        <v>0</v>
      </c>
      <c r="AZ279" s="954">
        <f t="shared" si="590"/>
        <v>0</v>
      </c>
      <c r="BA279" s="954">
        <f t="shared" si="590"/>
        <v>0</v>
      </c>
      <c r="BB279" s="954">
        <f t="shared" si="590"/>
        <v>0</v>
      </c>
      <c r="BC279" s="954">
        <f t="shared" si="590"/>
        <v>0</v>
      </c>
      <c r="BD279" s="954">
        <f t="shared" si="590"/>
        <v>0</v>
      </c>
      <c r="BE279" s="648"/>
      <c r="BF279" s="648"/>
      <c r="BG279" s="650"/>
      <c r="BH279" s="948"/>
      <c r="BI279" s="913"/>
      <c r="BJ279" s="1000"/>
      <c r="BK279" s="1001"/>
      <c r="BL279" s="1002"/>
      <c r="BM279" s="1002"/>
      <c r="BN279" s="1002"/>
      <c r="BO279" s="1002"/>
      <c r="BP279" s="1003"/>
      <c r="BQ279" s="1004"/>
      <c r="BR279" s="1005"/>
      <c r="BS279" s="1006"/>
      <c r="BT279" s="949"/>
      <c r="BU279" s="950"/>
      <c r="BV279" s="745"/>
      <c r="BW279" s="951"/>
      <c r="BX279" s="1658"/>
      <c r="BY279" s="1659"/>
      <c r="BZ279" s="1659"/>
      <c r="CA279" s="1660"/>
      <c r="CB279" s="1969">
        <f t="shared" ref="CB279:CK279" si="603">IF(AP279="UE",CB112,0)</f>
        <v>0</v>
      </c>
      <c r="CC279" s="1970">
        <f t="shared" si="603"/>
        <v>0</v>
      </c>
      <c r="CD279" s="1969">
        <f t="shared" si="603"/>
        <v>0</v>
      </c>
      <c r="CE279" s="1971">
        <f t="shared" si="603"/>
        <v>0</v>
      </c>
      <c r="CF279" s="1972">
        <f t="shared" si="603"/>
        <v>0</v>
      </c>
      <c r="CG279" s="1970">
        <f t="shared" si="603"/>
        <v>0</v>
      </c>
      <c r="CH279" s="1969">
        <f t="shared" si="603"/>
        <v>0</v>
      </c>
      <c r="CI279" s="1971">
        <f t="shared" si="603"/>
        <v>0</v>
      </c>
      <c r="CJ279" s="1972">
        <f t="shared" si="603"/>
        <v>0</v>
      </c>
      <c r="CK279" s="1970">
        <f t="shared" si="603"/>
        <v>0</v>
      </c>
      <c r="CL279" s="2523">
        <f t="shared" si="592"/>
        <v>0</v>
      </c>
      <c r="CM279" s="2524">
        <f t="shared" si="593"/>
        <v>0</v>
      </c>
      <c r="CN279" s="2523">
        <f t="shared" si="594"/>
        <v>0</v>
      </c>
      <c r="CO279" s="2524">
        <f t="shared" si="598"/>
        <v>0</v>
      </c>
      <c r="CP279" s="1182"/>
      <c r="CQ279" s="1183"/>
      <c r="CR279" s="1184"/>
      <c r="CS279" s="2375" t="str">
        <f t="shared" si="601"/>
        <v/>
      </c>
      <c r="CT279" s="1186"/>
      <c r="CU279" s="1187"/>
      <c r="CV279" s="1695"/>
      <c r="CW279" s="1695"/>
      <c r="CX279" s="1695"/>
      <c r="CY279" s="1695"/>
      <c r="CZ279" s="1695"/>
      <c r="DA279" s="1695"/>
      <c r="DB279" s="1695"/>
      <c r="DC279" s="1188"/>
      <c r="DD279" s="1807"/>
      <c r="DE279" s="920"/>
      <c r="DF279" s="920"/>
      <c r="DG279" s="920"/>
      <c r="DH279" s="920"/>
      <c r="DI279" s="920"/>
      <c r="DJ279" s="920"/>
      <c r="DK279" s="920"/>
      <c r="DL279" s="921"/>
      <c r="DM279" s="921"/>
      <c r="DN279" s="921"/>
      <c r="DO279" s="921"/>
      <c r="DP279" s="921"/>
      <c r="DQ279" s="921"/>
      <c r="DR279" s="921"/>
      <c r="DS279" s="922"/>
      <c r="DT279" s="73"/>
      <c r="DU279" s="923"/>
      <c r="DV279" s="923"/>
      <c r="DW279" s="923"/>
      <c r="DX279" s="923"/>
      <c r="DY279" s="923"/>
      <c r="DZ279" s="923"/>
      <c r="EA279" s="923"/>
      <c r="EB279" s="922"/>
      <c r="ED279" s="924"/>
      <c r="EE279" s="925"/>
      <c r="EF279" s="851"/>
      <c r="EG279" s="856"/>
      <c r="EH279" s="361"/>
      <c r="EI279" s="361"/>
      <c r="EJ279" s="361"/>
      <c r="EK279" s="33"/>
      <c r="EO279" s="360"/>
      <c r="ES279" s="1817"/>
      <c r="FA279" s="1436"/>
      <c r="FF279" s="926"/>
      <c r="FG279" s="926"/>
      <c r="FH279" s="926"/>
      <c r="FJ279" s="801"/>
      <c r="FK279" s="333"/>
      <c r="FP279" s="336"/>
      <c r="FQ279" s="336"/>
      <c r="FR279" s="336"/>
      <c r="FS279" s="336"/>
      <c r="FT279" s="336"/>
      <c r="FU279" s="336"/>
      <c r="FV279" s="336"/>
      <c r="FW279" s="341"/>
      <c r="FY279" s="357"/>
      <c r="FZ279" s="357"/>
      <c r="GA279" s="357"/>
      <c r="GB279" s="357"/>
      <c r="GC279" s="357"/>
      <c r="GD279" s="357"/>
      <c r="GE279" s="357"/>
      <c r="GJ279" s="105"/>
    </row>
    <row r="280" spans="3:192" s="84" customFormat="1" ht="15" hidden="1" customHeight="1">
      <c r="C280" s="738"/>
      <c r="D280" s="1324"/>
      <c r="E280" s="945"/>
      <c r="F280" s="4261">
        <f t="shared" si="589"/>
        <v>0</v>
      </c>
      <c r="G280" s="4261"/>
      <c r="H280" s="4261"/>
      <c r="I280" s="4261"/>
      <c r="J280" s="4261"/>
      <c r="K280" s="1234"/>
      <c r="L280" s="1234"/>
      <c r="M280" s="1235"/>
      <c r="N280" s="1235"/>
      <c r="O280" s="1235"/>
      <c r="P280" s="1235"/>
      <c r="Q280" s="1235"/>
      <c r="R280" s="1235"/>
      <c r="S280" s="1235"/>
      <c r="T280" s="1235"/>
      <c r="U280" s="1235"/>
      <c r="V280" s="946"/>
      <c r="W280" s="1234"/>
      <c r="X280" s="1234"/>
      <c r="Y280" s="1234"/>
      <c r="Z280" s="1234"/>
      <c r="AA280" s="1234"/>
      <c r="AB280" s="820"/>
      <c r="AC280" s="820"/>
      <c r="AD280" s="1236"/>
      <c r="AE280" s="355"/>
      <c r="AF280" s="1237"/>
      <c r="AG280" s="648"/>
      <c r="AH280" s="648"/>
      <c r="AI280" s="648"/>
      <c r="AJ280" s="648"/>
      <c r="AK280" s="648"/>
      <c r="AL280" s="648"/>
      <c r="AM280" s="648"/>
      <c r="AN280" s="648"/>
      <c r="AO280" s="648"/>
      <c r="AP280" s="970">
        <f t="shared" si="595"/>
        <v>0</v>
      </c>
      <c r="AQ280" s="954">
        <f t="shared" si="596"/>
        <v>0</v>
      </c>
      <c r="AR280" s="954">
        <f t="shared" si="590"/>
        <v>0</v>
      </c>
      <c r="AS280" s="954">
        <f t="shared" si="590"/>
        <v>0</v>
      </c>
      <c r="AT280" s="954">
        <f t="shared" si="590"/>
        <v>0</v>
      </c>
      <c r="AU280" s="954">
        <f t="shared" si="590"/>
        <v>0</v>
      </c>
      <c r="AV280" s="954">
        <f t="shared" si="590"/>
        <v>0</v>
      </c>
      <c r="AW280" s="954">
        <f t="shared" si="590"/>
        <v>0</v>
      </c>
      <c r="AX280" s="954">
        <f t="shared" si="590"/>
        <v>0</v>
      </c>
      <c r="AY280" s="954">
        <f t="shared" si="590"/>
        <v>0</v>
      </c>
      <c r="AZ280" s="954">
        <f t="shared" si="590"/>
        <v>0</v>
      </c>
      <c r="BA280" s="954">
        <f t="shared" si="590"/>
        <v>0</v>
      </c>
      <c r="BB280" s="954">
        <f t="shared" si="590"/>
        <v>0</v>
      </c>
      <c r="BC280" s="954">
        <f t="shared" si="590"/>
        <v>0</v>
      </c>
      <c r="BD280" s="954">
        <f t="shared" si="590"/>
        <v>0</v>
      </c>
      <c r="BE280" s="648"/>
      <c r="BF280" s="648"/>
      <c r="BG280" s="650"/>
      <c r="BH280" s="948"/>
      <c r="BI280" s="913"/>
      <c r="BJ280" s="1000"/>
      <c r="BK280" s="1001"/>
      <c r="BL280" s="1002"/>
      <c r="BM280" s="1002"/>
      <c r="BN280" s="1002"/>
      <c r="BO280" s="1002"/>
      <c r="BP280" s="1003"/>
      <c r="BQ280" s="1004"/>
      <c r="BR280" s="1005"/>
      <c r="BS280" s="1006"/>
      <c r="BT280" s="949"/>
      <c r="BU280" s="950"/>
      <c r="BV280" s="745"/>
      <c r="BW280" s="951"/>
      <c r="BX280" s="1658"/>
      <c r="BY280" s="1659"/>
      <c r="BZ280" s="1659"/>
      <c r="CA280" s="1660"/>
      <c r="CB280" s="1969">
        <f t="shared" ref="CB280:CK280" si="604">IF(AP280="UE",CB113,0)</f>
        <v>0</v>
      </c>
      <c r="CC280" s="1970">
        <f t="shared" si="604"/>
        <v>0</v>
      </c>
      <c r="CD280" s="1969">
        <f t="shared" si="604"/>
        <v>0</v>
      </c>
      <c r="CE280" s="1971">
        <f t="shared" si="604"/>
        <v>0</v>
      </c>
      <c r="CF280" s="1972">
        <f t="shared" si="604"/>
        <v>0</v>
      </c>
      <c r="CG280" s="1970">
        <f t="shared" si="604"/>
        <v>0</v>
      </c>
      <c r="CH280" s="1969">
        <f t="shared" si="604"/>
        <v>0</v>
      </c>
      <c r="CI280" s="1971">
        <f t="shared" si="604"/>
        <v>0</v>
      </c>
      <c r="CJ280" s="1972">
        <f t="shared" si="604"/>
        <v>0</v>
      </c>
      <c r="CK280" s="1970">
        <f t="shared" si="604"/>
        <v>0</v>
      </c>
      <c r="CL280" s="2523">
        <f t="shared" si="592"/>
        <v>0</v>
      </c>
      <c r="CM280" s="2524">
        <f t="shared" si="593"/>
        <v>0</v>
      </c>
      <c r="CN280" s="2523">
        <f t="shared" si="594"/>
        <v>0</v>
      </c>
      <c r="CO280" s="2524">
        <f t="shared" si="598"/>
        <v>0</v>
      </c>
      <c r="CP280" s="1182"/>
      <c r="CQ280" s="1183"/>
      <c r="CR280" s="1184"/>
      <c r="CS280" s="2375" t="str">
        <f t="shared" si="601"/>
        <v/>
      </c>
      <c r="CT280" s="1186"/>
      <c r="CU280" s="1187"/>
      <c r="CV280" s="1695"/>
      <c r="CW280" s="1695"/>
      <c r="CX280" s="1695"/>
      <c r="CY280" s="1695"/>
      <c r="CZ280" s="1695"/>
      <c r="DA280" s="1695"/>
      <c r="DB280" s="1695"/>
      <c r="DC280" s="1188"/>
      <c r="DD280" s="1807"/>
      <c r="DE280" s="920"/>
      <c r="DF280" s="920"/>
      <c r="DG280" s="920"/>
      <c r="DH280" s="920"/>
      <c r="DI280" s="920"/>
      <c r="DJ280" s="920"/>
      <c r="DK280" s="920"/>
      <c r="DL280" s="921"/>
      <c r="DM280" s="921"/>
      <c r="DN280" s="921"/>
      <c r="DO280" s="921"/>
      <c r="DP280" s="921"/>
      <c r="DQ280" s="921"/>
      <c r="DR280" s="921"/>
      <c r="DS280" s="922"/>
      <c r="DT280" s="73"/>
      <c r="DU280" s="923"/>
      <c r="DV280" s="923"/>
      <c r="DW280" s="923"/>
      <c r="DX280" s="923"/>
      <c r="DY280" s="923"/>
      <c r="DZ280" s="923"/>
      <c r="EA280" s="923"/>
      <c r="EB280" s="922"/>
      <c r="ED280" s="924"/>
      <c r="EE280" s="925"/>
      <c r="EF280" s="851"/>
      <c r="EG280" s="856"/>
      <c r="EH280" s="361"/>
      <c r="EI280" s="361"/>
      <c r="EJ280" s="361"/>
      <c r="EK280" s="33"/>
      <c r="EO280" s="360"/>
      <c r="ES280" s="1817"/>
      <c r="FA280" s="1436"/>
      <c r="FF280" s="926"/>
      <c r="FG280" s="926"/>
      <c r="FH280" s="926"/>
      <c r="FJ280" s="801"/>
      <c r="FK280" s="333"/>
      <c r="FP280" s="336"/>
      <c r="FQ280" s="336"/>
      <c r="FR280" s="336"/>
      <c r="FS280" s="336"/>
      <c r="FT280" s="336"/>
      <c r="FU280" s="336"/>
      <c r="FV280" s="336"/>
      <c r="FW280" s="341"/>
      <c r="FY280" s="357"/>
      <c r="FZ280" s="357"/>
      <c r="GA280" s="357"/>
      <c r="GB280" s="357"/>
      <c r="GC280" s="357"/>
      <c r="GD280" s="357"/>
      <c r="GE280" s="357"/>
      <c r="GJ280" s="105"/>
    </row>
    <row r="281" spans="3:192" s="84" customFormat="1" ht="15" hidden="1" customHeight="1">
      <c r="C281" s="738"/>
      <c r="D281" s="1324"/>
      <c r="E281" s="945"/>
      <c r="F281" s="4261">
        <f t="shared" si="589"/>
        <v>0</v>
      </c>
      <c r="G281" s="4261"/>
      <c r="H281" s="4261"/>
      <c r="I281" s="4261"/>
      <c r="J281" s="4261"/>
      <c r="K281" s="1234"/>
      <c r="L281" s="1234"/>
      <c r="M281" s="1235"/>
      <c r="N281" s="1235"/>
      <c r="O281" s="1235"/>
      <c r="P281" s="1235"/>
      <c r="Q281" s="1235"/>
      <c r="R281" s="1235"/>
      <c r="S281" s="1235"/>
      <c r="T281" s="1235"/>
      <c r="U281" s="1235"/>
      <c r="V281" s="946"/>
      <c r="W281" s="1234"/>
      <c r="X281" s="1234"/>
      <c r="Y281" s="1234"/>
      <c r="Z281" s="1234"/>
      <c r="AA281" s="1234"/>
      <c r="AB281" s="820"/>
      <c r="AC281" s="820"/>
      <c r="AD281" s="1236"/>
      <c r="AE281" s="355"/>
      <c r="AF281" s="1237"/>
      <c r="AG281" s="648"/>
      <c r="AH281" s="648"/>
      <c r="AI281" s="648"/>
      <c r="AJ281" s="648"/>
      <c r="AK281" s="648"/>
      <c r="AL281" s="648"/>
      <c r="AM281" s="648"/>
      <c r="AN281" s="648"/>
      <c r="AO281" s="648"/>
      <c r="AP281" s="970">
        <f t="shared" si="595"/>
        <v>0</v>
      </c>
      <c r="AQ281" s="954">
        <f t="shared" si="596"/>
        <v>0</v>
      </c>
      <c r="AR281" s="954">
        <f t="shared" si="590"/>
        <v>0</v>
      </c>
      <c r="AS281" s="954">
        <f t="shared" si="590"/>
        <v>0</v>
      </c>
      <c r="AT281" s="954">
        <f t="shared" si="590"/>
        <v>0</v>
      </c>
      <c r="AU281" s="954">
        <f t="shared" si="590"/>
        <v>0</v>
      </c>
      <c r="AV281" s="954">
        <f t="shared" si="590"/>
        <v>0</v>
      </c>
      <c r="AW281" s="954">
        <f t="shared" si="590"/>
        <v>0</v>
      </c>
      <c r="AX281" s="954">
        <f t="shared" si="590"/>
        <v>0</v>
      </c>
      <c r="AY281" s="954">
        <f t="shared" si="590"/>
        <v>0</v>
      </c>
      <c r="AZ281" s="954">
        <f t="shared" si="590"/>
        <v>0</v>
      </c>
      <c r="BA281" s="954">
        <f t="shared" si="590"/>
        <v>0</v>
      </c>
      <c r="BB281" s="954">
        <f t="shared" si="590"/>
        <v>0</v>
      </c>
      <c r="BC281" s="954">
        <f t="shared" si="590"/>
        <v>0</v>
      </c>
      <c r="BD281" s="954">
        <f>$AP281</f>
        <v>0</v>
      </c>
      <c r="BE281" s="648"/>
      <c r="BF281" s="648"/>
      <c r="BG281" s="650"/>
      <c r="BH281" s="948"/>
      <c r="BI281" s="913"/>
      <c r="BJ281" s="1000"/>
      <c r="BK281" s="1001"/>
      <c r="BL281" s="1002"/>
      <c r="BM281" s="1002"/>
      <c r="BN281" s="1002"/>
      <c r="BO281" s="1002"/>
      <c r="BP281" s="1003"/>
      <c r="BQ281" s="1004"/>
      <c r="BR281" s="1005"/>
      <c r="BS281" s="1006"/>
      <c r="BT281" s="949"/>
      <c r="BU281" s="950"/>
      <c r="BV281" s="745"/>
      <c r="BW281" s="951"/>
      <c r="BX281" s="1658"/>
      <c r="BY281" s="1659"/>
      <c r="BZ281" s="1659"/>
      <c r="CA281" s="1660"/>
      <c r="CB281" s="1969">
        <f t="shared" ref="CB281:CK281" si="605">IF(AP281="UE",CB114,0)</f>
        <v>0</v>
      </c>
      <c r="CC281" s="1970">
        <f t="shared" si="605"/>
        <v>0</v>
      </c>
      <c r="CD281" s="1969">
        <f t="shared" si="605"/>
        <v>0</v>
      </c>
      <c r="CE281" s="1971">
        <f t="shared" si="605"/>
        <v>0</v>
      </c>
      <c r="CF281" s="1972">
        <f t="shared" si="605"/>
        <v>0</v>
      </c>
      <c r="CG281" s="1970">
        <f t="shared" si="605"/>
        <v>0</v>
      </c>
      <c r="CH281" s="1969">
        <f t="shared" si="605"/>
        <v>0</v>
      </c>
      <c r="CI281" s="1971">
        <f t="shared" si="605"/>
        <v>0</v>
      </c>
      <c r="CJ281" s="1972">
        <f t="shared" si="605"/>
        <v>0</v>
      </c>
      <c r="CK281" s="1970">
        <f t="shared" si="605"/>
        <v>0</v>
      </c>
      <c r="CL281" s="2523">
        <f t="shared" si="592"/>
        <v>0</v>
      </c>
      <c r="CM281" s="2524">
        <f t="shared" si="593"/>
        <v>0</v>
      </c>
      <c r="CN281" s="2523">
        <f t="shared" si="594"/>
        <v>0</v>
      </c>
      <c r="CO281" s="2524">
        <f t="shared" si="598"/>
        <v>0</v>
      </c>
      <c r="CP281" s="1182"/>
      <c r="CQ281" s="1183"/>
      <c r="CR281" s="1184"/>
      <c r="CS281" s="2375" t="str">
        <f t="shared" si="601"/>
        <v/>
      </c>
      <c r="CT281" s="1186"/>
      <c r="CU281" s="1187"/>
      <c r="CV281" s="1695"/>
      <c r="CW281" s="1695"/>
      <c r="CX281" s="1695"/>
      <c r="CY281" s="1695"/>
      <c r="CZ281" s="1695"/>
      <c r="DA281" s="1695"/>
      <c r="DB281" s="1695"/>
      <c r="DC281" s="1188"/>
      <c r="DD281" s="1807"/>
      <c r="DE281" s="920"/>
      <c r="DF281" s="920"/>
      <c r="DG281" s="920"/>
      <c r="DH281" s="920"/>
      <c r="DI281" s="920"/>
      <c r="DJ281" s="920"/>
      <c r="DK281" s="920"/>
      <c r="DL281" s="921"/>
      <c r="DM281" s="921"/>
      <c r="DN281" s="921"/>
      <c r="DO281" s="921"/>
      <c r="DP281" s="921"/>
      <c r="DQ281" s="921"/>
      <c r="DR281" s="921"/>
      <c r="DS281" s="922"/>
      <c r="DT281" s="73"/>
      <c r="DU281" s="923"/>
      <c r="DV281" s="923"/>
      <c r="DW281" s="923"/>
      <c r="DX281" s="923"/>
      <c r="DY281" s="923"/>
      <c r="DZ281" s="923"/>
      <c r="EA281" s="923"/>
      <c r="EB281" s="922"/>
      <c r="ED281" s="924"/>
      <c r="EE281" s="925"/>
      <c r="EF281" s="851"/>
      <c r="EG281" s="856"/>
      <c r="EH281" s="361"/>
      <c r="EI281" s="361"/>
      <c r="EJ281" s="361"/>
      <c r="EK281" s="33"/>
      <c r="EO281" s="360"/>
      <c r="ES281" s="1817"/>
      <c r="FA281" s="1436"/>
      <c r="FF281" s="926"/>
      <c r="FG281" s="926"/>
      <c r="FH281" s="926"/>
      <c r="FJ281" s="801"/>
      <c r="FK281" s="333"/>
      <c r="FP281" s="336"/>
      <c r="FQ281" s="336"/>
      <c r="FR281" s="336"/>
      <c r="FS281" s="336"/>
      <c r="FT281" s="336"/>
      <c r="FU281" s="336"/>
      <c r="FV281" s="336"/>
      <c r="FW281" s="341"/>
      <c r="FY281" s="357"/>
      <c r="FZ281" s="357"/>
      <c r="GA281" s="357"/>
      <c r="GB281" s="357"/>
      <c r="GC281" s="357"/>
      <c r="GD281" s="357"/>
      <c r="GE281" s="357"/>
      <c r="GJ281" s="105"/>
    </row>
    <row r="282" spans="3:192" s="84" customFormat="1" ht="15" hidden="1" customHeight="1">
      <c r="C282" s="738"/>
      <c r="D282" s="1324"/>
      <c r="E282" s="945"/>
      <c r="F282" s="4261">
        <f t="shared" si="589"/>
        <v>0</v>
      </c>
      <c r="G282" s="4261"/>
      <c r="H282" s="4261"/>
      <c r="I282" s="4261"/>
      <c r="J282" s="4261"/>
      <c r="K282" s="1234"/>
      <c r="L282" s="1234"/>
      <c r="M282" s="1235"/>
      <c r="N282" s="1235"/>
      <c r="O282" s="1235"/>
      <c r="P282" s="1235"/>
      <c r="Q282" s="1235"/>
      <c r="R282" s="1235"/>
      <c r="S282" s="1235"/>
      <c r="T282" s="1235"/>
      <c r="U282" s="1235"/>
      <c r="V282" s="946"/>
      <c r="W282" s="1234"/>
      <c r="X282" s="1234"/>
      <c r="Y282" s="1234"/>
      <c r="Z282" s="1234"/>
      <c r="AA282" s="1234"/>
      <c r="AB282" s="820"/>
      <c r="AC282" s="820"/>
      <c r="AD282" s="1236"/>
      <c r="AE282" s="355"/>
      <c r="AF282" s="1237"/>
      <c r="AG282" s="648"/>
      <c r="AH282" s="648"/>
      <c r="AI282" s="648"/>
      <c r="AJ282" s="648"/>
      <c r="AK282" s="648"/>
      <c r="AL282" s="648"/>
      <c r="AM282" s="648"/>
      <c r="AN282" s="648"/>
      <c r="AO282" s="648"/>
      <c r="AP282" s="970">
        <f t="shared" si="595"/>
        <v>0</v>
      </c>
      <c r="AQ282" s="954">
        <f t="shared" si="596"/>
        <v>0</v>
      </c>
      <c r="AR282" s="954">
        <f t="shared" si="590"/>
        <v>0</v>
      </c>
      <c r="AS282" s="954">
        <f t="shared" si="590"/>
        <v>0</v>
      </c>
      <c r="AT282" s="954">
        <f t="shared" si="590"/>
        <v>0</v>
      </c>
      <c r="AU282" s="954">
        <f t="shared" si="590"/>
        <v>0</v>
      </c>
      <c r="AV282" s="954">
        <f t="shared" si="590"/>
        <v>0</v>
      </c>
      <c r="AW282" s="954">
        <f t="shared" si="590"/>
        <v>0</v>
      </c>
      <c r="AX282" s="954">
        <f t="shared" si="590"/>
        <v>0</v>
      </c>
      <c r="AY282" s="954">
        <f t="shared" si="590"/>
        <v>0</v>
      </c>
      <c r="AZ282" s="954">
        <f t="shared" si="590"/>
        <v>0</v>
      </c>
      <c r="BA282" s="954">
        <f t="shared" si="590"/>
        <v>0</v>
      </c>
      <c r="BB282" s="954">
        <f t="shared" si="590"/>
        <v>0</v>
      </c>
      <c r="BC282" s="954">
        <f t="shared" si="590"/>
        <v>0</v>
      </c>
      <c r="BD282" s="954">
        <f t="shared" si="590"/>
        <v>0</v>
      </c>
      <c r="BE282" s="648"/>
      <c r="BF282" s="648"/>
      <c r="BG282" s="650"/>
      <c r="BH282" s="948"/>
      <c r="BI282" s="913"/>
      <c r="BJ282" s="1000"/>
      <c r="BK282" s="1001"/>
      <c r="BL282" s="1002"/>
      <c r="BM282" s="1002"/>
      <c r="BN282" s="1002"/>
      <c r="BO282" s="1002"/>
      <c r="BP282" s="1003"/>
      <c r="BQ282" s="1004"/>
      <c r="BR282" s="1005"/>
      <c r="BS282" s="1006"/>
      <c r="BT282" s="949"/>
      <c r="BU282" s="950"/>
      <c r="BV282" s="745"/>
      <c r="BW282" s="951"/>
      <c r="BX282" s="1658"/>
      <c r="BY282" s="1659"/>
      <c r="BZ282" s="1659"/>
      <c r="CA282" s="1660"/>
      <c r="CB282" s="1969">
        <f t="shared" ref="CB282:CK282" si="606">IF(AP282="UE",CB115,0)</f>
        <v>0</v>
      </c>
      <c r="CC282" s="1970">
        <f t="shared" si="606"/>
        <v>0</v>
      </c>
      <c r="CD282" s="1969">
        <f t="shared" si="606"/>
        <v>0</v>
      </c>
      <c r="CE282" s="1971">
        <f t="shared" si="606"/>
        <v>0</v>
      </c>
      <c r="CF282" s="1972">
        <f t="shared" si="606"/>
        <v>0</v>
      </c>
      <c r="CG282" s="1970">
        <f t="shared" si="606"/>
        <v>0</v>
      </c>
      <c r="CH282" s="1969">
        <f t="shared" si="606"/>
        <v>0</v>
      </c>
      <c r="CI282" s="1971">
        <f t="shared" si="606"/>
        <v>0</v>
      </c>
      <c r="CJ282" s="1972">
        <f t="shared" si="606"/>
        <v>0</v>
      </c>
      <c r="CK282" s="1970">
        <f t="shared" si="606"/>
        <v>0</v>
      </c>
      <c r="CL282" s="2523">
        <f t="shared" si="592"/>
        <v>0</v>
      </c>
      <c r="CM282" s="2524">
        <f t="shared" si="593"/>
        <v>0</v>
      </c>
      <c r="CN282" s="2523">
        <f t="shared" si="594"/>
        <v>0</v>
      </c>
      <c r="CO282" s="2524">
        <f t="shared" si="598"/>
        <v>0</v>
      </c>
      <c r="CP282" s="1182"/>
      <c r="CQ282" s="1183"/>
      <c r="CR282" s="1184"/>
      <c r="CS282" s="2375" t="str">
        <f t="shared" si="601"/>
        <v/>
      </c>
      <c r="CT282" s="1186"/>
      <c r="CU282" s="1187"/>
      <c r="CV282" s="1695"/>
      <c r="CW282" s="1695"/>
      <c r="CX282" s="1695"/>
      <c r="CY282" s="1695"/>
      <c r="CZ282" s="1695"/>
      <c r="DA282" s="1695"/>
      <c r="DB282" s="1695"/>
      <c r="DC282" s="1188"/>
      <c r="DD282" s="1807"/>
      <c r="DE282" s="920"/>
      <c r="DF282" s="920"/>
      <c r="DG282" s="920"/>
      <c r="DH282" s="920"/>
      <c r="DI282" s="920"/>
      <c r="DJ282" s="920"/>
      <c r="DK282" s="920"/>
      <c r="DL282" s="921"/>
      <c r="DM282" s="921"/>
      <c r="DN282" s="921"/>
      <c r="DO282" s="921"/>
      <c r="DP282" s="921"/>
      <c r="DQ282" s="921"/>
      <c r="DR282" s="921"/>
      <c r="DS282" s="922"/>
      <c r="DT282" s="73"/>
      <c r="DU282" s="923"/>
      <c r="DV282" s="923"/>
      <c r="DW282" s="923"/>
      <c r="DX282" s="923"/>
      <c r="DY282" s="923"/>
      <c r="DZ282" s="923"/>
      <c r="EA282" s="923"/>
      <c r="EB282" s="922"/>
      <c r="ED282" s="924"/>
      <c r="EE282" s="925"/>
      <c r="EF282" s="851"/>
      <c r="EG282" s="856"/>
      <c r="EH282" s="361"/>
      <c r="EI282" s="361"/>
      <c r="EJ282" s="361"/>
      <c r="EK282" s="33"/>
      <c r="EO282" s="360"/>
      <c r="ES282" s="1817"/>
      <c r="FA282" s="1436"/>
      <c r="FF282" s="926"/>
      <c r="FG282" s="926"/>
      <c r="FH282" s="926"/>
      <c r="FJ282" s="801"/>
      <c r="FK282" s="333"/>
      <c r="FP282" s="336"/>
      <c r="FQ282" s="336"/>
      <c r="FR282" s="336"/>
      <c r="FS282" s="336"/>
      <c r="FT282" s="336"/>
      <c r="FU282" s="336"/>
      <c r="FV282" s="336"/>
      <c r="FW282" s="341"/>
      <c r="FY282" s="357"/>
      <c r="FZ282" s="357"/>
      <c r="GA282" s="357"/>
      <c r="GB282" s="357"/>
      <c r="GC282" s="357"/>
      <c r="GD282" s="357"/>
      <c r="GE282" s="357"/>
      <c r="GJ282" s="105"/>
    </row>
    <row r="283" spans="3:192" s="84" customFormat="1" ht="15" hidden="1" customHeight="1">
      <c r="C283" s="738"/>
      <c r="D283" s="1324"/>
      <c r="E283" s="945"/>
      <c r="F283" s="4261">
        <f t="shared" si="589"/>
        <v>0</v>
      </c>
      <c r="G283" s="4261"/>
      <c r="H283" s="4261"/>
      <c r="I283" s="4261"/>
      <c r="J283" s="4261"/>
      <c r="K283" s="1234"/>
      <c r="L283" s="1234"/>
      <c r="M283" s="1235"/>
      <c r="N283" s="1235"/>
      <c r="O283" s="1235"/>
      <c r="P283" s="1235"/>
      <c r="Q283" s="1235"/>
      <c r="R283" s="1235"/>
      <c r="S283" s="1235"/>
      <c r="T283" s="1235"/>
      <c r="U283" s="1235"/>
      <c r="V283" s="946"/>
      <c r="W283" s="1234"/>
      <c r="X283" s="1234"/>
      <c r="Y283" s="1234"/>
      <c r="Z283" s="1234"/>
      <c r="AA283" s="1234"/>
      <c r="AB283" s="820"/>
      <c r="AC283" s="820"/>
      <c r="AD283" s="1236"/>
      <c r="AE283" s="355"/>
      <c r="AF283" s="1237"/>
      <c r="AG283" s="648"/>
      <c r="AH283" s="648"/>
      <c r="AI283" s="648"/>
      <c r="AJ283" s="648"/>
      <c r="AK283" s="648"/>
      <c r="AL283" s="648"/>
      <c r="AM283" s="648"/>
      <c r="AN283" s="648"/>
      <c r="AO283" s="648"/>
      <c r="AP283" s="970">
        <f t="shared" si="595"/>
        <v>0</v>
      </c>
      <c r="AQ283" s="954">
        <f t="shared" si="596"/>
        <v>0</v>
      </c>
      <c r="AR283" s="954">
        <f t="shared" si="590"/>
        <v>0</v>
      </c>
      <c r="AS283" s="954">
        <f t="shared" si="590"/>
        <v>0</v>
      </c>
      <c r="AT283" s="954">
        <f t="shared" si="590"/>
        <v>0</v>
      </c>
      <c r="AU283" s="954">
        <f t="shared" si="590"/>
        <v>0</v>
      </c>
      <c r="AV283" s="954">
        <f t="shared" si="590"/>
        <v>0</v>
      </c>
      <c r="AW283" s="954">
        <f t="shared" si="590"/>
        <v>0</v>
      </c>
      <c r="AX283" s="954">
        <f t="shared" si="590"/>
        <v>0</v>
      </c>
      <c r="AY283" s="954">
        <f t="shared" si="590"/>
        <v>0</v>
      </c>
      <c r="AZ283" s="954">
        <f t="shared" si="590"/>
        <v>0</v>
      </c>
      <c r="BA283" s="954">
        <f t="shared" si="590"/>
        <v>0</v>
      </c>
      <c r="BB283" s="954">
        <f t="shared" si="590"/>
        <v>0</v>
      </c>
      <c r="BC283" s="954">
        <f t="shared" si="590"/>
        <v>0</v>
      </c>
      <c r="BD283" s="954">
        <f t="shared" si="590"/>
        <v>0</v>
      </c>
      <c r="BE283" s="648"/>
      <c r="BF283" s="648"/>
      <c r="BG283" s="650"/>
      <c r="BH283" s="948"/>
      <c r="BI283" s="913"/>
      <c r="BJ283" s="1000"/>
      <c r="BK283" s="1001"/>
      <c r="BL283" s="1002"/>
      <c r="BM283" s="1002"/>
      <c r="BN283" s="1002"/>
      <c r="BO283" s="1002"/>
      <c r="BP283" s="1003"/>
      <c r="BQ283" s="1004"/>
      <c r="BR283" s="1005"/>
      <c r="BS283" s="1006"/>
      <c r="BT283" s="949"/>
      <c r="BU283" s="950"/>
      <c r="BV283" s="745"/>
      <c r="BW283" s="951"/>
      <c r="BX283" s="1658"/>
      <c r="BY283" s="1659"/>
      <c r="BZ283" s="1659"/>
      <c r="CA283" s="1660"/>
      <c r="CB283" s="1969">
        <f t="shared" ref="CB283:CK283" si="607">IF(AP283="UE",CB116,0)</f>
        <v>0</v>
      </c>
      <c r="CC283" s="1970">
        <f t="shared" si="607"/>
        <v>0</v>
      </c>
      <c r="CD283" s="1969">
        <f t="shared" si="607"/>
        <v>0</v>
      </c>
      <c r="CE283" s="1971">
        <f t="shared" si="607"/>
        <v>0</v>
      </c>
      <c r="CF283" s="1972">
        <f t="shared" si="607"/>
        <v>0</v>
      </c>
      <c r="CG283" s="1970">
        <f t="shared" si="607"/>
        <v>0</v>
      </c>
      <c r="CH283" s="1969">
        <f t="shared" si="607"/>
        <v>0</v>
      </c>
      <c r="CI283" s="1971">
        <f t="shared" si="607"/>
        <v>0</v>
      </c>
      <c r="CJ283" s="1972">
        <f t="shared" si="607"/>
        <v>0</v>
      </c>
      <c r="CK283" s="1970">
        <f t="shared" si="607"/>
        <v>0</v>
      </c>
      <c r="CL283" s="2523">
        <f t="shared" si="592"/>
        <v>0</v>
      </c>
      <c r="CM283" s="2524">
        <f t="shared" si="593"/>
        <v>0</v>
      </c>
      <c r="CN283" s="2523">
        <f t="shared" si="594"/>
        <v>0</v>
      </c>
      <c r="CO283" s="2524">
        <f t="shared" si="598"/>
        <v>0</v>
      </c>
      <c r="CP283" s="1182"/>
      <c r="CQ283" s="1183"/>
      <c r="CR283" s="1184"/>
      <c r="CS283" s="2375" t="str">
        <f t="shared" si="601"/>
        <v/>
      </c>
      <c r="CT283" s="1186"/>
      <c r="CU283" s="1187"/>
      <c r="CV283" s="1695"/>
      <c r="CW283" s="1695"/>
      <c r="CX283" s="1695"/>
      <c r="CY283" s="1695"/>
      <c r="CZ283" s="1695"/>
      <c r="DA283" s="1695"/>
      <c r="DB283" s="1695"/>
      <c r="DC283" s="1188"/>
      <c r="DD283" s="1807"/>
      <c r="DE283" s="920"/>
      <c r="DF283" s="920"/>
      <c r="DG283" s="920"/>
      <c r="DH283" s="920"/>
      <c r="DI283" s="920"/>
      <c r="DJ283" s="920"/>
      <c r="DK283" s="920"/>
      <c r="DL283" s="921"/>
      <c r="DM283" s="921"/>
      <c r="DN283" s="921"/>
      <c r="DO283" s="921"/>
      <c r="DP283" s="921"/>
      <c r="DQ283" s="921"/>
      <c r="DR283" s="921"/>
      <c r="DS283" s="922"/>
      <c r="DT283" s="73"/>
      <c r="DU283" s="923"/>
      <c r="DV283" s="923"/>
      <c r="DW283" s="923"/>
      <c r="DX283" s="923"/>
      <c r="DY283" s="923"/>
      <c r="DZ283" s="923"/>
      <c r="EA283" s="923"/>
      <c r="EB283" s="922"/>
      <c r="ED283" s="924"/>
      <c r="EE283" s="925"/>
      <c r="EF283" s="851"/>
      <c r="EG283" s="856"/>
      <c r="EH283" s="361"/>
      <c r="EI283" s="361"/>
      <c r="EJ283" s="361"/>
      <c r="EK283" s="33"/>
      <c r="EO283" s="360"/>
      <c r="ES283" s="1817"/>
      <c r="FA283" s="1436"/>
      <c r="FF283" s="926"/>
      <c r="FG283" s="926"/>
      <c r="FH283" s="926"/>
      <c r="FJ283" s="801"/>
      <c r="FK283" s="333"/>
      <c r="FP283" s="336"/>
      <c r="FQ283" s="336"/>
      <c r="FR283" s="336"/>
      <c r="FS283" s="336"/>
      <c r="FT283" s="336"/>
      <c r="FU283" s="336"/>
      <c r="FV283" s="336"/>
      <c r="FW283" s="341"/>
      <c r="FY283" s="357"/>
      <c r="FZ283" s="357"/>
      <c r="GA283" s="357"/>
      <c r="GB283" s="357"/>
      <c r="GC283" s="357"/>
      <c r="GD283" s="357"/>
      <c r="GE283" s="357"/>
      <c r="GJ283" s="105"/>
    </row>
    <row r="284" spans="3:192" s="84" customFormat="1" ht="15" hidden="1" customHeight="1">
      <c r="C284" s="738"/>
      <c r="D284" s="1324"/>
      <c r="E284" s="945"/>
      <c r="F284" s="4261">
        <f t="shared" si="589"/>
        <v>0</v>
      </c>
      <c r="G284" s="4261"/>
      <c r="H284" s="4261"/>
      <c r="I284" s="4261"/>
      <c r="J284" s="4261"/>
      <c r="K284" s="1234"/>
      <c r="L284" s="1234"/>
      <c r="M284" s="1235"/>
      <c r="N284" s="1235"/>
      <c r="O284" s="1235"/>
      <c r="P284" s="1235"/>
      <c r="Q284" s="1235"/>
      <c r="R284" s="1235"/>
      <c r="S284" s="1235"/>
      <c r="T284" s="1235"/>
      <c r="U284" s="1235"/>
      <c r="V284" s="946"/>
      <c r="W284" s="1234"/>
      <c r="X284" s="1234"/>
      <c r="Y284" s="1234"/>
      <c r="Z284" s="1234"/>
      <c r="AA284" s="1234"/>
      <c r="AB284" s="820"/>
      <c r="AC284" s="820"/>
      <c r="AD284" s="1236"/>
      <c r="AE284" s="355"/>
      <c r="AF284" s="1237"/>
      <c r="AG284" s="648"/>
      <c r="AH284" s="648"/>
      <c r="AI284" s="648"/>
      <c r="AJ284" s="648"/>
      <c r="AK284" s="648"/>
      <c r="AL284" s="648"/>
      <c r="AM284" s="648"/>
      <c r="AN284" s="648"/>
      <c r="AO284" s="648"/>
      <c r="AP284" s="970">
        <f t="shared" si="595"/>
        <v>0</v>
      </c>
      <c r="AQ284" s="954">
        <f t="shared" si="596"/>
        <v>0</v>
      </c>
      <c r="AR284" s="954">
        <f t="shared" si="590"/>
        <v>0</v>
      </c>
      <c r="AS284" s="954">
        <f t="shared" si="590"/>
        <v>0</v>
      </c>
      <c r="AT284" s="954">
        <f t="shared" si="590"/>
        <v>0</v>
      </c>
      <c r="AU284" s="954">
        <f t="shared" si="590"/>
        <v>0</v>
      </c>
      <c r="AV284" s="954">
        <f t="shared" si="590"/>
        <v>0</v>
      </c>
      <c r="AW284" s="954">
        <f t="shared" si="590"/>
        <v>0</v>
      </c>
      <c r="AX284" s="954">
        <f t="shared" si="590"/>
        <v>0</v>
      </c>
      <c r="AY284" s="954">
        <f t="shared" si="590"/>
        <v>0</v>
      </c>
      <c r="AZ284" s="954">
        <f t="shared" si="590"/>
        <v>0</v>
      </c>
      <c r="BA284" s="954">
        <f t="shared" si="590"/>
        <v>0</v>
      </c>
      <c r="BB284" s="954">
        <f t="shared" si="590"/>
        <v>0</v>
      </c>
      <c r="BC284" s="954">
        <f t="shared" si="590"/>
        <v>0</v>
      </c>
      <c r="BD284" s="954">
        <f t="shared" si="590"/>
        <v>0</v>
      </c>
      <c r="BE284" s="648"/>
      <c r="BF284" s="648"/>
      <c r="BG284" s="650"/>
      <c r="BH284" s="948"/>
      <c r="BI284" s="913"/>
      <c r="BJ284" s="1000"/>
      <c r="BK284" s="1001"/>
      <c r="BL284" s="1002"/>
      <c r="BM284" s="1002"/>
      <c r="BN284" s="1002"/>
      <c r="BO284" s="1002"/>
      <c r="BP284" s="1003"/>
      <c r="BQ284" s="1004"/>
      <c r="BR284" s="1005"/>
      <c r="BS284" s="1006"/>
      <c r="BT284" s="949"/>
      <c r="BU284" s="950"/>
      <c r="BV284" s="745"/>
      <c r="BW284" s="951"/>
      <c r="BX284" s="1658"/>
      <c r="BY284" s="1659"/>
      <c r="BZ284" s="1659"/>
      <c r="CA284" s="1660"/>
      <c r="CB284" s="1969">
        <f t="shared" ref="CB284:CK284" si="608">IF(AP284="UE",CB117,0)</f>
        <v>0</v>
      </c>
      <c r="CC284" s="1970">
        <f t="shared" si="608"/>
        <v>0</v>
      </c>
      <c r="CD284" s="1969">
        <f t="shared" si="608"/>
        <v>0</v>
      </c>
      <c r="CE284" s="1971">
        <f t="shared" si="608"/>
        <v>0</v>
      </c>
      <c r="CF284" s="1972">
        <f t="shared" si="608"/>
        <v>0</v>
      </c>
      <c r="CG284" s="1970">
        <f t="shared" si="608"/>
        <v>0</v>
      </c>
      <c r="CH284" s="1969">
        <f t="shared" si="608"/>
        <v>0</v>
      </c>
      <c r="CI284" s="1971">
        <f t="shared" si="608"/>
        <v>0</v>
      </c>
      <c r="CJ284" s="1972">
        <f t="shared" si="608"/>
        <v>0</v>
      </c>
      <c r="CK284" s="1970">
        <f t="shared" si="608"/>
        <v>0</v>
      </c>
      <c r="CL284" s="2523">
        <f t="shared" si="592"/>
        <v>0</v>
      </c>
      <c r="CM284" s="2524">
        <f t="shared" si="593"/>
        <v>0</v>
      </c>
      <c r="CN284" s="2523">
        <f t="shared" si="594"/>
        <v>0</v>
      </c>
      <c r="CO284" s="2524">
        <f t="shared" si="598"/>
        <v>0</v>
      </c>
      <c r="CP284" s="1182"/>
      <c r="CQ284" s="1183"/>
      <c r="CR284" s="1184"/>
      <c r="CS284" s="2375" t="str">
        <f t="shared" si="601"/>
        <v/>
      </c>
      <c r="CT284" s="1186"/>
      <c r="CU284" s="1187"/>
      <c r="CV284" s="1695"/>
      <c r="CW284" s="1695"/>
      <c r="CX284" s="1695"/>
      <c r="CY284" s="1695"/>
      <c r="CZ284" s="1695"/>
      <c r="DA284" s="1695"/>
      <c r="DB284" s="1695"/>
      <c r="DC284" s="1188"/>
      <c r="DD284" s="1807"/>
      <c r="DE284" s="920"/>
      <c r="DF284" s="920"/>
      <c r="DG284" s="920"/>
      <c r="DH284" s="920"/>
      <c r="DI284" s="920"/>
      <c r="DJ284" s="920"/>
      <c r="DK284" s="920"/>
      <c r="DL284" s="921"/>
      <c r="DM284" s="921"/>
      <c r="DN284" s="921"/>
      <c r="DO284" s="921"/>
      <c r="DP284" s="921"/>
      <c r="DQ284" s="921"/>
      <c r="DR284" s="921"/>
      <c r="DS284" s="922"/>
      <c r="DT284" s="73"/>
      <c r="DU284" s="923"/>
      <c r="DV284" s="923"/>
      <c r="DW284" s="923"/>
      <c r="DX284" s="923"/>
      <c r="DY284" s="923"/>
      <c r="DZ284" s="923"/>
      <c r="EA284" s="923"/>
      <c r="EB284" s="922"/>
      <c r="ED284" s="924"/>
      <c r="EE284" s="925"/>
      <c r="EF284" s="851"/>
      <c r="EG284" s="856"/>
      <c r="EH284" s="361"/>
      <c r="EI284" s="361"/>
      <c r="EJ284" s="361"/>
      <c r="EK284" s="33"/>
      <c r="EO284" s="360"/>
      <c r="ES284" s="1817"/>
      <c r="FA284" s="1436"/>
      <c r="FF284" s="926"/>
      <c r="FG284" s="926"/>
      <c r="FH284" s="926"/>
      <c r="FJ284" s="801"/>
      <c r="FK284" s="333"/>
      <c r="FP284" s="336"/>
      <c r="FQ284" s="336"/>
      <c r="FR284" s="336"/>
      <c r="FS284" s="336"/>
      <c r="FT284" s="336"/>
      <c r="FU284" s="336"/>
      <c r="FV284" s="336"/>
      <c r="FW284" s="341"/>
      <c r="FY284" s="357"/>
      <c r="FZ284" s="357"/>
      <c r="GA284" s="357"/>
      <c r="GB284" s="357"/>
      <c r="GC284" s="357"/>
      <c r="GD284" s="357"/>
      <c r="GE284" s="357"/>
      <c r="GJ284" s="105"/>
    </row>
    <row r="285" spans="3:192" s="84" customFormat="1" ht="15" hidden="1" customHeight="1">
      <c r="C285" s="738"/>
      <c r="D285" s="1324"/>
      <c r="E285" s="945"/>
      <c r="F285" s="4261">
        <f t="shared" si="589"/>
        <v>0</v>
      </c>
      <c r="G285" s="4261"/>
      <c r="H285" s="4261"/>
      <c r="I285" s="4261"/>
      <c r="J285" s="4261"/>
      <c r="K285" s="1234"/>
      <c r="L285" s="1234"/>
      <c r="M285" s="1235"/>
      <c r="N285" s="1235"/>
      <c r="O285" s="1235"/>
      <c r="P285" s="1235"/>
      <c r="Q285" s="1235"/>
      <c r="R285" s="1235"/>
      <c r="S285" s="1235"/>
      <c r="T285" s="1235"/>
      <c r="U285" s="1235"/>
      <c r="V285" s="946"/>
      <c r="W285" s="1234"/>
      <c r="X285" s="1234"/>
      <c r="Y285" s="1234"/>
      <c r="Z285" s="1234"/>
      <c r="AA285" s="1234"/>
      <c r="AB285" s="820"/>
      <c r="AC285" s="820"/>
      <c r="AD285" s="1236"/>
      <c r="AE285" s="355"/>
      <c r="AF285" s="1237"/>
      <c r="AG285" s="648"/>
      <c r="AH285" s="648"/>
      <c r="AI285" s="648"/>
      <c r="AJ285" s="648"/>
      <c r="AK285" s="648"/>
      <c r="AL285" s="648"/>
      <c r="AM285" s="648"/>
      <c r="AN285" s="648"/>
      <c r="AO285" s="648"/>
      <c r="AP285" s="970">
        <f t="shared" si="595"/>
        <v>0</v>
      </c>
      <c r="AQ285" s="954">
        <f t="shared" si="596"/>
        <v>0</v>
      </c>
      <c r="AR285" s="954">
        <f t="shared" si="590"/>
        <v>0</v>
      </c>
      <c r="AS285" s="954">
        <f t="shared" si="590"/>
        <v>0</v>
      </c>
      <c r="AT285" s="954">
        <f t="shared" si="590"/>
        <v>0</v>
      </c>
      <c r="AU285" s="954">
        <f t="shared" si="590"/>
        <v>0</v>
      </c>
      <c r="AV285" s="954">
        <f t="shared" si="590"/>
        <v>0</v>
      </c>
      <c r="AW285" s="954">
        <f t="shared" si="590"/>
        <v>0</v>
      </c>
      <c r="AX285" s="954">
        <f t="shared" si="590"/>
        <v>0</v>
      </c>
      <c r="AY285" s="954">
        <f t="shared" si="590"/>
        <v>0</v>
      </c>
      <c r="AZ285" s="954">
        <f t="shared" si="590"/>
        <v>0</v>
      </c>
      <c r="BA285" s="954">
        <f t="shared" si="590"/>
        <v>0</v>
      </c>
      <c r="BB285" s="954">
        <f t="shared" si="590"/>
        <v>0</v>
      </c>
      <c r="BC285" s="954">
        <f t="shared" si="590"/>
        <v>0</v>
      </c>
      <c r="BD285" s="954">
        <f t="shared" si="590"/>
        <v>0</v>
      </c>
      <c r="BE285" s="648"/>
      <c r="BF285" s="648"/>
      <c r="BG285" s="650"/>
      <c r="BH285" s="948"/>
      <c r="BI285" s="913"/>
      <c r="BJ285" s="1000"/>
      <c r="BK285" s="1001"/>
      <c r="BL285" s="1002"/>
      <c r="BM285" s="1002"/>
      <c r="BN285" s="1002"/>
      <c r="BO285" s="1002"/>
      <c r="BP285" s="1003"/>
      <c r="BQ285" s="1004"/>
      <c r="BR285" s="1005"/>
      <c r="BS285" s="1006"/>
      <c r="BT285" s="949"/>
      <c r="BU285" s="950"/>
      <c r="BV285" s="745"/>
      <c r="BW285" s="951"/>
      <c r="BX285" s="1658"/>
      <c r="BY285" s="1659"/>
      <c r="BZ285" s="1659"/>
      <c r="CA285" s="1660"/>
      <c r="CB285" s="1969">
        <f t="shared" ref="CB285:CK285" si="609">IF(AP285="UE",CB118,0)</f>
        <v>0</v>
      </c>
      <c r="CC285" s="1970">
        <f t="shared" si="609"/>
        <v>0</v>
      </c>
      <c r="CD285" s="1969">
        <f t="shared" si="609"/>
        <v>0</v>
      </c>
      <c r="CE285" s="1971">
        <f t="shared" si="609"/>
        <v>0</v>
      </c>
      <c r="CF285" s="1972">
        <f t="shared" si="609"/>
        <v>0</v>
      </c>
      <c r="CG285" s="1970">
        <f t="shared" si="609"/>
        <v>0</v>
      </c>
      <c r="CH285" s="1969">
        <f t="shared" si="609"/>
        <v>0</v>
      </c>
      <c r="CI285" s="1971">
        <f t="shared" si="609"/>
        <v>0</v>
      </c>
      <c r="CJ285" s="1972">
        <f t="shared" si="609"/>
        <v>0</v>
      </c>
      <c r="CK285" s="1970">
        <f t="shared" si="609"/>
        <v>0</v>
      </c>
      <c r="CL285" s="2523">
        <f t="shared" si="592"/>
        <v>0</v>
      </c>
      <c r="CM285" s="2524">
        <f t="shared" si="593"/>
        <v>0</v>
      </c>
      <c r="CN285" s="2523">
        <f t="shared" si="594"/>
        <v>0</v>
      </c>
      <c r="CO285" s="2524">
        <f t="shared" si="598"/>
        <v>0</v>
      </c>
      <c r="CP285" s="1182"/>
      <c r="CQ285" s="1183"/>
      <c r="CR285" s="1184"/>
      <c r="CS285" s="2375" t="str">
        <f t="shared" si="601"/>
        <v/>
      </c>
      <c r="CT285" s="1186"/>
      <c r="CU285" s="1187"/>
      <c r="CV285" s="1695"/>
      <c r="CW285" s="1695"/>
      <c r="CX285" s="1695"/>
      <c r="CY285" s="1695"/>
      <c r="CZ285" s="1695"/>
      <c r="DA285" s="1695"/>
      <c r="DB285" s="1695"/>
      <c r="DC285" s="1188"/>
      <c r="DD285" s="1807"/>
      <c r="DE285" s="920"/>
      <c r="DF285" s="920"/>
      <c r="DG285" s="920"/>
      <c r="DH285" s="920"/>
      <c r="DI285" s="920"/>
      <c r="DJ285" s="920"/>
      <c r="DK285" s="920"/>
      <c r="DL285" s="921"/>
      <c r="DM285" s="921"/>
      <c r="DN285" s="921"/>
      <c r="DO285" s="921"/>
      <c r="DP285" s="921"/>
      <c r="DQ285" s="921"/>
      <c r="DR285" s="921"/>
      <c r="DS285" s="922"/>
      <c r="DT285" s="73"/>
      <c r="DU285" s="923"/>
      <c r="DV285" s="923"/>
      <c r="DW285" s="923"/>
      <c r="DX285" s="923"/>
      <c r="DY285" s="923"/>
      <c r="DZ285" s="923"/>
      <c r="EA285" s="923"/>
      <c r="EB285" s="922"/>
      <c r="ED285" s="924"/>
      <c r="EE285" s="925"/>
      <c r="EF285" s="851"/>
      <c r="EG285" s="856"/>
      <c r="EH285" s="361"/>
      <c r="EI285" s="361"/>
      <c r="EJ285" s="361"/>
      <c r="EK285" s="33"/>
      <c r="EO285" s="360"/>
      <c r="ES285" s="1817"/>
      <c r="FA285" s="1436"/>
      <c r="FF285" s="926"/>
      <c r="FG285" s="926"/>
      <c r="FH285" s="926"/>
      <c r="FJ285" s="801"/>
      <c r="FK285" s="333"/>
      <c r="FP285" s="336"/>
      <c r="FQ285" s="336"/>
      <c r="FR285" s="336"/>
      <c r="FS285" s="336"/>
      <c r="FT285" s="336"/>
      <c r="FU285" s="336"/>
      <c r="FV285" s="336"/>
      <c r="FW285" s="341"/>
      <c r="FY285" s="357"/>
      <c r="FZ285" s="357"/>
      <c r="GA285" s="357"/>
      <c r="GB285" s="357"/>
      <c r="GC285" s="357"/>
      <c r="GD285" s="357"/>
      <c r="GE285" s="357"/>
      <c r="GJ285" s="105"/>
    </row>
    <row r="286" spans="3:192" s="84" customFormat="1" ht="15" hidden="1" customHeight="1">
      <c r="C286" s="738"/>
      <c r="D286" s="1324"/>
      <c r="E286" s="972"/>
      <c r="F286" s="4261">
        <f t="shared" si="589"/>
        <v>0</v>
      </c>
      <c r="G286" s="4261"/>
      <c r="H286" s="4261"/>
      <c r="I286" s="4261"/>
      <c r="J286" s="4261"/>
      <c r="K286" s="1238"/>
      <c r="L286" s="1238"/>
      <c r="M286" s="1239"/>
      <c r="N286" s="1239"/>
      <c r="O286" s="1239"/>
      <c r="P286" s="1239"/>
      <c r="Q286" s="1239"/>
      <c r="R286" s="1239"/>
      <c r="S286" s="1239"/>
      <c r="T286" s="1239"/>
      <c r="U286" s="1239"/>
      <c r="V286" s="973"/>
      <c r="W286" s="1238"/>
      <c r="X286" s="1238"/>
      <c r="Y286" s="1238"/>
      <c r="Z286" s="1238"/>
      <c r="AA286" s="1238"/>
      <c r="AB286" s="860"/>
      <c r="AC286" s="860"/>
      <c r="AD286" s="1240"/>
      <c r="AE286" s="927"/>
      <c r="AF286" s="1241"/>
      <c r="AG286" s="928"/>
      <c r="AH286" s="928"/>
      <c r="AI286" s="928"/>
      <c r="AJ286" s="928"/>
      <c r="AK286" s="928"/>
      <c r="AL286" s="928"/>
      <c r="AM286" s="928"/>
      <c r="AN286" s="928"/>
      <c r="AO286" s="928"/>
      <c r="AP286" s="970">
        <f t="shared" si="595"/>
        <v>0</v>
      </c>
      <c r="AQ286" s="975">
        <f t="shared" si="596"/>
        <v>0</v>
      </c>
      <c r="AR286" s="975">
        <f t="shared" si="590"/>
        <v>0</v>
      </c>
      <c r="AS286" s="975">
        <f t="shared" si="590"/>
        <v>0</v>
      </c>
      <c r="AT286" s="975">
        <f t="shared" si="590"/>
        <v>0</v>
      </c>
      <c r="AU286" s="975">
        <f t="shared" si="590"/>
        <v>0</v>
      </c>
      <c r="AV286" s="975">
        <f t="shared" si="590"/>
        <v>0</v>
      </c>
      <c r="AW286" s="975">
        <f t="shared" si="590"/>
        <v>0</v>
      </c>
      <c r="AX286" s="975">
        <f t="shared" si="590"/>
        <v>0</v>
      </c>
      <c r="AY286" s="975">
        <f t="shared" si="590"/>
        <v>0</v>
      </c>
      <c r="AZ286" s="975">
        <f t="shared" si="590"/>
        <v>0</v>
      </c>
      <c r="BA286" s="975">
        <f t="shared" si="590"/>
        <v>0</v>
      </c>
      <c r="BB286" s="975">
        <f t="shared" si="590"/>
        <v>0</v>
      </c>
      <c r="BC286" s="975">
        <f t="shared" si="590"/>
        <v>0</v>
      </c>
      <c r="BD286" s="975">
        <f t="shared" si="590"/>
        <v>0</v>
      </c>
      <c r="BE286" s="928"/>
      <c r="BF286" s="928"/>
      <c r="BG286" s="930"/>
      <c r="BH286" s="976"/>
      <c r="BI286" s="1007"/>
      <c r="BJ286" s="1008"/>
      <c r="BK286" s="1009"/>
      <c r="BL286" s="1010"/>
      <c r="BM286" s="1010"/>
      <c r="BN286" s="1010"/>
      <c r="BO286" s="1010"/>
      <c r="BP286" s="1011"/>
      <c r="BQ286" s="1012"/>
      <c r="BR286" s="1013"/>
      <c r="BS286" s="1014"/>
      <c r="BT286" s="977"/>
      <c r="BU286" s="978"/>
      <c r="BV286" s="931"/>
      <c r="BW286" s="979"/>
      <c r="BX286" s="1661"/>
      <c r="BY286" s="1662"/>
      <c r="BZ286" s="1662"/>
      <c r="CA286" s="1663"/>
      <c r="CB286" s="1973">
        <f t="shared" ref="CB286:CJ286" si="610">IF(AP286="UE",CB119,0)</f>
        <v>0</v>
      </c>
      <c r="CC286" s="1974">
        <f t="shared" si="610"/>
        <v>0</v>
      </c>
      <c r="CD286" s="1973">
        <f t="shared" si="610"/>
        <v>0</v>
      </c>
      <c r="CE286" s="1975">
        <f t="shared" si="610"/>
        <v>0</v>
      </c>
      <c r="CF286" s="1976">
        <f t="shared" si="610"/>
        <v>0</v>
      </c>
      <c r="CG286" s="1974">
        <f t="shared" si="610"/>
        <v>0</v>
      </c>
      <c r="CH286" s="1973">
        <f t="shared" si="610"/>
        <v>0</v>
      </c>
      <c r="CI286" s="1975">
        <f t="shared" si="610"/>
        <v>0</v>
      </c>
      <c r="CJ286" s="1976">
        <f t="shared" si="610"/>
        <v>0</v>
      </c>
      <c r="CK286" s="1974">
        <f>IF(AY286="UE",CK119,0)</f>
        <v>0</v>
      </c>
      <c r="CL286" s="2525">
        <f t="shared" si="592"/>
        <v>0</v>
      </c>
      <c r="CM286" s="2526">
        <f t="shared" si="593"/>
        <v>0</v>
      </c>
      <c r="CN286" s="2525">
        <f t="shared" si="594"/>
        <v>0</v>
      </c>
      <c r="CO286" s="2526">
        <f t="shared" si="598"/>
        <v>0</v>
      </c>
      <c r="CP286" s="1212"/>
      <c r="CQ286" s="1213"/>
      <c r="CR286" s="1214"/>
      <c r="CS286" s="2375" t="str">
        <f t="shared" si="601"/>
        <v/>
      </c>
      <c r="CT286" s="1216"/>
      <c r="CU286" s="1217"/>
      <c r="CV286" s="1696"/>
      <c r="CW286" s="1696"/>
      <c r="CX286" s="1696"/>
      <c r="CY286" s="1696"/>
      <c r="CZ286" s="1696"/>
      <c r="DA286" s="1696"/>
      <c r="DB286" s="1696"/>
      <c r="DC286" s="1218"/>
      <c r="DD286" s="1807"/>
      <c r="DE286" s="920"/>
      <c r="DF286" s="920"/>
      <c r="DG286" s="920"/>
      <c r="DH286" s="920"/>
      <c r="DI286" s="920"/>
      <c r="DJ286" s="920"/>
      <c r="DK286" s="920"/>
      <c r="DL286" s="921"/>
      <c r="DM286" s="921"/>
      <c r="DN286" s="921"/>
      <c r="DO286" s="921"/>
      <c r="DP286" s="921"/>
      <c r="DQ286" s="921"/>
      <c r="DR286" s="921"/>
      <c r="DS286" s="922"/>
      <c r="DT286" s="73"/>
      <c r="DU286" s="923"/>
      <c r="DV286" s="923"/>
      <c r="DW286" s="923"/>
      <c r="DX286" s="923"/>
      <c r="DY286" s="923"/>
      <c r="DZ286" s="923"/>
      <c r="EA286" s="923"/>
      <c r="EB286" s="922"/>
      <c r="ED286" s="924"/>
      <c r="EE286" s="925"/>
      <c r="EF286" s="851"/>
      <c r="EG286" s="856"/>
      <c r="EH286" s="361"/>
      <c r="EI286" s="361"/>
      <c r="EJ286" s="361"/>
      <c r="EK286" s="33"/>
      <c r="EO286" s="360"/>
      <c r="ES286" s="1817"/>
      <c r="FA286" s="1436"/>
      <c r="FF286" s="926"/>
      <c r="FG286" s="926"/>
      <c r="FH286" s="926"/>
      <c r="FJ286" s="801"/>
      <c r="FK286" s="333"/>
      <c r="FP286" s="336"/>
      <c r="FQ286" s="336"/>
      <c r="FR286" s="336"/>
      <c r="FS286" s="336"/>
      <c r="FT286" s="336"/>
      <c r="FU286" s="336"/>
      <c r="FV286" s="336"/>
      <c r="FW286" s="341"/>
      <c r="FY286" s="357"/>
      <c r="FZ286" s="357"/>
      <c r="GA286" s="357"/>
      <c r="GB286" s="357"/>
      <c r="GC286" s="357"/>
      <c r="GD286" s="357"/>
      <c r="GE286" s="357"/>
      <c r="GJ286" s="105"/>
    </row>
    <row r="287" spans="3:192" s="84" customFormat="1" ht="15" hidden="1" customHeight="1">
      <c r="C287" s="738"/>
      <c r="D287" s="1324"/>
      <c r="E287" s="1122"/>
      <c r="F287" s="4548"/>
      <c r="G287" s="4548"/>
      <c r="H287" s="4548"/>
      <c r="I287" s="4548"/>
      <c r="J287" s="4548"/>
      <c r="K287" s="934"/>
      <c r="L287" s="934"/>
      <c r="M287" s="1123"/>
      <c r="N287" s="1123"/>
      <c r="O287" s="1123"/>
      <c r="P287" s="1123"/>
      <c r="Q287" s="1123"/>
      <c r="R287" s="1123"/>
      <c r="S287" s="1123"/>
      <c r="T287" s="1123"/>
      <c r="U287" s="1123"/>
      <c r="V287" s="1124"/>
      <c r="W287" s="934"/>
      <c r="X287" s="934"/>
      <c r="Y287" s="934"/>
      <c r="Z287" s="934"/>
      <c r="AA287" s="934"/>
      <c r="AB287" s="1125"/>
      <c r="AC287" s="1125"/>
      <c r="AD287" s="1126"/>
      <c r="AE287" s="1127"/>
      <c r="AF287" s="1128"/>
      <c r="AG287" s="1127"/>
      <c r="AH287" s="1127"/>
      <c r="AI287" s="1127"/>
      <c r="AJ287" s="1127"/>
      <c r="AK287" s="1127"/>
      <c r="AL287" s="1127"/>
      <c r="AM287" s="1127"/>
      <c r="AN287" s="1127"/>
      <c r="AO287" s="1127"/>
      <c r="AP287" s="1129"/>
      <c r="AQ287" s="1127"/>
      <c r="AR287" s="1127"/>
      <c r="AS287" s="1127"/>
      <c r="AT287" s="1127"/>
      <c r="AU287" s="1127"/>
      <c r="AV287" s="1127"/>
      <c r="AW287" s="1127"/>
      <c r="AX287" s="1127"/>
      <c r="AY287" s="1127"/>
      <c r="AZ287" s="1127"/>
      <c r="BA287" s="1127"/>
      <c r="BB287" s="1127"/>
      <c r="BC287" s="1127"/>
      <c r="BD287" s="1127"/>
      <c r="BE287" s="1127"/>
      <c r="BF287" s="1127"/>
      <c r="BG287" s="1130"/>
      <c r="BH287" s="1131"/>
      <c r="BI287" s="1132"/>
      <c r="BJ287" s="1133"/>
      <c r="BK287" s="1134"/>
      <c r="BL287" s="1135"/>
      <c r="BM287" s="1135"/>
      <c r="BN287" s="1135"/>
      <c r="BO287" s="1135"/>
      <c r="BP287" s="1136"/>
      <c r="BQ287" s="1137"/>
      <c r="BR287" s="1138"/>
      <c r="BS287" s="1139"/>
      <c r="BT287" s="1140"/>
      <c r="BU287" s="1141"/>
      <c r="BV287" s="1142"/>
      <c r="BW287" s="1143"/>
      <c r="BX287" s="4320" t="str">
        <f t="shared" ref="BX287:BX294" si="611">BX133</f>
        <v>EĞİTİM FAK.</v>
      </c>
      <c r="BY287" s="4321"/>
      <c r="BZ287" s="4321"/>
      <c r="CA287" s="4322"/>
      <c r="CB287" s="1977">
        <f ca="1">SUMIF($F$274:$J$286,$BX287,CB$274:CB$286)</f>
        <v>0</v>
      </c>
      <c r="CC287" s="1978">
        <f t="shared" ref="CC287:CO294" ca="1" si="612">SUMIF($F$274:$J$286,$BX287,CC$274:CC$286)</f>
        <v>0</v>
      </c>
      <c r="CD287" s="1977">
        <f t="shared" ca="1" si="612"/>
        <v>0</v>
      </c>
      <c r="CE287" s="1979">
        <f t="shared" ca="1" si="612"/>
        <v>0</v>
      </c>
      <c r="CF287" s="1980">
        <f t="shared" ca="1" si="612"/>
        <v>0</v>
      </c>
      <c r="CG287" s="1978">
        <f t="shared" ca="1" si="612"/>
        <v>0</v>
      </c>
      <c r="CH287" s="1977">
        <f t="shared" ca="1" si="612"/>
        <v>0</v>
      </c>
      <c r="CI287" s="1979">
        <f t="shared" ca="1" si="612"/>
        <v>0</v>
      </c>
      <c r="CJ287" s="1980">
        <f t="shared" ca="1" si="612"/>
        <v>0</v>
      </c>
      <c r="CK287" s="1978">
        <f ca="1">SUMIF($F$274:$J$286,$BX287,CK$274:CK$286)</f>
        <v>0</v>
      </c>
      <c r="CL287" s="2527">
        <f t="shared" ca="1" si="612"/>
        <v>0</v>
      </c>
      <c r="CM287" s="2528">
        <f t="shared" ca="1" si="612"/>
        <v>0</v>
      </c>
      <c r="CN287" s="2527">
        <f t="shared" ca="1" si="612"/>
        <v>0</v>
      </c>
      <c r="CO287" s="2528">
        <f ca="1">SUMIF($F$274:$J$286,$BX287,CO$274:CO$286)</f>
        <v>0</v>
      </c>
      <c r="CP287" s="1148"/>
      <c r="CQ287" s="1149"/>
      <c r="CR287" s="1150"/>
      <c r="CS287" s="2375" t="str">
        <f t="shared" si="601"/>
        <v/>
      </c>
      <c r="CT287" s="1152"/>
      <c r="CU287" s="1153"/>
      <c r="CV287" s="1697"/>
      <c r="CW287" s="1698"/>
      <c r="CX287" s="1698"/>
      <c r="CY287" s="1698"/>
      <c r="CZ287" s="1698"/>
      <c r="DA287" s="1698"/>
      <c r="DB287" s="1698"/>
      <c r="DC287" s="1154"/>
      <c r="DD287" s="1807"/>
      <c r="DE287" s="920"/>
      <c r="DF287" s="920"/>
      <c r="DG287" s="920"/>
      <c r="DH287" s="920"/>
      <c r="DI287" s="920"/>
      <c r="DJ287" s="920"/>
      <c r="DK287" s="920"/>
      <c r="DL287" s="921"/>
      <c r="DM287" s="921"/>
      <c r="DN287" s="921"/>
      <c r="DO287" s="921"/>
      <c r="DP287" s="921"/>
      <c r="DQ287" s="921"/>
      <c r="DR287" s="921"/>
      <c r="DS287" s="922"/>
      <c r="DT287" s="73"/>
      <c r="DU287" s="923"/>
      <c r="DV287" s="923"/>
      <c r="DW287" s="923"/>
      <c r="DX287" s="923"/>
      <c r="DY287" s="923"/>
      <c r="DZ287" s="923"/>
      <c r="EA287" s="923"/>
      <c r="EB287" s="922"/>
      <c r="ED287" s="924"/>
      <c r="EE287" s="925"/>
      <c r="EF287" s="851"/>
      <c r="EG287" s="856"/>
      <c r="EH287" s="361"/>
      <c r="EI287" s="361"/>
      <c r="EJ287" s="361"/>
      <c r="EK287" s="33"/>
      <c r="EO287" s="360"/>
      <c r="ES287" s="1817"/>
      <c r="FA287" s="1436"/>
      <c r="FF287" s="926"/>
      <c r="FG287" s="926"/>
      <c r="FH287" s="926"/>
      <c r="FJ287" s="801"/>
      <c r="FK287" s="333"/>
      <c r="FP287" s="336"/>
      <c r="FQ287" s="336"/>
      <c r="FR287" s="336"/>
      <c r="FS287" s="336"/>
      <c r="FT287" s="336"/>
      <c r="FU287" s="336"/>
      <c r="FV287" s="336"/>
      <c r="FW287" s="341"/>
      <c r="FY287" s="357"/>
      <c r="FZ287" s="357"/>
      <c r="GA287" s="357"/>
      <c r="GB287" s="357"/>
      <c r="GC287" s="357"/>
      <c r="GD287" s="357"/>
      <c r="GE287" s="357"/>
      <c r="GJ287" s="105"/>
    </row>
    <row r="288" spans="3:192" s="84" customFormat="1" ht="15" hidden="1" customHeight="1">
      <c r="C288" s="738"/>
      <c r="D288" s="1324"/>
      <c r="E288" s="1155"/>
      <c r="F288" s="1156"/>
      <c r="G288" s="1156"/>
      <c r="H288" s="1156"/>
      <c r="I288" s="1156"/>
      <c r="J288" s="1156"/>
      <c r="K288" s="947"/>
      <c r="L288" s="947"/>
      <c r="M288" s="1157"/>
      <c r="N288" s="1157"/>
      <c r="O288" s="1157"/>
      <c r="P288" s="1157"/>
      <c r="Q288" s="1157"/>
      <c r="R288" s="1157"/>
      <c r="S288" s="1157"/>
      <c r="T288" s="1157"/>
      <c r="U288" s="1157"/>
      <c r="V288" s="1158"/>
      <c r="W288" s="947"/>
      <c r="X288" s="947"/>
      <c r="Y288" s="947"/>
      <c r="Z288" s="947"/>
      <c r="AA288" s="947"/>
      <c r="AB288" s="1159"/>
      <c r="AC288" s="1159"/>
      <c r="AD288" s="1160"/>
      <c r="AE288" s="1161"/>
      <c r="AF288" s="1162"/>
      <c r="AG288" s="1161"/>
      <c r="AH288" s="1161"/>
      <c r="AI288" s="1161"/>
      <c r="AJ288" s="1161"/>
      <c r="AK288" s="1161"/>
      <c r="AL288" s="1161"/>
      <c r="AM288" s="1161"/>
      <c r="AN288" s="1161"/>
      <c r="AO288" s="1161"/>
      <c r="AP288" s="1163"/>
      <c r="AQ288" s="1161"/>
      <c r="AR288" s="1161"/>
      <c r="AS288" s="1161"/>
      <c r="AT288" s="1161"/>
      <c r="AU288" s="1161"/>
      <c r="AV288" s="1161"/>
      <c r="AW288" s="1161"/>
      <c r="AX288" s="1161"/>
      <c r="AY288" s="1161"/>
      <c r="AZ288" s="1161"/>
      <c r="BA288" s="1161"/>
      <c r="BB288" s="1161"/>
      <c r="BC288" s="1161"/>
      <c r="BD288" s="1161"/>
      <c r="BE288" s="1161"/>
      <c r="BF288" s="1161"/>
      <c r="BG288" s="1164"/>
      <c r="BH288" s="1165"/>
      <c r="BI288" s="1166"/>
      <c r="BJ288" s="1167"/>
      <c r="BK288" s="1168"/>
      <c r="BL288" s="1169"/>
      <c r="BM288" s="1169"/>
      <c r="BN288" s="1169"/>
      <c r="BO288" s="1169"/>
      <c r="BP288" s="1170"/>
      <c r="BQ288" s="1171"/>
      <c r="BR288" s="1172"/>
      <c r="BS288" s="1173"/>
      <c r="BT288" s="1174"/>
      <c r="BU288" s="1175"/>
      <c r="BV288" s="1176"/>
      <c r="BW288" s="1177"/>
      <c r="BX288" s="4320" t="str">
        <f t="shared" si="611"/>
        <v>FEN EDEBİYAT FAK.</v>
      </c>
      <c r="BY288" s="4321"/>
      <c r="BZ288" s="4321"/>
      <c r="CA288" s="4322"/>
      <c r="CB288" s="1981">
        <f t="shared" ref="CB288:CB294" ca="1" si="613">SUMIF($F$274:$J$286,$BX288,CB$274:CB$286)</f>
        <v>0</v>
      </c>
      <c r="CC288" s="1982">
        <f t="shared" ca="1" si="612"/>
        <v>0</v>
      </c>
      <c r="CD288" s="1981">
        <f t="shared" ca="1" si="612"/>
        <v>0</v>
      </c>
      <c r="CE288" s="1983">
        <f t="shared" ca="1" si="612"/>
        <v>0</v>
      </c>
      <c r="CF288" s="1984">
        <f t="shared" ca="1" si="612"/>
        <v>0</v>
      </c>
      <c r="CG288" s="1982">
        <f t="shared" ca="1" si="612"/>
        <v>0</v>
      </c>
      <c r="CH288" s="1981">
        <f t="shared" ca="1" si="612"/>
        <v>0</v>
      </c>
      <c r="CI288" s="1983">
        <f t="shared" ca="1" si="612"/>
        <v>0</v>
      </c>
      <c r="CJ288" s="1984">
        <f t="shared" ca="1" si="612"/>
        <v>0</v>
      </c>
      <c r="CK288" s="1982">
        <f t="shared" ca="1" si="612"/>
        <v>0</v>
      </c>
      <c r="CL288" s="2529">
        <f t="shared" ca="1" si="612"/>
        <v>0</v>
      </c>
      <c r="CM288" s="2530">
        <f t="shared" ca="1" si="612"/>
        <v>0</v>
      </c>
      <c r="CN288" s="2529">
        <f t="shared" ca="1" si="612"/>
        <v>0</v>
      </c>
      <c r="CO288" s="2530">
        <f t="shared" ca="1" si="612"/>
        <v>0</v>
      </c>
      <c r="CP288" s="1182"/>
      <c r="CQ288" s="1183"/>
      <c r="CR288" s="1184"/>
      <c r="CS288" s="2375" t="str">
        <f t="shared" si="601"/>
        <v/>
      </c>
      <c r="CT288" s="1186"/>
      <c r="CU288" s="1187"/>
      <c r="CV288" s="1695"/>
      <c r="CW288" s="1695"/>
      <c r="CX288" s="1695"/>
      <c r="CY288" s="1695"/>
      <c r="CZ288" s="1695"/>
      <c r="DA288" s="1695"/>
      <c r="DB288" s="1695"/>
      <c r="DC288" s="1188"/>
      <c r="DD288" s="1807"/>
      <c r="DE288" s="920"/>
      <c r="DF288" s="920"/>
      <c r="DG288" s="920"/>
      <c r="DH288" s="920"/>
      <c r="DI288" s="920"/>
      <c r="DJ288" s="920"/>
      <c r="DK288" s="920"/>
      <c r="DL288" s="921"/>
      <c r="DM288" s="921"/>
      <c r="DN288" s="921"/>
      <c r="DO288" s="921"/>
      <c r="DP288" s="921"/>
      <c r="DQ288" s="921"/>
      <c r="DR288" s="921"/>
      <c r="DS288" s="922"/>
      <c r="DT288" s="73"/>
      <c r="DU288" s="923"/>
      <c r="DV288" s="923"/>
      <c r="DW288" s="923"/>
      <c r="DX288" s="923"/>
      <c r="DY288" s="923"/>
      <c r="DZ288" s="923"/>
      <c r="EA288" s="923"/>
      <c r="EB288" s="922"/>
      <c r="ED288" s="924"/>
      <c r="EE288" s="925"/>
      <c r="EF288" s="851"/>
      <c r="EG288" s="856"/>
      <c r="EH288" s="361"/>
      <c r="EI288" s="361"/>
      <c r="EJ288" s="361"/>
      <c r="EK288" s="33"/>
      <c r="EO288" s="360"/>
      <c r="ES288" s="1817"/>
      <c r="FA288" s="1436"/>
      <c r="FF288" s="926"/>
      <c r="FG288" s="926"/>
      <c r="FH288" s="926"/>
      <c r="FJ288" s="801"/>
      <c r="FK288" s="333"/>
      <c r="FP288" s="336"/>
      <c r="FQ288" s="336"/>
      <c r="FR288" s="336"/>
      <c r="FS288" s="336"/>
      <c r="FT288" s="336"/>
      <c r="FU288" s="336"/>
      <c r="FV288" s="336"/>
      <c r="FW288" s="341"/>
      <c r="FY288" s="357"/>
      <c r="FZ288" s="357"/>
      <c r="GA288" s="357"/>
      <c r="GB288" s="357"/>
      <c r="GC288" s="357"/>
      <c r="GD288" s="357"/>
      <c r="GE288" s="357"/>
      <c r="GJ288" s="105"/>
    </row>
    <row r="289" spans="3:257" s="84" customFormat="1" ht="15" hidden="1" customHeight="1">
      <c r="C289" s="738"/>
      <c r="D289" s="1324"/>
      <c r="E289" s="1155"/>
      <c r="F289" s="1156"/>
      <c r="G289" s="1156"/>
      <c r="H289" s="1156"/>
      <c r="I289" s="1156"/>
      <c r="J289" s="1156"/>
      <c r="K289" s="947"/>
      <c r="L289" s="947"/>
      <c r="M289" s="1157"/>
      <c r="N289" s="1157"/>
      <c r="O289" s="1157"/>
      <c r="P289" s="1157"/>
      <c r="Q289" s="1157"/>
      <c r="R289" s="1157"/>
      <c r="S289" s="1157"/>
      <c r="T289" s="1157"/>
      <c r="U289" s="1157"/>
      <c r="V289" s="1158"/>
      <c r="W289" s="947"/>
      <c r="X289" s="947"/>
      <c r="Y289" s="947"/>
      <c r="Z289" s="947"/>
      <c r="AA289" s="947"/>
      <c r="AB289" s="1159"/>
      <c r="AC289" s="1159"/>
      <c r="AD289" s="1160"/>
      <c r="AE289" s="1161"/>
      <c r="AF289" s="1162"/>
      <c r="AG289" s="1161"/>
      <c r="AH289" s="1161"/>
      <c r="AI289" s="1161"/>
      <c r="AJ289" s="1161"/>
      <c r="AK289" s="1161"/>
      <c r="AL289" s="1161"/>
      <c r="AM289" s="1161"/>
      <c r="AN289" s="1161"/>
      <c r="AO289" s="1161"/>
      <c r="AP289" s="1163"/>
      <c r="AQ289" s="1161"/>
      <c r="AR289" s="1161"/>
      <c r="AS289" s="1161"/>
      <c r="AT289" s="1161"/>
      <c r="AU289" s="1161"/>
      <c r="AV289" s="1161"/>
      <c r="AW289" s="1161"/>
      <c r="AX289" s="1161"/>
      <c r="AY289" s="1161"/>
      <c r="AZ289" s="1161" t="s">
        <v>158</v>
      </c>
      <c r="BA289" s="1161"/>
      <c r="BB289" s="1161" t="s">
        <v>159</v>
      </c>
      <c r="BC289" s="1161"/>
      <c r="BD289" s="1161"/>
      <c r="BE289" s="1161"/>
      <c r="BF289" s="1161"/>
      <c r="BG289" s="1164"/>
      <c r="BH289" s="1165"/>
      <c r="BI289" s="1166"/>
      <c r="BJ289" s="1167"/>
      <c r="BK289" s="1168"/>
      <c r="BL289" s="1169"/>
      <c r="BM289" s="1169"/>
      <c r="BN289" s="1169"/>
      <c r="BO289" s="1169"/>
      <c r="BP289" s="1170"/>
      <c r="BQ289" s="1171"/>
      <c r="BR289" s="1172"/>
      <c r="BS289" s="1173"/>
      <c r="BT289" s="1174"/>
      <c r="BU289" s="1175"/>
      <c r="BV289" s="1176"/>
      <c r="BW289" s="1177"/>
      <c r="BX289" s="4320" t="str">
        <f t="shared" si="611"/>
        <v>İLAHİYAT FAK.</v>
      </c>
      <c r="BY289" s="4321"/>
      <c r="BZ289" s="4321"/>
      <c r="CA289" s="4322"/>
      <c r="CB289" s="1981">
        <f t="shared" ca="1" si="613"/>
        <v>0</v>
      </c>
      <c r="CC289" s="1982">
        <f t="shared" ca="1" si="612"/>
        <v>0</v>
      </c>
      <c r="CD289" s="1981">
        <f t="shared" ca="1" si="612"/>
        <v>0</v>
      </c>
      <c r="CE289" s="1983">
        <f t="shared" ca="1" si="612"/>
        <v>0</v>
      </c>
      <c r="CF289" s="1984">
        <f t="shared" ca="1" si="612"/>
        <v>0</v>
      </c>
      <c r="CG289" s="1982">
        <f t="shared" ca="1" si="612"/>
        <v>0</v>
      </c>
      <c r="CH289" s="1981">
        <f t="shared" ca="1" si="612"/>
        <v>0</v>
      </c>
      <c r="CI289" s="1983">
        <f t="shared" ca="1" si="612"/>
        <v>0</v>
      </c>
      <c r="CJ289" s="1984">
        <f t="shared" ca="1" si="612"/>
        <v>0</v>
      </c>
      <c r="CK289" s="1982">
        <f t="shared" ca="1" si="612"/>
        <v>0</v>
      </c>
      <c r="CL289" s="2529">
        <f t="shared" ca="1" si="612"/>
        <v>0</v>
      </c>
      <c r="CM289" s="2530">
        <f t="shared" ca="1" si="612"/>
        <v>0</v>
      </c>
      <c r="CN289" s="2529">
        <f t="shared" ca="1" si="612"/>
        <v>0</v>
      </c>
      <c r="CO289" s="2530">
        <f t="shared" ca="1" si="612"/>
        <v>0</v>
      </c>
      <c r="CP289" s="1182"/>
      <c r="CQ289" s="1183"/>
      <c r="CR289" s="1184"/>
      <c r="CS289" s="2375" t="str">
        <f t="shared" si="601"/>
        <v/>
      </c>
      <c r="CT289" s="1186"/>
      <c r="CU289" s="1187"/>
      <c r="CV289" s="1695"/>
      <c r="CW289" s="1695"/>
      <c r="CX289" s="1695"/>
      <c r="CY289" s="1695"/>
      <c r="CZ289" s="1695"/>
      <c r="DA289" s="1695"/>
      <c r="DB289" s="1695"/>
      <c r="DC289" s="1188"/>
      <c r="DD289" s="1807"/>
      <c r="DE289" s="920"/>
      <c r="DF289" s="920"/>
      <c r="DG289" s="920"/>
      <c r="DH289" s="920"/>
      <c r="DI289" s="920"/>
      <c r="DJ289" s="920"/>
      <c r="DK289" s="920"/>
      <c r="DL289" s="921"/>
      <c r="DM289" s="921"/>
      <c r="DN289" s="921"/>
      <c r="DO289" s="921"/>
      <c r="DP289" s="921"/>
      <c r="DQ289" s="921"/>
      <c r="DR289" s="921"/>
      <c r="DS289" s="922"/>
      <c r="DT289" s="73"/>
      <c r="DU289" s="923"/>
      <c r="DV289" s="923"/>
      <c r="DW289" s="923"/>
      <c r="DX289" s="923"/>
      <c r="DY289" s="923"/>
      <c r="DZ289" s="923"/>
      <c r="EA289" s="923"/>
      <c r="EB289" s="922"/>
      <c r="ED289" s="924"/>
      <c r="EE289" s="925"/>
      <c r="EF289" s="851"/>
      <c r="EG289" s="856"/>
      <c r="EH289" s="361"/>
      <c r="EI289" s="361"/>
      <c r="EJ289" s="361"/>
      <c r="EK289" s="33"/>
      <c r="EO289" s="360"/>
      <c r="ES289" s="1817"/>
      <c r="FA289" s="1436"/>
      <c r="FF289" s="926"/>
      <c r="FG289" s="926"/>
      <c r="FH289" s="926"/>
      <c r="FJ289" s="801"/>
      <c r="FK289" s="333"/>
      <c r="FP289" s="336"/>
      <c r="FQ289" s="336"/>
      <c r="FR289" s="336"/>
      <c r="FS289" s="336"/>
      <c r="FT289" s="336"/>
      <c r="FU289" s="336"/>
      <c r="FV289" s="336"/>
      <c r="FW289" s="341"/>
      <c r="FY289" s="357"/>
      <c r="FZ289" s="357"/>
      <c r="GA289" s="357"/>
      <c r="GB289" s="357"/>
      <c r="GC289" s="357"/>
      <c r="GD289" s="357"/>
      <c r="GE289" s="357"/>
      <c r="GJ289" s="105"/>
    </row>
    <row r="290" spans="3:257" s="84" customFormat="1" ht="15" hidden="1" customHeight="1">
      <c r="C290" s="738"/>
      <c r="D290" s="1324"/>
      <c r="E290" s="1155"/>
      <c r="F290" s="1156"/>
      <c r="G290" s="1156"/>
      <c r="H290" s="1156"/>
      <c r="I290" s="1156"/>
      <c r="J290" s="1156"/>
      <c r="K290" s="947"/>
      <c r="L290" s="947"/>
      <c r="M290" s="1157"/>
      <c r="N290" s="1157"/>
      <c r="O290" s="1157"/>
      <c r="P290" s="1157"/>
      <c r="Q290" s="1157"/>
      <c r="R290" s="1157"/>
      <c r="S290" s="1157"/>
      <c r="T290" s="1157"/>
      <c r="U290" s="1157"/>
      <c r="V290" s="1158"/>
      <c r="W290" s="947"/>
      <c r="X290" s="947"/>
      <c r="Y290" s="947"/>
      <c r="Z290" s="947"/>
      <c r="AA290" s="947"/>
      <c r="AB290" s="1159"/>
      <c r="AC290" s="1159"/>
      <c r="AD290" s="1160"/>
      <c r="AE290" s="1161"/>
      <c r="AF290" s="1162"/>
      <c r="AG290" s="1161"/>
      <c r="AH290" s="1161"/>
      <c r="AI290" s="1161"/>
      <c r="AJ290" s="1161"/>
      <c r="AK290" s="1161"/>
      <c r="AL290" s="1161"/>
      <c r="AM290" s="1161"/>
      <c r="AN290" s="1161"/>
      <c r="AO290" s="1161"/>
      <c r="AP290" s="1163"/>
      <c r="AQ290" s="1161"/>
      <c r="AR290" s="1161"/>
      <c r="AS290" s="1161"/>
      <c r="AT290" s="1161"/>
      <c r="AU290" s="1161"/>
      <c r="AV290" s="1161"/>
      <c r="AW290" s="1161"/>
      <c r="AX290" s="1161"/>
      <c r="AY290" s="1161"/>
      <c r="AZ290" s="1161"/>
      <c r="BA290" s="1161"/>
      <c r="BB290" s="1161"/>
      <c r="BC290" s="1161"/>
      <c r="BD290" s="1161"/>
      <c r="BE290" s="1161"/>
      <c r="BF290" s="1161"/>
      <c r="BG290" s="1164"/>
      <c r="BH290" s="1165"/>
      <c r="BI290" s="1166"/>
      <c r="BJ290" s="1167"/>
      <c r="BK290" s="1168"/>
      <c r="BL290" s="1169"/>
      <c r="BM290" s="1169"/>
      <c r="BN290" s="1169"/>
      <c r="BO290" s="1169"/>
      <c r="BP290" s="1170"/>
      <c r="BQ290" s="1171"/>
      <c r="BR290" s="1172"/>
      <c r="BS290" s="1173"/>
      <c r="BT290" s="1174"/>
      <c r="BU290" s="1175"/>
      <c r="BV290" s="1176"/>
      <c r="BW290" s="1177"/>
      <c r="BX290" s="4320" t="str">
        <f t="shared" si="611"/>
        <v>SAĞLIK BİL. FAK.</v>
      </c>
      <c r="BY290" s="4321"/>
      <c r="BZ290" s="4321"/>
      <c r="CA290" s="4322"/>
      <c r="CB290" s="1981">
        <f t="shared" ca="1" si="613"/>
        <v>0</v>
      </c>
      <c r="CC290" s="1982">
        <f t="shared" ca="1" si="612"/>
        <v>0</v>
      </c>
      <c r="CD290" s="1981">
        <f t="shared" ca="1" si="612"/>
        <v>0</v>
      </c>
      <c r="CE290" s="1983">
        <f t="shared" ca="1" si="612"/>
        <v>0</v>
      </c>
      <c r="CF290" s="1984">
        <f t="shared" ca="1" si="612"/>
        <v>0</v>
      </c>
      <c r="CG290" s="1982">
        <f t="shared" ca="1" si="612"/>
        <v>0</v>
      </c>
      <c r="CH290" s="1981">
        <f t="shared" ca="1" si="612"/>
        <v>0</v>
      </c>
      <c r="CI290" s="1983">
        <f t="shared" ca="1" si="612"/>
        <v>0</v>
      </c>
      <c r="CJ290" s="1984">
        <f t="shared" ca="1" si="612"/>
        <v>0</v>
      </c>
      <c r="CK290" s="1982">
        <f t="shared" ca="1" si="612"/>
        <v>0</v>
      </c>
      <c r="CL290" s="2529">
        <f t="shared" ca="1" si="612"/>
        <v>0</v>
      </c>
      <c r="CM290" s="2530">
        <f t="shared" ca="1" si="612"/>
        <v>0</v>
      </c>
      <c r="CN290" s="2529">
        <f t="shared" ca="1" si="612"/>
        <v>0</v>
      </c>
      <c r="CO290" s="2530">
        <f t="shared" ca="1" si="612"/>
        <v>0</v>
      </c>
      <c r="CP290" s="1182"/>
      <c r="CQ290" s="1183"/>
      <c r="CR290" s="1184"/>
      <c r="CS290" s="2375" t="str">
        <f t="shared" si="601"/>
        <v/>
      </c>
      <c r="CT290" s="1186"/>
      <c r="CU290" s="1187"/>
      <c r="CV290" s="1695"/>
      <c r="CW290" s="1695"/>
      <c r="CX290" s="1695"/>
      <c r="CY290" s="1695"/>
      <c r="CZ290" s="1695"/>
      <c r="DA290" s="1695"/>
      <c r="DB290" s="1695"/>
      <c r="DC290" s="1188"/>
      <c r="DD290" s="1807"/>
      <c r="DE290" s="920"/>
      <c r="DF290" s="920"/>
      <c r="DG290" s="920"/>
      <c r="DH290" s="920"/>
      <c r="DI290" s="920"/>
      <c r="DJ290" s="920"/>
      <c r="DK290" s="920"/>
      <c r="DL290" s="921"/>
      <c r="DM290" s="921"/>
      <c r="DN290" s="921"/>
      <c r="DO290" s="921"/>
      <c r="DP290" s="921"/>
      <c r="DQ290" s="921"/>
      <c r="DR290" s="921"/>
      <c r="DS290" s="922"/>
      <c r="DT290" s="73"/>
      <c r="DU290" s="923"/>
      <c r="DV290" s="923"/>
      <c r="DW290" s="923"/>
      <c r="DX290" s="923"/>
      <c r="DY290" s="923"/>
      <c r="DZ290" s="923"/>
      <c r="EA290" s="923"/>
      <c r="EB290" s="922"/>
      <c r="ED290" s="924"/>
      <c r="EE290" s="925"/>
      <c r="EF290" s="851"/>
      <c r="EG290" s="856"/>
      <c r="EH290" s="361"/>
      <c r="EI290" s="361"/>
      <c r="EJ290" s="361"/>
      <c r="EK290" s="33"/>
      <c r="EO290" s="360"/>
      <c r="ES290" s="1817"/>
      <c r="FA290" s="1436"/>
      <c r="FF290" s="926"/>
      <c r="FG290" s="926"/>
      <c r="FH290" s="926"/>
      <c r="FJ290" s="801"/>
      <c r="FK290" s="333"/>
      <c r="FP290" s="336"/>
      <c r="FQ290" s="336"/>
      <c r="FR290" s="336"/>
      <c r="FS290" s="336"/>
      <c r="FT290" s="336"/>
      <c r="FU290" s="336"/>
      <c r="FV290" s="336"/>
      <c r="FW290" s="341"/>
      <c r="FY290" s="357"/>
      <c r="FZ290" s="357"/>
      <c r="GA290" s="357"/>
      <c r="GB290" s="357"/>
      <c r="GC290" s="357"/>
      <c r="GD290" s="357"/>
      <c r="GE290" s="357"/>
      <c r="GJ290" s="105"/>
    </row>
    <row r="291" spans="3:257" s="84" customFormat="1" ht="15" hidden="1" customHeight="1">
      <c r="C291" s="738"/>
      <c r="D291" s="1324"/>
      <c r="E291" s="1155"/>
      <c r="F291" s="1156"/>
      <c r="G291" s="1156"/>
      <c r="H291" s="1156"/>
      <c r="I291" s="1156"/>
      <c r="J291" s="1156"/>
      <c r="K291" s="947"/>
      <c r="L291" s="947"/>
      <c r="M291" s="1157"/>
      <c r="N291" s="1157"/>
      <c r="O291" s="1157"/>
      <c r="P291" s="1157"/>
      <c r="Q291" s="1157"/>
      <c r="R291" s="1157"/>
      <c r="S291" s="1157"/>
      <c r="T291" s="1157"/>
      <c r="U291" s="1157"/>
      <c r="V291" s="1158"/>
      <c r="W291" s="947"/>
      <c r="X291" s="947"/>
      <c r="Y291" s="947"/>
      <c r="Z291" s="947"/>
      <c r="AA291" s="947"/>
      <c r="AB291" s="1159"/>
      <c r="AC291" s="1159"/>
      <c r="AD291" s="1160"/>
      <c r="AE291" s="1161"/>
      <c r="AF291" s="1162"/>
      <c r="AG291" s="1161"/>
      <c r="AH291" s="1161"/>
      <c r="AI291" s="1161"/>
      <c r="AJ291" s="1161"/>
      <c r="AK291" s="1161"/>
      <c r="AL291" s="1161"/>
      <c r="AM291" s="1161"/>
      <c r="AN291" s="1161"/>
      <c r="AO291" s="1161"/>
      <c r="AP291" s="1163"/>
      <c r="AQ291" s="1161"/>
      <c r="AR291" s="1161"/>
      <c r="AS291" s="1161"/>
      <c r="AT291" s="1161"/>
      <c r="AU291" s="1161"/>
      <c r="AV291" s="1161"/>
      <c r="AW291" s="1161"/>
      <c r="AX291" s="1161"/>
      <c r="AY291" s="1161"/>
      <c r="AZ291" s="1161"/>
      <c r="BA291" s="1161"/>
      <c r="BB291" s="1161"/>
      <c r="BC291" s="1161"/>
      <c r="BD291" s="1161"/>
      <c r="BE291" s="1161"/>
      <c r="BF291" s="1161"/>
      <c r="BG291" s="1164"/>
      <c r="BH291" s="1165"/>
      <c r="BI291" s="1166"/>
      <c r="BJ291" s="1167"/>
      <c r="BK291" s="1168"/>
      <c r="BL291" s="1169"/>
      <c r="BM291" s="1169"/>
      <c r="BN291" s="1169"/>
      <c r="BO291" s="1169"/>
      <c r="BP291" s="1170"/>
      <c r="BQ291" s="1171"/>
      <c r="BR291" s="1172"/>
      <c r="BS291" s="1173"/>
      <c r="BT291" s="1174"/>
      <c r="BU291" s="1175"/>
      <c r="BV291" s="1176"/>
      <c r="BW291" s="1177"/>
      <c r="BX291" s="4320" t="str">
        <f t="shared" si="611"/>
        <v>MİMARLIK FAK.</v>
      </c>
      <c r="BY291" s="4321"/>
      <c r="BZ291" s="4321"/>
      <c r="CA291" s="4322"/>
      <c r="CB291" s="1981">
        <f t="shared" ca="1" si="613"/>
        <v>0</v>
      </c>
      <c r="CC291" s="1982">
        <f t="shared" ca="1" si="612"/>
        <v>0</v>
      </c>
      <c r="CD291" s="1981">
        <f t="shared" ca="1" si="612"/>
        <v>0</v>
      </c>
      <c r="CE291" s="1983">
        <f t="shared" ca="1" si="612"/>
        <v>0</v>
      </c>
      <c r="CF291" s="1984">
        <f t="shared" ca="1" si="612"/>
        <v>0</v>
      </c>
      <c r="CG291" s="1982">
        <f t="shared" ca="1" si="612"/>
        <v>0</v>
      </c>
      <c r="CH291" s="1981">
        <f t="shared" ca="1" si="612"/>
        <v>0</v>
      </c>
      <c r="CI291" s="1983">
        <f t="shared" ca="1" si="612"/>
        <v>0</v>
      </c>
      <c r="CJ291" s="1984">
        <f t="shared" ca="1" si="612"/>
        <v>0</v>
      </c>
      <c r="CK291" s="1982">
        <f t="shared" ca="1" si="612"/>
        <v>0</v>
      </c>
      <c r="CL291" s="2529">
        <f t="shared" ca="1" si="612"/>
        <v>0</v>
      </c>
      <c r="CM291" s="2530">
        <f t="shared" ca="1" si="612"/>
        <v>0</v>
      </c>
      <c r="CN291" s="2529">
        <f t="shared" ca="1" si="612"/>
        <v>0</v>
      </c>
      <c r="CO291" s="2530">
        <f t="shared" ca="1" si="612"/>
        <v>0</v>
      </c>
      <c r="CP291" s="1182"/>
      <c r="CQ291" s="1183"/>
      <c r="CR291" s="1184"/>
      <c r="CS291" s="2375" t="str">
        <f t="shared" si="601"/>
        <v/>
      </c>
      <c r="CT291" s="1186"/>
      <c r="CU291" s="1187"/>
      <c r="CV291" s="1695"/>
      <c r="CW291" s="1695"/>
      <c r="CX291" s="1695"/>
      <c r="CY291" s="1695"/>
      <c r="CZ291" s="1695"/>
      <c r="DA291" s="1695"/>
      <c r="DB291" s="1695"/>
      <c r="DC291" s="1188"/>
      <c r="DD291" s="1807"/>
      <c r="DE291" s="920"/>
      <c r="DF291" s="920"/>
      <c r="DG291" s="920"/>
      <c r="DH291" s="920"/>
      <c r="DI291" s="920"/>
      <c r="DJ291" s="920"/>
      <c r="DK291" s="920"/>
      <c r="DL291" s="921"/>
      <c r="DM291" s="921"/>
      <c r="DN291" s="921"/>
      <c r="DO291" s="921"/>
      <c r="DP291" s="921"/>
      <c r="DQ291" s="921"/>
      <c r="DR291" s="921"/>
      <c r="DS291" s="922"/>
      <c r="DT291" s="73"/>
      <c r="DU291" s="923"/>
      <c r="DV291" s="923"/>
      <c r="DW291" s="923"/>
      <c r="DX291" s="923"/>
      <c r="DY291" s="923"/>
      <c r="DZ291" s="923"/>
      <c r="EA291" s="923"/>
      <c r="EB291" s="922"/>
      <c r="ED291" s="924"/>
      <c r="EE291" s="925"/>
      <c r="EF291" s="851"/>
      <c r="EG291" s="856"/>
      <c r="EH291" s="361"/>
      <c r="EI291" s="361"/>
      <c r="EJ291" s="361"/>
      <c r="EK291" s="33"/>
      <c r="EO291" s="360"/>
      <c r="ES291" s="1817"/>
      <c r="FA291" s="1436"/>
      <c r="FF291" s="926"/>
      <c r="FG291" s="926"/>
      <c r="FH291" s="926"/>
      <c r="FJ291" s="801"/>
      <c r="FK291" s="333"/>
      <c r="FP291" s="336"/>
      <c r="FQ291" s="336"/>
      <c r="FR291" s="336"/>
      <c r="FS291" s="336"/>
      <c r="FT291" s="336"/>
      <c r="FU291" s="336"/>
      <c r="FV291" s="336"/>
      <c r="FW291" s="341"/>
      <c r="FY291" s="357"/>
      <c r="FZ291" s="357"/>
      <c r="GA291" s="357"/>
      <c r="GB291" s="357"/>
      <c r="GC291" s="357"/>
      <c r="GD291" s="357"/>
      <c r="GE291" s="357"/>
      <c r="GJ291" s="105"/>
    </row>
    <row r="292" spans="3:257" s="84" customFormat="1" ht="15" hidden="1" customHeight="1">
      <c r="C292" s="738"/>
      <c r="D292" s="1324"/>
      <c r="E292" s="1155"/>
      <c r="F292" s="1156"/>
      <c r="G292" s="1156"/>
      <c r="H292" s="1156"/>
      <c r="I292" s="1156"/>
      <c r="J292" s="1156"/>
      <c r="K292" s="947"/>
      <c r="L292" s="947"/>
      <c r="M292" s="1157"/>
      <c r="N292" s="1157"/>
      <c r="O292" s="1157"/>
      <c r="P292" s="1157"/>
      <c r="Q292" s="1157"/>
      <c r="R292" s="1157"/>
      <c r="S292" s="1157"/>
      <c r="T292" s="1157"/>
      <c r="U292" s="1157"/>
      <c r="V292" s="1158"/>
      <c r="W292" s="947"/>
      <c r="X292" s="947"/>
      <c r="Y292" s="947"/>
      <c r="Z292" s="947"/>
      <c r="AA292" s="947"/>
      <c r="AB292" s="1159"/>
      <c r="AC292" s="1159"/>
      <c r="AD292" s="1160"/>
      <c r="AE292" s="1161"/>
      <c r="AF292" s="1162"/>
      <c r="AG292" s="1161"/>
      <c r="AH292" s="1161"/>
      <c r="AI292" s="1161"/>
      <c r="AJ292" s="1161"/>
      <c r="AK292" s="1161"/>
      <c r="AL292" s="1161"/>
      <c r="AM292" s="1161"/>
      <c r="AN292" s="1161"/>
      <c r="AO292" s="1161"/>
      <c r="AP292" s="1163"/>
      <c r="AQ292" s="1161"/>
      <c r="AR292" s="1161"/>
      <c r="AS292" s="1161"/>
      <c r="AT292" s="1161"/>
      <c r="AU292" s="1161"/>
      <c r="AV292" s="1161"/>
      <c r="AW292" s="1161"/>
      <c r="AX292" s="1161"/>
      <c r="AY292" s="1161"/>
      <c r="AZ292" s="1161"/>
      <c r="BA292" s="1161"/>
      <c r="BB292" s="1161"/>
      <c r="BC292" s="1161"/>
      <c r="BD292" s="1161"/>
      <c r="BE292" s="1161"/>
      <c r="BF292" s="1161"/>
      <c r="BG292" s="1164"/>
      <c r="BH292" s="1165"/>
      <c r="BI292" s="1166"/>
      <c r="BJ292" s="1167"/>
      <c r="BK292" s="1168"/>
      <c r="BL292" s="1169"/>
      <c r="BM292" s="1169"/>
      <c r="BN292" s="1169"/>
      <c r="BO292" s="1169"/>
      <c r="BP292" s="1170"/>
      <c r="BQ292" s="1171"/>
      <c r="BR292" s="1172"/>
      <c r="BS292" s="1173"/>
      <c r="BT292" s="1174"/>
      <c r="BU292" s="1175"/>
      <c r="BV292" s="1176"/>
      <c r="BW292" s="1177"/>
      <c r="BX292" s="4320" t="str">
        <f t="shared" si="611"/>
        <v>ZİRAAT FAK.</v>
      </c>
      <c r="BY292" s="4321"/>
      <c r="BZ292" s="4321"/>
      <c r="CA292" s="4322"/>
      <c r="CB292" s="1981">
        <f t="shared" ca="1" si="613"/>
        <v>0</v>
      </c>
      <c r="CC292" s="1982">
        <f t="shared" ca="1" si="612"/>
        <v>0</v>
      </c>
      <c r="CD292" s="1981">
        <f t="shared" ca="1" si="612"/>
        <v>0</v>
      </c>
      <c r="CE292" s="1983">
        <f t="shared" ca="1" si="612"/>
        <v>0</v>
      </c>
      <c r="CF292" s="1984">
        <f t="shared" ca="1" si="612"/>
        <v>0</v>
      </c>
      <c r="CG292" s="1982">
        <f t="shared" ca="1" si="612"/>
        <v>0</v>
      </c>
      <c r="CH292" s="1981">
        <f t="shared" ca="1" si="612"/>
        <v>0</v>
      </c>
      <c r="CI292" s="1983">
        <f t="shared" ca="1" si="612"/>
        <v>0</v>
      </c>
      <c r="CJ292" s="1984">
        <f t="shared" ca="1" si="612"/>
        <v>0</v>
      </c>
      <c r="CK292" s="1982">
        <f t="shared" ca="1" si="612"/>
        <v>0</v>
      </c>
      <c r="CL292" s="2529">
        <f t="shared" ca="1" si="612"/>
        <v>0</v>
      </c>
      <c r="CM292" s="2530">
        <f t="shared" ca="1" si="612"/>
        <v>0</v>
      </c>
      <c r="CN292" s="2529">
        <f t="shared" ca="1" si="612"/>
        <v>0</v>
      </c>
      <c r="CO292" s="2530">
        <f t="shared" ca="1" si="612"/>
        <v>0</v>
      </c>
      <c r="CP292" s="1182"/>
      <c r="CQ292" s="1183"/>
      <c r="CR292" s="1184"/>
      <c r="CS292" s="2375" t="str">
        <f t="shared" si="601"/>
        <v/>
      </c>
      <c r="CT292" s="1186"/>
      <c r="CU292" s="1187"/>
      <c r="CV292" s="1695"/>
      <c r="CW292" s="1695"/>
      <c r="CX292" s="1695"/>
      <c r="CY292" s="1695"/>
      <c r="CZ292" s="1695"/>
      <c r="DA292" s="1695"/>
      <c r="DB292" s="1695"/>
      <c r="DC292" s="1188"/>
      <c r="DD292" s="1807"/>
      <c r="DE292" s="920"/>
      <c r="DF292" s="920"/>
      <c r="DG292" s="920"/>
      <c r="DH292" s="920"/>
      <c r="DI292" s="920"/>
      <c r="DJ292" s="920"/>
      <c r="DK292" s="920"/>
      <c r="DL292" s="921"/>
      <c r="DM292" s="921"/>
      <c r="DN292" s="921"/>
      <c r="DO292" s="921"/>
      <c r="DP292" s="921"/>
      <c r="DQ292" s="921"/>
      <c r="DR292" s="921"/>
      <c r="DS292" s="922"/>
      <c r="DT292" s="73"/>
      <c r="DU292" s="923"/>
      <c r="DV292" s="923"/>
      <c r="DW292" s="923"/>
      <c r="DX292" s="923"/>
      <c r="DY292" s="923"/>
      <c r="DZ292" s="923"/>
      <c r="EA292" s="923"/>
      <c r="EB292" s="922"/>
      <c r="ED292" s="924"/>
      <c r="EE292" s="925"/>
      <c r="EF292" s="851"/>
      <c r="EG292" s="856"/>
      <c r="EH292" s="361"/>
      <c r="EI292" s="361"/>
      <c r="EJ292" s="361"/>
      <c r="EK292" s="33"/>
      <c r="EO292" s="360"/>
      <c r="ES292" s="1817"/>
      <c r="FA292" s="1436"/>
      <c r="FF292" s="926"/>
      <c r="FG292" s="926"/>
      <c r="FH292" s="926"/>
      <c r="FJ292" s="801"/>
      <c r="FK292" s="333"/>
      <c r="FP292" s="336"/>
      <c r="FQ292" s="336"/>
      <c r="FR292" s="336"/>
      <c r="FS292" s="336"/>
      <c r="FT292" s="336"/>
      <c r="FU292" s="336"/>
      <c r="FV292" s="336"/>
      <c r="FW292" s="341"/>
      <c r="FY292" s="357"/>
      <c r="FZ292" s="357"/>
      <c r="GA292" s="357"/>
      <c r="GB292" s="357"/>
      <c r="GC292" s="357"/>
      <c r="GD292" s="357"/>
      <c r="GE292" s="357"/>
      <c r="GJ292" s="105"/>
    </row>
    <row r="293" spans="3:257" s="84" customFormat="1" ht="15" hidden="1" customHeight="1">
      <c r="C293" s="738"/>
      <c r="D293" s="1324"/>
      <c r="E293" s="1155"/>
      <c r="F293" s="1156"/>
      <c r="G293" s="1156"/>
      <c r="H293" s="1156"/>
      <c r="I293" s="1156"/>
      <c r="J293" s="1156"/>
      <c r="K293" s="947"/>
      <c r="L293" s="947"/>
      <c r="M293" s="1157"/>
      <c r="N293" s="1157"/>
      <c r="O293" s="1157"/>
      <c r="P293" s="1157"/>
      <c r="Q293" s="1157"/>
      <c r="R293" s="1157"/>
      <c r="S293" s="1157"/>
      <c r="T293" s="1157"/>
      <c r="U293" s="1157"/>
      <c r="V293" s="1158"/>
      <c r="W293" s="947"/>
      <c r="X293" s="947"/>
      <c r="Y293" s="947"/>
      <c r="Z293" s="947"/>
      <c r="AA293" s="947"/>
      <c r="AB293" s="1159"/>
      <c r="AC293" s="1159"/>
      <c r="AD293" s="1160"/>
      <c r="AE293" s="1161"/>
      <c r="AF293" s="1162"/>
      <c r="AG293" s="1161"/>
      <c r="AH293" s="1161"/>
      <c r="AI293" s="1161"/>
      <c r="AJ293" s="1161"/>
      <c r="AK293" s="1161"/>
      <c r="AL293" s="1161"/>
      <c r="AM293" s="1161"/>
      <c r="AN293" s="1161"/>
      <c r="AO293" s="1161"/>
      <c r="AP293" s="1163"/>
      <c r="AQ293" s="1161"/>
      <c r="AR293" s="1161"/>
      <c r="AS293" s="1161"/>
      <c r="AT293" s="1161"/>
      <c r="AU293" s="1161"/>
      <c r="AV293" s="1161"/>
      <c r="AW293" s="1161"/>
      <c r="AX293" s="1161"/>
      <c r="AY293" s="1161"/>
      <c r="AZ293" s="1161"/>
      <c r="BA293" s="1161"/>
      <c r="BB293" s="1161"/>
      <c r="BC293" s="1161"/>
      <c r="BD293" s="1161"/>
      <c r="BE293" s="1161"/>
      <c r="BF293" s="1161"/>
      <c r="BG293" s="1164"/>
      <c r="BH293" s="1165"/>
      <c r="BI293" s="1166"/>
      <c r="BJ293" s="1167"/>
      <c r="BK293" s="1168"/>
      <c r="BL293" s="1169"/>
      <c r="BM293" s="1169"/>
      <c r="BN293" s="1169"/>
      <c r="BO293" s="1169"/>
      <c r="BP293" s="1170"/>
      <c r="BQ293" s="1171"/>
      <c r="BR293" s="1172"/>
      <c r="BS293" s="1173"/>
      <c r="BT293" s="1174"/>
      <c r="BU293" s="1175"/>
      <c r="BV293" s="1176"/>
      <c r="BW293" s="1177"/>
      <c r="BX293" s="4320">
        <f t="shared" si="611"/>
        <v>0</v>
      </c>
      <c r="BY293" s="4321"/>
      <c r="BZ293" s="4321"/>
      <c r="CA293" s="4322"/>
      <c r="CB293" s="1981">
        <f t="shared" ca="1" si="613"/>
        <v>0</v>
      </c>
      <c r="CC293" s="1982">
        <f t="shared" ca="1" si="612"/>
        <v>0</v>
      </c>
      <c r="CD293" s="1981">
        <f t="shared" ca="1" si="612"/>
        <v>0</v>
      </c>
      <c r="CE293" s="1983">
        <f t="shared" ca="1" si="612"/>
        <v>0</v>
      </c>
      <c r="CF293" s="1984">
        <f t="shared" ca="1" si="612"/>
        <v>0</v>
      </c>
      <c r="CG293" s="1982">
        <f t="shared" ca="1" si="612"/>
        <v>0</v>
      </c>
      <c r="CH293" s="1981">
        <f t="shared" ca="1" si="612"/>
        <v>0</v>
      </c>
      <c r="CI293" s="1983">
        <f t="shared" ca="1" si="612"/>
        <v>0</v>
      </c>
      <c r="CJ293" s="1984">
        <f t="shared" ca="1" si="612"/>
        <v>0</v>
      </c>
      <c r="CK293" s="1982">
        <f t="shared" ca="1" si="612"/>
        <v>0</v>
      </c>
      <c r="CL293" s="2529">
        <f t="shared" ca="1" si="612"/>
        <v>0</v>
      </c>
      <c r="CM293" s="2530">
        <f t="shared" ca="1" si="612"/>
        <v>0</v>
      </c>
      <c r="CN293" s="2529">
        <f t="shared" ca="1" si="612"/>
        <v>0</v>
      </c>
      <c r="CO293" s="2530">
        <f t="shared" ca="1" si="612"/>
        <v>0</v>
      </c>
      <c r="CP293" s="1182"/>
      <c r="CQ293" s="1183"/>
      <c r="CR293" s="1184"/>
      <c r="CS293" s="2375" t="str">
        <f t="shared" si="601"/>
        <v/>
      </c>
      <c r="CT293" s="1186"/>
      <c r="CU293" s="1187"/>
      <c r="CV293" s="1695"/>
      <c r="CW293" s="1695"/>
      <c r="CX293" s="1695"/>
      <c r="CY293" s="1695"/>
      <c r="CZ293" s="1695"/>
      <c r="DA293" s="1695"/>
      <c r="DB293" s="1695"/>
      <c r="DC293" s="1188"/>
      <c r="DD293" s="1807"/>
      <c r="DE293" s="920"/>
      <c r="DF293" s="920"/>
      <c r="DG293" s="920"/>
      <c r="DH293" s="920"/>
      <c r="DI293" s="920"/>
      <c r="DJ293" s="920"/>
      <c r="DK293" s="920"/>
      <c r="DL293" s="921"/>
      <c r="DM293" s="921"/>
      <c r="DN293" s="921"/>
      <c r="DO293" s="921"/>
      <c r="DP293" s="921"/>
      <c r="DQ293" s="921"/>
      <c r="DR293" s="921"/>
      <c r="DS293" s="922"/>
      <c r="DT293" s="73"/>
      <c r="DU293" s="923"/>
      <c r="DV293" s="923"/>
      <c r="DW293" s="923"/>
      <c r="DX293" s="923"/>
      <c r="DY293" s="923"/>
      <c r="DZ293" s="923"/>
      <c r="EA293" s="923"/>
      <c r="EB293" s="922"/>
      <c r="ED293" s="924"/>
      <c r="EE293" s="925"/>
      <c r="EF293" s="851"/>
      <c r="EG293" s="856"/>
      <c r="EH293" s="361"/>
      <c r="EI293" s="361"/>
      <c r="EJ293" s="361"/>
      <c r="EK293" s="33"/>
      <c r="EO293" s="360"/>
      <c r="ES293" s="1817"/>
      <c r="FA293" s="1436"/>
      <c r="FF293" s="926"/>
      <c r="FG293" s="926"/>
      <c r="FH293" s="926"/>
      <c r="FJ293" s="801"/>
      <c r="FK293" s="333"/>
      <c r="FP293" s="336"/>
      <c r="FQ293" s="336"/>
      <c r="FR293" s="336"/>
      <c r="FS293" s="336"/>
      <c r="FT293" s="336"/>
      <c r="FU293" s="336"/>
      <c r="FV293" s="336"/>
      <c r="FW293" s="341"/>
      <c r="FY293" s="357"/>
      <c r="FZ293" s="357"/>
      <c r="GA293" s="357"/>
      <c r="GB293" s="357"/>
      <c r="GC293" s="357"/>
      <c r="GD293" s="357"/>
      <c r="GE293" s="357"/>
      <c r="GJ293" s="105"/>
    </row>
    <row r="294" spans="3:257" s="84" customFormat="1" ht="15" hidden="1" customHeight="1">
      <c r="C294" s="738"/>
      <c r="D294" s="1324"/>
      <c r="E294" s="1189"/>
      <c r="F294" s="1190"/>
      <c r="G294" s="1190"/>
      <c r="H294" s="1190"/>
      <c r="I294" s="1190"/>
      <c r="J294" s="1190"/>
      <c r="K294" s="952"/>
      <c r="L294" s="952"/>
      <c r="M294" s="1191"/>
      <c r="N294" s="1191"/>
      <c r="O294" s="1191"/>
      <c r="P294" s="1191"/>
      <c r="Q294" s="1191"/>
      <c r="R294" s="1191"/>
      <c r="S294" s="1191"/>
      <c r="T294" s="1191"/>
      <c r="U294" s="1191"/>
      <c r="V294" s="1192"/>
      <c r="W294" s="952"/>
      <c r="X294" s="952"/>
      <c r="Y294" s="952"/>
      <c r="Z294" s="952"/>
      <c r="AA294" s="952"/>
      <c r="AB294" s="1193"/>
      <c r="AC294" s="1193"/>
      <c r="AD294" s="1194"/>
      <c r="AE294" s="1195"/>
      <c r="AF294" s="1196"/>
      <c r="AG294" s="1195"/>
      <c r="AH294" s="1195"/>
      <c r="AI294" s="1195"/>
      <c r="AJ294" s="1195"/>
      <c r="AK294" s="1195"/>
      <c r="AL294" s="1195"/>
      <c r="AM294" s="1195"/>
      <c r="AN294" s="1195"/>
      <c r="AO294" s="1195"/>
      <c r="AP294" s="1197"/>
      <c r="AQ294" s="1195"/>
      <c r="AR294" s="1195"/>
      <c r="AS294" s="1195"/>
      <c r="AT294" s="1195"/>
      <c r="AU294" s="1195"/>
      <c r="AV294" s="1195"/>
      <c r="AW294" s="1195"/>
      <c r="AX294" s="1195"/>
      <c r="AY294" s="1195"/>
      <c r="AZ294" s="1195"/>
      <c r="BA294" s="1195"/>
      <c r="BB294" s="1195"/>
      <c r="BC294" s="1195"/>
      <c r="BD294" s="1195"/>
      <c r="BE294" s="1195"/>
      <c r="BF294" s="1195"/>
      <c r="BG294" s="1198"/>
      <c r="BH294" s="1199"/>
      <c r="BI294" s="1200"/>
      <c r="BJ294" s="1201"/>
      <c r="BK294" s="1202"/>
      <c r="BL294" s="1203"/>
      <c r="BM294" s="1203"/>
      <c r="BN294" s="1203"/>
      <c r="BO294" s="1203"/>
      <c r="BP294" s="1204"/>
      <c r="BQ294" s="1205"/>
      <c r="BR294" s="1206"/>
      <c r="BS294" s="1207"/>
      <c r="BT294" s="1208"/>
      <c r="BU294" s="1209"/>
      <c r="BV294" s="1210"/>
      <c r="BW294" s="1211"/>
      <c r="BX294" s="4320">
        <f t="shared" si="611"/>
        <v>0</v>
      </c>
      <c r="BY294" s="4321"/>
      <c r="BZ294" s="4321"/>
      <c r="CA294" s="4322"/>
      <c r="CB294" s="1985">
        <f t="shared" ca="1" si="613"/>
        <v>0</v>
      </c>
      <c r="CC294" s="1986">
        <f t="shared" ca="1" si="612"/>
        <v>0</v>
      </c>
      <c r="CD294" s="1985">
        <f t="shared" ca="1" si="612"/>
        <v>0</v>
      </c>
      <c r="CE294" s="1987">
        <f t="shared" ca="1" si="612"/>
        <v>0</v>
      </c>
      <c r="CF294" s="1988">
        <f t="shared" ca="1" si="612"/>
        <v>0</v>
      </c>
      <c r="CG294" s="1986">
        <f t="shared" ca="1" si="612"/>
        <v>0</v>
      </c>
      <c r="CH294" s="1985">
        <f t="shared" ca="1" si="612"/>
        <v>0</v>
      </c>
      <c r="CI294" s="1987">
        <f t="shared" ca="1" si="612"/>
        <v>0</v>
      </c>
      <c r="CJ294" s="1988">
        <f t="shared" ca="1" si="612"/>
        <v>0</v>
      </c>
      <c r="CK294" s="1986">
        <f ca="1">SUMIF($F$274:$J$286,$BX294,CK$274:CK$286)</f>
        <v>0</v>
      </c>
      <c r="CL294" s="2531">
        <f t="shared" ca="1" si="612"/>
        <v>0</v>
      </c>
      <c r="CM294" s="2532">
        <f t="shared" ca="1" si="612"/>
        <v>0</v>
      </c>
      <c r="CN294" s="2531">
        <f t="shared" ca="1" si="612"/>
        <v>0</v>
      </c>
      <c r="CO294" s="2532">
        <f t="shared" ca="1" si="612"/>
        <v>0</v>
      </c>
      <c r="CP294" s="1212"/>
      <c r="CQ294" s="1213"/>
      <c r="CR294" s="1214"/>
      <c r="CS294" s="2375" t="str">
        <f t="shared" si="601"/>
        <v/>
      </c>
      <c r="CT294" s="1216"/>
      <c r="CU294" s="1217"/>
      <c r="CV294" s="1696"/>
      <c r="CW294" s="1696"/>
      <c r="CX294" s="1696"/>
      <c r="CY294" s="1696"/>
      <c r="CZ294" s="1696"/>
      <c r="DA294" s="1696"/>
      <c r="DB294" s="1696"/>
      <c r="DC294" s="1218"/>
      <c r="DD294" s="1807"/>
      <c r="DE294" s="920"/>
      <c r="DF294" s="920"/>
      <c r="DG294" s="920"/>
      <c r="DH294" s="920"/>
      <c r="DI294" s="920"/>
      <c r="DJ294" s="920"/>
      <c r="DK294" s="920"/>
      <c r="DL294" s="921"/>
      <c r="DM294" s="921"/>
      <c r="DN294" s="921"/>
      <c r="DO294" s="921"/>
      <c r="DP294" s="921"/>
      <c r="DQ294" s="921"/>
      <c r="DR294" s="921"/>
      <c r="DS294" s="922"/>
      <c r="DT294" s="73"/>
      <c r="DU294" s="923"/>
      <c r="DV294" s="923"/>
      <c r="DW294" s="923"/>
      <c r="DX294" s="923"/>
      <c r="DY294" s="923"/>
      <c r="DZ294" s="923"/>
      <c r="EA294" s="923"/>
      <c r="EB294" s="922"/>
      <c r="ED294" s="924"/>
      <c r="EE294" s="925"/>
      <c r="EF294" s="851"/>
      <c r="EG294" s="856"/>
      <c r="EH294" s="361"/>
      <c r="EI294" s="361"/>
      <c r="EJ294" s="361"/>
      <c r="EK294" s="33"/>
      <c r="EO294" s="360"/>
      <c r="ES294" s="1817"/>
      <c r="FA294" s="1436"/>
      <c r="FF294" s="926"/>
      <c r="FG294" s="926"/>
      <c r="FH294" s="926"/>
      <c r="FJ294" s="801"/>
      <c r="FK294" s="333"/>
      <c r="FP294" s="336"/>
      <c r="FQ294" s="336"/>
      <c r="FR294" s="336"/>
      <c r="FS294" s="336"/>
      <c r="FT294" s="336"/>
      <c r="FU294" s="336"/>
      <c r="FV294" s="336"/>
      <c r="FW294" s="341"/>
      <c r="FY294" s="357"/>
      <c r="FZ294" s="357"/>
      <c r="GA294" s="357"/>
      <c r="GB294" s="357"/>
      <c r="GC294" s="357"/>
      <c r="GD294" s="357"/>
      <c r="GE294" s="357"/>
      <c r="GJ294" s="105"/>
    </row>
    <row r="295" spans="3:257" ht="12.75" hidden="1" customHeight="1">
      <c r="CS295" s="2375" t="str">
        <f t="shared" si="601"/>
        <v/>
      </c>
    </row>
    <row r="296" spans="3:257" s="57" customFormat="1" ht="12.75" hidden="1" customHeight="1">
      <c r="C296" s="1931"/>
      <c r="D296" s="1931"/>
      <c r="E296" s="271"/>
      <c r="F296" s="272"/>
      <c r="G296" s="272"/>
      <c r="H296" s="272"/>
      <c r="I296" s="272"/>
      <c r="J296" s="272"/>
      <c r="K296" s="272"/>
      <c r="L296" s="272"/>
      <c r="M296" s="1818"/>
      <c r="N296" s="1818"/>
      <c r="O296" s="1818"/>
      <c r="P296" s="1818"/>
      <c r="Q296" s="1818"/>
      <c r="R296" s="1818"/>
      <c r="S296" s="1818"/>
      <c r="T296" s="1818"/>
      <c r="U296" s="1818"/>
      <c r="V296" s="1818"/>
      <c r="W296" s="1818"/>
      <c r="X296" s="1818"/>
      <c r="Y296" s="1818"/>
      <c r="Z296" s="353"/>
      <c r="AA296" s="353"/>
      <c r="AB296" s="353"/>
      <c r="AC296" s="353"/>
      <c r="AD296" s="33"/>
      <c r="AE296" s="33"/>
      <c r="AF296" s="33"/>
      <c r="AG296" s="34"/>
      <c r="AH296" s="58"/>
      <c r="AI296" s="33"/>
      <c r="AJ296" s="33"/>
      <c r="AK296" s="33"/>
      <c r="AL296" s="33"/>
      <c r="AM296" s="33"/>
      <c r="AN296" s="33"/>
      <c r="AO296" s="33"/>
      <c r="AP296" s="33"/>
      <c r="AQ296" s="33"/>
      <c r="AR296" s="33"/>
      <c r="AS296" s="58"/>
      <c r="AT296" s="58"/>
      <c r="AU296" s="1100"/>
      <c r="AV296" s="1101"/>
      <c r="AW296" s="4318" t="str">
        <f>AW44</f>
        <v>EĞİTİM FAK.</v>
      </c>
      <c r="AX296" s="1222" t="s">
        <v>7</v>
      </c>
      <c r="AY296" s="1223">
        <f ca="1">CB287</f>
        <v>0</v>
      </c>
      <c r="AZ296" s="1223">
        <f ca="1">CD287</f>
        <v>0</v>
      </c>
      <c r="BA296" s="1223">
        <f ca="1">CF287</f>
        <v>0</v>
      </c>
      <c r="BB296" s="1223">
        <f ca="1">CH287</f>
        <v>0</v>
      </c>
      <c r="BC296" s="1223">
        <f ca="1">CJ287</f>
        <v>0</v>
      </c>
      <c r="BD296" s="1223">
        <f ca="1">CL287</f>
        <v>0</v>
      </c>
      <c r="BE296" s="1224">
        <f ca="1">CN287</f>
        <v>0</v>
      </c>
      <c r="BF296" s="1107"/>
      <c r="BG296" s="1108"/>
      <c r="BH296" s="4334" t="str">
        <f>AW296</f>
        <v>EĞİTİM FAK.</v>
      </c>
      <c r="BI296" s="4335"/>
      <c r="BJ296" s="4336"/>
      <c r="BK296" s="1053" t="s">
        <v>7</v>
      </c>
      <c r="BL296" s="1054">
        <f ca="1">IF(BL30=0,0,IF(BL$14="X",0,AY296))</f>
        <v>0</v>
      </c>
      <c r="BM296" s="1055">
        <f ca="1">IF(BM30=0,0,IF(BM$14="X",0,AZ296))</f>
        <v>0</v>
      </c>
      <c r="BN296" s="1055">
        <f t="shared" ref="BN296:BR296" ca="1" si="614">IF(BN30=0,0,IF(BN$14="X",0,BA296))</f>
        <v>0</v>
      </c>
      <c r="BO296" s="1055">
        <f t="shared" ca="1" si="614"/>
        <v>0</v>
      </c>
      <c r="BP296" s="1055">
        <f t="shared" ca="1" si="614"/>
        <v>0</v>
      </c>
      <c r="BQ296" s="1857">
        <f t="shared" ca="1" si="614"/>
        <v>0</v>
      </c>
      <c r="BR296" s="1858">
        <f t="shared" ca="1" si="614"/>
        <v>0</v>
      </c>
      <c r="BS296" s="1056">
        <f ca="1">IF(BS30=0,0,IF($BS$14="X",0,AY296))</f>
        <v>0</v>
      </c>
      <c r="BT296" s="1055">
        <f t="shared" ref="BT296:BT307" ca="1" si="615">IF(BT30=0,0,IF($BT$14="X",0,AZ296))</f>
        <v>0</v>
      </c>
      <c r="BU296" s="1055">
        <f t="shared" ref="BU296:BU307" ca="1" si="616">IF(BU30=0,0,IF($BU$14="X",0,BA296))</f>
        <v>0</v>
      </c>
      <c r="BV296" s="1055">
        <f t="shared" ref="BV296:BV307" ca="1" si="617">IF(BV30=0,0,IF($BV$14="X",0,BB296))</f>
        <v>0</v>
      </c>
      <c r="BW296" s="1055">
        <f t="shared" ref="BW296:BW307" ca="1" si="618">IF(BW30=0,0,IF($BW$14="X",0,BC296))</f>
        <v>0</v>
      </c>
      <c r="BX296" s="1857">
        <f t="shared" ref="BX296:BX307" ca="1" si="619">IF(BX30=0,0,IF($BX$14="X",0,BD296))</f>
        <v>0</v>
      </c>
      <c r="BY296" s="1864">
        <f t="shared" ref="BY296:BY307" ca="1" si="620">IF(BY30=0,0,IF($BY$14="X",0,BE296))</f>
        <v>0</v>
      </c>
      <c r="BZ296" s="1057">
        <f t="shared" ref="BZ296:BZ307" ca="1" si="621">IF(BZ30=0,0,(IF(BZ$14="X",0,AY296)))</f>
        <v>0</v>
      </c>
      <c r="CA296" s="1057">
        <f t="shared" ref="CA296:CA307" ca="1" si="622">IF(CA30=0,0,(IF(CA$14="X",0,AZ296)))</f>
        <v>0</v>
      </c>
      <c r="CB296" s="1057">
        <f t="shared" ref="CB296:CB307" ca="1" si="623">IF(CB30=0,0,(IF(CB$14="X",0,BA296)))</f>
        <v>0</v>
      </c>
      <c r="CC296" s="1055">
        <f t="shared" ref="CC296:CC307" ca="1" si="624">IF(CC30=0,0,(IF(CC$14="X",0,BB296)))</f>
        <v>0</v>
      </c>
      <c r="CD296" s="1058">
        <f t="shared" ref="CD296:CD307" ca="1" si="625">IF(CD30=0,0,(IF(CD$14="X",0,BC296)))</f>
        <v>0</v>
      </c>
      <c r="CE296" s="1869">
        <f t="shared" ref="CE296:CE307" ca="1" si="626">IF(CE30=0,0,(IF(CE$14="X",0,BD296)))</f>
        <v>0</v>
      </c>
      <c r="CF296" s="1869">
        <f t="shared" ref="CF296" ca="1" si="627">IF(CF30=0,0,(IF(CF$14="X",0,BE296)))</f>
        <v>0</v>
      </c>
      <c r="CG296" s="1058">
        <f t="shared" ref="CG296:CM296" ca="1" si="628">IF(CG30=0,0,(IF(CG$14="X",0,AY296)))</f>
        <v>0</v>
      </c>
      <c r="CH296" s="1058">
        <f t="shared" ca="1" si="628"/>
        <v>0</v>
      </c>
      <c r="CI296" s="1058">
        <f t="shared" ca="1" si="628"/>
        <v>0</v>
      </c>
      <c r="CJ296" s="1058">
        <f t="shared" ca="1" si="628"/>
        <v>0</v>
      </c>
      <c r="CK296" s="1058">
        <f t="shared" ca="1" si="628"/>
        <v>0</v>
      </c>
      <c r="CL296" s="1869">
        <f t="shared" ca="1" si="628"/>
        <v>0</v>
      </c>
      <c r="CM296" s="1869">
        <f t="shared" ca="1" si="628"/>
        <v>0</v>
      </c>
      <c r="CN296" s="1058">
        <f t="shared" ref="CN296:CN307" si="629">IF(CN30=0,0,(IF(CN$14="E",AY296,(IF(OR(CN$1="X",CN$14="X"),0,AY296)))))</f>
        <v>0</v>
      </c>
      <c r="CO296" s="1058">
        <f t="shared" ref="CO296:CO307" si="630">IF(CO30=0,0,(IF(CO$14="E",AZ296,(IF(OR(CO$1="X",CO$14="X"),0,AZ296)))))</f>
        <v>0</v>
      </c>
      <c r="CP296" s="1058">
        <f t="shared" ref="CP296:CP307" si="631">IF(CP30=0,0,(IF(CP$14="E",BA296,(IF(OR(CP$1="X",CP$14="X"),0,BA296)))))</f>
        <v>0</v>
      </c>
      <c r="CQ296" s="1058">
        <f t="shared" ref="CQ296:CQ307" si="632">IF(CQ30=0,0,(IF(CQ$14="E",BB296,(IF(OR(CQ$1="X",CQ$14="X"),0,BB296)))))</f>
        <v>0</v>
      </c>
      <c r="CR296" s="1058">
        <f t="shared" ref="CR296:CR307" si="633">IF(CR30=0,0,(IF(CR$14="E",BC296,(IF(OR(CR$1="X",CR$14="X"),0,BC296)))))</f>
        <v>0</v>
      </c>
      <c r="CS296" s="2375" t="str">
        <f t="shared" si="601"/>
        <v/>
      </c>
      <c r="CT296" s="1875">
        <f t="shared" ref="CT296:CT307" si="634">IF(CT30=0,0,(IF(CT$14="E",BE296,(IF(OR(CT$1="X",CT$14="X"),0,BE296)))))</f>
        <v>0</v>
      </c>
      <c r="CU296" s="857">
        <f t="shared" ref="CU296:CU307" ca="1" si="635">SUM(BL296:CT296)</f>
        <v>0</v>
      </c>
      <c r="CV296" s="1060"/>
      <c r="CW296" s="1061"/>
      <c r="CX296" s="181"/>
      <c r="CY296" s="181"/>
      <c r="CZ296" s="181"/>
      <c r="DA296" s="181"/>
      <c r="DB296" s="181"/>
      <c r="DC296" s="182"/>
      <c r="DD296" s="1801"/>
      <c r="DE296" s="63"/>
      <c r="DF296" s="63"/>
      <c r="DG296" s="63"/>
      <c r="DH296" s="63"/>
      <c r="DI296" s="63"/>
      <c r="DJ296" s="63"/>
      <c r="DK296" s="63"/>
      <c r="DL296" s="64"/>
      <c r="DM296" s="64"/>
      <c r="DN296" s="64"/>
      <c r="DO296" s="64"/>
      <c r="DP296" s="64"/>
      <c r="DQ296" s="64"/>
      <c r="DR296" s="64"/>
      <c r="DS296" s="21"/>
      <c r="EE296" s="1780"/>
      <c r="EN296" s="1931"/>
      <c r="EO296" s="1931"/>
      <c r="EP296" s="1931"/>
      <c r="EQ296" s="1931"/>
      <c r="ER296" s="1931"/>
      <c r="FJ296" s="800"/>
      <c r="FM296" s="271"/>
      <c r="FN296" s="272"/>
      <c r="FO296" s="272"/>
      <c r="FP296" s="272"/>
      <c r="FQ296" s="272"/>
      <c r="FR296" s="272"/>
      <c r="FS296" s="272"/>
      <c r="FT296" s="272"/>
      <c r="FU296" s="301"/>
      <c r="FV296" s="301"/>
      <c r="FW296" s="301"/>
      <c r="FX296" s="301"/>
      <c r="FY296" s="301"/>
      <c r="FZ296" s="301"/>
      <c r="GA296" s="301"/>
      <c r="GB296" s="301"/>
      <c r="GC296" s="301"/>
      <c r="GD296" s="301"/>
      <c r="GE296" s="301"/>
      <c r="GF296" s="301"/>
      <c r="GG296" s="301"/>
      <c r="GH296" s="31"/>
      <c r="GI296" s="31"/>
      <c r="GJ296" s="31"/>
      <c r="GK296" s="31"/>
      <c r="GL296" s="33"/>
      <c r="GM296" s="33"/>
      <c r="GN296" s="33"/>
      <c r="GO296" s="34"/>
      <c r="GP296" s="58"/>
      <c r="GQ296" s="33"/>
      <c r="GR296" s="33"/>
      <c r="GS296" s="33"/>
      <c r="GT296" s="33"/>
      <c r="GU296" s="33"/>
      <c r="GV296" s="33"/>
      <c r="GW296" s="33"/>
      <c r="GX296" s="33"/>
      <c r="GY296" s="33"/>
      <c r="GZ296" s="33"/>
      <c r="HA296" s="58"/>
      <c r="HB296" s="58"/>
      <c r="HC296" s="1930"/>
      <c r="HD296" s="51"/>
      <c r="HE296" s="51"/>
      <c r="HF296" s="51"/>
      <c r="HG296" s="51"/>
      <c r="HH296" s="59"/>
      <c r="HI296" s="39"/>
      <c r="HJ296" s="1040"/>
      <c r="HK296" s="1040"/>
      <c r="HL296" s="1040"/>
      <c r="HM296" s="33"/>
      <c r="HN296" s="90"/>
      <c r="HO296" s="90"/>
      <c r="HP296" s="1927"/>
      <c r="HQ296" s="1927"/>
      <c r="HR296" s="1927"/>
      <c r="HS296" s="1927"/>
      <c r="HT296" s="1927"/>
      <c r="HU296" s="1927"/>
      <c r="HV296" s="1927"/>
      <c r="HW296" s="1927"/>
      <c r="HX296" s="1927"/>
      <c r="HY296" s="1927"/>
      <c r="HZ296" s="1927"/>
      <c r="IA296" s="1927"/>
      <c r="IB296" s="1927"/>
      <c r="IC296" s="1927"/>
      <c r="ID296" s="1927"/>
      <c r="IE296" s="1927"/>
      <c r="IF296" s="1927"/>
      <c r="IG296" s="1927"/>
      <c r="IH296" s="1927"/>
      <c r="II296" s="1927"/>
      <c r="IJ296" s="1927"/>
      <c r="IK296" s="1927"/>
      <c r="IL296" s="1927"/>
      <c r="IM296" s="1927"/>
      <c r="IN296" s="1927"/>
      <c r="IO296" s="1927"/>
      <c r="IP296" s="1927"/>
      <c r="IQ296" s="1927"/>
      <c r="IR296" s="1927"/>
      <c r="IS296" s="1927"/>
      <c r="IT296" s="1927"/>
      <c r="IU296" s="1927"/>
      <c r="IV296" s="1927"/>
      <c r="IW296" s="1247"/>
    </row>
    <row r="297" spans="3:257" s="57" customFormat="1" ht="13.5" hidden="1" customHeight="1" thickBot="1">
      <c r="C297" s="1931"/>
      <c r="D297" s="1931"/>
      <c r="E297" s="271"/>
      <c r="F297" s="272"/>
      <c r="G297" s="272"/>
      <c r="H297" s="272"/>
      <c r="I297" s="272"/>
      <c r="J297" s="272"/>
      <c r="K297" s="272"/>
      <c r="L297" s="272"/>
      <c r="M297" s="1818"/>
      <c r="N297" s="1818"/>
      <c r="O297" s="1818"/>
      <c r="P297" s="1818"/>
      <c r="Q297" s="1818"/>
      <c r="R297" s="1818"/>
      <c r="S297" s="1818"/>
      <c r="T297" s="1818"/>
      <c r="U297" s="1818"/>
      <c r="V297" s="1818"/>
      <c r="W297" s="1818"/>
      <c r="X297" s="1818"/>
      <c r="Y297" s="1818"/>
      <c r="Z297" s="353"/>
      <c r="AA297" s="353"/>
      <c r="AB297" s="353"/>
      <c r="AC297" s="353"/>
      <c r="AD297" s="33"/>
      <c r="AE297" s="33"/>
      <c r="AF297" s="33"/>
      <c r="AG297" s="34"/>
      <c r="AH297" s="58"/>
      <c r="AI297" s="33"/>
      <c r="AJ297" s="33"/>
      <c r="AK297" s="33"/>
      <c r="AL297" s="33"/>
      <c r="AM297" s="33"/>
      <c r="AN297" s="33"/>
      <c r="AO297" s="33"/>
      <c r="AP297" s="33"/>
      <c r="AQ297" s="33"/>
      <c r="AR297" s="33"/>
      <c r="AS297" s="58"/>
      <c r="AT297" s="58"/>
      <c r="AU297" s="1118"/>
      <c r="AV297" s="1119"/>
      <c r="AW297" s="4319"/>
      <c r="AX297" s="1220" t="s">
        <v>8</v>
      </c>
      <c r="AY297" s="1219">
        <f ca="1">CC287</f>
        <v>0</v>
      </c>
      <c r="AZ297" s="1219">
        <f ca="1">CE287</f>
        <v>0</v>
      </c>
      <c r="BA297" s="1219">
        <f ca="1">CG287</f>
        <v>0</v>
      </c>
      <c r="BB297" s="1219">
        <f ca="1">CI287</f>
        <v>0</v>
      </c>
      <c r="BC297" s="1219">
        <f ca="1">CK287</f>
        <v>0</v>
      </c>
      <c r="BD297" s="1219">
        <f ca="1">CM287</f>
        <v>0</v>
      </c>
      <c r="BE297" s="1221">
        <f ca="1">CO287</f>
        <v>0</v>
      </c>
      <c r="BF297" s="1120"/>
      <c r="BG297" s="1121"/>
      <c r="BH297" s="4323"/>
      <c r="BI297" s="4324"/>
      <c r="BJ297" s="4325"/>
      <c r="BK297" s="747" t="s">
        <v>8</v>
      </c>
      <c r="BL297" s="523">
        <f t="shared" ref="BL297:BR297" ca="1" si="636">IF(BL31=0,0,IF(BL$14="X",0,AY297))</f>
        <v>0</v>
      </c>
      <c r="BM297" s="524">
        <f t="shared" ca="1" si="636"/>
        <v>0</v>
      </c>
      <c r="BN297" s="524">
        <f t="shared" ca="1" si="636"/>
        <v>0</v>
      </c>
      <c r="BO297" s="524">
        <f t="shared" ca="1" si="636"/>
        <v>0</v>
      </c>
      <c r="BP297" s="524">
        <f t="shared" ca="1" si="636"/>
        <v>0</v>
      </c>
      <c r="BQ297" s="1853">
        <f t="shared" ca="1" si="636"/>
        <v>0</v>
      </c>
      <c r="BR297" s="1854">
        <f t="shared" ca="1" si="636"/>
        <v>0</v>
      </c>
      <c r="BS297" s="525">
        <f t="shared" ref="BS297:BS307" ca="1" si="637">IF(BS31=0,0,IF($BS$14="X",0,AY297))</f>
        <v>0</v>
      </c>
      <c r="BT297" s="524">
        <f t="shared" ca="1" si="615"/>
        <v>0</v>
      </c>
      <c r="BU297" s="524">
        <f t="shared" ca="1" si="616"/>
        <v>0</v>
      </c>
      <c r="BV297" s="524">
        <f t="shared" ca="1" si="617"/>
        <v>0</v>
      </c>
      <c r="BW297" s="524">
        <f t="shared" ca="1" si="618"/>
        <v>0</v>
      </c>
      <c r="BX297" s="1853">
        <f t="shared" ca="1" si="619"/>
        <v>0</v>
      </c>
      <c r="BY297" s="1862">
        <f t="shared" ca="1" si="620"/>
        <v>0</v>
      </c>
      <c r="BZ297" s="639">
        <f t="shared" ca="1" si="621"/>
        <v>0</v>
      </c>
      <c r="CA297" s="639">
        <f t="shared" ca="1" si="622"/>
        <v>0</v>
      </c>
      <c r="CB297" s="639">
        <f t="shared" ca="1" si="623"/>
        <v>0</v>
      </c>
      <c r="CC297" s="524">
        <f t="shared" ca="1" si="624"/>
        <v>0</v>
      </c>
      <c r="CD297" s="526">
        <f t="shared" ca="1" si="625"/>
        <v>0</v>
      </c>
      <c r="CE297" s="1867">
        <f t="shared" ca="1" si="626"/>
        <v>0</v>
      </c>
      <c r="CF297" s="1867">
        <f t="shared" ref="CF297" ca="1" si="638">IF(CF31=0,0,(IF(CF$14="X",0,BE297)))</f>
        <v>0</v>
      </c>
      <c r="CG297" s="526">
        <f t="shared" ref="CG297:CM297" ca="1" si="639">IF(CG31=0,0,(IF(CG$14="X",0,AY297)))</f>
        <v>0</v>
      </c>
      <c r="CH297" s="526">
        <f t="shared" ca="1" si="639"/>
        <v>0</v>
      </c>
      <c r="CI297" s="526">
        <f t="shared" ca="1" si="639"/>
        <v>0</v>
      </c>
      <c r="CJ297" s="526">
        <f t="shared" ca="1" si="639"/>
        <v>0</v>
      </c>
      <c r="CK297" s="526">
        <f t="shared" ca="1" si="639"/>
        <v>0</v>
      </c>
      <c r="CL297" s="1867">
        <f t="shared" ca="1" si="639"/>
        <v>0</v>
      </c>
      <c r="CM297" s="1867">
        <f t="shared" ca="1" si="639"/>
        <v>0</v>
      </c>
      <c r="CN297" s="526">
        <f t="shared" si="629"/>
        <v>0</v>
      </c>
      <c r="CO297" s="526">
        <f t="shared" si="630"/>
        <v>0</v>
      </c>
      <c r="CP297" s="526">
        <f t="shared" si="631"/>
        <v>0</v>
      </c>
      <c r="CQ297" s="526">
        <f t="shared" si="632"/>
        <v>0</v>
      </c>
      <c r="CR297" s="526">
        <f t="shared" si="633"/>
        <v>0</v>
      </c>
      <c r="CS297" s="2375" t="str">
        <f t="shared" si="601"/>
        <v/>
      </c>
      <c r="CT297" s="1873">
        <f t="shared" si="634"/>
        <v>0</v>
      </c>
      <c r="CU297" s="858">
        <f t="shared" ca="1" si="635"/>
        <v>0</v>
      </c>
      <c r="CV297" s="1049"/>
      <c r="CW297" s="1062"/>
      <c r="CX297" s="181"/>
      <c r="CY297" s="181"/>
      <c r="CZ297" s="181"/>
      <c r="DA297" s="181"/>
      <c r="DB297" s="181"/>
      <c r="DC297" s="182"/>
      <c r="DD297" s="1801"/>
      <c r="DE297" s="63"/>
      <c r="DF297" s="63"/>
      <c r="DG297" s="63"/>
      <c r="DH297" s="63"/>
      <c r="DI297" s="63"/>
      <c r="DJ297" s="63"/>
      <c r="DK297" s="63"/>
      <c r="DL297" s="64"/>
      <c r="DM297" s="64"/>
      <c r="DN297" s="64"/>
      <c r="DO297" s="64"/>
      <c r="DP297" s="64"/>
      <c r="DQ297" s="64"/>
      <c r="DR297" s="64"/>
      <c r="DS297" s="21"/>
      <c r="EE297" s="1780"/>
      <c r="EN297" s="1931"/>
      <c r="EO297" s="1931"/>
      <c r="EP297" s="1931"/>
      <c r="EQ297" s="1931"/>
      <c r="ER297" s="1931"/>
      <c r="FJ297" s="800"/>
      <c r="FM297" s="271"/>
      <c r="FN297" s="272"/>
      <c r="FO297" s="272"/>
      <c r="FP297" s="272"/>
      <c r="FQ297" s="272"/>
      <c r="FR297" s="272"/>
      <c r="FS297" s="272"/>
      <c r="FT297" s="272"/>
      <c r="FU297" s="301"/>
      <c r="FV297" s="301"/>
      <c r="FW297" s="301"/>
      <c r="FX297" s="301"/>
      <c r="FY297" s="301"/>
      <c r="FZ297" s="301"/>
      <c r="GA297" s="301"/>
      <c r="GB297" s="301"/>
      <c r="GC297" s="301"/>
      <c r="GD297" s="301"/>
      <c r="GE297" s="301"/>
      <c r="GF297" s="301"/>
      <c r="GG297" s="301"/>
      <c r="GH297" s="31"/>
      <c r="GI297" s="31"/>
      <c r="GJ297" s="31"/>
      <c r="GK297" s="31"/>
      <c r="GL297" s="33"/>
      <c r="GM297" s="33"/>
      <c r="GN297" s="33"/>
      <c r="GO297" s="34"/>
      <c r="GP297" s="58"/>
      <c r="GQ297" s="33"/>
      <c r="GR297" s="33"/>
      <c r="GS297" s="33"/>
      <c r="GT297" s="33"/>
      <c r="GU297" s="33"/>
      <c r="GV297" s="33"/>
      <c r="GW297" s="33"/>
      <c r="GX297" s="33"/>
      <c r="GY297" s="33"/>
      <c r="GZ297" s="33"/>
      <c r="HA297" s="58"/>
      <c r="HB297" s="58"/>
      <c r="HC297" s="1930"/>
      <c r="HD297" s="51"/>
      <c r="HE297" s="51"/>
      <c r="HF297" s="51"/>
      <c r="HG297" s="51"/>
      <c r="HH297" s="59"/>
      <c r="HI297" s="39"/>
      <c r="HJ297" s="1040"/>
      <c r="HK297" s="1040"/>
      <c r="HL297" s="1040"/>
      <c r="HM297" s="33"/>
      <c r="HN297" s="90"/>
      <c r="HO297" s="90"/>
      <c r="HP297" s="1927"/>
      <c r="HQ297" s="1927"/>
      <c r="HR297" s="1927"/>
      <c r="HS297" s="1927"/>
      <c r="HT297" s="1927"/>
      <c r="HU297" s="1927"/>
      <c r="HV297" s="1927"/>
      <c r="HW297" s="1927"/>
      <c r="HX297" s="1927"/>
      <c r="HY297" s="1927"/>
      <c r="HZ297" s="1927"/>
      <c r="IA297" s="1927"/>
      <c r="IB297" s="1927"/>
      <c r="IC297" s="1927"/>
      <c r="ID297" s="1927"/>
      <c r="IE297" s="1927"/>
      <c r="IF297" s="1927"/>
      <c r="IG297" s="1927"/>
      <c r="IH297" s="1927"/>
      <c r="II297" s="1927"/>
      <c r="IJ297" s="1927"/>
      <c r="IK297" s="1927"/>
      <c r="IL297" s="1927"/>
      <c r="IM297" s="1927"/>
      <c r="IN297" s="1927"/>
      <c r="IO297" s="1927"/>
      <c r="IP297" s="1927"/>
      <c r="IQ297" s="1927"/>
      <c r="IR297" s="1927"/>
      <c r="IS297" s="1927"/>
      <c r="IT297" s="1927"/>
      <c r="IU297" s="1927"/>
      <c r="IV297" s="1927"/>
      <c r="IW297" s="1247"/>
    </row>
    <row r="298" spans="3:257" s="57" customFormat="1" ht="12.75" hidden="1" customHeight="1">
      <c r="C298" s="1931"/>
      <c r="D298" s="1931"/>
      <c r="E298" s="271"/>
      <c r="F298" s="272"/>
      <c r="G298" s="272"/>
      <c r="H298" s="272"/>
      <c r="I298" s="272"/>
      <c r="J298" s="272"/>
      <c r="K298" s="272"/>
      <c r="L298" s="272"/>
      <c r="M298" s="1818"/>
      <c r="N298" s="1818"/>
      <c r="O298" s="1818"/>
      <c r="P298" s="1818"/>
      <c r="Q298" s="1818"/>
      <c r="R298" s="1818"/>
      <c r="S298" s="1818"/>
      <c r="T298" s="1818"/>
      <c r="U298" s="1818"/>
      <c r="V298" s="1818"/>
      <c r="W298" s="1818"/>
      <c r="X298" s="1818"/>
      <c r="Y298" s="1818"/>
      <c r="Z298" s="353"/>
      <c r="AA298" s="353"/>
      <c r="AB298" s="353"/>
      <c r="AC298" s="353"/>
      <c r="AD298" s="33"/>
      <c r="AE298" s="33"/>
      <c r="AF298" s="33"/>
      <c r="AG298" s="34"/>
      <c r="AH298" s="58"/>
      <c r="AI298" s="33"/>
      <c r="AJ298" s="33"/>
      <c r="AK298" s="33"/>
      <c r="AL298" s="33"/>
      <c r="AM298" s="33"/>
      <c r="AN298" s="33"/>
      <c r="AO298" s="33"/>
      <c r="AP298" s="33"/>
      <c r="AQ298" s="33"/>
      <c r="AR298" s="33"/>
      <c r="AS298" s="58"/>
      <c r="AT298" s="58"/>
      <c r="AU298" s="1118"/>
      <c r="AV298" s="1119"/>
      <c r="AW298" s="4318" t="str">
        <f t="shared" ref="AW298" si="640">AW46</f>
        <v>FEN EDEBİYAT FAK.</v>
      </c>
      <c r="AX298" s="1222" t="s">
        <v>7</v>
      </c>
      <c r="AY298" s="1223">
        <f ca="1">CB288</f>
        <v>0</v>
      </c>
      <c r="AZ298" s="1223">
        <f ca="1">CD288</f>
        <v>0</v>
      </c>
      <c r="BA298" s="1223">
        <f ca="1">CF288</f>
        <v>0</v>
      </c>
      <c r="BB298" s="1223">
        <f ca="1">CH288</f>
        <v>0</v>
      </c>
      <c r="BC298" s="1223">
        <f ca="1">CJ288</f>
        <v>0</v>
      </c>
      <c r="BD298" s="1223">
        <f ca="1">CL288</f>
        <v>0</v>
      </c>
      <c r="BE298" s="1224">
        <f ca="1">CN288</f>
        <v>0</v>
      </c>
      <c r="BF298" s="1120"/>
      <c r="BG298" s="1121"/>
      <c r="BH298" s="4323" t="str">
        <f t="shared" ref="BH298" si="641">AW298</f>
        <v>FEN EDEBİYAT FAK.</v>
      </c>
      <c r="BI298" s="4324"/>
      <c r="BJ298" s="4325"/>
      <c r="BK298" s="747" t="s">
        <v>7</v>
      </c>
      <c r="BL298" s="523">
        <f t="shared" ref="BL298:BR298" ca="1" si="642">IF(BL32=0,0,IF(BL$14="X",0,AY298))</f>
        <v>0</v>
      </c>
      <c r="BM298" s="524">
        <f t="shared" ca="1" si="642"/>
        <v>0</v>
      </c>
      <c r="BN298" s="524">
        <f t="shared" ca="1" si="642"/>
        <v>0</v>
      </c>
      <c r="BO298" s="524">
        <f t="shared" ca="1" si="642"/>
        <v>0</v>
      </c>
      <c r="BP298" s="524">
        <f t="shared" ca="1" si="642"/>
        <v>0</v>
      </c>
      <c r="BQ298" s="1853">
        <f t="shared" ca="1" si="642"/>
        <v>0</v>
      </c>
      <c r="BR298" s="1854">
        <f t="shared" ca="1" si="642"/>
        <v>0</v>
      </c>
      <c r="BS298" s="525">
        <f t="shared" ca="1" si="637"/>
        <v>0</v>
      </c>
      <c r="BT298" s="524">
        <f t="shared" ca="1" si="615"/>
        <v>0</v>
      </c>
      <c r="BU298" s="524">
        <f t="shared" ca="1" si="616"/>
        <v>0</v>
      </c>
      <c r="BV298" s="524">
        <f t="shared" ca="1" si="617"/>
        <v>0</v>
      </c>
      <c r="BW298" s="524">
        <f t="shared" ca="1" si="618"/>
        <v>0</v>
      </c>
      <c r="BX298" s="1853">
        <f t="shared" ca="1" si="619"/>
        <v>0</v>
      </c>
      <c r="BY298" s="1862">
        <f t="shared" ca="1" si="620"/>
        <v>0</v>
      </c>
      <c r="BZ298" s="639">
        <f t="shared" ca="1" si="621"/>
        <v>0</v>
      </c>
      <c r="CA298" s="639">
        <f t="shared" ca="1" si="622"/>
        <v>0</v>
      </c>
      <c r="CB298" s="639">
        <f t="shared" ca="1" si="623"/>
        <v>0</v>
      </c>
      <c r="CC298" s="524">
        <f t="shared" ca="1" si="624"/>
        <v>0</v>
      </c>
      <c r="CD298" s="526">
        <f t="shared" ca="1" si="625"/>
        <v>0</v>
      </c>
      <c r="CE298" s="1867">
        <f t="shared" ca="1" si="626"/>
        <v>0</v>
      </c>
      <c r="CF298" s="1867">
        <f t="shared" ref="CF298" ca="1" si="643">IF(CF32=0,0,(IF(CF$14="X",0,BE298)))</f>
        <v>0</v>
      </c>
      <c r="CG298" s="526">
        <f t="shared" ref="CG298:CM298" ca="1" si="644">IF(CG32=0,0,(IF(CG$14="X",0,AY298)))</f>
        <v>0</v>
      </c>
      <c r="CH298" s="526">
        <f t="shared" ca="1" si="644"/>
        <v>0</v>
      </c>
      <c r="CI298" s="526">
        <f t="shared" ca="1" si="644"/>
        <v>0</v>
      </c>
      <c r="CJ298" s="526">
        <f t="shared" ca="1" si="644"/>
        <v>0</v>
      </c>
      <c r="CK298" s="526">
        <f t="shared" ca="1" si="644"/>
        <v>0</v>
      </c>
      <c r="CL298" s="1867">
        <f t="shared" ca="1" si="644"/>
        <v>0</v>
      </c>
      <c r="CM298" s="1867">
        <f t="shared" ca="1" si="644"/>
        <v>0</v>
      </c>
      <c r="CN298" s="526">
        <f t="shared" si="629"/>
        <v>0</v>
      </c>
      <c r="CO298" s="526">
        <f t="shared" si="630"/>
        <v>0</v>
      </c>
      <c r="CP298" s="526">
        <f t="shared" si="631"/>
        <v>0</v>
      </c>
      <c r="CQ298" s="526">
        <f t="shared" si="632"/>
        <v>0</v>
      </c>
      <c r="CR298" s="526">
        <f t="shared" si="633"/>
        <v>0</v>
      </c>
      <c r="CS298" s="2375" t="str">
        <f t="shared" si="601"/>
        <v/>
      </c>
      <c r="CT298" s="1873">
        <f t="shared" si="634"/>
        <v>0</v>
      </c>
      <c r="CU298" s="858">
        <f t="shared" ca="1" si="635"/>
        <v>0</v>
      </c>
      <c r="CV298" s="1049"/>
      <c r="CW298" s="1062"/>
      <c r="CX298" s="181"/>
      <c r="CY298" s="181"/>
      <c r="CZ298" s="181"/>
      <c r="DA298" s="181"/>
      <c r="DB298" s="181"/>
      <c r="DC298" s="182"/>
      <c r="DD298" s="1801"/>
      <c r="DE298" s="63"/>
      <c r="DF298" s="63"/>
      <c r="DG298" s="63"/>
      <c r="DH298" s="63"/>
      <c r="DI298" s="63"/>
      <c r="DJ298" s="63"/>
      <c r="DK298" s="63"/>
      <c r="DL298" s="64"/>
      <c r="DM298" s="64"/>
      <c r="DN298" s="64"/>
      <c r="DO298" s="64"/>
      <c r="DP298" s="64"/>
      <c r="DQ298" s="64"/>
      <c r="DR298" s="64"/>
      <c r="DS298" s="21"/>
      <c r="EE298" s="1780"/>
      <c r="EN298" s="1931"/>
      <c r="EO298" s="1931"/>
      <c r="EP298" s="1931"/>
      <c r="EQ298" s="1931"/>
      <c r="ER298" s="1931"/>
      <c r="FJ298" s="800"/>
      <c r="FM298" s="271"/>
      <c r="FN298" s="272"/>
      <c r="FO298" s="272"/>
      <c r="FP298" s="272"/>
      <c r="FQ298" s="272"/>
      <c r="FR298" s="272"/>
      <c r="FS298" s="272"/>
      <c r="FT298" s="272"/>
      <c r="FU298" s="301"/>
      <c r="FV298" s="301"/>
      <c r="FW298" s="301"/>
      <c r="FX298" s="301"/>
      <c r="FY298" s="301"/>
      <c r="FZ298" s="301"/>
      <c r="GA298" s="301"/>
      <c r="GB298" s="301"/>
      <c r="GC298" s="301"/>
      <c r="GD298" s="301"/>
      <c r="GE298" s="301"/>
      <c r="GF298" s="301"/>
      <c r="GG298" s="301"/>
      <c r="GH298" s="31"/>
      <c r="GI298" s="31"/>
      <c r="GJ298" s="31"/>
      <c r="GK298" s="31"/>
      <c r="GL298" s="33"/>
      <c r="GM298" s="33"/>
      <c r="GN298" s="33"/>
      <c r="GO298" s="34"/>
      <c r="GP298" s="58"/>
      <c r="GQ298" s="33"/>
      <c r="GR298" s="33"/>
      <c r="GS298" s="33"/>
      <c r="GT298" s="33"/>
      <c r="GU298" s="33"/>
      <c r="GV298" s="33"/>
      <c r="GW298" s="33"/>
      <c r="GX298" s="33"/>
      <c r="GY298" s="33"/>
      <c r="GZ298" s="33"/>
      <c r="HA298" s="58"/>
      <c r="HB298" s="58"/>
      <c r="HC298" s="1930"/>
      <c r="HD298" s="51"/>
      <c r="HE298" s="51"/>
      <c r="HF298" s="51"/>
      <c r="HG298" s="51"/>
      <c r="HH298" s="59"/>
      <c r="HI298" s="39"/>
      <c r="HJ298" s="1040"/>
      <c r="HK298" s="1040"/>
      <c r="HL298" s="1040"/>
      <c r="HM298" s="33"/>
      <c r="HN298" s="90"/>
      <c r="HO298" s="90"/>
      <c r="HP298" s="1927"/>
      <c r="HQ298" s="1927"/>
      <c r="HR298" s="1927"/>
      <c r="HS298" s="1927"/>
      <c r="HT298" s="1927"/>
      <c r="HU298" s="1927"/>
      <c r="HV298" s="1927"/>
      <c r="HW298" s="1927"/>
      <c r="HX298" s="1927"/>
      <c r="HY298" s="1927"/>
      <c r="HZ298" s="1927"/>
      <c r="IA298" s="1927"/>
      <c r="IB298" s="1927"/>
      <c r="IC298" s="1927"/>
      <c r="ID298" s="1927"/>
      <c r="IE298" s="1927"/>
      <c r="IF298" s="1927"/>
      <c r="IG298" s="1927"/>
      <c r="IH298" s="1927"/>
      <c r="II298" s="1927"/>
      <c r="IJ298" s="1927"/>
      <c r="IK298" s="1927"/>
      <c r="IL298" s="1927"/>
      <c r="IM298" s="1927"/>
      <c r="IN298" s="1927"/>
      <c r="IO298" s="1927"/>
      <c r="IP298" s="1927"/>
      <c r="IQ298" s="1927"/>
      <c r="IR298" s="1927"/>
      <c r="IS298" s="1927"/>
      <c r="IT298" s="1927"/>
      <c r="IU298" s="1927"/>
      <c r="IV298" s="1927"/>
      <c r="IW298" s="1247"/>
    </row>
    <row r="299" spans="3:257" s="57" customFormat="1" ht="13.5" hidden="1" customHeight="1" thickBot="1">
      <c r="C299" s="1931"/>
      <c r="D299" s="1931"/>
      <c r="E299" s="271"/>
      <c r="F299" s="272"/>
      <c r="G299" s="272"/>
      <c r="H299" s="272"/>
      <c r="I299" s="272"/>
      <c r="J299" s="272"/>
      <c r="K299" s="272"/>
      <c r="L299" s="272"/>
      <c r="M299" s="1818"/>
      <c r="N299" s="1818"/>
      <c r="O299" s="1818"/>
      <c r="P299" s="1818"/>
      <c r="Q299" s="1818"/>
      <c r="R299" s="1818"/>
      <c r="S299" s="1818"/>
      <c r="T299" s="1818"/>
      <c r="U299" s="1818"/>
      <c r="V299" s="1818"/>
      <c r="W299" s="1818"/>
      <c r="X299" s="1818"/>
      <c r="Y299" s="1818"/>
      <c r="Z299" s="353"/>
      <c r="AA299" s="353"/>
      <c r="AB299" s="353"/>
      <c r="AC299" s="353"/>
      <c r="AD299" s="33"/>
      <c r="AE299" s="33"/>
      <c r="AF299" s="33"/>
      <c r="AG299" s="34"/>
      <c r="AH299" s="58"/>
      <c r="AI299" s="33"/>
      <c r="AJ299" s="33"/>
      <c r="AK299" s="33"/>
      <c r="AL299" s="33"/>
      <c r="AM299" s="33"/>
      <c r="AN299" s="33"/>
      <c r="AO299" s="33"/>
      <c r="AP299" s="33"/>
      <c r="AQ299" s="33"/>
      <c r="AR299" s="33"/>
      <c r="AS299" s="58"/>
      <c r="AT299" s="58"/>
      <c r="AU299" s="1118"/>
      <c r="AV299" s="1119"/>
      <c r="AW299" s="4319"/>
      <c r="AX299" s="1220" t="s">
        <v>8</v>
      </c>
      <c r="AY299" s="1219">
        <f ca="1">CC288</f>
        <v>0</v>
      </c>
      <c r="AZ299" s="1219">
        <f ca="1">CE288</f>
        <v>0</v>
      </c>
      <c r="BA299" s="1219">
        <f ca="1">CG288</f>
        <v>0</v>
      </c>
      <c r="BB299" s="1219">
        <f ca="1">CI288</f>
        <v>0</v>
      </c>
      <c r="BC299" s="1219">
        <f ca="1">CK288</f>
        <v>0</v>
      </c>
      <c r="BD299" s="1219">
        <f ca="1">CM288</f>
        <v>0</v>
      </c>
      <c r="BE299" s="1221">
        <f ca="1">CO288</f>
        <v>0</v>
      </c>
      <c r="BF299" s="1120"/>
      <c r="BG299" s="1121"/>
      <c r="BH299" s="4323"/>
      <c r="BI299" s="4324"/>
      <c r="BJ299" s="4325"/>
      <c r="BK299" s="747" t="s">
        <v>8</v>
      </c>
      <c r="BL299" s="523">
        <f t="shared" ref="BL299:BR299" ca="1" si="645">IF(BL33=0,0,IF(BL$14="X",0,AY299))</f>
        <v>0</v>
      </c>
      <c r="BM299" s="524">
        <f t="shared" ca="1" si="645"/>
        <v>0</v>
      </c>
      <c r="BN299" s="524">
        <f t="shared" ca="1" si="645"/>
        <v>0</v>
      </c>
      <c r="BO299" s="524">
        <f t="shared" ca="1" si="645"/>
        <v>0</v>
      </c>
      <c r="BP299" s="524">
        <f t="shared" ca="1" si="645"/>
        <v>0</v>
      </c>
      <c r="BQ299" s="1853">
        <f t="shared" ca="1" si="645"/>
        <v>0</v>
      </c>
      <c r="BR299" s="1854">
        <f t="shared" ca="1" si="645"/>
        <v>0</v>
      </c>
      <c r="BS299" s="525">
        <f t="shared" ca="1" si="637"/>
        <v>0</v>
      </c>
      <c r="BT299" s="524">
        <f t="shared" ca="1" si="615"/>
        <v>0</v>
      </c>
      <c r="BU299" s="524">
        <f t="shared" ca="1" si="616"/>
        <v>0</v>
      </c>
      <c r="BV299" s="524">
        <f t="shared" ca="1" si="617"/>
        <v>0</v>
      </c>
      <c r="BW299" s="524">
        <f t="shared" ca="1" si="618"/>
        <v>0</v>
      </c>
      <c r="BX299" s="1853">
        <f t="shared" ca="1" si="619"/>
        <v>0</v>
      </c>
      <c r="BY299" s="1862">
        <f t="shared" ca="1" si="620"/>
        <v>0</v>
      </c>
      <c r="BZ299" s="639">
        <f t="shared" ca="1" si="621"/>
        <v>0</v>
      </c>
      <c r="CA299" s="639">
        <f t="shared" ca="1" si="622"/>
        <v>0</v>
      </c>
      <c r="CB299" s="639">
        <f t="shared" ca="1" si="623"/>
        <v>0</v>
      </c>
      <c r="CC299" s="524">
        <f t="shared" ca="1" si="624"/>
        <v>0</v>
      </c>
      <c r="CD299" s="526">
        <f t="shared" ca="1" si="625"/>
        <v>0</v>
      </c>
      <c r="CE299" s="1867">
        <f t="shared" ca="1" si="626"/>
        <v>0</v>
      </c>
      <c r="CF299" s="1867">
        <f t="shared" ref="CF299" ca="1" si="646">IF(CF33=0,0,(IF(CF$14="X",0,BE299)))</f>
        <v>0</v>
      </c>
      <c r="CG299" s="526">
        <f t="shared" ref="CG299:CM299" ca="1" si="647">IF(CG33=0,0,(IF(CG$14="X",0,AY299)))</f>
        <v>0</v>
      </c>
      <c r="CH299" s="526">
        <f t="shared" ca="1" si="647"/>
        <v>0</v>
      </c>
      <c r="CI299" s="526">
        <f t="shared" ca="1" si="647"/>
        <v>0</v>
      </c>
      <c r="CJ299" s="526">
        <f t="shared" ca="1" si="647"/>
        <v>0</v>
      </c>
      <c r="CK299" s="526">
        <f t="shared" ca="1" si="647"/>
        <v>0</v>
      </c>
      <c r="CL299" s="1867">
        <f t="shared" ca="1" si="647"/>
        <v>0</v>
      </c>
      <c r="CM299" s="1867">
        <f t="shared" ca="1" si="647"/>
        <v>0</v>
      </c>
      <c r="CN299" s="526">
        <f t="shared" si="629"/>
        <v>0</v>
      </c>
      <c r="CO299" s="526">
        <f t="shared" si="630"/>
        <v>0</v>
      </c>
      <c r="CP299" s="526">
        <f t="shared" si="631"/>
        <v>0</v>
      </c>
      <c r="CQ299" s="526">
        <f t="shared" si="632"/>
        <v>0</v>
      </c>
      <c r="CR299" s="526">
        <f t="shared" si="633"/>
        <v>0</v>
      </c>
      <c r="CS299" s="2375" t="str">
        <f t="shared" si="601"/>
        <v/>
      </c>
      <c r="CT299" s="1873">
        <f t="shared" si="634"/>
        <v>0</v>
      </c>
      <c r="CU299" s="858">
        <f t="shared" ca="1" si="635"/>
        <v>0</v>
      </c>
      <c r="CV299" s="1049"/>
      <c r="CW299" s="1062"/>
      <c r="CX299" s="181"/>
      <c r="CY299" s="181"/>
      <c r="CZ299" s="181"/>
      <c r="DA299" s="181"/>
      <c r="DB299" s="181"/>
      <c r="DC299" s="182"/>
      <c r="DD299" s="1801"/>
      <c r="DE299" s="63"/>
      <c r="DF299" s="63"/>
      <c r="DG299" s="63"/>
      <c r="DH299" s="63"/>
      <c r="DI299" s="63"/>
      <c r="DJ299" s="63"/>
      <c r="DK299" s="63"/>
      <c r="DL299" s="64"/>
      <c r="DM299" s="64"/>
      <c r="DN299" s="64"/>
      <c r="DO299" s="64"/>
      <c r="DP299" s="64"/>
      <c r="DQ299" s="64"/>
      <c r="DR299" s="64"/>
      <c r="DS299" s="21"/>
      <c r="EE299" s="1780"/>
      <c r="EN299" s="1931"/>
      <c r="EO299" s="1931"/>
      <c r="EP299" s="1931"/>
      <c r="EQ299" s="1931"/>
      <c r="ER299" s="1931"/>
      <c r="FJ299" s="800"/>
      <c r="FM299" s="271"/>
      <c r="FN299" s="272"/>
      <c r="FO299" s="272"/>
      <c r="FP299" s="272"/>
      <c r="FQ299" s="272"/>
      <c r="FR299" s="272"/>
      <c r="FS299" s="272"/>
      <c r="FT299" s="272"/>
      <c r="FU299" s="301"/>
      <c r="FV299" s="301"/>
      <c r="FW299" s="301"/>
      <c r="FX299" s="301"/>
      <c r="FY299" s="301"/>
      <c r="FZ299" s="301"/>
      <c r="GA299" s="301"/>
      <c r="GB299" s="301"/>
      <c r="GC299" s="301"/>
      <c r="GD299" s="301"/>
      <c r="GE299" s="301"/>
      <c r="GF299" s="301"/>
      <c r="GG299" s="301"/>
      <c r="GH299" s="31"/>
      <c r="GI299" s="31"/>
      <c r="GJ299" s="31"/>
      <c r="GK299" s="31"/>
      <c r="GL299" s="33"/>
      <c r="GM299" s="33"/>
      <c r="GN299" s="33"/>
      <c r="GO299" s="34"/>
      <c r="GP299" s="58"/>
      <c r="GQ299" s="33"/>
      <c r="GR299" s="33"/>
      <c r="GS299" s="33"/>
      <c r="GT299" s="33"/>
      <c r="GU299" s="33"/>
      <c r="GV299" s="33"/>
      <c r="GW299" s="33"/>
      <c r="GX299" s="33"/>
      <c r="GY299" s="33"/>
      <c r="GZ299" s="33"/>
      <c r="HA299" s="58"/>
      <c r="HB299" s="58"/>
      <c r="HC299" s="1930"/>
      <c r="HD299" s="51"/>
      <c r="HE299" s="51"/>
      <c r="HF299" s="51"/>
      <c r="HG299" s="51"/>
      <c r="HH299" s="59"/>
      <c r="HI299" s="39"/>
      <c r="HJ299" s="1040"/>
      <c r="HK299" s="1040"/>
      <c r="HL299" s="1040"/>
      <c r="HM299" s="33"/>
      <c r="HN299" s="90"/>
      <c r="HO299" s="90"/>
      <c r="HP299" s="1927"/>
      <c r="HQ299" s="1927"/>
      <c r="HR299" s="1927"/>
      <c r="HS299" s="1927"/>
      <c r="HT299" s="1927"/>
      <c r="HU299" s="1927"/>
      <c r="HV299" s="1927"/>
      <c r="HW299" s="1927"/>
      <c r="HX299" s="1927"/>
      <c r="HY299" s="1927"/>
      <c r="HZ299" s="1927"/>
      <c r="IA299" s="1927"/>
      <c r="IB299" s="1927"/>
      <c r="IC299" s="1927"/>
      <c r="ID299" s="1927"/>
      <c r="IE299" s="1927"/>
      <c r="IF299" s="1927"/>
      <c r="IG299" s="1927"/>
      <c r="IH299" s="1927"/>
      <c r="II299" s="1927"/>
      <c r="IJ299" s="1927"/>
      <c r="IK299" s="1927"/>
      <c r="IL299" s="1927"/>
      <c r="IM299" s="1927"/>
      <c r="IN299" s="1927"/>
      <c r="IO299" s="1927"/>
      <c r="IP299" s="1927"/>
      <c r="IQ299" s="1927"/>
      <c r="IR299" s="1927"/>
      <c r="IS299" s="1927"/>
      <c r="IT299" s="1927"/>
      <c r="IU299" s="1927"/>
      <c r="IV299" s="1927"/>
      <c r="IW299" s="1247"/>
    </row>
    <row r="300" spans="3:257" s="57" customFormat="1" ht="12.75" hidden="1" customHeight="1">
      <c r="C300" s="1931"/>
      <c r="D300" s="1931"/>
      <c r="E300" s="271"/>
      <c r="F300" s="272"/>
      <c r="G300" s="272"/>
      <c r="H300" s="272"/>
      <c r="I300" s="272"/>
      <c r="J300" s="272"/>
      <c r="K300" s="272"/>
      <c r="L300" s="272"/>
      <c r="M300" s="1818"/>
      <c r="N300" s="1818"/>
      <c r="O300" s="1818"/>
      <c r="P300" s="1818"/>
      <c r="Q300" s="1818"/>
      <c r="R300" s="1818"/>
      <c r="S300" s="1818"/>
      <c r="T300" s="1818"/>
      <c r="U300" s="1818"/>
      <c r="V300" s="1818"/>
      <c r="W300" s="1818"/>
      <c r="X300" s="1818"/>
      <c r="Y300" s="1818"/>
      <c r="Z300" s="353"/>
      <c r="AA300" s="353"/>
      <c r="AB300" s="353"/>
      <c r="AC300" s="353"/>
      <c r="AD300" s="33"/>
      <c r="AE300" s="33"/>
      <c r="AF300" s="33"/>
      <c r="AG300" s="34"/>
      <c r="AH300" s="58"/>
      <c r="AI300" s="33"/>
      <c r="AJ300" s="33"/>
      <c r="AK300" s="33"/>
      <c r="AL300" s="33"/>
      <c r="AM300" s="33"/>
      <c r="AN300" s="33"/>
      <c r="AO300" s="33"/>
      <c r="AP300" s="33"/>
      <c r="AQ300" s="33"/>
      <c r="AR300" s="33"/>
      <c r="AS300" s="58"/>
      <c r="AT300" s="58"/>
      <c r="AU300" s="1118"/>
      <c r="AV300" s="1119"/>
      <c r="AW300" s="4318" t="str">
        <f t="shared" ref="AW300" si="648">AW48</f>
        <v>İLAHİYAT FAK.</v>
      </c>
      <c r="AX300" s="1222" t="s">
        <v>7</v>
      </c>
      <c r="AY300" s="1223">
        <f ca="1">CB289</f>
        <v>0</v>
      </c>
      <c r="AZ300" s="1223">
        <f ca="1">CD289</f>
        <v>0</v>
      </c>
      <c r="BA300" s="1223">
        <f ca="1">CF289</f>
        <v>0</v>
      </c>
      <c r="BB300" s="1223">
        <f ca="1">CH289</f>
        <v>0</v>
      </c>
      <c r="BC300" s="1223">
        <f ca="1">CJ289</f>
        <v>0</v>
      </c>
      <c r="BD300" s="1223">
        <f ca="1">CL289</f>
        <v>0</v>
      </c>
      <c r="BE300" s="1224">
        <f ca="1">CN289</f>
        <v>0</v>
      </c>
      <c r="BF300" s="1120"/>
      <c r="BG300" s="1121"/>
      <c r="BH300" s="4323" t="str">
        <f t="shared" ref="BH300" si="649">AW300</f>
        <v>İLAHİYAT FAK.</v>
      </c>
      <c r="BI300" s="4324"/>
      <c r="BJ300" s="4325"/>
      <c r="BK300" s="747" t="s">
        <v>7</v>
      </c>
      <c r="BL300" s="523">
        <f t="shared" ref="BL300:BR300" ca="1" si="650">IF(BL34=0,0,IF(BL$14="X",0,AY300))</f>
        <v>0</v>
      </c>
      <c r="BM300" s="524">
        <f t="shared" ca="1" si="650"/>
        <v>0</v>
      </c>
      <c r="BN300" s="524">
        <f t="shared" ca="1" si="650"/>
        <v>0</v>
      </c>
      <c r="BO300" s="524">
        <f t="shared" ca="1" si="650"/>
        <v>0</v>
      </c>
      <c r="BP300" s="524">
        <f t="shared" ca="1" si="650"/>
        <v>0</v>
      </c>
      <c r="BQ300" s="1853">
        <f t="shared" ca="1" si="650"/>
        <v>0</v>
      </c>
      <c r="BR300" s="1854">
        <f t="shared" ca="1" si="650"/>
        <v>0</v>
      </c>
      <c r="BS300" s="525">
        <f t="shared" ca="1" si="637"/>
        <v>0</v>
      </c>
      <c r="BT300" s="524">
        <f t="shared" ca="1" si="615"/>
        <v>0</v>
      </c>
      <c r="BU300" s="524">
        <f t="shared" ca="1" si="616"/>
        <v>0</v>
      </c>
      <c r="BV300" s="524">
        <f t="shared" ca="1" si="617"/>
        <v>0</v>
      </c>
      <c r="BW300" s="524">
        <f t="shared" ca="1" si="618"/>
        <v>0</v>
      </c>
      <c r="BX300" s="1853">
        <f t="shared" ca="1" si="619"/>
        <v>0</v>
      </c>
      <c r="BY300" s="1862">
        <f t="shared" ca="1" si="620"/>
        <v>0</v>
      </c>
      <c r="BZ300" s="639">
        <f t="shared" ca="1" si="621"/>
        <v>0</v>
      </c>
      <c r="CA300" s="639">
        <f t="shared" ca="1" si="622"/>
        <v>0</v>
      </c>
      <c r="CB300" s="639">
        <f t="shared" ca="1" si="623"/>
        <v>0</v>
      </c>
      <c r="CC300" s="524">
        <f t="shared" ca="1" si="624"/>
        <v>0</v>
      </c>
      <c r="CD300" s="526">
        <f t="shared" ca="1" si="625"/>
        <v>0</v>
      </c>
      <c r="CE300" s="1867">
        <f t="shared" ca="1" si="626"/>
        <v>0</v>
      </c>
      <c r="CF300" s="1867">
        <f t="shared" ref="CF300" ca="1" si="651">IF(CF34=0,0,(IF(CF$14="X",0,BE300)))</f>
        <v>0</v>
      </c>
      <c r="CG300" s="526">
        <f t="shared" ref="CG300:CM300" ca="1" si="652">IF(CG34=0,0,(IF(CG$14="X",0,AY300)))</f>
        <v>0</v>
      </c>
      <c r="CH300" s="526">
        <f t="shared" ca="1" si="652"/>
        <v>0</v>
      </c>
      <c r="CI300" s="526">
        <f t="shared" ca="1" si="652"/>
        <v>0</v>
      </c>
      <c r="CJ300" s="526">
        <f t="shared" ca="1" si="652"/>
        <v>0</v>
      </c>
      <c r="CK300" s="526">
        <f t="shared" ca="1" si="652"/>
        <v>0</v>
      </c>
      <c r="CL300" s="1867">
        <f t="shared" ca="1" si="652"/>
        <v>0</v>
      </c>
      <c r="CM300" s="1867">
        <f t="shared" ca="1" si="652"/>
        <v>0</v>
      </c>
      <c r="CN300" s="526">
        <f t="shared" si="629"/>
        <v>0</v>
      </c>
      <c r="CO300" s="526">
        <f t="shared" si="630"/>
        <v>0</v>
      </c>
      <c r="CP300" s="526">
        <f t="shared" si="631"/>
        <v>0</v>
      </c>
      <c r="CQ300" s="526">
        <f t="shared" si="632"/>
        <v>0</v>
      </c>
      <c r="CR300" s="526">
        <f t="shared" si="633"/>
        <v>0</v>
      </c>
      <c r="CS300" s="2375" t="str">
        <f t="shared" si="601"/>
        <v/>
      </c>
      <c r="CT300" s="1873">
        <f t="shared" si="634"/>
        <v>0</v>
      </c>
      <c r="CU300" s="858">
        <f t="shared" ca="1" si="635"/>
        <v>0</v>
      </c>
      <c r="CV300" s="1049"/>
      <c r="CW300" s="1062"/>
      <c r="CX300" s="181"/>
      <c r="CY300" s="181"/>
      <c r="CZ300" s="181"/>
      <c r="DA300" s="181"/>
      <c r="DB300" s="181"/>
      <c r="DC300" s="182"/>
      <c r="DD300" s="1801"/>
      <c r="DE300" s="63"/>
      <c r="DF300" s="63"/>
      <c r="DG300" s="63"/>
      <c r="DH300" s="63"/>
      <c r="DI300" s="63"/>
      <c r="DJ300" s="63"/>
      <c r="DK300" s="63"/>
      <c r="DL300" s="64"/>
      <c r="DM300" s="64"/>
      <c r="DN300" s="64"/>
      <c r="DO300" s="64"/>
      <c r="DP300" s="64"/>
      <c r="DQ300" s="64"/>
      <c r="DR300" s="64"/>
      <c r="DS300" s="21"/>
      <c r="EE300" s="1780"/>
      <c r="EN300" s="1931"/>
      <c r="EO300" s="1931"/>
      <c r="EP300" s="1931"/>
      <c r="EQ300" s="1931"/>
      <c r="ER300" s="1931"/>
      <c r="FJ300" s="800"/>
      <c r="FM300" s="271"/>
      <c r="FN300" s="272"/>
      <c r="FO300" s="272"/>
      <c r="FP300" s="272"/>
      <c r="FQ300" s="272"/>
      <c r="FR300" s="272"/>
      <c r="FS300" s="272"/>
      <c r="FT300" s="272"/>
      <c r="FU300" s="301"/>
      <c r="FV300" s="301"/>
      <c r="FW300" s="301"/>
      <c r="FX300" s="301"/>
      <c r="FY300" s="301"/>
      <c r="FZ300" s="301"/>
      <c r="GA300" s="301"/>
      <c r="GB300" s="301"/>
      <c r="GC300" s="301"/>
      <c r="GD300" s="301"/>
      <c r="GE300" s="301"/>
      <c r="GF300" s="301"/>
      <c r="GG300" s="301"/>
      <c r="GH300" s="31"/>
      <c r="GI300" s="31"/>
      <c r="GJ300" s="31"/>
      <c r="GK300" s="31"/>
      <c r="GL300" s="33"/>
      <c r="GM300" s="33"/>
      <c r="GN300" s="33"/>
      <c r="GO300" s="34"/>
      <c r="GP300" s="58"/>
      <c r="GQ300" s="33"/>
      <c r="GR300" s="33"/>
      <c r="GS300" s="33"/>
      <c r="GT300" s="33"/>
      <c r="GU300" s="33"/>
      <c r="GV300" s="33"/>
      <c r="GW300" s="33"/>
      <c r="GX300" s="33"/>
      <c r="GY300" s="33"/>
      <c r="GZ300" s="33"/>
      <c r="HA300" s="58"/>
      <c r="HB300" s="58"/>
      <c r="HC300" s="1930"/>
      <c r="HD300" s="51"/>
      <c r="HE300" s="51"/>
      <c r="HF300" s="51"/>
      <c r="HG300" s="51"/>
      <c r="HH300" s="59"/>
      <c r="HI300" s="39"/>
      <c r="HJ300" s="1040"/>
      <c r="HK300" s="1040"/>
      <c r="HL300" s="1040"/>
      <c r="HM300" s="33"/>
      <c r="HN300" s="90"/>
      <c r="HO300" s="90"/>
      <c r="HP300" s="1927"/>
      <c r="HQ300" s="1927"/>
      <c r="HR300" s="1927"/>
      <c r="HS300" s="1927"/>
      <c r="HT300" s="1927"/>
      <c r="HU300" s="1927"/>
      <c r="HV300" s="1927"/>
      <c r="HW300" s="1927"/>
      <c r="HX300" s="1927"/>
      <c r="HY300" s="1927"/>
      <c r="HZ300" s="1927"/>
      <c r="IA300" s="1927"/>
      <c r="IB300" s="1927"/>
      <c r="IC300" s="1927"/>
      <c r="ID300" s="1927"/>
      <c r="IE300" s="1927"/>
      <c r="IF300" s="1927"/>
      <c r="IG300" s="1927"/>
      <c r="IH300" s="1927"/>
      <c r="II300" s="1927"/>
      <c r="IJ300" s="1927"/>
      <c r="IK300" s="1927"/>
      <c r="IL300" s="1927"/>
      <c r="IM300" s="1927"/>
      <c r="IN300" s="1927"/>
      <c r="IO300" s="1927"/>
      <c r="IP300" s="1927"/>
      <c r="IQ300" s="1927"/>
      <c r="IR300" s="1927"/>
      <c r="IS300" s="1927"/>
      <c r="IT300" s="1927"/>
      <c r="IU300" s="1927"/>
      <c r="IV300" s="1927"/>
      <c r="IW300" s="1247"/>
    </row>
    <row r="301" spans="3:257" s="57" customFormat="1" ht="13.5" hidden="1" customHeight="1" thickBot="1">
      <c r="C301" s="1931"/>
      <c r="D301" s="1931"/>
      <c r="E301" s="271"/>
      <c r="F301" s="272"/>
      <c r="G301" s="272"/>
      <c r="H301" s="272"/>
      <c r="I301" s="272"/>
      <c r="J301" s="272"/>
      <c r="K301" s="272"/>
      <c r="L301" s="272"/>
      <c r="M301" s="1818"/>
      <c r="N301" s="1818"/>
      <c r="O301" s="1818"/>
      <c r="P301" s="1818"/>
      <c r="Q301" s="1818"/>
      <c r="R301" s="1818"/>
      <c r="S301" s="1818"/>
      <c r="T301" s="1818"/>
      <c r="U301" s="1818"/>
      <c r="V301" s="1818"/>
      <c r="W301" s="1818"/>
      <c r="X301" s="1818"/>
      <c r="Y301" s="1818"/>
      <c r="Z301" s="353"/>
      <c r="AA301" s="353"/>
      <c r="AB301" s="353"/>
      <c r="AC301" s="353"/>
      <c r="AD301" s="33"/>
      <c r="AE301" s="33"/>
      <c r="AF301" s="33"/>
      <c r="AG301" s="34"/>
      <c r="AH301" s="58"/>
      <c r="AI301" s="33"/>
      <c r="AJ301" s="33"/>
      <c r="AK301" s="33"/>
      <c r="AL301" s="33"/>
      <c r="AM301" s="33"/>
      <c r="AN301" s="33"/>
      <c r="AO301" s="33"/>
      <c r="AP301" s="33"/>
      <c r="AQ301" s="33"/>
      <c r="AR301" s="33"/>
      <c r="AS301" s="58"/>
      <c r="AT301" s="58"/>
      <c r="AU301" s="1118"/>
      <c r="AV301" s="1119"/>
      <c r="AW301" s="4319"/>
      <c r="AX301" s="1220" t="s">
        <v>8</v>
      </c>
      <c r="AY301" s="1219">
        <f ca="1">CC289</f>
        <v>0</v>
      </c>
      <c r="AZ301" s="1219">
        <f ca="1">CE289</f>
        <v>0</v>
      </c>
      <c r="BA301" s="1219">
        <f ca="1">CG289</f>
        <v>0</v>
      </c>
      <c r="BB301" s="1219">
        <f ca="1">CI289</f>
        <v>0</v>
      </c>
      <c r="BC301" s="1219">
        <f ca="1">CK289</f>
        <v>0</v>
      </c>
      <c r="BD301" s="1219">
        <f ca="1">CM289</f>
        <v>0</v>
      </c>
      <c r="BE301" s="1221">
        <f ca="1">CO289</f>
        <v>0</v>
      </c>
      <c r="BF301" s="1120"/>
      <c r="BG301" s="1121"/>
      <c r="BH301" s="4323"/>
      <c r="BI301" s="4324"/>
      <c r="BJ301" s="4325"/>
      <c r="BK301" s="747" t="s">
        <v>8</v>
      </c>
      <c r="BL301" s="523">
        <f t="shared" ref="BL301:BR301" ca="1" si="653">IF(BL35=0,0,IF(BL$14="X",0,AY301))</f>
        <v>0</v>
      </c>
      <c r="BM301" s="524">
        <f t="shared" ca="1" si="653"/>
        <v>0</v>
      </c>
      <c r="BN301" s="524">
        <f t="shared" ca="1" si="653"/>
        <v>0</v>
      </c>
      <c r="BO301" s="524">
        <f t="shared" ca="1" si="653"/>
        <v>0</v>
      </c>
      <c r="BP301" s="524">
        <f t="shared" ca="1" si="653"/>
        <v>0</v>
      </c>
      <c r="BQ301" s="1853">
        <f t="shared" ca="1" si="653"/>
        <v>0</v>
      </c>
      <c r="BR301" s="1854">
        <f t="shared" ca="1" si="653"/>
        <v>0</v>
      </c>
      <c r="BS301" s="525">
        <f t="shared" ca="1" si="637"/>
        <v>0</v>
      </c>
      <c r="BT301" s="524">
        <f t="shared" ca="1" si="615"/>
        <v>0</v>
      </c>
      <c r="BU301" s="524">
        <f t="shared" ca="1" si="616"/>
        <v>0</v>
      </c>
      <c r="BV301" s="524">
        <f t="shared" ca="1" si="617"/>
        <v>0</v>
      </c>
      <c r="BW301" s="524">
        <f t="shared" ca="1" si="618"/>
        <v>0</v>
      </c>
      <c r="BX301" s="1853">
        <f t="shared" ca="1" si="619"/>
        <v>0</v>
      </c>
      <c r="BY301" s="1862">
        <f t="shared" ca="1" si="620"/>
        <v>0</v>
      </c>
      <c r="BZ301" s="639">
        <f t="shared" ca="1" si="621"/>
        <v>0</v>
      </c>
      <c r="CA301" s="639">
        <f t="shared" ca="1" si="622"/>
        <v>0</v>
      </c>
      <c r="CB301" s="639">
        <f t="shared" ca="1" si="623"/>
        <v>0</v>
      </c>
      <c r="CC301" s="524">
        <f t="shared" ca="1" si="624"/>
        <v>0</v>
      </c>
      <c r="CD301" s="526">
        <f t="shared" ca="1" si="625"/>
        <v>0</v>
      </c>
      <c r="CE301" s="1867">
        <f t="shared" ca="1" si="626"/>
        <v>0</v>
      </c>
      <c r="CF301" s="1867">
        <f t="shared" ref="CF301" ca="1" si="654">IF(CF35=0,0,(IF(CF$14="X",0,BE301)))</f>
        <v>0</v>
      </c>
      <c r="CG301" s="526">
        <f t="shared" ref="CG301:CM301" ca="1" si="655">IF(CG35=0,0,(IF(CG$14="X",0,AY301)))</f>
        <v>0</v>
      </c>
      <c r="CH301" s="526">
        <f t="shared" ca="1" si="655"/>
        <v>0</v>
      </c>
      <c r="CI301" s="526">
        <f t="shared" ca="1" si="655"/>
        <v>0</v>
      </c>
      <c r="CJ301" s="526">
        <f t="shared" ca="1" si="655"/>
        <v>0</v>
      </c>
      <c r="CK301" s="526">
        <f t="shared" ca="1" si="655"/>
        <v>0</v>
      </c>
      <c r="CL301" s="1867">
        <f t="shared" ca="1" si="655"/>
        <v>0</v>
      </c>
      <c r="CM301" s="1867">
        <f t="shared" ca="1" si="655"/>
        <v>0</v>
      </c>
      <c r="CN301" s="526">
        <f t="shared" si="629"/>
        <v>0</v>
      </c>
      <c r="CO301" s="526">
        <f t="shared" si="630"/>
        <v>0</v>
      </c>
      <c r="CP301" s="526">
        <f t="shared" si="631"/>
        <v>0</v>
      </c>
      <c r="CQ301" s="526">
        <f t="shared" si="632"/>
        <v>0</v>
      </c>
      <c r="CR301" s="526">
        <f t="shared" si="633"/>
        <v>0</v>
      </c>
      <c r="CS301" s="2375" t="str">
        <f t="shared" si="601"/>
        <v/>
      </c>
      <c r="CT301" s="1873">
        <f t="shared" si="634"/>
        <v>0</v>
      </c>
      <c r="CU301" s="858">
        <f t="shared" ca="1" si="635"/>
        <v>0</v>
      </c>
      <c r="CV301" s="1049"/>
      <c r="CW301" s="1062"/>
      <c r="CX301" s="181"/>
      <c r="CY301" s="181"/>
      <c r="CZ301" s="181"/>
      <c r="DA301" s="181"/>
      <c r="DB301" s="181"/>
      <c r="DC301" s="182"/>
      <c r="DD301" s="1801"/>
      <c r="DE301" s="63"/>
      <c r="DF301" s="63"/>
      <c r="DG301" s="63"/>
      <c r="DH301" s="63"/>
      <c r="DI301" s="63"/>
      <c r="DJ301" s="63"/>
      <c r="DK301" s="63"/>
      <c r="DL301" s="64"/>
      <c r="DM301" s="64"/>
      <c r="DN301" s="64"/>
      <c r="DO301" s="64"/>
      <c r="DP301" s="64"/>
      <c r="DQ301" s="64"/>
      <c r="DR301" s="64"/>
      <c r="DS301" s="21"/>
      <c r="EE301" s="1780"/>
      <c r="EN301" s="1931"/>
      <c r="EO301" s="1931"/>
      <c r="EP301" s="1931"/>
      <c r="EQ301" s="1931"/>
      <c r="ER301" s="1931"/>
      <c r="FJ301" s="800"/>
      <c r="FM301" s="271"/>
      <c r="FN301" s="272"/>
      <c r="FO301" s="272"/>
      <c r="FP301" s="272"/>
      <c r="FQ301" s="272"/>
      <c r="FR301" s="272"/>
      <c r="FS301" s="272"/>
      <c r="FT301" s="272"/>
      <c r="FU301" s="301"/>
      <c r="FV301" s="301"/>
      <c r="FW301" s="301"/>
      <c r="FX301" s="301"/>
      <c r="FY301" s="301"/>
      <c r="FZ301" s="301"/>
      <c r="GA301" s="301"/>
      <c r="GB301" s="301"/>
      <c r="GC301" s="301"/>
      <c r="GD301" s="301"/>
      <c r="GE301" s="301"/>
      <c r="GF301" s="301"/>
      <c r="GG301" s="301"/>
      <c r="GH301" s="31"/>
      <c r="GI301" s="31"/>
      <c r="GJ301" s="31"/>
      <c r="GK301" s="31"/>
      <c r="GL301" s="33"/>
      <c r="GM301" s="33"/>
      <c r="GN301" s="33"/>
      <c r="GO301" s="34"/>
      <c r="GP301" s="58"/>
      <c r="GQ301" s="33"/>
      <c r="GR301" s="33"/>
      <c r="GS301" s="33"/>
      <c r="GT301" s="33"/>
      <c r="GU301" s="33"/>
      <c r="GV301" s="33"/>
      <c r="GW301" s="33"/>
      <c r="GX301" s="33"/>
      <c r="GY301" s="33"/>
      <c r="GZ301" s="33"/>
      <c r="HA301" s="58"/>
      <c r="HB301" s="58"/>
      <c r="HC301" s="1930"/>
      <c r="HD301" s="51"/>
      <c r="HE301" s="51"/>
      <c r="HF301" s="51"/>
      <c r="HG301" s="51"/>
      <c r="HH301" s="59"/>
      <c r="HI301" s="39"/>
      <c r="HJ301" s="1040"/>
      <c r="HK301" s="1040"/>
      <c r="HL301" s="1040"/>
      <c r="HM301" s="33"/>
      <c r="HN301" s="90"/>
      <c r="HO301" s="90"/>
      <c r="HP301" s="1927"/>
      <c r="HQ301" s="1927"/>
      <c r="HR301" s="1927"/>
      <c r="HS301" s="1927"/>
      <c r="HT301" s="1927"/>
      <c r="HU301" s="1927"/>
      <c r="HV301" s="1927"/>
      <c r="HW301" s="1927"/>
      <c r="HX301" s="1927"/>
      <c r="HY301" s="1927"/>
      <c r="HZ301" s="1927"/>
      <c r="IA301" s="1927"/>
      <c r="IB301" s="1927"/>
      <c r="IC301" s="1927"/>
      <c r="ID301" s="1927"/>
      <c r="IE301" s="1927"/>
      <c r="IF301" s="1927"/>
      <c r="IG301" s="1927"/>
      <c r="IH301" s="1927"/>
      <c r="II301" s="1927"/>
      <c r="IJ301" s="1927"/>
      <c r="IK301" s="1927"/>
      <c r="IL301" s="1927"/>
      <c r="IM301" s="1927"/>
      <c r="IN301" s="1927"/>
      <c r="IO301" s="1927"/>
      <c r="IP301" s="1927"/>
      <c r="IQ301" s="1927"/>
      <c r="IR301" s="1927"/>
      <c r="IS301" s="1927"/>
      <c r="IT301" s="1927"/>
      <c r="IU301" s="1927"/>
      <c r="IV301" s="1927"/>
      <c r="IW301" s="1247"/>
    </row>
    <row r="302" spans="3:257" s="57" customFormat="1" ht="12.75" hidden="1" customHeight="1">
      <c r="C302" s="1931"/>
      <c r="D302" s="1931"/>
      <c r="E302" s="271"/>
      <c r="F302" s="272"/>
      <c r="G302" s="272"/>
      <c r="H302" s="272"/>
      <c r="I302" s="272"/>
      <c r="J302" s="272"/>
      <c r="K302" s="272"/>
      <c r="L302" s="272"/>
      <c r="M302" s="1818"/>
      <c r="N302" s="1818"/>
      <c r="O302" s="1818"/>
      <c r="P302" s="1818"/>
      <c r="Q302" s="1818"/>
      <c r="R302" s="1818"/>
      <c r="S302" s="1818"/>
      <c r="T302" s="1818"/>
      <c r="U302" s="1818"/>
      <c r="V302" s="1818"/>
      <c r="W302" s="1818"/>
      <c r="X302" s="1818"/>
      <c r="Y302" s="1818"/>
      <c r="Z302" s="353"/>
      <c r="AA302" s="353"/>
      <c r="AB302" s="353"/>
      <c r="AC302" s="353"/>
      <c r="AD302" s="33"/>
      <c r="AE302" s="33"/>
      <c r="AF302" s="33"/>
      <c r="AG302" s="34"/>
      <c r="AH302" s="58"/>
      <c r="AI302" s="33"/>
      <c r="AJ302" s="33"/>
      <c r="AK302" s="33"/>
      <c r="AL302" s="33"/>
      <c r="AM302" s="33"/>
      <c r="AN302" s="33"/>
      <c r="AO302" s="33"/>
      <c r="AP302" s="33"/>
      <c r="AQ302" s="33"/>
      <c r="AR302" s="33"/>
      <c r="AS302" s="58"/>
      <c r="AT302" s="58"/>
      <c r="AU302" s="1118"/>
      <c r="AV302" s="1119"/>
      <c r="AW302" s="4318" t="str">
        <f t="shared" ref="AW302" si="656">AW50</f>
        <v>SAĞLIK BİL. FAK.</v>
      </c>
      <c r="AX302" s="1222" t="s">
        <v>7</v>
      </c>
      <c r="AY302" s="1223">
        <f ca="1">CB290</f>
        <v>0</v>
      </c>
      <c r="AZ302" s="1223">
        <f ca="1">CD290</f>
        <v>0</v>
      </c>
      <c r="BA302" s="1223">
        <f ca="1">CF290</f>
        <v>0</v>
      </c>
      <c r="BB302" s="1223">
        <f ca="1">CH290</f>
        <v>0</v>
      </c>
      <c r="BC302" s="1223">
        <f ca="1">CJ290</f>
        <v>0</v>
      </c>
      <c r="BD302" s="1223">
        <f ca="1">CL290</f>
        <v>0</v>
      </c>
      <c r="BE302" s="1224">
        <f ca="1">CN290</f>
        <v>0</v>
      </c>
      <c r="BF302" s="1120"/>
      <c r="BG302" s="1121"/>
      <c r="BH302" s="4323" t="str">
        <f t="shared" ref="BH302" si="657">AW302</f>
        <v>SAĞLIK BİL. FAK.</v>
      </c>
      <c r="BI302" s="4324"/>
      <c r="BJ302" s="4325"/>
      <c r="BK302" s="747" t="s">
        <v>7</v>
      </c>
      <c r="BL302" s="523">
        <f t="shared" ref="BL302:BR302" ca="1" si="658">IF(BL36=0,0,IF(BL$14="X",0,AY302))</f>
        <v>0</v>
      </c>
      <c r="BM302" s="524">
        <f t="shared" ca="1" si="658"/>
        <v>0</v>
      </c>
      <c r="BN302" s="524">
        <f t="shared" ca="1" si="658"/>
        <v>0</v>
      </c>
      <c r="BO302" s="524">
        <f t="shared" ca="1" si="658"/>
        <v>0</v>
      </c>
      <c r="BP302" s="524">
        <f t="shared" ca="1" si="658"/>
        <v>0</v>
      </c>
      <c r="BQ302" s="1853">
        <f t="shared" ca="1" si="658"/>
        <v>0</v>
      </c>
      <c r="BR302" s="1854">
        <f t="shared" ca="1" si="658"/>
        <v>0</v>
      </c>
      <c r="BS302" s="525">
        <f t="shared" ca="1" si="637"/>
        <v>0</v>
      </c>
      <c r="BT302" s="524">
        <f t="shared" ca="1" si="615"/>
        <v>0</v>
      </c>
      <c r="BU302" s="524">
        <f t="shared" ca="1" si="616"/>
        <v>0</v>
      </c>
      <c r="BV302" s="524">
        <f t="shared" ca="1" si="617"/>
        <v>0</v>
      </c>
      <c r="BW302" s="524">
        <f t="shared" ca="1" si="618"/>
        <v>0</v>
      </c>
      <c r="BX302" s="1853">
        <f t="shared" ca="1" si="619"/>
        <v>0</v>
      </c>
      <c r="BY302" s="1862">
        <f t="shared" ca="1" si="620"/>
        <v>0</v>
      </c>
      <c r="BZ302" s="639">
        <f t="shared" ca="1" si="621"/>
        <v>0</v>
      </c>
      <c r="CA302" s="639">
        <f t="shared" ca="1" si="622"/>
        <v>0</v>
      </c>
      <c r="CB302" s="639">
        <f t="shared" ca="1" si="623"/>
        <v>0</v>
      </c>
      <c r="CC302" s="524">
        <f t="shared" ca="1" si="624"/>
        <v>0</v>
      </c>
      <c r="CD302" s="526">
        <f t="shared" ca="1" si="625"/>
        <v>0</v>
      </c>
      <c r="CE302" s="1867">
        <f t="shared" ca="1" si="626"/>
        <v>0</v>
      </c>
      <c r="CF302" s="1867">
        <f t="shared" ref="CF302" ca="1" si="659">IF(CF36=0,0,(IF(CF$14="X",0,BE302)))</f>
        <v>0</v>
      </c>
      <c r="CG302" s="526">
        <f t="shared" ref="CG302:CM302" ca="1" si="660">IF(CG36=0,0,(IF(CG$14="X",0,AY302)))</f>
        <v>0</v>
      </c>
      <c r="CH302" s="526">
        <f t="shared" ca="1" si="660"/>
        <v>0</v>
      </c>
      <c r="CI302" s="526">
        <f t="shared" ca="1" si="660"/>
        <v>0</v>
      </c>
      <c r="CJ302" s="526">
        <f t="shared" ca="1" si="660"/>
        <v>0</v>
      </c>
      <c r="CK302" s="526">
        <f t="shared" ca="1" si="660"/>
        <v>0</v>
      </c>
      <c r="CL302" s="1867">
        <f t="shared" ca="1" si="660"/>
        <v>0</v>
      </c>
      <c r="CM302" s="1867">
        <f t="shared" ca="1" si="660"/>
        <v>0</v>
      </c>
      <c r="CN302" s="526">
        <f t="shared" si="629"/>
        <v>0</v>
      </c>
      <c r="CO302" s="526">
        <f t="shared" si="630"/>
        <v>0</v>
      </c>
      <c r="CP302" s="526">
        <f t="shared" si="631"/>
        <v>0</v>
      </c>
      <c r="CQ302" s="526">
        <f t="shared" si="632"/>
        <v>0</v>
      </c>
      <c r="CR302" s="526">
        <f t="shared" si="633"/>
        <v>0</v>
      </c>
      <c r="CS302" s="2375" t="str">
        <f t="shared" si="601"/>
        <v/>
      </c>
      <c r="CT302" s="1873">
        <f t="shared" si="634"/>
        <v>0</v>
      </c>
      <c r="CU302" s="858">
        <f t="shared" ca="1" si="635"/>
        <v>0</v>
      </c>
      <c r="CV302" s="1049"/>
      <c r="CW302" s="1062"/>
      <c r="CX302" s="181"/>
      <c r="CY302" s="181"/>
      <c r="CZ302" s="181"/>
      <c r="DA302" s="181"/>
      <c r="DB302" s="181"/>
      <c r="DC302" s="182"/>
      <c r="DD302" s="1801"/>
      <c r="DE302" s="63"/>
      <c r="DF302" s="63"/>
      <c r="DG302" s="63"/>
      <c r="DH302" s="63"/>
      <c r="DI302" s="63"/>
      <c r="DJ302" s="63"/>
      <c r="DK302" s="63"/>
      <c r="DL302" s="64"/>
      <c r="DM302" s="64"/>
      <c r="DN302" s="64"/>
      <c r="DO302" s="64"/>
      <c r="DP302" s="64"/>
      <c r="DQ302" s="64"/>
      <c r="DR302" s="64"/>
      <c r="DS302" s="21"/>
      <c r="EE302" s="1780"/>
      <c r="EN302" s="1931"/>
      <c r="EO302" s="1931"/>
      <c r="EP302" s="1931"/>
      <c r="EQ302" s="1931"/>
      <c r="ER302" s="1931"/>
      <c r="FJ302" s="800"/>
      <c r="FM302" s="271"/>
      <c r="FN302" s="272"/>
      <c r="FO302" s="272"/>
      <c r="FP302" s="272"/>
      <c r="FQ302" s="272"/>
      <c r="FR302" s="272"/>
      <c r="FS302" s="272"/>
      <c r="FT302" s="272"/>
      <c r="FU302" s="301"/>
      <c r="FV302" s="301"/>
      <c r="FW302" s="301"/>
      <c r="FX302" s="301"/>
      <c r="FY302" s="301"/>
      <c r="FZ302" s="301"/>
      <c r="GA302" s="301"/>
      <c r="GB302" s="301"/>
      <c r="GC302" s="301"/>
      <c r="GD302" s="301"/>
      <c r="GE302" s="301"/>
      <c r="GF302" s="301"/>
      <c r="GG302" s="301"/>
      <c r="GH302" s="31"/>
      <c r="GI302" s="31"/>
      <c r="GJ302" s="31"/>
      <c r="GK302" s="31"/>
      <c r="GL302" s="33"/>
      <c r="GM302" s="33"/>
      <c r="GN302" s="33"/>
      <c r="GO302" s="34"/>
      <c r="GP302" s="58"/>
      <c r="GQ302" s="33"/>
      <c r="GR302" s="33"/>
      <c r="GS302" s="33"/>
      <c r="GT302" s="33"/>
      <c r="GU302" s="33"/>
      <c r="GV302" s="33"/>
      <c r="GW302" s="33"/>
      <c r="GX302" s="33"/>
      <c r="GY302" s="33"/>
      <c r="GZ302" s="33"/>
      <c r="HA302" s="58"/>
      <c r="HB302" s="58"/>
      <c r="HC302" s="1930"/>
      <c r="HD302" s="51"/>
      <c r="HE302" s="51"/>
      <c r="HF302" s="51"/>
      <c r="HG302" s="51"/>
      <c r="HH302" s="59"/>
      <c r="HI302" s="39"/>
      <c r="HJ302" s="1040"/>
      <c r="HK302" s="1040"/>
      <c r="HL302" s="1040"/>
      <c r="HM302" s="33"/>
      <c r="HN302" s="90"/>
      <c r="HO302" s="90"/>
      <c r="HP302" s="1927"/>
      <c r="HQ302" s="1927"/>
      <c r="HR302" s="1927"/>
      <c r="HS302" s="1927"/>
      <c r="HT302" s="1927"/>
      <c r="HU302" s="1927"/>
      <c r="HV302" s="1927"/>
      <c r="HW302" s="1927"/>
      <c r="HX302" s="1927"/>
      <c r="HY302" s="1927"/>
      <c r="HZ302" s="1927"/>
      <c r="IA302" s="1927"/>
      <c r="IB302" s="1927"/>
      <c r="IC302" s="1927"/>
      <c r="ID302" s="1927"/>
      <c r="IE302" s="1927"/>
      <c r="IF302" s="1927"/>
      <c r="IG302" s="1927"/>
      <c r="IH302" s="1927"/>
      <c r="II302" s="1927"/>
      <c r="IJ302" s="1927"/>
      <c r="IK302" s="1927"/>
      <c r="IL302" s="1927"/>
      <c r="IM302" s="1927"/>
      <c r="IN302" s="1927"/>
      <c r="IO302" s="1927"/>
      <c r="IP302" s="1927"/>
      <c r="IQ302" s="1927"/>
      <c r="IR302" s="1927"/>
      <c r="IS302" s="1927"/>
      <c r="IT302" s="1927"/>
      <c r="IU302" s="1927"/>
      <c r="IV302" s="1927"/>
      <c r="IW302" s="1247"/>
    </row>
    <row r="303" spans="3:257" s="57" customFormat="1" ht="13.5" hidden="1" customHeight="1" thickBot="1">
      <c r="C303" s="1931"/>
      <c r="D303" s="1931"/>
      <c r="E303" s="271"/>
      <c r="F303" s="272"/>
      <c r="G303" s="272"/>
      <c r="H303" s="272"/>
      <c r="I303" s="272"/>
      <c r="J303" s="272"/>
      <c r="K303" s="272"/>
      <c r="L303" s="272"/>
      <c r="M303" s="1818"/>
      <c r="N303" s="1818"/>
      <c r="O303" s="1818"/>
      <c r="P303" s="1818"/>
      <c r="Q303" s="1818"/>
      <c r="R303" s="1818"/>
      <c r="S303" s="1818"/>
      <c r="T303" s="1818"/>
      <c r="U303" s="1818"/>
      <c r="V303" s="1818"/>
      <c r="W303" s="1818"/>
      <c r="X303" s="1818"/>
      <c r="Y303" s="1818"/>
      <c r="Z303" s="353"/>
      <c r="AA303" s="353"/>
      <c r="AB303" s="353"/>
      <c r="AC303" s="353"/>
      <c r="AD303" s="33"/>
      <c r="AE303" s="33"/>
      <c r="AF303" s="33"/>
      <c r="AG303" s="34"/>
      <c r="AH303" s="58"/>
      <c r="AI303" s="33"/>
      <c r="AJ303" s="33"/>
      <c r="AK303" s="33"/>
      <c r="AL303" s="33"/>
      <c r="AM303" s="33"/>
      <c r="AN303" s="33"/>
      <c r="AO303" s="33"/>
      <c r="AP303" s="33"/>
      <c r="AQ303" s="33"/>
      <c r="AR303" s="33"/>
      <c r="AS303" s="58"/>
      <c r="AT303" s="58"/>
      <c r="AU303" s="1118"/>
      <c r="AV303" s="1119"/>
      <c r="AW303" s="4319"/>
      <c r="AX303" s="1220" t="s">
        <v>8</v>
      </c>
      <c r="AY303" s="1219">
        <f ca="1">CC290</f>
        <v>0</v>
      </c>
      <c r="AZ303" s="1219">
        <f ca="1">CE290</f>
        <v>0</v>
      </c>
      <c r="BA303" s="1219">
        <f ca="1">CG290</f>
        <v>0</v>
      </c>
      <c r="BB303" s="1219">
        <f ca="1">CI290</f>
        <v>0</v>
      </c>
      <c r="BC303" s="1219">
        <f ca="1">CK290</f>
        <v>0</v>
      </c>
      <c r="BD303" s="1219">
        <f ca="1">CM290</f>
        <v>0</v>
      </c>
      <c r="BE303" s="1221">
        <f ca="1">CO290</f>
        <v>0</v>
      </c>
      <c r="BF303" s="1120"/>
      <c r="BG303" s="1121"/>
      <c r="BH303" s="4323"/>
      <c r="BI303" s="4324"/>
      <c r="BJ303" s="4325"/>
      <c r="BK303" s="747" t="s">
        <v>8</v>
      </c>
      <c r="BL303" s="523">
        <f t="shared" ref="BL303:BR303" ca="1" si="661">IF(BL37=0,0,IF(BL$14="X",0,AY303))</f>
        <v>0</v>
      </c>
      <c r="BM303" s="524">
        <f t="shared" ca="1" si="661"/>
        <v>0</v>
      </c>
      <c r="BN303" s="524">
        <f t="shared" ca="1" si="661"/>
        <v>0</v>
      </c>
      <c r="BO303" s="524">
        <f t="shared" ca="1" si="661"/>
        <v>0</v>
      </c>
      <c r="BP303" s="524">
        <f t="shared" ca="1" si="661"/>
        <v>0</v>
      </c>
      <c r="BQ303" s="1853">
        <f t="shared" ca="1" si="661"/>
        <v>0</v>
      </c>
      <c r="BR303" s="1854">
        <f t="shared" ca="1" si="661"/>
        <v>0</v>
      </c>
      <c r="BS303" s="525">
        <f t="shared" ca="1" si="637"/>
        <v>0</v>
      </c>
      <c r="BT303" s="524">
        <f t="shared" ca="1" si="615"/>
        <v>0</v>
      </c>
      <c r="BU303" s="524">
        <f t="shared" ca="1" si="616"/>
        <v>0</v>
      </c>
      <c r="BV303" s="524">
        <f t="shared" ca="1" si="617"/>
        <v>0</v>
      </c>
      <c r="BW303" s="524">
        <f t="shared" ca="1" si="618"/>
        <v>0</v>
      </c>
      <c r="BX303" s="1853">
        <f t="shared" ca="1" si="619"/>
        <v>0</v>
      </c>
      <c r="BY303" s="1862">
        <f t="shared" ca="1" si="620"/>
        <v>0</v>
      </c>
      <c r="BZ303" s="639">
        <f t="shared" ca="1" si="621"/>
        <v>0</v>
      </c>
      <c r="CA303" s="639">
        <f t="shared" ca="1" si="622"/>
        <v>0</v>
      </c>
      <c r="CB303" s="639">
        <f t="shared" ca="1" si="623"/>
        <v>0</v>
      </c>
      <c r="CC303" s="524">
        <f t="shared" ca="1" si="624"/>
        <v>0</v>
      </c>
      <c r="CD303" s="526">
        <f t="shared" ca="1" si="625"/>
        <v>0</v>
      </c>
      <c r="CE303" s="1867">
        <f t="shared" ca="1" si="626"/>
        <v>0</v>
      </c>
      <c r="CF303" s="1867">
        <f t="shared" ref="CF303" ca="1" si="662">IF(CF37=0,0,(IF(CF$14="X",0,BE303)))</f>
        <v>0</v>
      </c>
      <c r="CG303" s="526">
        <f t="shared" ref="CG303:CM303" ca="1" si="663">IF(CG37=0,0,(IF(CG$14="X",0,AY303)))</f>
        <v>0</v>
      </c>
      <c r="CH303" s="526">
        <f t="shared" ca="1" si="663"/>
        <v>0</v>
      </c>
      <c r="CI303" s="526">
        <f t="shared" ca="1" si="663"/>
        <v>0</v>
      </c>
      <c r="CJ303" s="526">
        <f t="shared" ca="1" si="663"/>
        <v>0</v>
      </c>
      <c r="CK303" s="526">
        <f t="shared" ca="1" si="663"/>
        <v>0</v>
      </c>
      <c r="CL303" s="1867">
        <f t="shared" ca="1" si="663"/>
        <v>0</v>
      </c>
      <c r="CM303" s="1867">
        <f t="shared" ca="1" si="663"/>
        <v>0</v>
      </c>
      <c r="CN303" s="526">
        <f t="shared" si="629"/>
        <v>0</v>
      </c>
      <c r="CO303" s="526">
        <f t="shared" si="630"/>
        <v>0</v>
      </c>
      <c r="CP303" s="526">
        <f t="shared" si="631"/>
        <v>0</v>
      </c>
      <c r="CQ303" s="526">
        <f t="shared" si="632"/>
        <v>0</v>
      </c>
      <c r="CR303" s="526">
        <f t="shared" si="633"/>
        <v>0</v>
      </c>
      <c r="CS303" s="2375" t="str">
        <f t="shared" si="601"/>
        <v/>
      </c>
      <c r="CT303" s="1873">
        <f t="shared" si="634"/>
        <v>0</v>
      </c>
      <c r="CU303" s="858">
        <f t="shared" ca="1" si="635"/>
        <v>0</v>
      </c>
      <c r="CV303" s="1049"/>
      <c r="CW303" s="1062"/>
      <c r="CX303" s="181"/>
      <c r="CY303" s="181"/>
      <c r="CZ303" s="181"/>
      <c r="DA303" s="181"/>
      <c r="DB303" s="181"/>
      <c r="DC303" s="182"/>
      <c r="DD303" s="1801"/>
      <c r="DE303" s="63"/>
      <c r="DF303" s="63"/>
      <c r="DG303" s="63"/>
      <c r="DH303" s="63"/>
      <c r="DI303" s="63"/>
      <c r="DJ303" s="63"/>
      <c r="DK303" s="63"/>
      <c r="DL303" s="64"/>
      <c r="DM303" s="64"/>
      <c r="DN303" s="64"/>
      <c r="DO303" s="64"/>
      <c r="DP303" s="64"/>
      <c r="DQ303" s="64"/>
      <c r="DR303" s="64"/>
      <c r="DS303" s="21"/>
      <c r="EE303" s="1780"/>
      <c r="EN303" s="1931"/>
      <c r="EO303" s="1931"/>
      <c r="EP303" s="1931"/>
      <c r="EQ303" s="1931"/>
      <c r="ER303" s="1931"/>
      <c r="FJ303" s="800"/>
      <c r="FM303" s="271"/>
      <c r="FN303" s="272"/>
      <c r="FO303" s="272"/>
      <c r="FP303" s="272"/>
      <c r="FQ303" s="272"/>
      <c r="FR303" s="272"/>
      <c r="FS303" s="272"/>
      <c r="FT303" s="272"/>
      <c r="FU303" s="301"/>
      <c r="FV303" s="301"/>
      <c r="FW303" s="301"/>
      <c r="FX303" s="301"/>
      <c r="FY303" s="301"/>
      <c r="FZ303" s="301"/>
      <c r="GA303" s="301"/>
      <c r="GB303" s="301"/>
      <c r="GC303" s="301"/>
      <c r="GD303" s="301"/>
      <c r="GE303" s="301"/>
      <c r="GF303" s="301"/>
      <c r="GG303" s="301"/>
      <c r="GH303" s="31"/>
      <c r="GI303" s="31"/>
      <c r="GJ303" s="31"/>
      <c r="GK303" s="31"/>
      <c r="GL303" s="33"/>
      <c r="GM303" s="33"/>
      <c r="GN303" s="33"/>
      <c r="GO303" s="34"/>
      <c r="GP303" s="58"/>
      <c r="GQ303" s="33"/>
      <c r="GR303" s="33"/>
      <c r="GS303" s="33"/>
      <c r="GT303" s="33"/>
      <c r="GU303" s="33"/>
      <c r="GV303" s="33"/>
      <c r="GW303" s="33"/>
      <c r="GX303" s="33"/>
      <c r="GY303" s="33"/>
      <c r="GZ303" s="33"/>
      <c r="HA303" s="58"/>
      <c r="HB303" s="58"/>
      <c r="HC303" s="1930"/>
      <c r="HD303" s="51"/>
      <c r="HE303" s="51"/>
      <c r="HF303" s="51"/>
      <c r="HG303" s="51"/>
      <c r="HH303" s="59"/>
      <c r="HI303" s="39"/>
      <c r="HJ303" s="1040"/>
      <c r="HK303" s="1040"/>
      <c r="HL303" s="1040"/>
      <c r="HM303" s="33"/>
      <c r="HN303" s="90"/>
      <c r="HO303" s="90"/>
      <c r="HP303" s="1927"/>
      <c r="HQ303" s="1927"/>
      <c r="HR303" s="1927"/>
      <c r="HS303" s="1927"/>
      <c r="HT303" s="1927"/>
      <c r="HU303" s="1927"/>
      <c r="HV303" s="1927"/>
      <c r="HW303" s="1927"/>
      <c r="HX303" s="1927"/>
      <c r="HY303" s="1927"/>
      <c r="HZ303" s="1927"/>
      <c r="IA303" s="1927"/>
      <c r="IB303" s="1927"/>
      <c r="IC303" s="1927"/>
      <c r="ID303" s="1927"/>
      <c r="IE303" s="1927"/>
      <c r="IF303" s="1927"/>
      <c r="IG303" s="1927"/>
      <c r="IH303" s="1927"/>
      <c r="II303" s="1927"/>
      <c r="IJ303" s="1927"/>
      <c r="IK303" s="1927"/>
      <c r="IL303" s="1927"/>
      <c r="IM303" s="1927"/>
      <c r="IN303" s="1927"/>
      <c r="IO303" s="1927"/>
      <c r="IP303" s="1927"/>
      <c r="IQ303" s="1927"/>
      <c r="IR303" s="1927"/>
      <c r="IS303" s="1927"/>
      <c r="IT303" s="1927"/>
      <c r="IU303" s="1927"/>
      <c r="IV303" s="1927"/>
      <c r="IW303" s="1247"/>
    </row>
    <row r="304" spans="3:257" s="57" customFormat="1" ht="12.75" hidden="1" customHeight="1">
      <c r="C304" s="1931"/>
      <c r="D304" s="1931"/>
      <c r="E304" s="271"/>
      <c r="F304" s="272"/>
      <c r="G304" s="272"/>
      <c r="H304" s="272"/>
      <c r="I304" s="272"/>
      <c r="J304" s="272"/>
      <c r="K304" s="272"/>
      <c r="L304" s="272"/>
      <c r="M304" s="1818"/>
      <c r="N304" s="1818"/>
      <c r="O304" s="1818"/>
      <c r="P304" s="1818"/>
      <c r="Q304" s="1818"/>
      <c r="R304" s="1818"/>
      <c r="S304" s="1818"/>
      <c r="T304" s="1818"/>
      <c r="U304" s="1818"/>
      <c r="V304" s="1818"/>
      <c r="W304" s="1818"/>
      <c r="X304" s="1818"/>
      <c r="Y304" s="1818"/>
      <c r="Z304" s="353"/>
      <c r="AA304" s="353"/>
      <c r="AB304" s="353"/>
      <c r="AC304" s="353"/>
      <c r="AD304" s="33"/>
      <c r="AE304" s="33"/>
      <c r="AF304" s="33"/>
      <c r="AG304" s="34"/>
      <c r="AH304" s="58"/>
      <c r="AI304" s="33"/>
      <c r="AJ304" s="33"/>
      <c r="AK304" s="33"/>
      <c r="AL304" s="33"/>
      <c r="AM304" s="33"/>
      <c r="AN304" s="33"/>
      <c r="AO304" s="33"/>
      <c r="AP304" s="33"/>
      <c r="AQ304" s="33"/>
      <c r="AR304" s="33"/>
      <c r="AS304" s="58"/>
      <c r="AT304" s="58"/>
      <c r="AU304" s="1118"/>
      <c r="AV304" s="1119"/>
      <c r="AW304" s="4318" t="str">
        <f t="shared" ref="AW304" si="664">AW52</f>
        <v>MİMARLIK FAK.</v>
      </c>
      <c r="AX304" s="1222" t="s">
        <v>7</v>
      </c>
      <c r="AY304" s="1223">
        <f ca="1">CB291</f>
        <v>0</v>
      </c>
      <c r="AZ304" s="1223">
        <f ca="1">CD291</f>
        <v>0</v>
      </c>
      <c r="BA304" s="1223">
        <f ca="1">CF291</f>
        <v>0</v>
      </c>
      <c r="BB304" s="1223">
        <f ca="1">CH291</f>
        <v>0</v>
      </c>
      <c r="BC304" s="1223">
        <f ca="1">CJ291</f>
        <v>0</v>
      </c>
      <c r="BD304" s="1223">
        <f ca="1">CL291</f>
        <v>0</v>
      </c>
      <c r="BE304" s="1224">
        <f ca="1">CN291</f>
        <v>0</v>
      </c>
      <c r="BF304" s="1120"/>
      <c r="BG304" s="1121"/>
      <c r="BH304" s="4323" t="str">
        <f t="shared" ref="BH304" si="665">AW304</f>
        <v>MİMARLIK FAK.</v>
      </c>
      <c r="BI304" s="4324"/>
      <c r="BJ304" s="4325"/>
      <c r="BK304" s="747" t="s">
        <v>7</v>
      </c>
      <c r="BL304" s="523">
        <f t="shared" ref="BL304:BR304" ca="1" si="666">IF(BL38=0,0,IF(BL$14="X",0,AY304))</f>
        <v>0</v>
      </c>
      <c r="BM304" s="524">
        <f t="shared" ca="1" si="666"/>
        <v>0</v>
      </c>
      <c r="BN304" s="524">
        <f t="shared" ca="1" si="666"/>
        <v>0</v>
      </c>
      <c r="BO304" s="524">
        <f t="shared" ca="1" si="666"/>
        <v>0</v>
      </c>
      <c r="BP304" s="524">
        <f t="shared" ca="1" si="666"/>
        <v>0</v>
      </c>
      <c r="BQ304" s="1853">
        <f t="shared" ca="1" si="666"/>
        <v>0</v>
      </c>
      <c r="BR304" s="1854">
        <f t="shared" ca="1" si="666"/>
        <v>0</v>
      </c>
      <c r="BS304" s="525">
        <f t="shared" ca="1" si="637"/>
        <v>0</v>
      </c>
      <c r="BT304" s="524">
        <f t="shared" ca="1" si="615"/>
        <v>0</v>
      </c>
      <c r="BU304" s="524">
        <f t="shared" ca="1" si="616"/>
        <v>0</v>
      </c>
      <c r="BV304" s="524">
        <f t="shared" ca="1" si="617"/>
        <v>0</v>
      </c>
      <c r="BW304" s="524">
        <f t="shared" ca="1" si="618"/>
        <v>0</v>
      </c>
      <c r="BX304" s="1853">
        <f t="shared" ca="1" si="619"/>
        <v>0</v>
      </c>
      <c r="BY304" s="1862">
        <f t="shared" ca="1" si="620"/>
        <v>0</v>
      </c>
      <c r="BZ304" s="639">
        <f t="shared" ca="1" si="621"/>
        <v>0</v>
      </c>
      <c r="CA304" s="639">
        <f t="shared" ca="1" si="622"/>
        <v>0</v>
      </c>
      <c r="CB304" s="639">
        <f t="shared" ca="1" si="623"/>
        <v>0</v>
      </c>
      <c r="CC304" s="524">
        <f t="shared" ca="1" si="624"/>
        <v>0</v>
      </c>
      <c r="CD304" s="526">
        <f t="shared" ca="1" si="625"/>
        <v>0</v>
      </c>
      <c r="CE304" s="1867">
        <f t="shared" ca="1" si="626"/>
        <v>0</v>
      </c>
      <c r="CF304" s="1867">
        <f t="shared" ref="CF304" ca="1" si="667">IF(CF38=0,0,(IF(CF$14="X",0,BE304)))</f>
        <v>0</v>
      </c>
      <c r="CG304" s="526">
        <f t="shared" ref="CG304:CM304" ca="1" si="668">IF(CG38=0,0,(IF(CG$14="X",0,AY304)))</f>
        <v>0</v>
      </c>
      <c r="CH304" s="526">
        <f t="shared" ca="1" si="668"/>
        <v>0</v>
      </c>
      <c r="CI304" s="526">
        <f t="shared" ca="1" si="668"/>
        <v>0</v>
      </c>
      <c r="CJ304" s="526">
        <f t="shared" ca="1" si="668"/>
        <v>0</v>
      </c>
      <c r="CK304" s="526">
        <f t="shared" ca="1" si="668"/>
        <v>0</v>
      </c>
      <c r="CL304" s="1867">
        <f t="shared" ca="1" si="668"/>
        <v>0</v>
      </c>
      <c r="CM304" s="1867">
        <f t="shared" ca="1" si="668"/>
        <v>0</v>
      </c>
      <c r="CN304" s="526">
        <f t="shared" si="629"/>
        <v>0</v>
      </c>
      <c r="CO304" s="526">
        <f t="shared" si="630"/>
        <v>0</v>
      </c>
      <c r="CP304" s="526">
        <f t="shared" si="631"/>
        <v>0</v>
      </c>
      <c r="CQ304" s="526">
        <f t="shared" si="632"/>
        <v>0</v>
      </c>
      <c r="CR304" s="526">
        <f t="shared" si="633"/>
        <v>0</v>
      </c>
      <c r="CS304" s="2375" t="str">
        <f t="shared" si="601"/>
        <v/>
      </c>
      <c r="CT304" s="1873">
        <f t="shared" si="634"/>
        <v>0</v>
      </c>
      <c r="CU304" s="858">
        <f t="shared" ca="1" si="635"/>
        <v>0</v>
      </c>
      <c r="CV304" s="1049"/>
      <c r="CW304" s="1062"/>
      <c r="CX304" s="181"/>
      <c r="CY304" s="181"/>
      <c r="CZ304" s="181"/>
      <c r="DA304" s="181"/>
      <c r="DB304" s="181"/>
      <c r="DC304" s="182"/>
      <c r="DD304" s="1801"/>
      <c r="DE304" s="63"/>
      <c r="DF304" s="63"/>
      <c r="DG304" s="63"/>
      <c r="DH304" s="63"/>
      <c r="DI304" s="63"/>
      <c r="DJ304" s="63"/>
      <c r="DK304" s="63"/>
      <c r="DL304" s="64"/>
      <c r="DM304" s="64"/>
      <c r="DN304" s="64"/>
      <c r="DO304" s="64"/>
      <c r="DP304" s="64"/>
      <c r="DQ304" s="64"/>
      <c r="DR304" s="64"/>
      <c r="DS304" s="21"/>
      <c r="EE304" s="1780"/>
      <c r="EN304" s="1931"/>
      <c r="EO304" s="1931"/>
      <c r="EP304" s="1931"/>
      <c r="EQ304" s="1931"/>
      <c r="ER304" s="1931"/>
      <c r="FJ304" s="800"/>
      <c r="FM304" s="271"/>
      <c r="FN304" s="272"/>
      <c r="FO304" s="272"/>
      <c r="FP304" s="272"/>
      <c r="FQ304" s="272"/>
      <c r="FR304" s="272"/>
      <c r="FS304" s="272"/>
      <c r="FT304" s="272"/>
      <c r="FU304" s="301"/>
      <c r="FV304" s="301"/>
      <c r="FW304" s="301"/>
      <c r="FX304" s="301"/>
      <c r="FY304" s="301"/>
      <c r="FZ304" s="301"/>
      <c r="GA304" s="301"/>
      <c r="GB304" s="301"/>
      <c r="GC304" s="301"/>
      <c r="GD304" s="301"/>
      <c r="GE304" s="301"/>
      <c r="GF304" s="301"/>
      <c r="GG304" s="301"/>
      <c r="GH304" s="31"/>
      <c r="GI304" s="31"/>
      <c r="GJ304" s="31"/>
      <c r="GK304" s="31"/>
      <c r="GL304" s="33"/>
      <c r="GM304" s="33"/>
      <c r="GN304" s="33"/>
      <c r="GO304" s="34"/>
      <c r="GP304" s="58"/>
      <c r="GQ304" s="33"/>
      <c r="GR304" s="33"/>
      <c r="GS304" s="33"/>
      <c r="GT304" s="33"/>
      <c r="GU304" s="33"/>
      <c r="GV304" s="33"/>
      <c r="GW304" s="33"/>
      <c r="GX304" s="33"/>
      <c r="GY304" s="33"/>
      <c r="GZ304" s="33"/>
      <c r="HA304" s="58"/>
      <c r="HB304" s="58"/>
      <c r="HC304" s="1930"/>
      <c r="HD304" s="51"/>
      <c r="HE304" s="51"/>
      <c r="HF304" s="51"/>
      <c r="HG304" s="51"/>
      <c r="HH304" s="59"/>
      <c r="HI304" s="39"/>
      <c r="HJ304" s="1040"/>
      <c r="HK304" s="1040"/>
      <c r="HL304" s="1040"/>
      <c r="HM304" s="33"/>
      <c r="HN304" s="90"/>
      <c r="HO304" s="90"/>
      <c r="HP304" s="1927"/>
      <c r="HQ304" s="1927"/>
      <c r="HR304" s="1927"/>
      <c r="HS304" s="1927"/>
      <c r="HT304" s="1927"/>
      <c r="HU304" s="1927"/>
      <c r="HV304" s="1927"/>
      <c r="HW304" s="1927"/>
      <c r="HX304" s="1927"/>
      <c r="HY304" s="1927"/>
      <c r="HZ304" s="1927"/>
      <c r="IA304" s="1927"/>
      <c r="IB304" s="1927"/>
      <c r="IC304" s="1927"/>
      <c r="ID304" s="1927"/>
      <c r="IE304" s="1927"/>
      <c r="IF304" s="1927"/>
      <c r="IG304" s="1927"/>
      <c r="IH304" s="1927"/>
      <c r="II304" s="1927"/>
      <c r="IJ304" s="1927"/>
      <c r="IK304" s="1927"/>
      <c r="IL304" s="1927"/>
      <c r="IM304" s="1927"/>
      <c r="IN304" s="1927"/>
      <c r="IO304" s="1927"/>
      <c r="IP304" s="1927"/>
      <c r="IQ304" s="1927"/>
      <c r="IR304" s="1927"/>
      <c r="IS304" s="1927"/>
      <c r="IT304" s="1927"/>
      <c r="IU304" s="1927"/>
      <c r="IV304" s="1927"/>
      <c r="IW304" s="1247"/>
    </row>
    <row r="305" spans="3:257" s="57" customFormat="1" ht="13.5" hidden="1" customHeight="1" thickBot="1">
      <c r="C305" s="1931"/>
      <c r="D305" s="1931"/>
      <c r="E305" s="271"/>
      <c r="F305" s="272"/>
      <c r="G305" s="272"/>
      <c r="H305" s="272"/>
      <c r="I305" s="272"/>
      <c r="J305" s="272"/>
      <c r="K305" s="272"/>
      <c r="L305" s="272"/>
      <c r="M305" s="1818"/>
      <c r="N305" s="1818"/>
      <c r="O305" s="1818"/>
      <c r="P305" s="1818"/>
      <c r="Q305" s="1818"/>
      <c r="R305" s="1818"/>
      <c r="S305" s="1818"/>
      <c r="T305" s="1818"/>
      <c r="U305" s="1818"/>
      <c r="V305" s="1818"/>
      <c r="W305" s="1818"/>
      <c r="X305" s="1818"/>
      <c r="Y305" s="1818"/>
      <c r="Z305" s="353"/>
      <c r="AA305" s="353"/>
      <c r="AB305" s="353"/>
      <c r="AC305" s="353"/>
      <c r="AD305" s="33"/>
      <c r="AE305" s="33"/>
      <c r="AF305" s="33"/>
      <c r="AG305" s="34"/>
      <c r="AH305" s="58"/>
      <c r="AI305" s="33"/>
      <c r="AJ305" s="33"/>
      <c r="AK305" s="33"/>
      <c r="AL305" s="33"/>
      <c r="AM305" s="33"/>
      <c r="AN305" s="33"/>
      <c r="AO305" s="33"/>
      <c r="AP305" s="33"/>
      <c r="AQ305" s="33"/>
      <c r="AR305" s="33"/>
      <c r="AS305" s="58"/>
      <c r="AT305" s="58"/>
      <c r="AU305" s="1118"/>
      <c r="AV305" s="1119"/>
      <c r="AW305" s="4319"/>
      <c r="AX305" s="1220" t="s">
        <v>8</v>
      </c>
      <c r="AY305" s="1219">
        <f ca="1">CC291</f>
        <v>0</v>
      </c>
      <c r="AZ305" s="1219">
        <f ca="1">CE291</f>
        <v>0</v>
      </c>
      <c r="BA305" s="1219">
        <f ca="1">CG291</f>
        <v>0</v>
      </c>
      <c r="BB305" s="1219">
        <f ca="1">CI291</f>
        <v>0</v>
      </c>
      <c r="BC305" s="1219">
        <f ca="1">CK291</f>
        <v>0</v>
      </c>
      <c r="BD305" s="1219">
        <f ca="1">CM291</f>
        <v>0</v>
      </c>
      <c r="BE305" s="1221">
        <f ca="1">CO291</f>
        <v>0</v>
      </c>
      <c r="BF305" s="1120"/>
      <c r="BG305" s="1121"/>
      <c r="BH305" s="4323"/>
      <c r="BI305" s="4324"/>
      <c r="BJ305" s="4325"/>
      <c r="BK305" s="747" t="s">
        <v>8</v>
      </c>
      <c r="BL305" s="523">
        <f t="shared" ref="BL305:BR305" ca="1" si="669">IF(BL39=0,0,IF(BL$14="X",0,AY305))</f>
        <v>0</v>
      </c>
      <c r="BM305" s="524">
        <f t="shared" ca="1" si="669"/>
        <v>0</v>
      </c>
      <c r="BN305" s="524">
        <f t="shared" ca="1" si="669"/>
        <v>0</v>
      </c>
      <c r="BO305" s="524">
        <f t="shared" ca="1" si="669"/>
        <v>0</v>
      </c>
      <c r="BP305" s="524">
        <f t="shared" ca="1" si="669"/>
        <v>0</v>
      </c>
      <c r="BQ305" s="1853">
        <f t="shared" ca="1" si="669"/>
        <v>0</v>
      </c>
      <c r="BR305" s="1854">
        <f t="shared" ca="1" si="669"/>
        <v>0</v>
      </c>
      <c r="BS305" s="525">
        <f t="shared" ca="1" si="637"/>
        <v>0</v>
      </c>
      <c r="BT305" s="524">
        <f t="shared" ca="1" si="615"/>
        <v>0</v>
      </c>
      <c r="BU305" s="524">
        <f t="shared" ca="1" si="616"/>
        <v>0</v>
      </c>
      <c r="BV305" s="524">
        <f t="shared" ca="1" si="617"/>
        <v>0</v>
      </c>
      <c r="BW305" s="524">
        <f t="shared" ca="1" si="618"/>
        <v>0</v>
      </c>
      <c r="BX305" s="1853">
        <f t="shared" ca="1" si="619"/>
        <v>0</v>
      </c>
      <c r="BY305" s="1862">
        <f t="shared" ca="1" si="620"/>
        <v>0</v>
      </c>
      <c r="BZ305" s="639">
        <f t="shared" ca="1" si="621"/>
        <v>0</v>
      </c>
      <c r="CA305" s="639">
        <f t="shared" ca="1" si="622"/>
        <v>0</v>
      </c>
      <c r="CB305" s="639">
        <f t="shared" ca="1" si="623"/>
        <v>0</v>
      </c>
      <c r="CC305" s="524">
        <f t="shared" ca="1" si="624"/>
        <v>0</v>
      </c>
      <c r="CD305" s="526">
        <f t="shared" ca="1" si="625"/>
        <v>0</v>
      </c>
      <c r="CE305" s="1867">
        <f t="shared" ca="1" si="626"/>
        <v>0</v>
      </c>
      <c r="CF305" s="1867">
        <f t="shared" ref="CF305" ca="1" si="670">IF(CF39=0,0,(IF(CF$14="X",0,BE305)))</f>
        <v>0</v>
      </c>
      <c r="CG305" s="526">
        <f t="shared" ref="CG305:CM305" ca="1" si="671">IF(CG39=0,0,(IF(CG$14="X",0,AY305)))</f>
        <v>0</v>
      </c>
      <c r="CH305" s="526">
        <f t="shared" ca="1" si="671"/>
        <v>0</v>
      </c>
      <c r="CI305" s="526">
        <f t="shared" ca="1" si="671"/>
        <v>0</v>
      </c>
      <c r="CJ305" s="526">
        <f t="shared" ca="1" si="671"/>
        <v>0</v>
      </c>
      <c r="CK305" s="526">
        <f t="shared" ca="1" si="671"/>
        <v>0</v>
      </c>
      <c r="CL305" s="1867">
        <f t="shared" ca="1" si="671"/>
        <v>0</v>
      </c>
      <c r="CM305" s="1867">
        <f t="shared" ca="1" si="671"/>
        <v>0</v>
      </c>
      <c r="CN305" s="526">
        <f t="shared" si="629"/>
        <v>0</v>
      </c>
      <c r="CO305" s="526">
        <f t="shared" si="630"/>
        <v>0</v>
      </c>
      <c r="CP305" s="526">
        <f t="shared" si="631"/>
        <v>0</v>
      </c>
      <c r="CQ305" s="526">
        <f t="shared" si="632"/>
        <v>0</v>
      </c>
      <c r="CR305" s="526">
        <f t="shared" si="633"/>
        <v>0</v>
      </c>
      <c r="CS305" s="2375" t="str">
        <f t="shared" si="601"/>
        <v/>
      </c>
      <c r="CT305" s="1873">
        <f t="shared" si="634"/>
        <v>0</v>
      </c>
      <c r="CU305" s="858">
        <f t="shared" ca="1" si="635"/>
        <v>0</v>
      </c>
      <c r="CV305" s="1049"/>
      <c r="CW305" s="1062"/>
      <c r="CX305" s="181"/>
      <c r="CY305" s="181"/>
      <c r="CZ305" s="181"/>
      <c r="DA305" s="181"/>
      <c r="DB305" s="181"/>
      <c r="DC305" s="182"/>
      <c r="DD305" s="1801"/>
      <c r="DE305" s="63"/>
      <c r="DF305" s="63"/>
      <c r="DG305" s="63"/>
      <c r="DH305" s="63"/>
      <c r="DI305" s="63"/>
      <c r="DJ305" s="63"/>
      <c r="DK305" s="63"/>
      <c r="DL305" s="64"/>
      <c r="DM305" s="64"/>
      <c r="DN305" s="64"/>
      <c r="DO305" s="64"/>
      <c r="DP305" s="64"/>
      <c r="DQ305" s="64"/>
      <c r="DR305" s="64"/>
      <c r="DS305" s="21"/>
      <c r="EE305" s="1780"/>
      <c r="EN305" s="1931"/>
      <c r="EO305" s="1931"/>
      <c r="EP305" s="1931"/>
      <c r="EQ305" s="1931"/>
      <c r="ER305" s="1931"/>
      <c r="FJ305" s="800"/>
      <c r="FM305" s="271"/>
      <c r="FN305" s="272"/>
      <c r="FO305" s="272"/>
      <c r="FP305" s="272"/>
      <c r="FQ305" s="272"/>
      <c r="FR305" s="272"/>
      <c r="FS305" s="272"/>
      <c r="FT305" s="272"/>
      <c r="FU305" s="301"/>
      <c r="FV305" s="301"/>
      <c r="FW305" s="301"/>
      <c r="FX305" s="301"/>
      <c r="FY305" s="301"/>
      <c r="FZ305" s="301"/>
      <c r="GA305" s="301"/>
      <c r="GB305" s="301"/>
      <c r="GC305" s="301"/>
      <c r="GD305" s="301"/>
      <c r="GE305" s="301"/>
      <c r="GF305" s="301"/>
      <c r="GG305" s="301"/>
      <c r="GH305" s="31"/>
      <c r="GI305" s="31"/>
      <c r="GJ305" s="31"/>
      <c r="GK305" s="31"/>
      <c r="GL305" s="33"/>
      <c r="GM305" s="33"/>
      <c r="GN305" s="33"/>
      <c r="GO305" s="34"/>
      <c r="GP305" s="58"/>
      <c r="GQ305" s="33"/>
      <c r="GR305" s="33"/>
      <c r="GS305" s="33"/>
      <c r="GT305" s="33"/>
      <c r="GU305" s="33"/>
      <c r="GV305" s="33"/>
      <c r="GW305" s="33"/>
      <c r="GX305" s="33"/>
      <c r="GY305" s="33"/>
      <c r="GZ305" s="33"/>
      <c r="HA305" s="58"/>
      <c r="HB305" s="58"/>
      <c r="HC305" s="1930"/>
      <c r="HD305" s="51"/>
      <c r="HE305" s="51"/>
      <c r="HF305" s="51"/>
      <c r="HG305" s="51"/>
      <c r="HH305" s="59"/>
      <c r="HI305" s="39"/>
      <c r="HJ305" s="1040"/>
      <c r="HK305" s="1040"/>
      <c r="HL305" s="1040"/>
      <c r="HM305" s="33"/>
      <c r="HN305" s="90"/>
      <c r="HO305" s="90"/>
      <c r="HP305" s="1927"/>
      <c r="HQ305" s="1927"/>
      <c r="HR305" s="1927"/>
      <c r="HS305" s="1927"/>
      <c r="HT305" s="1927"/>
      <c r="HU305" s="1927"/>
      <c r="HV305" s="1927"/>
      <c r="HW305" s="1927"/>
      <c r="HX305" s="1927"/>
      <c r="HY305" s="1927"/>
      <c r="HZ305" s="1927"/>
      <c r="IA305" s="1927"/>
      <c r="IB305" s="1927"/>
      <c r="IC305" s="1927"/>
      <c r="ID305" s="1927"/>
      <c r="IE305" s="1927"/>
      <c r="IF305" s="1927"/>
      <c r="IG305" s="1927"/>
      <c r="IH305" s="1927"/>
      <c r="II305" s="1927"/>
      <c r="IJ305" s="1927"/>
      <c r="IK305" s="1927"/>
      <c r="IL305" s="1927"/>
      <c r="IM305" s="1927"/>
      <c r="IN305" s="1927"/>
      <c r="IO305" s="1927"/>
      <c r="IP305" s="1927"/>
      <c r="IQ305" s="1927"/>
      <c r="IR305" s="1927"/>
      <c r="IS305" s="1927"/>
      <c r="IT305" s="1927"/>
      <c r="IU305" s="1927"/>
      <c r="IV305" s="1927"/>
      <c r="IW305" s="1247"/>
    </row>
    <row r="306" spans="3:257" s="57" customFormat="1" ht="12.75" hidden="1" customHeight="1">
      <c r="C306" s="1931"/>
      <c r="D306" s="1931"/>
      <c r="E306" s="271"/>
      <c r="F306" s="272"/>
      <c r="G306" s="272"/>
      <c r="H306" s="272"/>
      <c r="I306" s="272"/>
      <c r="J306" s="272"/>
      <c r="K306" s="272"/>
      <c r="L306" s="272"/>
      <c r="M306" s="1818"/>
      <c r="N306" s="1818"/>
      <c r="O306" s="1818"/>
      <c r="P306" s="1818"/>
      <c r="Q306" s="1818"/>
      <c r="R306" s="1818"/>
      <c r="S306" s="1818"/>
      <c r="T306" s="1818"/>
      <c r="U306" s="1818"/>
      <c r="V306" s="1818"/>
      <c r="W306" s="1818"/>
      <c r="X306" s="1818"/>
      <c r="Y306" s="1818"/>
      <c r="Z306" s="353"/>
      <c r="AA306" s="353"/>
      <c r="AB306" s="353"/>
      <c r="AC306" s="353"/>
      <c r="AD306" s="33"/>
      <c r="AE306" s="33"/>
      <c r="AF306" s="33"/>
      <c r="AG306" s="34"/>
      <c r="AH306" s="58"/>
      <c r="AI306" s="33"/>
      <c r="AJ306" s="33"/>
      <c r="AK306" s="33"/>
      <c r="AL306" s="33"/>
      <c r="AM306" s="33"/>
      <c r="AN306" s="33"/>
      <c r="AO306" s="33"/>
      <c r="AP306" s="33"/>
      <c r="AQ306" s="33"/>
      <c r="AR306" s="33"/>
      <c r="AS306" s="58"/>
      <c r="AT306" s="58"/>
      <c r="AU306" s="1118"/>
      <c r="AV306" s="1119"/>
      <c r="AW306" s="4318" t="str">
        <f t="shared" ref="AW306" si="672">AW54</f>
        <v>ZİRAAT FAK.</v>
      </c>
      <c r="AX306" s="1222" t="s">
        <v>7</v>
      </c>
      <c r="AY306" s="1223">
        <f ca="1">CB292</f>
        <v>0</v>
      </c>
      <c r="AZ306" s="1223">
        <f ca="1">CD292</f>
        <v>0</v>
      </c>
      <c r="BA306" s="1223">
        <f ca="1">CF292</f>
        <v>0</v>
      </c>
      <c r="BB306" s="1223">
        <f ca="1">CH292</f>
        <v>0</v>
      </c>
      <c r="BC306" s="1223">
        <f ca="1">CJ292</f>
        <v>0</v>
      </c>
      <c r="BD306" s="1223">
        <f ca="1">CL292</f>
        <v>0</v>
      </c>
      <c r="BE306" s="1224">
        <f ca="1">CN292</f>
        <v>0</v>
      </c>
      <c r="BF306" s="1120"/>
      <c r="BG306" s="1121"/>
      <c r="BH306" s="4323" t="str">
        <f t="shared" ref="BH306" si="673">AW306</f>
        <v>ZİRAAT FAK.</v>
      </c>
      <c r="BI306" s="4324"/>
      <c r="BJ306" s="4325"/>
      <c r="BK306" s="747" t="s">
        <v>7</v>
      </c>
      <c r="BL306" s="523">
        <f t="shared" ref="BL306:BR306" ca="1" si="674">IF(BL40=0,0,IF(BL$14="X",0,AY306))</f>
        <v>0</v>
      </c>
      <c r="BM306" s="524">
        <f t="shared" ca="1" si="674"/>
        <v>0</v>
      </c>
      <c r="BN306" s="524">
        <f t="shared" ca="1" si="674"/>
        <v>0</v>
      </c>
      <c r="BO306" s="524">
        <f t="shared" ca="1" si="674"/>
        <v>0</v>
      </c>
      <c r="BP306" s="524">
        <f t="shared" ca="1" si="674"/>
        <v>0</v>
      </c>
      <c r="BQ306" s="1853">
        <f t="shared" ca="1" si="674"/>
        <v>0</v>
      </c>
      <c r="BR306" s="1854">
        <f t="shared" ca="1" si="674"/>
        <v>0</v>
      </c>
      <c r="BS306" s="525">
        <f t="shared" ca="1" si="637"/>
        <v>0</v>
      </c>
      <c r="BT306" s="524">
        <f t="shared" ca="1" si="615"/>
        <v>0</v>
      </c>
      <c r="BU306" s="524">
        <f t="shared" ca="1" si="616"/>
        <v>0</v>
      </c>
      <c r="BV306" s="524">
        <f t="shared" ca="1" si="617"/>
        <v>0</v>
      </c>
      <c r="BW306" s="524">
        <f t="shared" ca="1" si="618"/>
        <v>0</v>
      </c>
      <c r="BX306" s="1853">
        <f t="shared" ca="1" si="619"/>
        <v>0</v>
      </c>
      <c r="BY306" s="1862">
        <f t="shared" ca="1" si="620"/>
        <v>0</v>
      </c>
      <c r="BZ306" s="639">
        <f t="shared" ca="1" si="621"/>
        <v>0</v>
      </c>
      <c r="CA306" s="639">
        <f t="shared" ca="1" si="622"/>
        <v>0</v>
      </c>
      <c r="CB306" s="639">
        <f t="shared" ca="1" si="623"/>
        <v>0</v>
      </c>
      <c r="CC306" s="524">
        <f t="shared" ca="1" si="624"/>
        <v>0</v>
      </c>
      <c r="CD306" s="526">
        <f t="shared" ca="1" si="625"/>
        <v>0</v>
      </c>
      <c r="CE306" s="1867">
        <f t="shared" ca="1" si="626"/>
        <v>0</v>
      </c>
      <c r="CF306" s="1867">
        <f t="shared" ref="CF306" ca="1" si="675">IF(CF40=0,0,(IF(CF$14="X",0,BE306)))</f>
        <v>0</v>
      </c>
      <c r="CG306" s="526">
        <f t="shared" ref="CG306:CM306" ca="1" si="676">IF(CG40=0,0,(IF(CG$14="X",0,AY306)))</f>
        <v>0</v>
      </c>
      <c r="CH306" s="526">
        <f t="shared" ca="1" si="676"/>
        <v>0</v>
      </c>
      <c r="CI306" s="526">
        <f t="shared" ca="1" si="676"/>
        <v>0</v>
      </c>
      <c r="CJ306" s="526">
        <f t="shared" ca="1" si="676"/>
        <v>0</v>
      </c>
      <c r="CK306" s="526">
        <f t="shared" ca="1" si="676"/>
        <v>0</v>
      </c>
      <c r="CL306" s="1867">
        <f t="shared" ca="1" si="676"/>
        <v>0</v>
      </c>
      <c r="CM306" s="1867">
        <f t="shared" ca="1" si="676"/>
        <v>0</v>
      </c>
      <c r="CN306" s="526">
        <f t="shared" si="629"/>
        <v>0</v>
      </c>
      <c r="CO306" s="526">
        <f t="shared" si="630"/>
        <v>0</v>
      </c>
      <c r="CP306" s="526">
        <f t="shared" si="631"/>
        <v>0</v>
      </c>
      <c r="CQ306" s="526">
        <f t="shared" si="632"/>
        <v>0</v>
      </c>
      <c r="CR306" s="526">
        <f t="shared" si="633"/>
        <v>0</v>
      </c>
      <c r="CS306" s="2375" t="str">
        <f t="shared" si="601"/>
        <v/>
      </c>
      <c r="CT306" s="1873">
        <f t="shared" si="634"/>
        <v>0</v>
      </c>
      <c r="CU306" s="858">
        <f t="shared" ca="1" si="635"/>
        <v>0</v>
      </c>
      <c r="CV306" s="1049"/>
      <c r="CW306" s="1062"/>
      <c r="CX306" s="181"/>
      <c r="CY306" s="181"/>
      <c r="CZ306" s="181"/>
      <c r="DA306" s="181"/>
      <c r="DB306" s="181"/>
      <c r="DC306" s="182"/>
      <c r="DD306" s="1801"/>
      <c r="DE306" s="63"/>
      <c r="DF306" s="63"/>
      <c r="DG306" s="63"/>
      <c r="DH306" s="63"/>
      <c r="DI306" s="63"/>
      <c r="DJ306" s="63"/>
      <c r="DK306" s="63"/>
      <c r="DL306" s="64"/>
      <c r="DM306" s="64"/>
      <c r="DN306" s="64"/>
      <c r="DO306" s="64"/>
      <c r="DP306" s="64"/>
      <c r="DQ306" s="64"/>
      <c r="DR306" s="64"/>
      <c r="DS306" s="21"/>
      <c r="EE306" s="1780"/>
      <c r="EN306" s="1931"/>
      <c r="EO306" s="1931"/>
      <c r="EP306" s="1931"/>
      <c r="EQ306" s="1931"/>
      <c r="ER306" s="1931"/>
      <c r="FJ306" s="800"/>
      <c r="FM306" s="271"/>
      <c r="FN306" s="272"/>
      <c r="FO306" s="272"/>
      <c r="FP306" s="272"/>
      <c r="FQ306" s="272"/>
      <c r="FR306" s="272"/>
      <c r="FS306" s="272"/>
      <c r="FT306" s="272"/>
      <c r="FU306" s="301"/>
      <c r="FV306" s="301"/>
      <c r="FW306" s="301"/>
      <c r="FX306" s="301"/>
      <c r="FY306" s="301"/>
      <c r="FZ306" s="301"/>
      <c r="GA306" s="301"/>
      <c r="GB306" s="301"/>
      <c r="GC306" s="301"/>
      <c r="GD306" s="301"/>
      <c r="GE306" s="301"/>
      <c r="GF306" s="301"/>
      <c r="GG306" s="301"/>
      <c r="GH306" s="31"/>
      <c r="GI306" s="31"/>
      <c r="GJ306" s="31"/>
      <c r="GK306" s="31"/>
      <c r="GL306" s="33"/>
      <c r="GM306" s="33"/>
      <c r="GN306" s="33"/>
      <c r="GO306" s="34"/>
      <c r="GP306" s="58"/>
      <c r="GQ306" s="33"/>
      <c r="GR306" s="33"/>
      <c r="GS306" s="33"/>
      <c r="GT306" s="33"/>
      <c r="GU306" s="33"/>
      <c r="GV306" s="33"/>
      <c r="GW306" s="33"/>
      <c r="GX306" s="33"/>
      <c r="GY306" s="33"/>
      <c r="GZ306" s="33"/>
      <c r="HA306" s="58"/>
      <c r="HB306" s="58"/>
      <c r="HC306" s="1930"/>
      <c r="HD306" s="51"/>
      <c r="HE306" s="51"/>
      <c r="HF306" s="51"/>
      <c r="HG306" s="51"/>
      <c r="HH306" s="59"/>
      <c r="HI306" s="39"/>
      <c r="HJ306" s="1040"/>
      <c r="HK306" s="1040"/>
      <c r="HL306" s="1040"/>
      <c r="HM306" s="33"/>
      <c r="HN306" s="90"/>
      <c r="HO306" s="90"/>
      <c r="HP306" s="1927"/>
      <c r="HQ306" s="1927"/>
      <c r="HR306" s="1927"/>
      <c r="HS306" s="1927"/>
      <c r="HT306" s="1927"/>
      <c r="HU306" s="1927"/>
      <c r="HV306" s="1927"/>
      <c r="HW306" s="1927"/>
      <c r="HX306" s="1927"/>
      <c r="HY306" s="1927"/>
      <c r="HZ306" s="1927"/>
      <c r="IA306" s="1927"/>
      <c r="IB306" s="1927"/>
      <c r="IC306" s="1927"/>
      <c r="ID306" s="1927"/>
      <c r="IE306" s="1927"/>
      <c r="IF306" s="1927"/>
      <c r="IG306" s="1927"/>
      <c r="IH306" s="1927"/>
      <c r="II306" s="1927"/>
      <c r="IJ306" s="1927"/>
      <c r="IK306" s="1927"/>
      <c r="IL306" s="1927"/>
      <c r="IM306" s="1927"/>
      <c r="IN306" s="1927"/>
      <c r="IO306" s="1927"/>
      <c r="IP306" s="1927"/>
      <c r="IQ306" s="1927"/>
      <c r="IR306" s="1927"/>
      <c r="IS306" s="1927"/>
      <c r="IT306" s="1927"/>
      <c r="IU306" s="1927"/>
      <c r="IV306" s="1927"/>
      <c r="IW306" s="1247"/>
    </row>
    <row r="307" spans="3:257" s="57" customFormat="1" ht="13.5" hidden="1" customHeight="1" thickBot="1">
      <c r="C307" s="1931"/>
      <c r="D307" s="1931"/>
      <c r="E307" s="1267"/>
      <c r="F307" s="1268"/>
      <c r="G307" s="1268"/>
      <c r="H307" s="1268"/>
      <c r="I307" s="1268"/>
      <c r="J307" s="1268"/>
      <c r="K307" s="1268"/>
      <c r="L307" s="1268"/>
      <c r="M307" s="1819"/>
      <c r="N307" s="1819"/>
      <c r="O307" s="1819"/>
      <c r="P307" s="1819"/>
      <c r="Q307" s="1819"/>
      <c r="R307" s="1819"/>
      <c r="S307" s="1819"/>
      <c r="T307" s="1819"/>
      <c r="U307" s="1819"/>
      <c r="V307" s="1819"/>
      <c r="W307" s="1819"/>
      <c r="X307" s="1819"/>
      <c r="Y307" s="1819"/>
      <c r="Z307" s="353"/>
      <c r="AA307" s="353"/>
      <c r="AB307" s="353"/>
      <c r="AC307" s="353"/>
      <c r="AD307" s="33"/>
      <c r="AE307" s="33"/>
      <c r="AF307" s="33"/>
      <c r="AG307" s="34"/>
      <c r="AH307" s="58"/>
      <c r="AI307" s="33"/>
      <c r="AJ307" s="33"/>
      <c r="AK307" s="33"/>
      <c r="AL307" s="33"/>
      <c r="AM307" s="33"/>
      <c r="AN307" s="33"/>
      <c r="AO307" s="33"/>
      <c r="AP307" s="33"/>
      <c r="AQ307" s="33"/>
      <c r="AR307" s="33"/>
      <c r="AS307" s="58"/>
      <c r="AT307" s="58"/>
      <c r="AU307" s="1109"/>
      <c r="AV307" s="1110"/>
      <c r="AW307" s="4319"/>
      <c r="AX307" s="1220" t="s">
        <v>8</v>
      </c>
      <c r="AY307" s="1219">
        <f ca="1">CC292</f>
        <v>0</v>
      </c>
      <c r="AZ307" s="1219">
        <f ca="1">CE292</f>
        <v>0</v>
      </c>
      <c r="BA307" s="1219">
        <f ca="1">CG292</f>
        <v>0</v>
      </c>
      <c r="BB307" s="1219">
        <f ca="1">CI292</f>
        <v>0</v>
      </c>
      <c r="BC307" s="1219">
        <f ca="1">CK292</f>
        <v>0</v>
      </c>
      <c r="BD307" s="1219">
        <f ca="1">CM292</f>
        <v>0</v>
      </c>
      <c r="BE307" s="1221">
        <f ca="1">CO292</f>
        <v>0</v>
      </c>
      <c r="BF307" s="1116"/>
      <c r="BG307" s="1117"/>
      <c r="BH307" s="5051"/>
      <c r="BI307" s="4518"/>
      <c r="BJ307" s="4519"/>
      <c r="BK307" s="1064" t="s">
        <v>8</v>
      </c>
      <c r="BL307" s="1065">
        <f t="shared" ref="BL307:BR307" ca="1" si="677">IF(BL41=0,0,IF(BL$14="X",0,AY307))</f>
        <v>0</v>
      </c>
      <c r="BM307" s="1066">
        <f t="shared" ca="1" si="677"/>
        <v>0</v>
      </c>
      <c r="BN307" s="1066">
        <f t="shared" ca="1" si="677"/>
        <v>0</v>
      </c>
      <c r="BO307" s="1066">
        <f t="shared" ca="1" si="677"/>
        <v>0</v>
      </c>
      <c r="BP307" s="1066">
        <f ca="1">IF(BP41=0,0,IF(BP$14="X",0,BC307))</f>
        <v>0</v>
      </c>
      <c r="BQ307" s="1859">
        <f t="shared" ca="1" si="677"/>
        <v>0</v>
      </c>
      <c r="BR307" s="1860">
        <f t="shared" ca="1" si="677"/>
        <v>0</v>
      </c>
      <c r="BS307" s="1067">
        <f t="shared" ca="1" si="637"/>
        <v>0</v>
      </c>
      <c r="BT307" s="1066">
        <f t="shared" ca="1" si="615"/>
        <v>0</v>
      </c>
      <c r="BU307" s="1066">
        <f t="shared" ca="1" si="616"/>
        <v>0</v>
      </c>
      <c r="BV307" s="1066">
        <f t="shared" ca="1" si="617"/>
        <v>0</v>
      </c>
      <c r="BW307" s="1066">
        <f t="shared" ca="1" si="618"/>
        <v>0</v>
      </c>
      <c r="BX307" s="1859">
        <f t="shared" ca="1" si="619"/>
        <v>0</v>
      </c>
      <c r="BY307" s="1865">
        <f t="shared" ca="1" si="620"/>
        <v>0</v>
      </c>
      <c r="BZ307" s="1068">
        <f t="shared" ca="1" si="621"/>
        <v>0</v>
      </c>
      <c r="CA307" s="1068">
        <f t="shared" ca="1" si="622"/>
        <v>0</v>
      </c>
      <c r="CB307" s="1068">
        <f t="shared" ca="1" si="623"/>
        <v>0</v>
      </c>
      <c r="CC307" s="1066">
        <f t="shared" ca="1" si="624"/>
        <v>0</v>
      </c>
      <c r="CD307" s="1069">
        <f t="shared" ca="1" si="625"/>
        <v>0</v>
      </c>
      <c r="CE307" s="1870">
        <f t="shared" ca="1" si="626"/>
        <v>0</v>
      </c>
      <c r="CF307" s="1870">
        <f t="shared" ref="CF307" ca="1" si="678">IF(CF41=0,0,(IF(CF$14="X",0,BE307)))</f>
        <v>0</v>
      </c>
      <c r="CG307" s="1069">
        <f t="shared" ref="CG307:CM307" ca="1" si="679">IF(CG41=0,0,(IF(CG$14="X",0,AY307)))</f>
        <v>0</v>
      </c>
      <c r="CH307" s="1069">
        <f t="shared" ca="1" si="679"/>
        <v>0</v>
      </c>
      <c r="CI307" s="1069">
        <f t="shared" ca="1" si="679"/>
        <v>0</v>
      </c>
      <c r="CJ307" s="1069">
        <f t="shared" ca="1" si="679"/>
        <v>0</v>
      </c>
      <c r="CK307" s="1069">
        <f t="shared" ca="1" si="679"/>
        <v>0</v>
      </c>
      <c r="CL307" s="1870">
        <f t="shared" ca="1" si="679"/>
        <v>0</v>
      </c>
      <c r="CM307" s="1870">
        <f t="shared" ca="1" si="679"/>
        <v>0</v>
      </c>
      <c r="CN307" s="1069">
        <f t="shared" si="629"/>
        <v>0</v>
      </c>
      <c r="CO307" s="1069">
        <f t="shared" si="630"/>
        <v>0</v>
      </c>
      <c r="CP307" s="1069">
        <f t="shared" si="631"/>
        <v>0</v>
      </c>
      <c r="CQ307" s="1069">
        <f t="shared" si="632"/>
        <v>0</v>
      </c>
      <c r="CR307" s="1069">
        <f t="shared" si="633"/>
        <v>0</v>
      </c>
      <c r="CS307" s="2375" t="str">
        <f t="shared" si="601"/>
        <v/>
      </c>
      <c r="CT307" s="1876">
        <f t="shared" si="634"/>
        <v>0</v>
      </c>
      <c r="CU307" s="1099">
        <f t="shared" ca="1" si="635"/>
        <v>0</v>
      </c>
      <c r="CV307" s="1071"/>
      <c r="CW307" s="1072"/>
      <c r="CX307" s="181"/>
      <c r="CY307" s="181"/>
      <c r="CZ307" s="181"/>
      <c r="DA307" s="181"/>
      <c r="DB307" s="181"/>
      <c r="DC307" s="182"/>
      <c r="DD307" s="1801"/>
      <c r="DE307" s="63"/>
      <c r="DF307" s="63"/>
      <c r="DG307" s="63"/>
      <c r="DH307" s="63"/>
      <c r="DI307" s="63"/>
      <c r="DJ307" s="63"/>
      <c r="DK307" s="63"/>
      <c r="DL307" s="64"/>
      <c r="DM307" s="64"/>
      <c r="DN307" s="64"/>
      <c r="DO307" s="64"/>
      <c r="DP307" s="64"/>
      <c r="DQ307" s="64"/>
      <c r="DR307" s="64"/>
      <c r="DS307" s="21"/>
      <c r="EE307" s="1780"/>
      <c r="EN307" s="1931"/>
      <c r="EO307" s="1931"/>
      <c r="EP307" s="1931"/>
      <c r="EQ307" s="1931"/>
      <c r="ER307" s="1931"/>
      <c r="FJ307" s="800"/>
      <c r="FM307" s="271"/>
      <c r="FN307" s="272"/>
      <c r="FO307" s="272"/>
      <c r="FP307" s="272"/>
      <c r="FQ307" s="272"/>
      <c r="FR307" s="272"/>
      <c r="FS307" s="272"/>
      <c r="FT307" s="272"/>
      <c r="FU307" s="301"/>
      <c r="FV307" s="301"/>
      <c r="FW307" s="301"/>
      <c r="FX307" s="301"/>
      <c r="FY307" s="301"/>
      <c r="FZ307" s="301"/>
      <c r="GA307" s="301"/>
      <c r="GB307" s="301"/>
      <c r="GC307" s="301"/>
      <c r="GD307" s="301"/>
      <c r="GE307" s="301"/>
      <c r="GF307" s="301"/>
      <c r="GG307" s="301"/>
      <c r="GH307" s="31"/>
      <c r="GI307" s="31"/>
      <c r="GJ307" s="31"/>
      <c r="GK307" s="31"/>
      <c r="GL307" s="33"/>
      <c r="GM307" s="33"/>
      <c r="GN307" s="33"/>
      <c r="GO307" s="34"/>
      <c r="GP307" s="58"/>
      <c r="GQ307" s="33"/>
      <c r="GR307" s="33"/>
      <c r="GS307" s="33"/>
      <c r="GT307" s="33"/>
      <c r="GU307" s="33"/>
      <c r="GV307" s="33"/>
      <c r="GW307" s="33"/>
      <c r="GX307" s="33"/>
      <c r="GY307" s="33"/>
      <c r="GZ307" s="33"/>
      <c r="HA307" s="58"/>
      <c r="HB307" s="58"/>
      <c r="HC307" s="1930"/>
      <c r="HD307" s="51"/>
      <c r="HE307" s="51"/>
      <c r="HF307" s="51"/>
      <c r="HG307" s="51"/>
      <c r="HH307" s="59"/>
      <c r="HI307" s="39"/>
      <c r="HJ307" s="1040"/>
      <c r="HK307" s="1040"/>
      <c r="HL307" s="1040"/>
      <c r="HM307" s="33"/>
      <c r="HN307" s="90"/>
      <c r="HO307" s="90"/>
      <c r="HP307" s="1927"/>
      <c r="HQ307" s="1927"/>
      <c r="HR307" s="1927"/>
      <c r="HS307" s="1927"/>
      <c r="HT307" s="1927"/>
      <c r="HU307" s="1927"/>
      <c r="HV307" s="1927"/>
      <c r="HW307" s="1927"/>
      <c r="HX307" s="1927"/>
      <c r="HY307" s="1927"/>
      <c r="HZ307" s="1927"/>
      <c r="IA307" s="1927"/>
      <c r="IB307" s="1927"/>
      <c r="IC307" s="1927"/>
      <c r="ID307" s="1927"/>
      <c r="IE307" s="1927"/>
      <c r="IF307" s="1927"/>
      <c r="IG307" s="1927"/>
      <c r="IH307" s="1927"/>
      <c r="II307" s="1927"/>
      <c r="IJ307" s="1927"/>
      <c r="IK307" s="1927"/>
      <c r="IL307" s="1927"/>
      <c r="IM307" s="1927"/>
      <c r="IN307" s="1927"/>
      <c r="IO307" s="1927"/>
      <c r="IP307" s="1927"/>
      <c r="IQ307" s="1927"/>
      <c r="IR307" s="1927"/>
      <c r="IS307" s="1927"/>
      <c r="IT307" s="1927"/>
      <c r="IU307" s="1927"/>
      <c r="IV307" s="1927"/>
      <c r="IW307" s="1247"/>
    </row>
    <row r="308" spans="3:257" ht="12.75" hidden="1" customHeight="1">
      <c r="CS308" s="2375" t="str">
        <f t="shared" si="601"/>
        <v/>
      </c>
    </row>
    <row r="309" spans="3:257" ht="12.75" hidden="1" customHeight="1">
      <c r="CS309" s="2375" t="str">
        <f t="shared" si="601"/>
        <v/>
      </c>
    </row>
    <row r="310" spans="3:257" ht="12.75" hidden="1" customHeight="1">
      <c r="CS310" s="2375" t="str">
        <f t="shared" si="601"/>
        <v/>
      </c>
    </row>
    <row r="311" spans="3:257" ht="12.75" hidden="1" customHeight="1">
      <c r="CS311" s="2375" t="str">
        <f t="shared" si="601"/>
        <v/>
      </c>
    </row>
    <row r="312" spans="3:257" ht="12.75" hidden="1" customHeight="1">
      <c r="CS312" s="2375" t="str">
        <f t="shared" si="601"/>
        <v/>
      </c>
    </row>
    <row r="313" spans="3:257" ht="12.75" hidden="1" customHeight="1">
      <c r="CS313" s="2375" t="str">
        <f t="shared" si="601"/>
        <v/>
      </c>
    </row>
    <row r="314" spans="3:257" s="84" customFormat="1" ht="12.75" hidden="1" customHeight="1">
      <c r="C314" s="738"/>
      <c r="D314" s="1327"/>
      <c r="E314" s="604"/>
      <c r="F314" s="4305">
        <f t="shared" ref="F314:F332" si="680">F148</f>
        <v>0</v>
      </c>
      <c r="G314" s="4305"/>
      <c r="H314" s="4305"/>
      <c r="I314" s="4305"/>
      <c r="J314" s="4305"/>
      <c r="K314" s="1937"/>
      <c r="L314" s="1937"/>
      <c r="M314" s="605"/>
      <c r="N314" s="605"/>
      <c r="O314" s="605"/>
      <c r="P314" s="605"/>
      <c r="Q314" s="605"/>
      <c r="R314" s="605"/>
      <c r="S314" s="605"/>
      <c r="T314" s="605"/>
      <c r="U314" s="605"/>
      <c r="V314" s="605"/>
      <c r="W314" s="605"/>
      <c r="X314" s="605"/>
      <c r="Y314" s="605"/>
      <c r="Z314" s="605"/>
      <c r="AA314" s="605"/>
      <c r="AB314" s="605"/>
      <c r="AC314" s="605"/>
      <c r="AD314" s="605"/>
      <c r="AE314" s="605"/>
      <c r="AF314" s="605"/>
      <c r="AG314" s="668"/>
      <c r="AH314" s="668"/>
      <c r="AI314" s="668"/>
      <c r="AJ314" s="668"/>
      <c r="AK314" s="668"/>
      <c r="AL314" s="668"/>
      <c r="AM314" s="669"/>
      <c r="AN314" s="669"/>
      <c r="AO314" s="670"/>
      <c r="AP314" s="955">
        <f>AA170</f>
        <v>0</v>
      </c>
      <c r="AQ314" s="956">
        <f>AP314</f>
        <v>0</v>
      </c>
      <c r="AR314" s="956">
        <f>AP314</f>
        <v>0</v>
      </c>
      <c r="AS314" s="957">
        <f t="shared" ref="AS314:AS326" si="681">AP314</f>
        <v>0</v>
      </c>
      <c r="AT314" s="957">
        <f t="shared" ref="AT314:AT326" si="682">AP314</f>
        <v>0</v>
      </c>
      <c r="AU314" s="957">
        <f>AP314</f>
        <v>0</v>
      </c>
      <c r="AV314" s="957"/>
      <c r="AW314" s="958">
        <f t="shared" ref="AW314:AW326" si="683">AP314</f>
        <v>0</v>
      </c>
      <c r="AX314" s="959">
        <f t="shared" ref="AX314:AX326" si="684">AP314</f>
        <v>0</v>
      </c>
      <c r="AY314" s="959">
        <f t="shared" ref="AY314:AY326" si="685">AP314</f>
        <v>0</v>
      </c>
      <c r="AZ314" s="959">
        <f t="shared" ref="AZ314:AZ326" si="686">AP314</f>
        <v>0</v>
      </c>
      <c r="BA314" s="959">
        <f t="shared" ref="BA314:BA326" si="687">AP314</f>
        <v>0</v>
      </c>
      <c r="BB314" s="959">
        <f t="shared" ref="BB314:BB326" si="688">AP314</f>
        <v>0</v>
      </c>
      <c r="BC314" s="959">
        <f t="shared" ref="BC314:BC326" si="689">AP314</f>
        <v>0</v>
      </c>
      <c r="BD314" s="959">
        <f t="shared" ref="BD314:BD320" si="690">AP314</f>
        <v>0</v>
      </c>
      <c r="BE314" s="673"/>
      <c r="BF314" s="670"/>
      <c r="BG314" s="674"/>
      <c r="BH314" s="346"/>
      <c r="BI314" s="606"/>
      <c r="BJ314" s="607"/>
      <c r="BK314" s="345"/>
      <c r="BL314" s="1937"/>
      <c r="BM314" s="1937"/>
      <c r="BN314" s="1937"/>
      <c r="BO314" s="1937"/>
      <c r="BP314" s="350"/>
      <c r="BQ314" s="346"/>
      <c r="BR314" s="808"/>
      <c r="BS314" s="1940"/>
      <c r="BT314" s="1991">
        <f>BV314+BW314</f>
        <v>0</v>
      </c>
      <c r="BU314" s="608"/>
      <c r="BV314" s="914">
        <f>BI314-BR314</f>
        <v>0</v>
      </c>
      <c r="BW314" s="915">
        <f>BJ314-BS314</f>
        <v>0</v>
      </c>
      <c r="BX314" s="611"/>
      <c r="BY314" s="2011"/>
      <c r="BZ314" s="2011"/>
      <c r="CA314" s="2011"/>
      <c r="CB314" s="1992">
        <f t="shared" ref="CB314:CG314" si="691">IF(AP314="UE",CB170,0)</f>
        <v>0</v>
      </c>
      <c r="CC314" s="610">
        <f t="shared" si="691"/>
        <v>0</v>
      </c>
      <c r="CD314" s="612">
        <f t="shared" si="691"/>
        <v>0</v>
      </c>
      <c r="CE314" s="613">
        <f t="shared" si="691"/>
        <v>0</v>
      </c>
      <c r="CF314" s="609">
        <f t="shared" si="691"/>
        <v>0</v>
      </c>
      <c r="CG314" s="610">
        <f t="shared" si="691"/>
        <v>0</v>
      </c>
      <c r="CH314" s="612">
        <f t="shared" ref="CH314:CO314" si="692">IF(AW314="UE",CH170,0)</f>
        <v>0</v>
      </c>
      <c r="CI314" s="613">
        <f t="shared" si="692"/>
        <v>0</v>
      </c>
      <c r="CJ314" s="609">
        <f t="shared" si="692"/>
        <v>0</v>
      </c>
      <c r="CK314" s="373">
        <f t="shared" si="692"/>
        <v>0</v>
      </c>
      <c r="CL314" s="614">
        <f t="shared" si="692"/>
        <v>0</v>
      </c>
      <c r="CM314" s="615">
        <f t="shared" si="692"/>
        <v>0</v>
      </c>
      <c r="CN314" s="616">
        <f t="shared" si="692"/>
        <v>0</v>
      </c>
      <c r="CO314" s="615">
        <f t="shared" si="692"/>
        <v>0</v>
      </c>
      <c r="CP314" s="2014"/>
      <c r="CQ314" s="2015"/>
      <c r="CR314" s="2016"/>
      <c r="CS314" s="2375" t="str">
        <f t="shared" si="601"/>
        <v/>
      </c>
      <c r="CT314" s="2017"/>
      <c r="CU314" s="2018"/>
      <c r="CV314" s="2019"/>
      <c r="CW314" s="2019"/>
      <c r="CX314" s="2020"/>
      <c r="CY314" s="2020"/>
      <c r="CZ314" s="2020"/>
      <c r="DA314" s="2020"/>
      <c r="DB314" s="2021"/>
      <c r="DC314" s="2022"/>
      <c r="DD314" s="1807"/>
      <c r="DE314" s="1936"/>
      <c r="DF314" s="1936"/>
      <c r="DG314" s="1936"/>
      <c r="DH314" s="1936"/>
      <c r="DI314" s="1936"/>
      <c r="DJ314" s="1936"/>
      <c r="DK314" s="1936"/>
      <c r="DL314" s="126" t="str">
        <f t="shared" ref="DL314:DL332" si="693">IF((CB314+CC314)&gt;0,DE314,"")</f>
        <v/>
      </c>
      <c r="DM314" s="19"/>
      <c r="DN314" s="19"/>
      <c r="DO314" s="19"/>
      <c r="DP314" s="19"/>
      <c r="DQ314" s="19"/>
      <c r="DR314" s="19"/>
      <c r="DS314" s="31"/>
      <c r="DU314" s="126"/>
      <c r="DV314" s="19"/>
      <c r="DW314" s="19"/>
      <c r="DX314" s="19"/>
      <c r="DY314" s="19"/>
      <c r="DZ314" s="19"/>
      <c r="EA314" s="19"/>
      <c r="EB314" s="31"/>
      <c r="ED314" s="104"/>
      <c r="EE314" s="118"/>
      <c r="EF314" s="331"/>
      <c r="EG314" s="118"/>
      <c r="EH314" s="118"/>
      <c r="EI314" s="118"/>
      <c r="EJ314" s="118"/>
      <c r="EK314" s="33"/>
      <c r="FA314" s="1436"/>
      <c r="FJ314" s="254"/>
    </row>
    <row r="315" spans="3:257" s="84" customFormat="1" ht="12.75" hidden="1" customHeight="1">
      <c r="C315" s="738"/>
      <c r="D315" s="1327"/>
      <c r="E315" s="588" t="s">
        <v>25</v>
      </c>
      <c r="F315" s="4330">
        <f t="shared" si="680"/>
        <v>0</v>
      </c>
      <c r="G315" s="4330"/>
      <c r="H315" s="4330"/>
      <c r="I315" s="4330"/>
      <c r="J315" s="4330"/>
      <c r="K315" s="1935"/>
      <c r="L315" s="1935"/>
      <c r="M315" s="587"/>
      <c r="N315" s="587"/>
      <c r="O315" s="587"/>
      <c r="P315" s="587"/>
      <c r="Q315" s="587"/>
      <c r="R315" s="587"/>
      <c r="S315" s="587"/>
      <c r="T315" s="587"/>
      <c r="U315" s="587"/>
      <c r="V315" s="587"/>
      <c r="W315" s="587"/>
      <c r="X315" s="587"/>
      <c r="Y315" s="587"/>
      <c r="Z315" s="587"/>
      <c r="AA315" s="587"/>
      <c r="AB315" s="587"/>
      <c r="AC315" s="587"/>
      <c r="AD315" s="587"/>
      <c r="AE315" s="587"/>
      <c r="AF315" s="587"/>
      <c r="AG315" s="675"/>
      <c r="AH315" s="675"/>
      <c r="AI315" s="675"/>
      <c r="AJ315" s="675"/>
      <c r="AK315" s="675"/>
      <c r="AL315" s="675"/>
      <c r="AM315" s="676"/>
      <c r="AN315" s="676"/>
      <c r="AO315" s="677"/>
      <c r="AP315" s="955">
        <f t="shared" ref="AP315:AP326" si="694">AA171</f>
        <v>0</v>
      </c>
      <c r="AQ315" s="961">
        <f t="shared" ref="AQ315:AQ326" si="695">AP315</f>
        <v>0</v>
      </c>
      <c r="AR315" s="961">
        <f t="shared" ref="AR315:AR326" si="696">AP315</f>
        <v>0</v>
      </c>
      <c r="AS315" s="962">
        <f t="shared" si="681"/>
        <v>0</v>
      </c>
      <c r="AT315" s="962">
        <f t="shared" si="682"/>
        <v>0</v>
      </c>
      <c r="AU315" s="962">
        <f t="shared" ref="AU315:AU326" si="697">AP315</f>
        <v>0</v>
      </c>
      <c r="AV315" s="962"/>
      <c r="AW315" s="963">
        <f t="shared" si="683"/>
        <v>0</v>
      </c>
      <c r="AX315" s="964">
        <f t="shared" si="684"/>
        <v>0</v>
      </c>
      <c r="AY315" s="964">
        <f t="shared" si="685"/>
        <v>0</v>
      </c>
      <c r="AZ315" s="964">
        <f t="shared" si="686"/>
        <v>0</v>
      </c>
      <c r="BA315" s="964">
        <f t="shared" si="687"/>
        <v>0</v>
      </c>
      <c r="BB315" s="964">
        <f t="shared" si="688"/>
        <v>0</v>
      </c>
      <c r="BC315" s="964">
        <f t="shared" si="689"/>
        <v>0</v>
      </c>
      <c r="BD315" s="964">
        <f t="shared" si="690"/>
        <v>0</v>
      </c>
      <c r="BE315" s="660"/>
      <c r="BF315" s="677"/>
      <c r="BG315" s="661"/>
      <c r="BH315" s="129"/>
      <c r="BI315" s="240"/>
      <c r="BJ315" s="239"/>
      <c r="BK315" s="127"/>
      <c r="BL315" s="1935"/>
      <c r="BM315" s="1935"/>
      <c r="BN315" s="1935"/>
      <c r="BO315" s="1935"/>
      <c r="BP315" s="128"/>
      <c r="BQ315" s="129"/>
      <c r="BR315" s="809"/>
      <c r="BS315" s="66"/>
      <c r="BT315" s="123">
        <f t="shared" ref="BT315:BT326" si="698">BV315+BW315</f>
        <v>0</v>
      </c>
      <c r="BU315" s="130"/>
      <c r="BV315" s="916">
        <f t="shared" ref="BV315:BV326" si="699">BI315-BR315</f>
        <v>0</v>
      </c>
      <c r="BW315" s="917">
        <f t="shared" ref="BW315:BW326" si="700">BJ315-BS315</f>
        <v>0</v>
      </c>
      <c r="BX315" s="73"/>
      <c r="BY315" s="2012"/>
      <c r="BZ315" s="2012"/>
      <c r="CA315" s="2012"/>
      <c r="CB315" s="224">
        <f t="shared" ref="CB315:CG315" si="701">IF(AP315="UE",CB171,0)</f>
        <v>0</v>
      </c>
      <c r="CC315" s="188">
        <f t="shared" si="701"/>
        <v>0</v>
      </c>
      <c r="CD315" s="224">
        <f t="shared" si="701"/>
        <v>0</v>
      </c>
      <c r="CE315" s="236">
        <f t="shared" si="701"/>
        <v>0</v>
      </c>
      <c r="CF315" s="178">
        <f t="shared" si="701"/>
        <v>0</v>
      </c>
      <c r="CG315" s="188">
        <f t="shared" si="701"/>
        <v>0</v>
      </c>
      <c r="CH315" s="224">
        <f t="shared" ref="CH315:CO315" si="702">IF(AW315="UE",CH171,0)</f>
        <v>0</v>
      </c>
      <c r="CI315" s="236">
        <f t="shared" si="702"/>
        <v>0</v>
      </c>
      <c r="CJ315" s="178">
        <f t="shared" si="702"/>
        <v>0</v>
      </c>
      <c r="CK315" s="237">
        <f t="shared" si="702"/>
        <v>0</v>
      </c>
      <c r="CL315" s="229">
        <f t="shared" si="702"/>
        <v>0</v>
      </c>
      <c r="CM315" s="238">
        <f t="shared" si="702"/>
        <v>0</v>
      </c>
      <c r="CN315" s="231">
        <f t="shared" si="702"/>
        <v>0</v>
      </c>
      <c r="CO315" s="238">
        <f t="shared" si="702"/>
        <v>0</v>
      </c>
      <c r="CP315" s="1993"/>
      <c r="CQ315" s="1994"/>
      <c r="CR315" s="1995"/>
      <c r="CS315" s="2375" t="str">
        <f t="shared" si="601"/>
        <v/>
      </c>
      <c r="CT315" s="1996"/>
      <c r="CU315" s="1997"/>
      <c r="CV315" s="1998"/>
      <c r="CW315" s="1998"/>
      <c r="CX315" s="1999"/>
      <c r="CY315" s="1999"/>
      <c r="CZ315" s="1999"/>
      <c r="DA315" s="1999"/>
      <c r="DB315" s="2000"/>
      <c r="DC315" s="2001"/>
      <c r="DD315" s="1807"/>
      <c r="DE315" s="1936"/>
      <c r="DF315" s="1936"/>
      <c r="DG315" s="1936"/>
      <c r="DH315" s="1936"/>
      <c r="DI315" s="1936"/>
      <c r="DJ315" s="1936"/>
      <c r="DK315" s="1936"/>
      <c r="DL315" s="126" t="str">
        <f t="shared" si="693"/>
        <v/>
      </c>
      <c r="DM315" s="19"/>
      <c r="DN315" s="19"/>
      <c r="DO315" s="19"/>
      <c r="DP315" s="19"/>
      <c r="DQ315" s="19"/>
      <c r="DR315" s="19"/>
      <c r="DS315" s="31"/>
      <c r="DU315" s="126"/>
      <c r="DV315" s="19"/>
      <c r="DW315" s="19"/>
      <c r="DX315" s="19"/>
      <c r="DY315" s="19"/>
      <c r="DZ315" s="19"/>
      <c r="EA315" s="19"/>
      <c r="EB315" s="31"/>
      <c r="ED315" s="104"/>
      <c r="EE315" s="118"/>
      <c r="EF315" s="331"/>
      <c r="EG315" s="118"/>
      <c r="EH315" s="118"/>
      <c r="EI315" s="118"/>
      <c r="EJ315" s="118"/>
      <c r="EK315" s="33"/>
      <c r="FA315" s="1436"/>
      <c r="FJ315" s="254"/>
    </row>
    <row r="316" spans="3:257" s="84" customFormat="1" ht="12.75" hidden="1" customHeight="1">
      <c r="C316" s="738"/>
      <c r="D316" s="1327"/>
      <c r="E316" s="588" t="s">
        <v>26</v>
      </c>
      <c r="F316" s="4330">
        <f t="shared" si="680"/>
        <v>0</v>
      </c>
      <c r="G316" s="4330"/>
      <c r="H316" s="4330"/>
      <c r="I316" s="4330"/>
      <c r="J316" s="4330"/>
      <c r="K316" s="1935"/>
      <c r="L316" s="1935"/>
      <c r="M316" s="587"/>
      <c r="N316" s="587"/>
      <c r="O316" s="587"/>
      <c r="P316" s="587"/>
      <c r="Q316" s="587"/>
      <c r="R316" s="587"/>
      <c r="S316" s="587"/>
      <c r="T316" s="587"/>
      <c r="U316" s="587"/>
      <c r="V316" s="587"/>
      <c r="W316" s="587"/>
      <c r="X316" s="587"/>
      <c r="Y316" s="587"/>
      <c r="Z316" s="587"/>
      <c r="AA316" s="587"/>
      <c r="AB316" s="587"/>
      <c r="AC316" s="587"/>
      <c r="AD316" s="587"/>
      <c r="AE316" s="587"/>
      <c r="AF316" s="587"/>
      <c r="AG316" s="675"/>
      <c r="AH316" s="675"/>
      <c r="AI316" s="675"/>
      <c r="AJ316" s="675"/>
      <c r="AK316" s="675"/>
      <c r="AL316" s="675"/>
      <c r="AM316" s="676"/>
      <c r="AN316" s="676"/>
      <c r="AO316" s="677"/>
      <c r="AP316" s="955">
        <f t="shared" si="694"/>
        <v>0</v>
      </c>
      <c r="AQ316" s="961">
        <f t="shared" si="695"/>
        <v>0</v>
      </c>
      <c r="AR316" s="961">
        <f t="shared" si="696"/>
        <v>0</v>
      </c>
      <c r="AS316" s="962">
        <f t="shared" si="681"/>
        <v>0</v>
      </c>
      <c r="AT316" s="962">
        <f t="shared" si="682"/>
        <v>0</v>
      </c>
      <c r="AU316" s="962">
        <f t="shared" si="697"/>
        <v>0</v>
      </c>
      <c r="AV316" s="962"/>
      <c r="AW316" s="963">
        <f t="shared" si="683"/>
        <v>0</v>
      </c>
      <c r="AX316" s="964">
        <f t="shared" si="684"/>
        <v>0</v>
      </c>
      <c r="AY316" s="964">
        <f t="shared" si="685"/>
        <v>0</v>
      </c>
      <c r="AZ316" s="964">
        <f t="shared" si="686"/>
        <v>0</v>
      </c>
      <c r="BA316" s="964">
        <f t="shared" si="687"/>
        <v>0</v>
      </c>
      <c r="BB316" s="964">
        <f t="shared" si="688"/>
        <v>0</v>
      </c>
      <c r="BC316" s="964">
        <f t="shared" si="689"/>
        <v>0</v>
      </c>
      <c r="BD316" s="964">
        <f t="shared" si="690"/>
        <v>0</v>
      </c>
      <c r="BE316" s="660"/>
      <c r="BF316" s="677"/>
      <c r="BG316" s="661"/>
      <c r="BH316" s="129"/>
      <c r="BI316" s="240"/>
      <c r="BJ316" s="239"/>
      <c r="BK316" s="127"/>
      <c r="BL316" s="1935"/>
      <c r="BM316" s="1935"/>
      <c r="BN316" s="1935"/>
      <c r="BO316" s="1935"/>
      <c r="BP316" s="128"/>
      <c r="BQ316" s="129"/>
      <c r="BR316" s="809"/>
      <c r="BS316" s="66"/>
      <c r="BT316" s="123">
        <f t="shared" si="698"/>
        <v>0</v>
      </c>
      <c r="BU316" s="130"/>
      <c r="BV316" s="916">
        <f t="shared" si="699"/>
        <v>0</v>
      </c>
      <c r="BW316" s="917">
        <f t="shared" si="700"/>
        <v>0</v>
      </c>
      <c r="BX316" s="73"/>
      <c r="BY316" s="2012"/>
      <c r="BZ316" s="2012"/>
      <c r="CA316" s="2012"/>
      <c r="CB316" s="224">
        <f t="shared" ref="CB316:CG316" si="703">IF(AP316="UE",CB172,0)</f>
        <v>0</v>
      </c>
      <c r="CC316" s="188">
        <f t="shared" si="703"/>
        <v>0</v>
      </c>
      <c r="CD316" s="224">
        <f t="shared" si="703"/>
        <v>0</v>
      </c>
      <c r="CE316" s="236">
        <f t="shared" si="703"/>
        <v>0</v>
      </c>
      <c r="CF316" s="178">
        <f t="shared" si="703"/>
        <v>0</v>
      </c>
      <c r="CG316" s="188">
        <f t="shared" si="703"/>
        <v>0</v>
      </c>
      <c r="CH316" s="224">
        <f t="shared" ref="CH316:CO316" si="704">IF(AW316="UE",CH172,0)</f>
        <v>0</v>
      </c>
      <c r="CI316" s="236">
        <f t="shared" si="704"/>
        <v>0</v>
      </c>
      <c r="CJ316" s="178">
        <f t="shared" si="704"/>
        <v>0</v>
      </c>
      <c r="CK316" s="237">
        <f t="shared" si="704"/>
        <v>0</v>
      </c>
      <c r="CL316" s="229">
        <f t="shared" si="704"/>
        <v>0</v>
      </c>
      <c r="CM316" s="238">
        <f t="shared" si="704"/>
        <v>0</v>
      </c>
      <c r="CN316" s="231">
        <f t="shared" si="704"/>
        <v>0</v>
      </c>
      <c r="CO316" s="238">
        <f t="shared" si="704"/>
        <v>0</v>
      </c>
      <c r="CP316" s="1993"/>
      <c r="CQ316" s="1994"/>
      <c r="CR316" s="1995"/>
      <c r="CS316" s="2375" t="str">
        <f t="shared" si="601"/>
        <v/>
      </c>
      <c r="CT316" s="1996"/>
      <c r="CU316" s="1997"/>
      <c r="CV316" s="1998"/>
      <c r="CW316" s="1998"/>
      <c r="CX316" s="1999"/>
      <c r="CY316" s="1999"/>
      <c r="CZ316" s="1999"/>
      <c r="DA316" s="1999"/>
      <c r="DB316" s="2000"/>
      <c r="DC316" s="2001"/>
      <c r="DD316" s="1807"/>
      <c r="DE316" s="1936"/>
      <c r="DF316" s="1936"/>
      <c r="DG316" s="1936"/>
      <c r="DH316" s="1936"/>
      <c r="DI316" s="1936"/>
      <c r="DJ316" s="1936"/>
      <c r="DK316" s="1936"/>
      <c r="DL316" s="126" t="str">
        <f t="shared" si="693"/>
        <v/>
      </c>
      <c r="DM316" s="19"/>
      <c r="DN316" s="19"/>
      <c r="DO316" s="19"/>
      <c r="DP316" s="19"/>
      <c r="DQ316" s="19"/>
      <c r="DR316" s="19"/>
      <c r="DS316" s="31"/>
      <c r="DU316" s="126"/>
      <c r="DV316" s="19"/>
      <c r="DW316" s="19"/>
      <c r="DX316" s="19"/>
      <c r="DY316" s="19"/>
      <c r="DZ316" s="19"/>
      <c r="EA316" s="19"/>
      <c r="EB316" s="31"/>
      <c r="ED316" s="104"/>
      <c r="EE316" s="118"/>
      <c r="EF316" s="331"/>
      <c r="EG316" s="118"/>
      <c r="EH316" s="118"/>
      <c r="EI316" s="118"/>
      <c r="EJ316" s="118"/>
      <c r="EK316" s="33"/>
      <c r="FA316" s="1436"/>
      <c r="FJ316" s="254"/>
    </row>
    <row r="317" spans="3:257" s="84" customFormat="1" ht="12.75" hidden="1" customHeight="1">
      <c r="C317" s="738"/>
      <c r="D317" s="1327"/>
      <c r="E317" s="588" t="s">
        <v>7</v>
      </c>
      <c r="F317" s="4330">
        <f t="shared" si="680"/>
        <v>0</v>
      </c>
      <c r="G317" s="4330"/>
      <c r="H317" s="4330"/>
      <c r="I317" s="4330"/>
      <c r="J317" s="4330"/>
      <c r="K317" s="1935"/>
      <c r="L317" s="1935"/>
      <c r="M317" s="587"/>
      <c r="N317" s="587"/>
      <c r="O317" s="587"/>
      <c r="P317" s="587"/>
      <c r="Q317" s="587"/>
      <c r="R317" s="587"/>
      <c r="S317" s="587"/>
      <c r="T317" s="587"/>
      <c r="U317" s="587"/>
      <c r="V317" s="587"/>
      <c r="W317" s="587"/>
      <c r="X317" s="587"/>
      <c r="Y317" s="587"/>
      <c r="Z317" s="587"/>
      <c r="AA317" s="587"/>
      <c r="AB317" s="587"/>
      <c r="AC317" s="587"/>
      <c r="AD317" s="587"/>
      <c r="AE317" s="587"/>
      <c r="AF317" s="587"/>
      <c r="AG317" s="675"/>
      <c r="AH317" s="675"/>
      <c r="AI317" s="675"/>
      <c r="AJ317" s="675"/>
      <c r="AK317" s="675"/>
      <c r="AL317" s="675"/>
      <c r="AM317" s="676"/>
      <c r="AN317" s="676"/>
      <c r="AO317" s="677"/>
      <c r="AP317" s="955">
        <f t="shared" si="694"/>
        <v>0</v>
      </c>
      <c r="AQ317" s="961">
        <f t="shared" si="695"/>
        <v>0</v>
      </c>
      <c r="AR317" s="961">
        <f t="shared" si="696"/>
        <v>0</v>
      </c>
      <c r="AS317" s="962">
        <f t="shared" si="681"/>
        <v>0</v>
      </c>
      <c r="AT317" s="962">
        <f t="shared" si="682"/>
        <v>0</v>
      </c>
      <c r="AU317" s="962">
        <f t="shared" si="697"/>
        <v>0</v>
      </c>
      <c r="AV317" s="962"/>
      <c r="AW317" s="963">
        <f t="shared" si="683"/>
        <v>0</v>
      </c>
      <c r="AX317" s="964">
        <f t="shared" si="684"/>
        <v>0</v>
      </c>
      <c r="AY317" s="964">
        <f t="shared" si="685"/>
        <v>0</v>
      </c>
      <c r="AZ317" s="964">
        <f t="shared" si="686"/>
        <v>0</v>
      </c>
      <c r="BA317" s="964">
        <f t="shared" si="687"/>
        <v>0</v>
      </c>
      <c r="BB317" s="964">
        <f t="shared" si="688"/>
        <v>0</v>
      </c>
      <c r="BC317" s="964">
        <f t="shared" si="689"/>
        <v>0</v>
      </c>
      <c r="BD317" s="964">
        <f t="shared" si="690"/>
        <v>0</v>
      </c>
      <c r="BE317" s="660"/>
      <c r="BF317" s="677"/>
      <c r="BG317" s="661"/>
      <c r="BH317" s="129"/>
      <c r="BI317" s="240"/>
      <c r="BJ317" s="239"/>
      <c r="BK317" s="127"/>
      <c r="BL317" s="1935"/>
      <c r="BM317" s="1935"/>
      <c r="BN317" s="1935"/>
      <c r="BO317" s="1935"/>
      <c r="BP317" s="128"/>
      <c r="BQ317" s="129"/>
      <c r="BR317" s="809"/>
      <c r="BS317" s="66"/>
      <c r="BT317" s="123">
        <f t="shared" si="698"/>
        <v>0</v>
      </c>
      <c r="BU317" s="130"/>
      <c r="BV317" s="916">
        <f t="shared" si="699"/>
        <v>0</v>
      </c>
      <c r="BW317" s="917">
        <f t="shared" si="700"/>
        <v>0</v>
      </c>
      <c r="BX317" s="73"/>
      <c r="BY317" s="2012"/>
      <c r="BZ317" s="2012"/>
      <c r="CA317" s="2012"/>
      <c r="CB317" s="224">
        <f t="shared" ref="CB317:CG317" si="705">IF(AP317="UE",CB173,0)</f>
        <v>0</v>
      </c>
      <c r="CC317" s="188">
        <f t="shared" si="705"/>
        <v>0</v>
      </c>
      <c r="CD317" s="224">
        <f t="shared" si="705"/>
        <v>0</v>
      </c>
      <c r="CE317" s="236">
        <f t="shared" si="705"/>
        <v>0</v>
      </c>
      <c r="CF317" s="178">
        <f t="shared" si="705"/>
        <v>0</v>
      </c>
      <c r="CG317" s="188">
        <f t="shared" si="705"/>
        <v>0</v>
      </c>
      <c r="CH317" s="224">
        <f>IF(AW317="UE",CH173,0)</f>
        <v>0</v>
      </c>
      <c r="CI317" s="236">
        <f t="shared" ref="CI317:CO317" si="706">IF(AX317="UE",CI173,0)</f>
        <v>0</v>
      </c>
      <c r="CJ317" s="178">
        <f t="shared" si="706"/>
        <v>0</v>
      </c>
      <c r="CK317" s="237">
        <f t="shared" si="706"/>
        <v>0</v>
      </c>
      <c r="CL317" s="229">
        <f t="shared" si="706"/>
        <v>0</v>
      </c>
      <c r="CM317" s="238">
        <f t="shared" si="706"/>
        <v>0</v>
      </c>
      <c r="CN317" s="231">
        <f t="shared" si="706"/>
        <v>0</v>
      </c>
      <c r="CO317" s="238">
        <f t="shared" si="706"/>
        <v>0</v>
      </c>
      <c r="CP317" s="1993"/>
      <c r="CQ317" s="1994"/>
      <c r="CR317" s="1995"/>
      <c r="CS317" s="2375" t="str">
        <f t="shared" si="601"/>
        <v/>
      </c>
      <c r="CT317" s="1996"/>
      <c r="CU317" s="1997"/>
      <c r="CV317" s="1998"/>
      <c r="CW317" s="1998"/>
      <c r="CX317" s="1999"/>
      <c r="CY317" s="1999"/>
      <c r="CZ317" s="1999"/>
      <c r="DA317" s="1999"/>
      <c r="DB317" s="2000"/>
      <c r="DC317" s="2001"/>
      <c r="DD317" s="1807"/>
      <c r="DE317" s="1936"/>
      <c r="DF317" s="1936"/>
      <c r="DG317" s="1936"/>
      <c r="DH317" s="1936"/>
      <c r="DI317" s="1936"/>
      <c r="DJ317" s="1936"/>
      <c r="DK317" s="1936"/>
      <c r="DL317" s="126" t="str">
        <f t="shared" si="693"/>
        <v/>
      </c>
      <c r="DM317" s="19"/>
      <c r="DN317" s="19"/>
      <c r="DO317" s="19"/>
      <c r="DP317" s="19"/>
      <c r="DQ317" s="19"/>
      <c r="DR317" s="19"/>
      <c r="DS317" s="31"/>
      <c r="DU317" s="126"/>
      <c r="DV317" s="19"/>
      <c r="DW317" s="19"/>
      <c r="DX317" s="19"/>
      <c r="DY317" s="19"/>
      <c r="DZ317" s="19"/>
      <c r="EA317" s="19"/>
      <c r="EB317" s="31"/>
      <c r="ED317" s="104"/>
      <c r="EE317" s="118"/>
      <c r="EF317" s="331"/>
      <c r="EG317" s="118"/>
      <c r="EH317" s="118"/>
      <c r="EI317" s="118"/>
      <c r="EJ317" s="118"/>
      <c r="EK317" s="33"/>
      <c r="FA317" s="1436"/>
      <c r="FJ317" s="254"/>
    </row>
    <row r="318" spans="3:257" s="84" customFormat="1" ht="12.75" hidden="1" customHeight="1">
      <c r="C318" s="738"/>
      <c r="D318" s="1327"/>
      <c r="E318" s="588" t="s">
        <v>27</v>
      </c>
      <c r="F318" s="4330">
        <f t="shared" si="680"/>
        <v>0</v>
      </c>
      <c r="G318" s="4330"/>
      <c r="H318" s="4330"/>
      <c r="I318" s="4330"/>
      <c r="J318" s="4330"/>
      <c r="K318" s="1935"/>
      <c r="L318" s="1935"/>
      <c r="M318" s="587"/>
      <c r="N318" s="587"/>
      <c r="O318" s="587"/>
      <c r="P318" s="587"/>
      <c r="Q318" s="587"/>
      <c r="R318" s="587"/>
      <c r="S318" s="587"/>
      <c r="T318" s="587"/>
      <c r="U318" s="587"/>
      <c r="V318" s="587"/>
      <c r="W318" s="587"/>
      <c r="X318" s="587"/>
      <c r="Y318" s="587"/>
      <c r="Z318" s="587"/>
      <c r="AA318" s="587"/>
      <c r="AB318" s="587"/>
      <c r="AC318" s="587"/>
      <c r="AD318" s="587"/>
      <c r="AE318" s="587"/>
      <c r="AF318" s="587"/>
      <c r="AG318" s="675"/>
      <c r="AH318" s="675"/>
      <c r="AI318" s="675"/>
      <c r="AJ318" s="675"/>
      <c r="AK318" s="675"/>
      <c r="AL318" s="675"/>
      <c r="AM318" s="676"/>
      <c r="AN318" s="676"/>
      <c r="AO318" s="677"/>
      <c r="AP318" s="955">
        <f t="shared" si="694"/>
        <v>0</v>
      </c>
      <c r="AQ318" s="961">
        <f t="shared" si="695"/>
        <v>0</v>
      </c>
      <c r="AR318" s="961">
        <f t="shared" si="696"/>
        <v>0</v>
      </c>
      <c r="AS318" s="962">
        <f t="shared" si="681"/>
        <v>0</v>
      </c>
      <c r="AT318" s="962">
        <f t="shared" si="682"/>
        <v>0</v>
      </c>
      <c r="AU318" s="962">
        <f t="shared" si="697"/>
        <v>0</v>
      </c>
      <c r="AV318" s="962"/>
      <c r="AW318" s="963">
        <f t="shared" si="683"/>
        <v>0</v>
      </c>
      <c r="AX318" s="964">
        <f t="shared" si="684"/>
        <v>0</v>
      </c>
      <c r="AY318" s="964">
        <f t="shared" si="685"/>
        <v>0</v>
      </c>
      <c r="AZ318" s="964">
        <f t="shared" si="686"/>
        <v>0</v>
      </c>
      <c r="BA318" s="964">
        <f t="shared" si="687"/>
        <v>0</v>
      </c>
      <c r="BB318" s="964">
        <f t="shared" si="688"/>
        <v>0</v>
      </c>
      <c r="BC318" s="964">
        <f t="shared" si="689"/>
        <v>0</v>
      </c>
      <c r="BD318" s="964">
        <f t="shared" si="690"/>
        <v>0</v>
      </c>
      <c r="BE318" s="660"/>
      <c r="BF318" s="677"/>
      <c r="BG318" s="661"/>
      <c r="BH318" s="129"/>
      <c r="BI318" s="240"/>
      <c r="BJ318" s="239"/>
      <c r="BK318" s="127"/>
      <c r="BL318" s="1935"/>
      <c r="BM318" s="1935"/>
      <c r="BN318" s="1935"/>
      <c r="BO318" s="1935"/>
      <c r="BP318" s="128"/>
      <c r="BQ318" s="129"/>
      <c r="BR318" s="809"/>
      <c r="BS318" s="66"/>
      <c r="BT318" s="123">
        <f t="shared" si="698"/>
        <v>0</v>
      </c>
      <c r="BU318" s="130"/>
      <c r="BV318" s="916">
        <f t="shared" si="699"/>
        <v>0</v>
      </c>
      <c r="BW318" s="917">
        <f t="shared" si="700"/>
        <v>0</v>
      </c>
      <c r="BX318" s="73"/>
      <c r="BY318" s="2012"/>
      <c r="BZ318" s="2012"/>
      <c r="CA318" s="2012"/>
      <c r="CB318" s="224">
        <f t="shared" ref="CB318:CG318" si="707">IF(AP318="UE",CB174,0)</f>
        <v>0</v>
      </c>
      <c r="CC318" s="188">
        <f t="shared" si="707"/>
        <v>0</v>
      </c>
      <c r="CD318" s="224">
        <f t="shared" si="707"/>
        <v>0</v>
      </c>
      <c r="CE318" s="236">
        <f t="shared" si="707"/>
        <v>0</v>
      </c>
      <c r="CF318" s="178">
        <f t="shared" si="707"/>
        <v>0</v>
      </c>
      <c r="CG318" s="188">
        <f t="shared" si="707"/>
        <v>0</v>
      </c>
      <c r="CH318" s="224">
        <f>IF(AW318="UE",CH174,0)</f>
        <v>0</v>
      </c>
      <c r="CI318" s="236">
        <f t="shared" ref="CI318:CO318" si="708">IF(AX318="UE",CI174,0)</f>
        <v>0</v>
      </c>
      <c r="CJ318" s="178">
        <f t="shared" si="708"/>
        <v>0</v>
      </c>
      <c r="CK318" s="237">
        <f t="shared" si="708"/>
        <v>0</v>
      </c>
      <c r="CL318" s="229">
        <f t="shared" si="708"/>
        <v>0</v>
      </c>
      <c r="CM318" s="238">
        <f t="shared" si="708"/>
        <v>0</v>
      </c>
      <c r="CN318" s="231">
        <f t="shared" si="708"/>
        <v>0</v>
      </c>
      <c r="CO318" s="238">
        <f t="shared" si="708"/>
        <v>0</v>
      </c>
      <c r="CP318" s="1993"/>
      <c r="CQ318" s="1994"/>
      <c r="CR318" s="1995"/>
      <c r="CS318" s="2375" t="str">
        <f t="shared" si="601"/>
        <v/>
      </c>
      <c r="CT318" s="1996"/>
      <c r="CU318" s="1997"/>
      <c r="CV318" s="1998"/>
      <c r="CW318" s="1998"/>
      <c r="CX318" s="1999"/>
      <c r="CY318" s="1999"/>
      <c r="CZ318" s="1999"/>
      <c r="DA318" s="1999"/>
      <c r="DB318" s="2000"/>
      <c r="DC318" s="2001"/>
      <c r="DD318" s="1807"/>
      <c r="DE318" s="1936"/>
      <c r="DF318" s="1936"/>
      <c r="DG318" s="1936"/>
      <c r="DH318" s="1936"/>
      <c r="DI318" s="1936"/>
      <c r="DJ318" s="1936"/>
      <c r="DK318" s="1936"/>
      <c r="DL318" s="126" t="str">
        <f t="shared" si="693"/>
        <v/>
      </c>
      <c r="DM318" s="19"/>
      <c r="DN318" s="19"/>
      <c r="DO318" s="19"/>
      <c r="DP318" s="19"/>
      <c r="DQ318" s="19"/>
      <c r="DR318" s="19"/>
      <c r="DS318" s="31"/>
      <c r="DU318" s="126"/>
      <c r="DV318" s="19"/>
      <c r="DW318" s="19"/>
      <c r="DX318" s="19"/>
      <c r="DY318" s="19"/>
      <c r="DZ318" s="19"/>
      <c r="EA318" s="19"/>
      <c r="EB318" s="31"/>
      <c r="ED318" s="104"/>
      <c r="EE318" s="118"/>
      <c r="EF318" s="331"/>
      <c r="EG318" s="118"/>
      <c r="EH318" s="118"/>
      <c r="EI318" s="118"/>
      <c r="EJ318" s="118"/>
      <c r="EK318" s="33"/>
      <c r="FA318" s="1436"/>
      <c r="FJ318" s="254"/>
    </row>
    <row r="319" spans="3:257" s="84" customFormat="1" ht="12.75" hidden="1" customHeight="1">
      <c r="C319" s="738"/>
      <c r="D319" s="1327"/>
      <c r="E319" s="588"/>
      <c r="F319" s="4330">
        <f t="shared" si="680"/>
        <v>0</v>
      </c>
      <c r="G319" s="4330"/>
      <c r="H319" s="4330"/>
      <c r="I319" s="4330"/>
      <c r="J319" s="4330"/>
      <c r="K319" s="1935"/>
      <c r="L319" s="1935"/>
      <c r="M319" s="587"/>
      <c r="N319" s="587"/>
      <c r="O319" s="587"/>
      <c r="P319" s="587"/>
      <c r="Q319" s="587"/>
      <c r="R319" s="587"/>
      <c r="S319" s="587"/>
      <c r="T319" s="587"/>
      <c r="U319" s="587"/>
      <c r="V319" s="587"/>
      <c r="W319" s="587"/>
      <c r="X319" s="587"/>
      <c r="Y319" s="587"/>
      <c r="Z319" s="587"/>
      <c r="AA319" s="587"/>
      <c r="AB319" s="587"/>
      <c r="AC319" s="587"/>
      <c r="AD319" s="587"/>
      <c r="AE319" s="587"/>
      <c r="AF319" s="587"/>
      <c r="AG319" s="675"/>
      <c r="AH319" s="675"/>
      <c r="AI319" s="675"/>
      <c r="AJ319" s="675"/>
      <c r="AK319" s="675"/>
      <c r="AL319" s="675"/>
      <c r="AM319" s="676"/>
      <c r="AN319" s="676"/>
      <c r="AO319" s="677"/>
      <c r="AP319" s="955">
        <f t="shared" si="694"/>
        <v>0</v>
      </c>
      <c r="AQ319" s="961">
        <f t="shared" si="695"/>
        <v>0</v>
      </c>
      <c r="AR319" s="961">
        <f t="shared" si="696"/>
        <v>0</v>
      </c>
      <c r="AS319" s="962">
        <f t="shared" si="681"/>
        <v>0</v>
      </c>
      <c r="AT319" s="962">
        <f t="shared" si="682"/>
        <v>0</v>
      </c>
      <c r="AU319" s="962">
        <f t="shared" si="697"/>
        <v>0</v>
      </c>
      <c r="AV319" s="962"/>
      <c r="AW319" s="963">
        <f t="shared" si="683"/>
        <v>0</v>
      </c>
      <c r="AX319" s="964">
        <f t="shared" si="684"/>
        <v>0</v>
      </c>
      <c r="AY319" s="964">
        <f t="shared" si="685"/>
        <v>0</v>
      </c>
      <c r="AZ319" s="964">
        <f t="shared" si="686"/>
        <v>0</v>
      </c>
      <c r="BA319" s="964">
        <f t="shared" si="687"/>
        <v>0</v>
      </c>
      <c r="BB319" s="964">
        <f t="shared" si="688"/>
        <v>0</v>
      </c>
      <c r="BC319" s="964">
        <f t="shared" si="689"/>
        <v>0</v>
      </c>
      <c r="BD319" s="964">
        <f t="shared" si="690"/>
        <v>0</v>
      </c>
      <c r="BE319" s="660"/>
      <c r="BF319" s="677"/>
      <c r="BG319" s="661"/>
      <c r="BH319" s="129"/>
      <c r="BI319" s="240"/>
      <c r="BJ319" s="239"/>
      <c r="BK319" s="127"/>
      <c r="BL319" s="1935"/>
      <c r="BM319" s="1935"/>
      <c r="BN319" s="1935"/>
      <c r="BO319" s="1935"/>
      <c r="BP319" s="128"/>
      <c r="BQ319" s="129"/>
      <c r="BR319" s="809"/>
      <c r="BS319" s="66"/>
      <c r="BT319" s="123">
        <f t="shared" si="698"/>
        <v>0</v>
      </c>
      <c r="BU319" s="130"/>
      <c r="BV319" s="916">
        <f t="shared" si="699"/>
        <v>0</v>
      </c>
      <c r="BW319" s="917">
        <f t="shared" si="700"/>
        <v>0</v>
      </c>
      <c r="BX319" s="73"/>
      <c r="BY319" s="2012"/>
      <c r="BZ319" s="2012"/>
      <c r="CA319" s="2012"/>
      <c r="CB319" s="224">
        <f t="shared" ref="CB319:CG319" si="709">IF(AP319="UE",CB175,0)</f>
        <v>0</v>
      </c>
      <c r="CC319" s="188">
        <f t="shared" si="709"/>
        <v>0</v>
      </c>
      <c r="CD319" s="224">
        <f t="shared" si="709"/>
        <v>0</v>
      </c>
      <c r="CE319" s="236">
        <f t="shared" si="709"/>
        <v>0</v>
      </c>
      <c r="CF319" s="178">
        <f t="shared" si="709"/>
        <v>0</v>
      </c>
      <c r="CG319" s="188">
        <f t="shared" si="709"/>
        <v>0</v>
      </c>
      <c r="CH319" s="224">
        <f t="shared" ref="CH319:CO319" si="710">IF(AW319="UE",CH175,0)</f>
        <v>0</v>
      </c>
      <c r="CI319" s="236">
        <f t="shared" si="710"/>
        <v>0</v>
      </c>
      <c r="CJ319" s="178">
        <f t="shared" si="710"/>
        <v>0</v>
      </c>
      <c r="CK319" s="237">
        <f t="shared" si="710"/>
        <v>0</v>
      </c>
      <c r="CL319" s="229">
        <f t="shared" si="710"/>
        <v>0</v>
      </c>
      <c r="CM319" s="238">
        <f t="shared" si="710"/>
        <v>0</v>
      </c>
      <c r="CN319" s="231">
        <f t="shared" si="710"/>
        <v>0</v>
      </c>
      <c r="CO319" s="238">
        <f t="shared" si="710"/>
        <v>0</v>
      </c>
      <c r="CP319" s="1993"/>
      <c r="CQ319" s="1994"/>
      <c r="CR319" s="1995"/>
      <c r="CS319" s="2375" t="str">
        <f t="shared" si="601"/>
        <v/>
      </c>
      <c r="CT319" s="1996"/>
      <c r="CU319" s="1997"/>
      <c r="CV319" s="1998"/>
      <c r="CW319" s="1998"/>
      <c r="CX319" s="1999"/>
      <c r="CY319" s="1999"/>
      <c r="CZ319" s="1999"/>
      <c r="DA319" s="1999"/>
      <c r="DB319" s="2000"/>
      <c r="DC319" s="2001"/>
      <c r="DD319" s="1807"/>
      <c r="DE319" s="1936"/>
      <c r="DF319" s="1936"/>
      <c r="DG319" s="1936"/>
      <c r="DH319" s="1936"/>
      <c r="DI319" s="1936"/>
      <c r="DJ319" s="1936"/>
      <c r="DK319" s="1936"/>
      <c r="DL319" s="126" t="str">
        <f t="shared" si="693"/>
        <v/>
      </c>
      <c r="DM319" s="19"/>
      <c r="DN319" s="19"/>
      <c r="DO319" s="19"/>
      <c r="DP319" s="19"/>
      <c r="DQ319" s="19"/>
      <c r="DR319" s="19"/>
      <c r="DS319" s="31"/>
      <c r="DU319" s="126"/>
      <c r="DV319" s="19"/>
      <c r="DW319" s="19"/>
      <c r="DX319" s="19"/>
      <c r="DY319" s="19"/>
      <c r="DZ319" s="19"/>
      <c r="EA319" s="19"/>
      <c r="EB319" s="31"/>
      <c r="ED319" s="104"/>
      <c r="EE319" s="118"/>
      <c r="EF319" s="331"/>
      <c r="EG319" s="118"/>
      <c r="EH319" s="118"/>
      <c r="EI319" s="118"/>
      <c r="EJ319" s="118"/>
      <c r="EK319" s="33"/>
      <c r="FA319" s="1436"/>
      <c r="FJ319" s="254"/>
    </row>
    <row r="320" spans="3:257" s="84" customFormat="1" ht="12.75" hidden="1" customHeight="1">
      <c r="C320" s="738"/>
      <c r="D320" s="1327"/>
      <c r="E320" s="588"/>
      <c r="F320" s="4330">
        <f t="shared" si="680"/>
        <v>0</v>
      </c>
      <c r="G320" s="4330"/>
      <c r="H320" s="4330"/>
      <c r="I320" s="4330"/>
      <c r="J320" s="4330"/>
      <c r="K320" s="1935"/>
      <c r="L320" s="1935"/>
      <c r="M320" s="587"/>
      <c r="N320" s="587"/>
      <c r="O320" s="587"/>
      <c r="P320" s="587"/>
      <c r="Q320" s="587"/>
      <c r="R320" s="587"/>
      <c r="S320" s="587"/>
      <c r="T320" s="587"/>
      <c r="U320" s="587"/>
      <c r="V320" s="587"/>
      <c r="W320" s="587"/>
      <c r="X320" s="587"/>
      <c r="Y320" s="587"/>
      <c r="Z320" s="587"/>
      <c r="AA320" s="587"/>
      <c r="AB320" s="587"/>
      <c r="AC320" s="587"/>
      <c r="AD320" s="587"/>
      <c r="AE320" s="587"/>
      <c r="AF320" s="587"/>
      <c r="AG320" s="675"/>
      <c r="AH320" s="675"/>
      <c r="AI320" s="675"/>
      <c r="AJ320" s="675"/>
      <c r="AK320" s="675"/>
      <c r="AL320" s="675"/>
      <c r="AM320" s="676"/>
      <c r="AN320" s="676"/>
      <c r="AO320" s="677"/>
      <c r="AP320" s="955">
        <f t="shared" si="694"/>
        <v>0</v>
      </c>
      <c r="AQ320" s="961">
        <f t="shared" si="695"/>
        <v>0</v>
      </c>
      <c r="AR320" s="961">
        <f t="shared" si="696"/>
        <v>0</v>
      </c>
      <c r="AS320" s="962">
        <f t="shared" si="681"/>
        <v>0</v>
      </c>
      <c r="AT320" s="962">
        <f t="shared" si="682"/>
        <v>0</v>
      </c>
      <c r="AU320" s="962">
        <f t="shared" si="697"/>
        <v>0</v>
      </c>
      <c r="AV320" s="962"/>
      <c r="AW320" s="963">
        <f t="shared" si="683"/>
        <v>0</v>
      </c>
      <c r="AX320" s="964">
        <f t="shared" si="684"/>
        <v>0</v>
      </c>
      <c r="AY320" s="964">
        <f t="shared" si="685"/>
        <v>0</v>
      </c>
      <c r="AZ320" s="964">
        <f t="shared" si="686"/>
        <v>0</v>
      </c>
      <c r="BA320" s="964">
        <f t="shared" si="687"/>
        <v>0</v>
      </c>
      <c r="BB320" s="964">
        <f t="shared" si="688"/>
        <v>0</v>
      </c>
      <c r="BC320" s="964">
        <f t="shared" si="689"/>
        <v>0</v>
      </c>
      <c r="BD320" s="964">
        <f t="shared" si="690"/>
        <v>0</v>
      </c>
      <c r="BE320" s="660"/>
      <c r="BF320" s="677"/>
      <c r="BG320" s="661"/>
      <c r="BH320" s="129"/>
      <c r="BI320" s="240"/>
      <c r="BJ320" s="239"/>
      <c r="BK320" s="127"/>
      <c r="BL320" s="1935"/>
      <c r="BM320" s="1935"/>
      <c r="BN320" s="1935"/>
      <c r="BO320" s="1935"/>
      <c r="BP320" s="128"/>
      <c r="BQ320" s="129"/>
      <c r="BR320" s="809"/>
      <c r="BS320" s="66"/>
      <c r="BT320" s="123">
        <f t="shared" si="698"/>
        <v>0</v>
      </c>
      <c r="BU320" s="130"/>
      <c r="BV320" s="916">
        <f t="shared" si="699"/>
        <v>0</v>
      </c>
      <c r="BW320" s="917">
        <f t="shared" si="700"/>
        <v>0</v>
      </c>
      <c r="BX320" s="73"/>
      <c r="BY320" s="2012"/>
      <c r="BZ320" s="2012"/>
      <c r="CA320" s="2012"/>
      <c r="CB320" s="224">
        <f t="shared" ref="CB320:CG320" si="711">IF(AP320="UE",CB176,0)</f>
        <v>0</v>
      </c>
      <c r="CC320" s="188">
        <f t="shared" si="711"/>
        <v>0</v>
      </c>
      <c r="CD320" s="224">
        <f t="shared" si="711"/>
        <v>0</v>
      </c>
      <c r="CE320" s="236">
        <f t="shared" si="711"/>
        <v>0</v>
      </c>
      <c r="CF320" s="178">
        <f t="shared" si="711"/>
        <v>0</v>
      </c>
      <c r="CG320" s="188">
        <f t="shared" si="711"/>
        <v>0</v>
      </c>
      <c r="CH320" s="224">
        <f t="shared" ref="CH320:CO320" si="712">IF(AW320="UE",CH176,0)</f>
        <v>0</v>
      </c>
      <c r="CI320" s="236">
        <f t="shared" si="712"/>
        <v>0</v>
      </c>
      <c r="CJ320" s="178">
        <f t="shared" si="712"/>
        <v>0</v>
      </c>
      <c r="CK320" s="237">
        <f t="shared" si="712"/>
        <v>0</v>
      </c>
      <c r="CL320" s="229">
        <f t="shared" si="712"/>
        <v>0</v>
      </c>
      <c r="CM320" s="238">
        <f t="shared" si="712"/>
        <v>0</v>
      </c>
      <c r="CN320" s="231">
        <f t="shared" si="712"/>
        <v>0</v>
      </c>
      <c r="CO320" s="238">
        <f t="shared" si="712"/>
        <v>0</v>
      </c>
      <c r="CP320" s="1993"/>
      <c r="CQ320" s="1994"/>
      <c r="CR320" s="1995"/>
      <c r="CS320" s="2375" t="str">
        <f t="shared" si="601"/>
        <v/>
      </c>
      <c r="CT320" s="1996"/>
      <c r="CU320" s="1997"/>
      <c r="CV320" s="1998"/>
      <c r="CW320" s="1998"/>
      <c r="CX320" s="1999"/>
      <c r="CY320" s="1999"/>
      <c r="CZ320" s="1999"/>
      <c r="DA320" s="1999"/>
      <c r="DB320" s="2000"/>
      <c r="DC320" s="2001"/>
      <c r="DD320" s="1807"/>
      <c r="DE320" s="1936"/>
      <c r="DF320" s="1936"/>
      <c r="DG320" s="1936"/>
      <c r="DH320" s="1936"/>
      <c r="DI320" s="1936"/>
      <c r="DJ320" s="1936"/>
      <c r="DK320" s="1936"/>
      <c r="DL320" s="126" t="str">
        <f t="shared" si="693"/>
        <v/>
      </c>
      <c r="DM320" s="19"/>
      <c r="DN320" s="19"/>
      <c r="DO320" s="19"/>
      <c r="DP320" s="19"/>
      <c r="DQ320" s="19"/>
      <c r="DR320" s="19"/>
      <c r="DS320" s="31"/>
      <c r="DU320" s="126"/>
      <c r="DV320" s="19"/>
      <c r="DW320" s="19"/>
      <c r="DX320" s="19"/>
      <c r="DY320" s="19"/>
      <c r="DZ320" s="19"/>
      <c r="EA320" s="19"/>
      <c r="EB320" s="31"/>
      <c r="ED320" s="104"/>
      <c r="EE320" s="118"/>
      <c r="EF320" s="331"/>
      <c r="EG320" s="118"/>
      <c r="EH320" s="118"/>
      <c r="EI320" s="118"/>
      <c r="EJ320" s="118"/>
      <c r="EK320" s="33"/>
      <c r="FA320" s="1436"/>
      <c r="FJ320" s="254"/>
    </row>
    <row r="321" spans="3:166" s="84" customFormat="1" ht="12.75" hidden="1" customHeight="1">
      <c r="C321" s="738"/>
      <c r="D321" s="1327"/>
      <c r="E321" s="588"/>
      <c r="F321" s="4330">
        <f t="shared" si="680"/>
        <v>0</v>
      </c>
      <c r="G321" s="4330"/>
      <c r="H321" s="4330"/>
      <c r="I321" s="4330"/>
      <c r="J321" s="4330"/>
      <c r="K321" s="1935"/>
      <c r="L321" s="1935"/>
      <c r="M321" s="587"/>
      <c r="N321" s="587"/>
      <c r="O321" s="587"/>
      <c r="P321" s="587"/>
      <c r="Q321" s="587"/>
      <c r="R321" s="587"/>
      <c r="S321" s="587"/>
      <c r="T321" s="587"/>
      <c r="U321" s="587"/>
      <c r="V321" s="587"/>
      <c r="W321" s="587"/>
      <c r="X321" s="587"/>
      <c r="Y321" s="587"/>
      <c r="Z321" s="587"/>
      <c r="AA321" s="587"/>
      <c r="AB321" s="587"/>
      <c r="AC321" s="587"/>
      <c r="AD321" s="587"/>
      <c r="AE321" s="587"/>
      <c r="AF321" s="587"/>
      <c r="AG321" s="675"/>
      <c r="AH321" s="675"/>
      <c r="AI321" s="675"/>
      <c r="AJ321" s="675"/>
      <c r="AK321" s="675"/>
      <c r="AL321" s="675"/>
      <c r="AM321" s="676"/>
      <c r="AN321" s="676"/>
      <c r="AO321" s="677"/>
      <c r="AP321" s="955">
        <f t="shared" si="694"/>
        <v>0</v>
      </c>
      <c r="AQ321" s="961">
        <f t="shared" si="695"/>
        <v>0</v>
      </c>
      <c r="AR321" s="961">
        <f t="shared" si="696"/>
        <v>0</v>
      </c>
      <c r="AS321" s="962">
        <f t="shared" si="681"/>
        <v>0</v>
      </c>
      <c r="AT321" s="962">
        <f t="shared" si="682"/>
        <v>0</v>
      </c>
      <c r="AU321" s="962">
        <f t="shared" si="697"/>
        <v>0</v>
      </c>
      <c r="AV321" s="962"/>
      <c r="AW321" s="963">
        <f t="shared" si="683"/>
        <v>0</v>
      </c>
      <c r="AX321" s="964">
        <f t="shared" si="684"/>
        <v>0</v>
      </c>
      <c r="AY321" s="964">
        <f t="shared" si="685"/>
        <v>0</v>
      </c>
      <c r="AZ321" s="964">
        <f t="shared" si="686"/>
        <v>0</v>
      </c>
      <c r="BA321" s="964">
        <f t="shared" si="687"/>
        <v>0</v>
      </c>
      <c r="BB321" s="964">
        <f t="shared" si="688"/>
        <v>0</v>
      </c>
      <c r="BC321" s="964">
        <f t="shared" si="689"/>
        <v>0</v>
      </c>
      <c r="BD321" s="964">
        <f>AP321</f>
        <v>0</v>
      </c>
      <c r="BE321" s="660"/>
      <c r="BF321" s="677"/>
      <c r="BG321" s="661"/>
      <c r="BH321" s="129"/>
      <c r="BI321" s="240"/>
      <c r="BJ321" s="239"/>
      <c r="BK321" s="127"/>
      <c r="BL321" s="1935"/>
      <c r="BM321" s="1935"/>
      <c r="BN321" s="1935"/>
      <c r="BO321" s="1935"/>
      <c r="BP321" s="128"/>
      <c r="BQ321" s="129"/>
      <c r="BR321" s="809"/>
      <c r="BS321" s="66"/>
      <c r="BT321" s="123">
        <f t="shared" si="698"/>
        <v>0</v>
      </c>
      <c r="BU321" s="130"/>
      <c r="BV321" s="916">
        <f t="shared" si="699"/>
        <v>0</v>
      </c>
      <c r="BW321" s="917">
        <f t="shared" si="700"/>
        <v>0</v>
      </c>
      <c r="BX321" s="73"/>
      <c r="BY321" s="2012"/>
      <c r="BZ321" s="2012"/>
      <c r="CA321" s="2012"/>
      <c r="CB321" s="224">
        <f t="shared" ref="CB321:CG321" si="713">IF(AP321="UE",CB177,0)</f>
        <v>0</v>
      </c>
      <c r="CC321" s="188">
        <f t="shared" si="713"/>
        <v>0</v>
      </c>
      <c r="CD321" s="224">
        <f t="shared" si="713"/>
        <v>0</v>
      </c>
      <c r="CE321" s="236">
        <f t="shared" si="713"/>
        <v>0</v>
      </c>
      <c r="CF321" s="178">
        <f t="shared" si="713"/>
        <v>0</v>
      </c>
      <c r="CG321" s="188">
        <f t="shared" si="713"/>
        <v>0</v>
      </c>
      <c r="CH321" s="224">
        <f t="shared" ref="CH321:CO321" si="714">IF(AW321="UE",CH177,0)</f>
        <v>0</v>
      </c>
      <c r="CI321" s="236">
        <f t="shared" si="714"/>
        <v>0</v>
      </c>
      <c r="CJ321" s="178">
        <f t="shared" si="714"/>
        <v>0</v>
      </c>
      <c r="CK321" s="237">
        <f t="shared" si="714"/>
        <v>0</v>
      </c>
      <c r="CL321" s="229">
        <f t="shared" si="714"/>
        <v>0</v>
      </c>
      <c r="CM321" s="238">
        <f t="shared" si="714"/>
        <v>0</v>
      </c>
      <c r="CN321" s="231">
        <f t="shared" si="714"/>
        <v>0</v>
      </c>
      <c r="CO321" s="238">
        <f t="shared" si="714"/>
        <v>0</v>
      </c>
      <c r="CP321" s="1993"/>
      <c r="CQ321" s="1994"/>
      <c r="CR321" s="1995"/>
      <c r="CS321" s="2375" t="str">
        <f t="shared" si="601"/>
        <v/>
      </c>
      <c r="CT321" s="1996"/>
      <c r="CU321" s="1997"/>
      <c r="CV321" s="1998"/>
      <c r="CW321" s="1998"/>
      <c r="CX321" s="1999"/>
      <c r="CY321" s="1999"/>
      <c r="CZ321" s="1999"/>
      <c r="DA321" s="1999"/>
      <c r="DB321" s="2000"/>
      <c r="DC321" s="2001"/>
      <c r="DD321" s="1807"/>
      <c r="DE321" s="1936"/>
      <c r="DF321" s="1936"/>
      <c r="DG321" s="1936"/>
      <c r="DH321" s="1936"/>
      <c r="DI321" s="1936"/>
      <c r="DJ321" s="1936"/>
      <c r="DK321" s="1936"/>
      <c r="DL321" s="126" t="str">
        <f t="shared" si="693"/>
        <v/>
      </c>
      <c r="DM321" s="19"/>
      <c r="DN321" s="19"/>
      <c r="DO321" s="19"/>
      <c r="DP321" s="19"/>
      <c r="DQ321" s="19"/>
      <c r="DR321" s="19"/>
      <c r="DS321" s="31"/>
      <c r="DU321" s="126"/>
      <c r="DV321" s="19"/>
      <c r="DW321" s="19"/>
      <c r="DX321" s="19"/>
      <c r="DY321" s="19"/>
      <c r="DZ321" s="19"/>
      <c r="EA321" s="19"/>
      <c r="EB321" s="31"/>
      <c r="ED321" s="104"/>
      <c r="EE321" s="118"/>
      <c r="EF321" s="331"/>
      <c r="EG321" s="118"/>
      <c r="EH321" s="118"/>
      <c r="EI321" s="118"/>
      <c r="EJ321" s="118"/>
      <c r="EK321" s="33"/>
      <c r="FA321" s="1436"/>
      <c r="FJ321" s="254"/>
    </row>
    <row r="322" spans="3:166" s="84" customFormat="1" ht="12.75" hidden="1" customHeight="1">
      <c r="C322" s="738"/>
      <c r="D322" s="1327"/>
      <c r="E322" s="588"/>
      <c r="F322" s="4330">
        <f t="shared" si="680"/>
        <v>0</v>
      </c>
      <c r="G322" s="4330"/>
      <c r="H322" s="4330"/>
      <c r="I322" s="4330"/>
      <c r="J322" s="4330"/>
      <c r="K322" s="1935"/>
      <c r="L322" s="1935"/>
      <c r="M322" s="587"/>
      <c r="N322" s="587"/>
      <c r="O322" s="587"/>
      <c r="P322" s="587"/>
      <c r="Q322" s="587"/>
      <c r="R322" s="587"/>
      <c r="S322" s="587"/>
      <c r="T322" s="587"/>
      <c r="U322" s="587"/>
      <c r="V322" s="587"/>
      <c r="W322" s="587"/>
      <c r="X322" s="587"/>
      <c r="Y322" s="587"/>
      <c r="Z322" s="587"/>
      <c r="AA322" s="587"/>
      <c r="AB322" s="587"/>
      <c r="AC322" s="587"/>
      <c r="AD322" s="587"/>
      <c r="AE322" s="587"/>
      <c r="AF322" s="587"/>
      <c r="AG322" s="675"/>
      <c r="AH322" s="675"/>
      <c r="AI322" s="675"/>
      <c r="AJ322" s="675"/>
      <c r="AK322" s="675"/>
      <c r="AL322" s="675"/>
      <c r="AM322" s="676"/>
      <c r="AN322" s="676"/>
      <c r="AO322" s="677"/>
      <c r="AP322" s="955">
        <f t="shared" si="694"/>
        <v>0</v>
      </c>
      <c r="AQ322" s="961">
        <f t="shared" si="695"/>
        <v>0</v>
      </c>
      <c r="AR322" s="961">
        <f t="shared" si="696"/>
        <v>0</v>
      </c>
      <c r="AS322" s="962">
        <f t="shared" si="681"/>
        <v>0</v>
      </c>
      <c r="AT322" s="962">
        <f t="shared" si="682"/>
        <v>0</v>
      </c>
      <c r="AU322" s="962">
        <f t="shared" si="697"/>
        <v>0</v>
      </c>
      <c r="AV322" s="962"/>
      <c r="AW322" s="963">
        <f t="shared" si="683"/>
        <v>0</v>
      </c>
      <c r="AX322" s="964">
        <f t="shared" si="684"/>
        <v>0</v>
      </c>
      <c r="AY322" s="964">
        <f t="shared" si="685"/>
        <v>0</v>
      </c>
      <c r="AZ322" s="964">
        <f t="shared" si="686"/>
        <v>0</v>
      </c>
      <c r="BA322" s="964">
        <f t="shared" si="687"/>
        <v>0</v>
      </c>
      <c r="BB322" s="964">
        <f t="shared" si="688"/>
        <v>0</v>
      </c>
      <c r="BC322" s="964">
        <f t="shared" si="689"/>
        <v>0</v>
      </c>
      <c r="BD322" s="964">
        <f t="shared" ref="BD322:BD326" si="715">AP322</f>
        <v>0</v>
      </c>
      <c r="BE322" s="660"/>
      <c r="BF322" s="677"/>
      <c r="BG322" s="661"/>
      <c r="BH322" s="129"/>
      <c r="BI322" s="240"/>
      <c r="BJ322" s="239"/>
      <c r="BK322" s="127"/>
      <c r="BL322" s="1935"/>
      <c r="BM322" s="1935"/>
      <c r="BN322" s="1935"/>
      <c r="BO322" s="1935"/>
      <c r="BP322" s="128"/>
      <c r="BQ322" s="129"/>
      <c r="BR322" s="809"/>
      <c r="BS322" s="66"/>
      <c r="BT322" s="123">
        <f t="shared" si="698"/>
        <v>0</v>
      </c>
      <c r="BU322" s="130"/>
      <c r="BV322" s="916">
        <f t="shared" si="699"/>
        <v>0</v>
      </c>
      <c r="BW322" s="917">
        <f t="shared" si="700"/>
        <v>0</v>
      </c>
      <c r="BX322" s="73"/>
      <c r="BY322" s="2012"/>
      <c r="BZ322" s="2012"/>
      <c r="CA322" s="2012"/>
      <c r="CB322" s="224">
        <f t="shared" ref="CB322:CG322" si="716">IF(AP322="UE",CB178,0)</f>
        <v>0</v>
      </c>
      <c r="CC322" s="188">
        <f t="shared" si="716"/>
        <v>0</v>
      </c>
      <c r="CD322" s="224">
        <f t="shared" si="716"/>
        <v>0</v>
      </c>
      <c r="CE322" s="236">
        <f t="shared" si="716"/>
        <v>0</v>
      </c>
      <c r="CF322" s="178">
        <f t="shared" si="716"/>
        <v>0</v>
      </c>
      <c r="CG322" s="188">
        <f t="shared" si="716"/>
        <v>0</v>
      </c>
      <c r="CH322" s="224">
        <f t="shared" ref="CH322:CO322" si="717">IF(AW322="UE",CH178,0)</f>
        <v>0</v>
      </c>
      <c r="CI322" s="236">
        <f t="shared" si="717"/>
        <v>0</v>
      </c>
      <c r="CJ322" s="178">
        <f t="shared" si="717"/>
        <v>0</v>
      </c>
      <c r="CK322" s="237">
        <f t="shared" si="717"/>
        <v>0</v>
      </c>
      <c r="CL322" s="229">
        <f t="shared" si="717"/>
        <v>0</v>
      </c>
      <c r="CM322" s="238">
        <f t="shared" si="717"/>
        <v>0</v>
      </c>
      <c r="CN322" s="231">
        <f t="shared" si="717"/>
        <v>0</v>
      </c>
      <c r="CO322" s="238">
        <f t="shared" si="717"/>
        <v>0</v>
      </c>
      <c r="CP322" s="1993"/>
      <c r="CQ322" s="1994"/>
      <c r="CR322" s="1995"/>
      <c r="CS322" s="2375" t="str">
        <f t="shared" si="601"/>
        <v/>
      </c>
      <c r="CT322" s="1996"/>
      <c r="CU322" s="1997"/>
      <c r="CV322" s="1998"/>
      <c r="CW322" s="1998"/>
      <c r="CX322" s="1999"/>
      <c r="CY322" s="1999"/>
      <c r="CZ322" s="1999"/>
      <c r="DA322" s="1999"/>
      <c r="DB322" s="2000"/>
      <c r="DC322" s="2001"/>
      <c r="DD322" s="1807"/>
      <c r="DE322" s="1936"/>
      <c r="DF322" s="1936"/>
      <c r="DG322" s="1936"/>
      <c r="DH322" s="1936"/>
      <c r="DI322" s="1936"/>
      <c r="DJ322" s="1936"/>
      <c r="DK322" s="1936"/>
      <c r="DL322" s="126" t="str">
        <f t="shared" si="693"/>
        <v/>
      </c>
      <c r="DM322" s="19"/>
      <c r="DN322" s="19"/>
      <c r="DO322" s="19"/>
      <c r="DP322" s="19"/>
      <c r="DQ322" s="19"/>
      <c r="DR322" s="19"/>
      <c r="DS322" s="31"/>
      <c r="DU322" s="126"/>
      <c r="DV322" s="19"/>
      <c r="DW322" s="19"/>
      <c r="DX322" s="19"/>
      <c r="DY322" s="19"/>
      <c r="DZ322" s="19"/>
      <c r="EA322" s="19"/>
      <c r="EB322" s="31"/>
      <c r="ED322" s="104"/>
      <c r="EE322" s="118"/>
      <c r="EF322" s="331"/>
      <c r="EG322" s="118"/>
      <c r="EH322" s="118"/>
      <c r="EI322" s="118"/>
      <c r="EJ322" s="118"/>
      <c r="EK322" s="33"/>
      <c r="FA322" s="1436"/>
      <c r="FJ322" s="254"/>
    </row>
    <row r="323" spans="3:166" s="84" customFormat="1" ht="12.75" hidden="1" customHeight="1">
      <c r="C323" s="738"/>
      <c r="D323" s="1327"/>
      <c r="E323" s="588" t="s">
        <v>28</v>
      </c>
      <c r="F323" s="4330">
        <f t="shared" si="680"/>
        <v>0</v>
      </c>
      <c r="G323" s="4330"/>
      <c r="H323" s="4330"/>
      <c r="I323" s="4330"/>
      <c r="J323" s="4330"/>
      <c r="K323" s="1935"/>
      <c r="L323" s="1935"/>
      <c r="M323" s="587"/>
      <c r="N323" s="587"/>
      <c r="O323" s="587"/>
      <c r="P323" s="587"/>
      <c r="Q323" s="587"/>
      <c r="R323" s="587"/>
      <c r="S323" s="587"/>
      <c r="T323" s="587"/>
      <c r="U323" s="587"/>
      <c r="V323" s="587"/>
      <c r="W323" s="587"/>
      <c r="X323" s="587"/>
      <c r="Y323" s="587"/>
      <c r="Z323" s="587"/>
      <c r="AA323" s="587"/>
      <c r="AB323" s="587"/>
      <c r="AC323" s="587"/>
      <c r="AD323" s="587"/>
      <c r="AE323" s="587"/>
      <c r="AF323" s="587"/>
      <c r="AG323" s="675"/>
      <c r="AH323" s="675"/>
      <c r="AI323" s="675"/>
      <c r="AJ323" s="675"/>
      <c r="AK323" s="675"/>
      <c r="AL323" s="675"/>
      <c r="AM323" s="676"/>
      <c r="AN323" s="676"/>
      <c r="AO323" s="677"/>
      <c r="AP323" s="955">
        <f t="shared" si="694"/>
        <v>0</v>
      </c>
      <c r="AQ323" s="961">
        <f t="shared" si="695"/>
        <v>0</v>
      </c>
      <c r="AR323" s="961">
        <f t="shared" si="696"/>
        <v>0</v>
      </c>
      <c r="AS323" s="962">
        <f t="shared" si="681"/>
        <v>0</v>
      </c>
      <c r="AT323" s="962">
        <f t="shared" si="682"/>
        <v>0</v>
      </c>
      <c r="AU323" s="962">
        <f t="shared" si="697"/>
        <v>0</v>
      </c>
      <c r="AV323" s="962"/>
      <c r="AW323" s="963">
        <f t="shared" si="683"/>
        <v>0</v>
      </c>
      <c r="AX323" s="964">
        <f t="shared" si="684"/>
        <v>0</v>
      </c>
      <c r="AY323" s="964">
        <f t="shared" si="685"/>
        <v>0</v>
      </c>
      <c r="AZ323" s="964">
        <f t="shared" si="686"/>
        <v>0</v>
      </c>
      <c r="BA323" s="964">
        <f t="shared" si="687"/>
        <v>0</v>
      </c>
      <c r="BB323" s="964">
        <f t="shared" si="688"/>
        <v>0</v>
      </c>
      <c r="BC323" s="964">
        <f t="shared" si="689"/>
        <v>0</v>
      </c>
      <c r="BD323" s="964">
        <f t="shared" si="715"/>
        <v>0</v>
      </c>
      <c r="BE323" s="660"/>
      <c r="BF323" s="677"/>
      <c r="BG323" s="661"/>
      <c r="BH323" s="129"/>
      <c r="BI323" s="240"/>
      <c r="BJ323" s="239"/>
      <c r="BK323" s="127"/>
      <c r="BL323" s="1935"/>
      <c r="BM323" s="1935"/>
      <c r="BN323" s="1935"/>
      <c r="BO323" s="1935"/>
      <c r="BP323" s="128"/>
      <c r="BQ323" s="129"/>
      <c r="BR323" s="809"/>
      <c r="BS323" s="66"/>
      <c r="BT323" s="123">
        <f t="shared" si="698"/>
        <v>0</v>
      </c>
      <c r="BU323" s="130"/>
      <c r="BV323" s="916">
        <f t="shared" si="699"/>
        <v>0</v>
      </c>
      <c r="BW323" s="917">
        <f t="shared" si="700"/>
        <v>0</v>
      </c>
      <c r="BX323" s="73"/>
      <c r="BY323" s="2012"/>
      <c r="BZ323" s="2012"/>
      <c r="CA323" s="2012"/>
      <c r="CB323" s="224">
        <f t="shared" ref="CB323:CG323" si="718">IF(AP323="UE",CB179,0)</f>
        <v>0</v>
      </c>
      <c r="CC323" s="188">
        <f t="shared" si="718"/>
        <v>0</v>
      </c>
      <c r="CD323" s="224">
        <f t="shared" si="718"/>
        <v>0</v>
      </c>
      <c r="CE323" s="236">
        <f t="shared" si="718"/>
        <v>0</v>
      </c>
      <c r="CF323" s="178">
        <f t="shared" si="718"/>
        <v>0</v>
      </c>
      <c r="CG323" s="188">
        <f t="shared" si="718"/>
        <v>0</v>
      </c>
      <c r="CH323" s="224">
        <f t="shared" ref="CH323:CO323" si="719">IF(AW323="UE",CH179,0)</f>
        <v>0</v>
      </c>
      <c r="CI323" s="236">
        <f t="shared" si="719"/>
        <v>0</v>
      </c>
      <c r="CJ323" s="178">
        <f t="shared" si="719"/>
        <v>0</v>
      </c>
      <c r="CK323" s="237">
        <f t="shared" si="719"/>
        <v>0</v>
      </c>
      <c r="CL323" s="229">
        <f t="shared" si="719"/>
        <v>0</v>
      </c>
      <c r="CM323" s="238">
        <f t="shared" si="719"/>
        <v>0</v>
      </c>
      <c r="CN323" s="231">
        <f t="shared" si="719"/>
        <v>0</v>
      </c>
      <c r="CO323" s="238">
        <f t="shared" si="719"/>
        <v>0</v>
      </c>
      <c r="CP323" s="1993"/>
      <c r="CQ323" s="1994"/>
      <c r="CR323" s="1995"/>
      <c r="CS323" s="2375" t="str">
        <f t="shared" si="601"/>
        <v/>
      </c>
      <c r="CT323" s="1996"/>
      <c r="CU323" s="1997"/>
      <c r="CV323" s="1998"/>
      <c r="CW323" s="1998"/>
      <c r="CX323" s="1999"/>
      <c r="CY323" s="1999"/>
      <c r="CZ323" s="1999"/>
      <c r="DA323" s="1999"/>
      <c r="DB323" s="2000"/>
      <c r="DC323" s="2001"/>
      <c r="DD323" s="1807"/>
      <c r="DE323" s="1936"/>
      <c r="DF323" s="1936"/>
      <c r="DG323" s="1936"/>
      <c r="DH323" s="1936"/>
      <c r="DI323" s="1936"/>
      <c r="DJ323" s="1936"/>
      <c r="DK323" s="1936"/>
      <c r="DL323" s="126" t="str">
        <f t="shared" si="693"/>
        <v/>
      </c>
      <c r="DM323" s="19"/>
      <c r="DN323" s="19"/>
      <c r="DO323" s="19"/>
      <c r="DP323" s="19"/>
      <c r="DQ323" s="19"/>
      <c r="DR323" s="19"/>
      <c r="DS323" s="31"/>
      <c r="DU323" s="126"/>
      <c r="DV323" s="19"/>
      <c r="DW323" s="19"/>
      <c r="DX323" s="19"/>
      <c r="DY323" s="19"/>
      <c r="DZ323" s="19"/>
      <c r="EA323" s="19"/>
      <c r="EB323" s="31"/>
      <c r="ED323" s="104"/>
      <c r="EE323" s="118"/>
      <c r="EF323" s="331"/>
      <c r="EG323" s="118"/>
      <c r="EH323" s="118"/>
      <c r="EI323" s="118"/>
      <c r="EJ323" s="118"/>
      <c r="EK323" s="33"/>
      <c r="FA323" s="1436"/>
      <c r="FJ323" s="254"/>
    </row>
    <row r="324" spans="3:166" s="84" customFormat="1" ht="12.75" hidden="1" customHeight="1">
      <c r="C324" s="738"/>
      <c r="D324" s="1327"/>
      <c r="E324" s="588" t="s">
        <v>29</v>
      </c>
      <c r="F324" s="4330">
        <f t="shared" si="680"/>
        <v>0</v>
      </c>
      <c r="G324" s="4330"/>
      <c r="H324" s="4330"/>
      <c r="I324" s="4330"/>
      <c r="J324" s="4330"/>
      <c r="K324" s="1935"/>
      <c r="L324" s="1935"/>
      <c r="M324" s="587"/>
      <c r="N324" s="587"/>
      <c r="O324" s="587"/>
      <c r="P324" s="587"/>
      <c r="Q324" s="587"/>
      <c r="R324" s="587"/>
      <c r="S324" s="587"/>
      <c r="T324" s="587"/>
      <c r="U324" s="587"/>
      <c r="V324" s="587"/>
      <c r="W324" s="587"/>
      <c r="X324" s="587"/>
      <c r="Y324" s="587"/>
      <c r="Z324" s="587"/>
      <c r="AA324" s="587"/>
      <c r="AB324" s="587"/>
      <c r="AC324" s="587"/>
      <c r="AD324" s="587"/>
      <c r="AE324" s="587"/>
      <c r="AF324" s="587"/>
      <c r="AG324" s="675"/>
      <c r="AH324" s="675"/>
      <c r="AI324" s="675"/>
      <c r="AJ324" s="675"/>
      <c r="AK324" s="675"/>
      <c r="AL324" s="675"/>
      <c r="AM324" s="676"/>
      <c r="AN324" s="676"/>
      <c r="AO324" s="677"/>
      <c r="AP324" s="955">
        <f t="shared" si="694"/>
        <v>0</v>
      </c>
      <c r="AQ324" s="961">
        <f t="shared" si="695"/>
        <v>0</v>
      </c>
      <c r="AR324" s="961">
        <f t="shared" si="696"/>
        <v>0</v>
      </c>
      <c r="AS324" s="962">
        <f t="shared" si="681"/>
        <v>0</v>
      </c>
      <c r="AT324" s="962">
        <f t="shared" si="682"/>
        <v>0</v>
      </c>
      <c r="AU324" s="962">
        <f t="shared" si="697"/>
        <v>0</v>
      </c>
      <c r="AV324" s="962"/>
      <c r="AW324" s="963">
        <f t="shared" si="683"/>
        <v>0</v>
      </c>
      <c r="AX324" s="964">
        <f t="shared" si="684"/>
        <v>0</v>
      </c>
      <c r="AY324" s="964">
        <f t="shared" si="685"/>
        <v>0</v>
      </c>
      <c r="AZ324" s="964">
        <f t="shared" si="686"/>
        <v>0</v>
      </c>
      <c r="BA324" s="964">
        <f t="shared" si="687"/>
        <v>0</v>
      </c>
      <c r="BB324" s="964">
        <f t="shared" si="688"/>
        <v>0</v>
      </c>
      <c r="BC324" s="964">
        <f t="shared" si="689"/>
        <v>0</v>
      </c>
      <c r="BD324" s="964">
        <f t="shared" si="715"/>
        <v>0</v>
      </c>
      <c r="BE324" s="660"/>
      <c r="BF324" s="677"/>
      <c r="BG324" s="661"/>
      <c r="BH324" s="129"/>
      <c r="BI324" s="240"/>
      <c r="BJ324" s="239"/>
      <c r="BK324" s="127"/>
      <c r="BL324" s="1935"/>
      <c r="BM324" s="1935"/>
      <c r="BN324" s="1935"/>
      <c r="BO324" s="1935"/>
      <c r="BP324" s="128"/>
      <c r="BQ324" s="129"/>
      <c r="BR324" s="809"/>
      <c r="BS324" s="66"/>
      <c r="BT324" s="123">
        <f t="shared" si="698"/>
        <v>0</v>
      </c>
      <c r="BU324" s="130"/>
      <c r="BV324" s="916">
        <f t="shared" si="699"/>
        <v>0</v>
      </c>
      <c r="BW324" s="917">
        <f t="shared" si="700"/>
        <v>0</v>
      </c>
      <c r="BX324" s="73"/>
      <c r="BY324" s="2012"/>
      <c r="BZ324" s="2012"/>
      <c r="CA324" s="2012"/>
      <c r="CB324" s="224">
        <f t="shared" ref="CB324:CG324" si="720">IF(AP324="UE",CB180,0)</f>
        <v>0</v>
      </c>
      <c r="CC324" s="188">
        <f t="shared" si="720"/>
        <v>0</v>
      </c>
      <c r="CD324" s="224">
        <f t="shared" si="720"/>
        <v>0</v>
      </c>
      <c r="CE324" s="236">
        <f t="shared" si="720"/>
        <v>0</v>
      </c>
      <c r="CF324" s="178">
        <f t="shared" si="720"/>
        <v>0</v>
      </c>
      <c r="CG324" s="188">
        <f t="shared" si="720"/>
        <v>0</v>
      </c>
      <c r="CH324" s="224">
        <f t="shared" ref="CH324:CO324" si="721">IF(AW324="UE",CH180,0)</f>
        <v>0</v>
      </c>
      <c r="CI324" s="236">
        <f t="shared" si="721"/>
        <v>0</v>
      </c>
      <c r="CJ324" s="178">
        <f t="shared" si="721"/>
        <v>0</v>
      </c>
      <c r="CK324" s="237">
        <f t="shared" si="721"/>
        <v>0</v>
      </c>
      <c r="CL324" s="229">
        <f t="shared" si="721"/>
        <v>0</v>
      </c>
      <c r="CM324" s="238">
        <f t="shared" si="721"/>
        <v>0</v>
      </c>
      <c r="CN324" s="231">
        <f t="shared" si="721"/>
        <v>0</v>
      </c>
      <c r="CO324" s="238">
        <f t="shared" si="721"/>
        <v>0</v>
      </c>
      <c r="CP324" s="1993"/>
      <c r="CQ324" s="1994"/>
      <c r="CR324" s="1995"/>
      <c r="CS324" s="2375" t="str">
        <f t="shared" si="601"/>
        <v/>
      </c>
      <c r="CT324" s="1996"/>
      <c r="CU324" s="1997"/>
      <c r="CV324" s="1998"/>
      <c r="CW324" s="1998"/>
      <c r="CX324" s="1999"/>
      <c r="CY324" s="1999"/>
      <c r="CZ324" s="1999"/>
      <c r="DA324" s="1999"/>
      <c r="DB324" s="2000"/>
      <c r="DC324" s="2001"/>
      <c r="DD324" s="1807"/>
      <c r="DE324" s="1936"/>
      <c r="DF324" s="1936"/>
      <c r="DG324" s="1936"/>
      <c r="DH324" s="1936"/>
      <c r="DI324" s="1936"/>
      <c r="DJ324" s="1936"/>
      <c r="DK324" s="1936"/>
      <c r="DL324" s="126" t="str">
        <f t="shared" si="693"/>
        <v/>
      </c>
      <c r="DM324" s="19"/>
      <c r="DN324" s="19"/>
      <c r="DO324" s="19"/>
      <c r="DP324" s="19"/>
      <c r="DQ324" s="19"/>
      <c r="DR324" s="19"/>
      <c r="DS324" s="31"/>
      <c r="DU324" s="126"/>
      <c r="DV324" s="19"/>
      <c r="DW324" s="19"/>
      <c r="DX324" s="19"/>
      <c r="DY324" s="19"/>
      <c r="DZ324" s="19"/>
      <c r="EA324" s="19"/>
      <c r="EB324" s="31"/>
      <c r="ED324" s="104"/>
      <c r="EE324" s="118"/>
      <c r="EF324" s="331"/>
      <c r="EG324" s="118"/>
      <c r="EH324" s="118"/>
      <c r="EI324" s="118"/>
      <c r="EJ324" s="118"/>
      <c r="EK324" s="33"/>
      <c r="FA324" s="1436"/>
      <c r="FJ324" s="254"/>
    </row>
    <row r="325" spans="3:166" s="84" customFormat="1" ht="12.75" hidden="1" customHeight="1">
      <c r="C325" s="738"/>
      <c r="D325" s="1327"/>
      <c r="E325" s="588" t="s">
        <v>30</v>
      </c>
      <c r="F325" s="4330">
        <f t="shared" si="680"/>
        <v>0</v>
      </c>
      <c r="G325" s="4330"/>
      <c r="H325" s="4330"/>
      <c r="I325" s="4330"/>
      <c r="J325" s="4330"/>
      <c r="K325" s="1935"/>
      <c r="L325" s="1935"/>
      <c r="M325" s="587"/>
      <c r="N325" s="587"/>
      <c r="O325" s="587"/>
      <c r="P325" s="587"/>
      <c r="Q325" s="587"/>
      <c r="R325" s="587"/>
      <c r="S325" s="587"/>
      <c r="T325" s="587"/>
      <c r="U325" s="587"/>
      <c r="V325" s="587"/>
      <c r="W325" s="587"/>
      <c r="X325" s="587"/>
      <c r="Y325" s="587"/>
      <c r="Z325" s="587"/>
      <c r="AA325" s="587"/>
      <c r="AB325" s="587"/>
      <c r="AC325" s="587"/>
      <c r="AD325" s="587"/>
      <c r="AE325" s="587"/>
      <c r="AF325" s="587"/>
      <c r="AG325" s="675"/>
      <c r="AH325" s="675"/>
      <c r="AI325" s="675"/>
      <c r="AJ325" s="675"/>
      <c r="AK325" s="675"/>
      <c r="AL325" s="675"/>
      <c r="AM325" s="676"/>
      <c r="AN325" s="676"/>
      <c r="AO325" s="677"/>
      <c r="AP325" s="955">
        <f t="shared" si="694"/>
        <v>0</v>
      </c>
      <c r="AQ325" s="961">
        <f t="shared" si="695"/>
        <v>0</v>
      </c>
      <c r="AR325" s="961">
        <f t="shared" si="696"/>
        <v>0</v>
      </c>
      <c r="AS325" s="962">
        <f t="shared" si="681"/>
        <v>0</v>
      </c>
      <c r="AT325" s="962">
        <f t="shared" si="682"/>
        <v>0</v>
      </c>
      <c r="AU325" s="962">
        <f t="shared" si="697"/>
        <v>0</v>
      </c>
      <c r="AV325" s="962"/>
      <c r="AW325" s="963">
        <f t="shared" si="683"/>
        <v>0</v>
      </c>
      <c r="AX325" s="964">
        <f t="shared" si="684"/>
        <v>0</v>
      </c>
      <c r="AY325" s="964">
        <f t="shared" si="685"/>
        <v>0</v>
      </c>
      <c r="AZ325" s="964">
        <f t="shared" si="686"/>
        <v>0</v>
      </c>
      <c r="BA325" s="964">
        <f t="shared" si="687"/>
        <v>0</v>
      </c>
      <c r="BB325" s="964">
        <f t="shared" si="688"/>
        <v>0</v>
      </c>
      <c r="BC325" s="964">
        <f t="shared" si="689"/>
        <v>0</v>
      </c>
      <c r="BD325" s="964">
        <f t="shared" si="715"/>
        <v>0</v>
      </c>
      <c r="BE325" s="660"/>
      <c r="BF325" s="677"/>
      <c r="BG325" s="661"/>
      <c r="BH325" s="129"/>
      <c r="BI325" s="240"/>
      <c r="BJ325" s="239"/>
      <c r="BK325" s="127"/>
      <c r="BL325" s="1935"/>
      <c r="BM325" s="1935"/>
      <c r="BN325" s="1935"/>
      <c r="BO325" s="1935"/>
      <c r="BP325" s="128"/>
      <c r="BQ325" s="129"/>
      <c r="BR325" s="809"/>
      <c r="BS325" s="66"/>
      <c r="BT325" s="123">
        <f t="shared" si="698"/>
        <v>0</v>
      </c>
      <c r="BU325" s="130"/>
      <c r="BV325" s="916">
        <f t="shared" si="699"/>
        <v>0</v>
      </c>
      <c r="BW325" s="917">
        <f t="shared" si="700"/>
        <v>0</v>
      </c>
      <c r="BX325" s="73"/>
      <c r="BY325" s="2012"/>
      <c r="BZ325" s="2012"/>
      <c r="CA325" s="2012"/>
      <c r="CB325" s="224">
        <f t="shared" ref="CB325:CG325" si="722">IF(AP325="UE",CB181,0)</f>
        <v>0</v>
      </c>
      <c r="CC325" s="188">
        <f t="shared" si="722"/>
        <v>0</v>
      </c>
      <c r="CD325" s="224">
        <f t="shared" si="722"/>
        <v>0</v>
      </c>
      <c r="CE325" s="236">
        <f t="shared" si="722"/>
        <v>0</v>
      </c>
      <c r="CF325" s="178">
        <f t="shared" si="722"/>
        <v>0</v>
      </c>
      <c r="CG325" s="188">
        <f t="shared" si="722"/>
        <v>0</v>
      </c>
      <c r="CH325" s="224">
        <f t="shared" ref="CH325:CO325" si="723">IF(AW325="UE",CH181,0)</f>
        <v>0</v>
      </c>
      <c r="CI325" s="236">
        <f t="shared" si="723"/>
        <v>0</v>
      </c>
      <c r="CJ325" s="178">
        <f t="shared" si="723"/>
        <v>0</v>
      </c>
      <c r="CK325" s="237">
        <f t="shared" si="723"/>
        <v>0</v>
      </c>
      <c r="CL325" s="229">
        <f t="shared" si="723"/>
        <v>0</v>
      </c>
      <c r="CM325" s="238">
        <f t="shared" si="723"/>
        <v>0</v>
      </c>
      <c r="CN325" s="231">
        <f t="shared" si="723"/>
        <v>0</v>
      </c>
      <c r="CO325" s="238">
        <f t="shared" si="723"/>
        <v>0</v>
      </c>
      <c r="CP325" s="1993"/>
      <c r="CQ325" s="1994"/>
      <c r="CR325" s="1995"/>
      <c r="CS325" s="2375" t="str">
        <f t="shared" si="601"/>
        <v/>
      </c>
      <c r="CT325" s="1996"/>
      <c r="CU325" s="1997"/>
      <c r="CV325" s="1998"/>
      <c r="CW325" s="1998"/>
      <c r="CX325" s="1999"/>
      <c r="CY325" s="1999"/>
      <c r="CZ325" s="1999"/>
      <c r="DA325" s="1999"/>
      <c r="DB325" s="2000"/>
      <c r="DC325" s="2001"/>
      <c r="DD325" s="1807"/>
      <c r="DE325" s="1936"/>
      <c r="DF325" s="1936"/>
      <c r="DG325" s="1936"/>
      <c r="DH325" s="1936"/>
      <c r="DI325" s="1936"/>
      <c r="DJ325" s="1936"/>
      <c r="DK325" s="1936"/>
      <c r="DL325" s="126" t="str">
        <f t="shared" si="693"/>
        <v/>
      </c>
      <c r="DM325" s="19"/>
      <c r="DN325" s="19"/>
      <c r="DO325" s="19"/>
      <c r="DP325" s="19"/>
      <c r="DQ325" s="19"/>
      <c r="DR325" s="19"/>
      <c r="DS325" s="31"/>
      <c r="DU325" s="126"/>
      <c r="DV325" s="19"/>
      <c r="DW325" s="19"/>
      <c r="DX325" s="19"/>
      <c r="DY325" s="19"/>
      <c r="DZ325" s="19"/>
      <c r="EA325" s="19"/>
      <c r="EB325" s="31"/>
      <c r="ED325" s="104"/>
      <c r="EE325" s="118"/>
      <c r="EF325" s="331"/>
      <c r="EG325" s="118"/>
      <c r="EH325" s="118"/>
      <c r="EI325" s="118"/>
      <c r="EJ325" s="118"/>
      <c r="EK325" s="33"/>
      <c r="FA325" s="1436"/>
      <c r="FJ325" s="254"/>
    </row>
    <row r="326" spans="3:166" s="84" customFormat="1" ht="12.75" hidden="1" customHeight="1">
      <c r="C326" s="738"/>
      <c r="D326" s="1327"/>
      <c r="E326" s="619" t="s">
        <v>10</v>
      </c>
      <c r="F326" s="4340">
        <f t="shared" si="680"/>
        <v>0</v>
      </c>
      <c r="G326" s="4340"/>
      <c r="H326" s="4340"/>
      <c r="I326" s="4340"/>
      <c r="J326" s="4340"/>
      <c r="K326" s="1939"/>
      <c r="L326" s="1939"/>
      <c r="M326" s="620"/>
      <c r="N326" s="620"/>
      <c r="O326" s="620"/>
      <c r="P326" s="620"/>
      <c r="Q326" s="620"/>
      <c r="R326" s="620"/>
      <c r="S326" s="620"/>
      <c r="T326" s="620"/>
      <c r="U326" s="620"/>
      <c r="V326" s="620"/>
      <c r="W326" s="620"/>
      <c r="X326" s="620"/>
      <c r="Y326" s="620"/>
      <c r="Z326" s="620"/>
      <c r="AA326" s="620"/>
      <c r="AB326" s="620"/>
      <c r="AC326" s="620"/>
      <c r="AD326" s="620"/>
      <c r="AE326" s="620"/>
      <c r="AF326" s="620"/>
      <c r="AG326" s="679"/>
      <c r="AH326" s="679"/>
      <c r="AI326" s="679"/>
      <c r="AJ326" s="679"/>
      <c r="AK326" s="679"/>
      <c r="AL326" s="679"/>
      <c r="AM326" s="680"/>
      <c r="AN326" s="680"/>
      <c r="AO326" s="680"/>
      <c r="AP326" s="955">
        <f t="shared" si="694"/>
        <v>0</v>
      </c>
      <c r="AQ326" s="966">
        <f t="shared" si="695"/>
        <v>0</v>
      </c>
      <c r="AR326" s="966">
        <f t="shared" si="696"/>
        <v>0</v>
      </c>
      <c r="AS326" s="967">
        <f t="shared" si="681"/>
        <v>0</v>
      </c>
      <c r="AT326" s="967">
        <f t="shared" si="682"/>
        <v>0</v>
      </c>
      <c r="AU326" s="967">
        <f t="shared" si="697"/>
        <v>0</v>
      </c>
      <c r="AV326" s="967"/>
      <c r="AW326" s="968">
        <f t="shared" si="683"/>
        <v>0</v>
      </c>
      <c r="AX326" s="969">
        <f t="shared" si="684"/>
        <v>0</v>
      </c>
      <c r="AY326" s="969">
        <f t="shared" si="685"/>
        <v>0</v>
      </c>
      <c r="AZ326" s="969">
        <f t="shared" si="686"/>
        <v>0</v>
      </c>
      <c r="BA326" s="969">
        <f t="shared" si="687"/>
        <v>0</v>
      </c>
      <c r="BB326" s="969">
        <f t="shared" si="688"/>
        <v>0</v>
      </c>
      <c r="BC326" s="969">
        <f t="shared" si="689"/>
        <v>0</v>
      </c>
      <c r="BD326" s="969">
        <f t="shared" si="715"/>
        <v>0</v>
      </c>
      <c r="BE326" s="666"/>
      <c r="BF326" s="680"/>
      <c r="BG326" s="667"/>
      <c r="BH326" s="347"/>
      <c r="BI326" s="590"/>
      <c r="BJ326" s="591"/>
      <c r="BK326" s="621"/>
      <c r="BL326" s="1939"/>
      <c r="BM326" s="1939"/>
      <c r="BN326" s="1939"/>
      <c r="BO326" s="1939"/>
      <c r="BP326" s="622"/>
      <c r="BQ326" s="347"/>
      <c r="BR326" s="593"/>
      <c r="BS326" s="1941"/>
      <c r="BT326" s="623">
        <f t="shared" si="698"/>
        <v>0</v>
      </c>
      <c r="BU326" s="624"/>
      <c r="BV326" s="918">
        <f t="shared" si="699"/>
        <v>0</v>
      </c>
      <c r="BW326" s="919">
        <f t="shared" si="700"/>
        <v>0</v>
      </c>
      <c r="BX326" s="1664"/>
      <c r="BY326" s="2013"/>
      <c r="BZ326" s="2013"/>
      <c r="CA326" s="2013"/>
      <c r="CB326" s="596">
        <f t="shared" ref="CB326:CG326" si="724">IF(AP326="UE",CB182,0)</f>
        <v>0</v>
      </c>
      <c r="CC326" s="595">
        <f t="shared" si="724"/>
        <v>0</v>
      </c>
      <c r="CD326" s="596">
        <f t="shared" si="724"/>
        <v>0</v>
      </c>
      <c r="CE326" s="597">
        <f t="shared" si="724"/>
        <v>0</v>
      </c>
      <c r="CF326" s="594">
        <f t="shared" si="724"/>
        <v>0</v>
      </c>
      <c r="CG326" s="595">
        <f t="shared" si="724"/>
        <v>0</v>
      </c>
      <c r="CH326" s="596">
        <f t="shared" ref="CH326:CO326" si="725">IF(AW326="UE",CH182,0)</f>
        <v>0</v>
      </c>
      <c r="CI326" s="597">
        <f t="shared" si="725"/>
        <v>0</v>
      </c>
      <c r="CJ326" s="594">
        <f t="shared" si="725"/>
        <v>0</v>
      </c>
      <c r="CK326" s="598">
        <f t="shared" si="725"/>
        <v>0</v>
      </c>
      <c r="CL326" s="599">
        <f t="shared" si="725"/>
        <v>0</v>
      </c>
      <c r="CM326" s="600">
        <f t="shared" si="725"/>
        <v>0</v>
      </c>
      <c r="CN326" s="601">
        <f t="shared" si="725"/>
        <v>0</v>
      </c>
      <c r="CO326" s="600">
        <f t="shared" si="725"/>
        <v>0</v>
      </c>
      <c r="CP326" s="2002"/>
      <c r="CQ326" s="2003"/>
      <c r="CR326" s="2004"/>
      <c r="CS326" s="2375" t="str">
        <f t="shared" si="601"/>
        <v/>
      </c>
      <c r="CT326" s="2005"/>
      <c r="CU326" s="2006"/>
      <c r="CV326" s="2007"/>
      <c r="CW326" s="2007"/>
      <c r="CX326" s="2008"/>
      <c r="CY326" s="2008"/>
      <c r="CZ326" s="2008"/>
      <c r="DA326" s="2008"/>
      <c r="DB326" s="2009"/>
      <c r="DC326" s="2010"/>
      <c r="DD326" s="1807"/>
      <c r="DE326" s="1936"/>
      <c r="DF326" s="1936"/>
      <c r="DG326" s="1936"/>
      <c r="DH326" s="1936"/>
      <c r="DI326" s="1936"/>
      <c r="DJ326" s="1936"/>
      <c r="DK326" s="1936"/>
      <c r="DL326" s="126" t="str">
        <f t="shared" si="693"/>
        <v/>
      </c>
      <c r="DM326" s="19"/>
      <c r="DN326" s="19"/>
      <c r="DO326" s="19"/>
      <c r="DP326" s="19"/>
      <c r="DQ326" s="19"/>
      <c r="DR326" s="19"/>
      <c r="DS326" s="31"/>
      <c r="DU326" s="126"/>
      <c r="DV326" s="19"/>
      <c r="DW326" s="19"/>
      <c r="DX326" s="19"/>
      <c r="DY326" s="19"/>
      <c r="DZ326" s="19"/>
      <c r="EA326" s="19"/>
      <c r="EB326" s="31"/>
      <c r="ED326" s="104"/>
      <c r="EE326" s="118"/>
      <c r="EF326" s="331"/>
      <c r="EG326" s="118"/>
      <c r="EH326" s="118"/>
      <c r="EI326" s="118"/>
      <c r="EJ326" s="118"/>
      <c r="EK326" s="33"/>
      <c r="FA326" s="1436"/>
      <c r="FJ326" s="254"/>
    </row>
    <row r="327" spans="3:166" s="84" customFormat="1" ht="12.75" hidden="1" customHeight="1">
      <c r="C327" s="738"/>
      <c r="D327" s="1327"/>
      <c r="E327" s="604"/>
      <c r="F327" s="4305" t="str">
        <f t="shared" si="680"/>
        <v>EĞİTİM FAK.</v>
      </c>
      <c r="G327" s="4305"/>
      <c r="H327" s="4305"/>
      <c r="I327" s="4305"/>
      <c r="J327" s="4305"/>
      <c r="K327" s="1937"/>
      <c r="L327" s="1937"/>
      <c r="M327" s="1937"/>
      <c r="N327" s="1937"/>
      <c r="O327" s="1937"/>
      <c r="P327" s="1937"/>
      <c r="Q327" s="1937"/>
      <c r="R327" s="1937"/>
      <c r="S327" s="1937"/>
      <c r="T327" s="1937"/>
      <c r="U327" s="1937"/>
      <c r="V327" s="1937"/>
      <c r="W327" s="53"/>
      <c r="X327" s="53"/>
      <c r="Y327" s="1937"/>
      <c r="Z327" s="1937"/>
      <c r="AA327" s="1937"/>
      <c r="AB327" s="1937"/>
      <c r="AC327" s="1937"/>
      <c r="AD327" s="1937"/>
      <c r="AE327" s="1937"/>
      <c r="AF327" s="1937"/>
      <c r="AG327" s="669"/>
      <c r="AH327" s="670"/>
      <c r="AI327" s="670"/>
      <c r="AJ327" s="670"/>
      <c r="AK327" s="670"/>
      <c r="AL327" s="670"/>
      <c r="AM327" s="670"/>
      <c r="AN327" s="670"/>
      <c r="AO327" s="670"/>
      <c r="AP327" s="884"/>
      <c r="AQ327" s="670"/>
      <c r="AR327" s="670"/>
      <c r="AS327" s="671"/>
      <c r="AT327" s="671"/>
      <c r="AU327" s="671"/>
      <c r="AV327" s="671"/>
      <c r="AW327" s="672"/>
      <c r="AX327" s="673"/>
      <c r="AY327" s="673"/>
      <c r="AZ327" s="673"/>
      <c r="BA327" s="673"/>
      <c r="BB327" s="673"/>
      <c r="BC327" s="673"/>
      <c r="BD327" s="673"/>
      <c r="BE327" s="673"/>
      <c r="BF327" s="670"/>
      <c r="BG327" s="674"/>
      <c r="BH327" s="346"/>
      <c r="BI327" s="606"/>
      <c r="BJ327" s="607"/>
      <c r="BK327" s="345"/>
      <c r="BL327" s="1937"/>
      <c r="BM327" s="1937"/>
      <c r="BN327" s="1937"/>
      <c r="BO327" s="1937"/>
      <c r="BP327" s="350"/>
      <c r="BQ327" s="346"/>
      <c r="BR327" s="808"/>
      <c r="BS327" s="1940"/>
      <c r="BT327" s="53"/>
      <c r="BU327" s="608"/>
      <c r="BV327" s="885"/>
      <c r="BW327" s="886"/>
      <c r="BX327" s="4360" t="str">
        <f>F327</f>
        <v>EĞİTİM FAK.</v>
      </c>
      <c r="BY327" s="4361"/>
      <c r="BZ327" s="4361"/>
      <c r="CA327" s="4362"/>
      <c r="CB327" s="887">
        <f ca="1">SUMIF(F314:J326,F327,CB314:CB326)</f>
        <v>0</v>
      </c>
      <c r="CC327" s="888">
        <f ca="1">SUMIF(F314:J326,F327,CC314:CC326)</f>
        <v>0</v>
      </c>
      <c r="CD327" s="887">
        <f ca="1">SUMIF(F314:J326,F327,CD314:CD326)</f>
        <v>0</v>
      </c>
      <c r="CE327" s="889">
        <f ca="1">SUMIF(F314:J326,F327,CE314:CE326)</f>
        <v>0</v>
      </c>
      <c r="CF327" s="890">
        <f ca="1">SUMIF(F314:J326,F327,CF314:CF326)</f>
        <v>0</v>
      </c>
      <c r="CG327" s="888">
        <f ca="1">SUMIF(F314:J326,F327,CG314:CG326)</f>
        <v>0</v>
      </c>
      <c r="CH327" s="887">
        <f ca="1">SUMIF(F314:J326,F327,CH314:CH326)</f>
        <v>0</v>
      </c>
      <c r="CI327" s="889">
        <f ca="1">SUMIF(F314:J326,F327,CI314:CI326)</f>
        <v>0</v>
      </c>
      <c r="CJ327" s="890">
        <f ca="1">SUMIF(F314:J326,F327,CJ314:CJ326)</f>
        <v>0</v>
      </c>
      <c r="CK327" s="891">
        <f ca="1">SUMIF(F314:J326,F327,CK314:CK326)</f>
        <v>0</v>
      </c>
      <c r="CL327" s="892">
        <f ca="1">SUMIF(F314:J326,F327,CL314:CL326)</f>
        <v>0</v>
      </c>
      <c r="CM327" s="888">
        <f ca="1">SUMIF(F314:J326,F327,CM314:CM326)</f>
        <v>0</v>
      </c>
      <c r="CN327" s="887">
        <f ca="1">SUMIF(F314:J326,F327,CN314:CN326)</f>
        <v>0</v>
      </c>
      <c r="CO327" s="888">
        <f ca="1">SUMIF(F314:J326,F327,CO314:CO326)</f>
        <v>0</v>
      </c>
      <c r="CP327" s="617"/>
      <c r="CQ327" s="1937"/>
      <c r="CR327" s="1934"/>
      <c r="CS327" s="2375" t="str">
        <f t="shared" si="601"/>
        <v/>
      </c>
      <c r="CT327" s="818"/>
      <c r="CU327" s="618"/>
      <c r="CV327" s="1705"/>
      <c r="CW327" s="1705"/>
      <c r="CX327" s="1706"/>
      <c r="CY327" s="1706"/>
      <c r="CZ327" s="1706"/>
      <c r="DA327" s="1706"/>
      <c r="DB327" s="1707"/>
      <c r="DC327" s="356"/>
      <c r="DD327" s="1807"/>
      <c r="DE327" s="1936"/>
      <c r="DF327" s="1936"/>
      <c r="DG327" s="1936"/>
      <c r="DH327" s="1936"/>
      <c r="DI327" s="1936"/>
      <c r="DJ327" s="1936"/>
      <c r="DK327" s="1936"/>
      <c r="DL327" s="126" t="str">
        <f t="shared" ca="1" si="693"/>
        <v/>
      </c>
      <c r="DM327" s="19"/>
      <c r="DN327" s="19"/>
      <c r="DO327" s="19"/>
      <c r="DP327" s="19"/>
      <c r="DQ327" s="19"/>
      <c r="DR327" s="19"/>
      <c r="DS327" s="31"/>
      <c r="DU327" s="126"/>
      <c r="DV327" s="19"/>
      <c r="DW327" s="19"/>
      <c r="DX327" s="19"/>
      <c r="DY327" s="19"/>
      <c r="DZ327" s="19"/>
      <c r="EA327" s="19"/>
      <c r="EB327" s="31"/>
      <c r="ED327" s="104"/>
      <c r="EE327" s="118"/>
      <c r="EF327" s="331"/>
      <c r="EG327" s="118"/>
      <c r="EH327" s="118"/>
      <c r="EI327" s="118"/>
      <c r="EJ327" s="118"/>
      <c r="EK327" s="33"/>
      <c r="FA327" s="1436"/>
      <c r="FJ327" s="254"/>
    </row>
    <row r="328" spans="3:166" s="84" customFormat="1" ht="12.75" hidden="1" customHeight="1">
      <c r="C328" s="738"/>
      <c r="D328" s="1327"/>
      <c r="E328" s="588"/>
      <c r="F328" s="4330" t="str">
        <f t="shared" si="680"/>
        <v>FEN EDEBİYAT FAK.</v>
      </c>
      <c r="G328" s="4330"/>
      <c r="H328" s="4330"/>
      <c r="I328" s="4330"/>
      <c r="J328" s="4330"/>
      <c r="K328" s="1935"/>
      <c r="L328" s="1935"/>
      <c r="M328" s="1935"/>
      <c r="N328" s="1935"/>
      <c r="O328" s="1935"/>
      <c r="P328" s="1935"/>
      <c r="Q328" s="1935"/>
      <c r="R328" s="1935"/>
      <c r="S328" s="1935"/>
      <c r="T328" s="1935"/>
      <c r="U328" s="1935"/>
      <c r="V328" s="1935"/>
      <c r="W328" s="123"/>
      <c r="X328" s="123"/>
      <c r="Y328" s="1935"/>
      <c r="Z328" s="1935"/>
      <c r="AA328" s="1935"/>
      <c r="AB328" s="1935"/>
      <c r="AC328" s="1935"/>
      <c r="AD328" s="1935"/>
      <c r="AE328" s="1935"/>
      <c r="AF328" s="1935"/>
      <c r="AG328" s="676"/>
      <c r="AH328" s="677"/>
      <c r="AI328" s="677"/>
      <c r="AJ328" s="677"/>
      <c r="AK328" s="677"/>
      <c r="AL328" s="677"/>
      <c r="AM328" s="677"/>
      <c r="AN328" s="677"/>
      <c r="AO328" s="677"/>
      <c r="AP328" s="682"/>
      <c r="AQ328" s="677"/>
      <c r="AR328" s="677"/>
      <c r="AS328" s="678"/>
      <c r="AT328" s="678"/>
      <c r="AU328" s="678"/>
      <c r="AV328" s="678"/>
      <c r="AW328" s="659"/>
      <c r="AX328" s="660"/>
      <c r="AY328" s="660"/>
      <c r="AZ328" s="660"/>
      <c r="BA328" s="660"/>
      <c r="BB328" s="660"/>
      <c r="BC328" s="660"/>
      <c r="BD328" s="660"/>
      <c r="BE328" s="660"/>
      <c r="BF328" s="677"/>
      <c r="BG328" s="661"/>
      <c r="BH328" s="129"/>
      <c r="BI328" s="240"/>
      <c r="BJ328" s="239"/>
      <c r="BK328" s="127"/>
      <c r="BL328" s="1935"/>
      <c r="BM328" s="1935"/>
      <c r="BN328" s="1935"/>
      <c r="BO328" s="1935"/>
      <c r="BP328" s="128"/>
      <c r="BQ328" s="129"/>
      <c r="BR328" s="809"/>
      <c r="BS328" s="66"/>
      <c r="BT328" s="123"/>
      <c r="BU328" s="130"/>
      <c r="BV328" s="865"/>
      <c r="BW328" s="866"/>
      <c r="BX328" s="4302" t="str">
        <f t="shared" ref="BX328:BX332" si="726">F328</f>
        <v>FEN EDEBİYAT FAK.</v>
      </c>
      <c r="BY328" s="4303"/>
      <c r="BZ328" s="4303"/>
      <c r="CA328" s="4304"/>
      <c r="CB328" s="821">
        <f ca="1">SUMIF(F314:J326,F328,CB314:CB326)</f>
        <v>0</v>
      </c>
      <c r="CC328" s="805">
        <f ca="1">SUMIF(F314:J326,F328,CC314:CC326)</f>
        <v>0</v>
      </c>
      <c r="CD328" s="821">
        <f ca="1">SUMIF(F314:J326,F328,CD314:CD326)</f>
        <v>0</v>
      </c>
      <c r="CE328" s="806">
        <f ca="1">SUMIF(F314:J326,F328,CE314:CE326)</f>
        <v>0</v>
      </c>
      <c r="CF328" s="822">
        <f ca="1">SUMIF(F314:J326,F328,CF314:CF326)</f>
        <v>0</v>
      </c>
      <c r="CG328" s="805">
        <f ca="1">SUMIF(F314:J326,F328,CG314:CG326)</f>
        <v>0</v>
      </c>
      <c r="CH328" s="821">
        <f ca="1">SUMIF(F314:J326,F328,CH314:CH326)</f>
        <v>0</v>
      </c>
      <c r="CI328" s="806">
        <f ca="1">SUMIF(F314:J326,F328,CI314:CI326)</f>
        <v>0</v>
      </c>
      <c r="CJ328" s="822">
        <f ca="1">SUMIF(F314:J326,F328,CJ314:CJ326)</f>
        <v>0</v>
      </c>
      <c r="CK328" s="807">
        <f ca="1">SUMIF(F314:J326,F328,CK314:CK326)</f>
        <v>0</v>
      </c>
      <c r="CL328" s="823">
        <f ca="1">SUMIF(F314:J326,F328,CL314:CL326)</f>
        <v>0</v>
      </c>
      <c r="CM328" s="805">
        <f ca="1">SUMIF(F314:J326,F328,CM314:CM326)</f>
        <v>0</v>
      </c>
      <c r="CN328" s="821">
        <f ca="1">SUMIF(F314:J326,F328,CN314:CN326)</f>
        <v>0</v>
      </c>
      <c r="CO328" s="805">
        <f ca="1">SUMIF(F314:J326,F328,CO314:CO326)</f>
        <v>0</v>
      </c>
      <c r="CP328" s="348"/>
      <c r="CQ328" s="1935"/>
      <c r="CR328" s="1933"/>
      <c r="CS328" s="2375" t="str">
        <f t="shared" si="601"/>
        <v/>
      </c>
      <c r="CT328" s="819"/>
      <c r="CU328" s="184"/>
      <c r="CV328" s="1699"/>
      <c r="CW328" s="1699"/>
      <c r="CX328" s="1700"/>
      <c r="CY328" s="1700"/>
      <c r="CZ328" s="1700"/>
      <c r="DA328" s="1700"/>
      <c r="DB328" s="1701"/>
      <c r="DC328" s="186"/>
      <c r="DD328" s="1807"/>
      <c r="DE328" s="1936"/>
      <c r="DF328" s="1936"/>
      <c r="DG328" s="1936"/>
      <c r="DH328" s="1936"/>
      <c r="DI328" s="1936"/>
      <c r="DJ328" s="1936"/>
      <c r="DK328" s="1936"/>
      <c r="DL328" s="126" t="str">
        <f t="shared" ca="1" si="693"/>
        <v/>
      </c>
      <c r="DM328" s="19"/>
      <c r="DN328" s="19"/>
      <c r="DO328" s="19"/>
      <c r="DP328" s="19"/>
      <c r="DQ328" s="19"/>
      <c r="DR328" s="19"/>
      <c r="DS328" s="31"/>
      <c r="DU328" s="126"/>
      <c r="DV328" s="19"/>
      <c r="DW328" s="19"/>
      <c r="DX328" s="19"/>
      <c r="DY328" s="19"/>
      <c r="DZ328" s="19"/>
      <c r="EA328" s="19"/>
      <c r="EB328" s="31"/>
      <c r="ED328" s="104"/>
      <c r="EE328" s="118"/>
      <c r="EF328" s="331"/>
      <c r="EG328" s="118"/>
      <c r="EH328" s="118"/>
      <c r="EI328" s="118"/>
      <c r="EJ328" s="118"/>
      <c r="EK328" s="33"/>
      <c r="FA328" s="1436"/>
      <c r="FJ328" s="254"/>
    </row>
    <row r="329" spans="3:166" s="84" customFormat="1" ht="12.75" hidden="1" customHeight="1">
      <c r="C329" s="738"/>
      <c r="D329" s="1327" t="s">
        <v>48</v>
      </c>
      <c r="E329" s="588"/>
      <c r="F329" s="4330" t="str">
        <f t="shared" si="680"/>
        <v>İLAHİYAT FAK.</v>
      </c>
      <c r="G329" s="4330"/>
      <c r="H329" s="4330"/>
      <c r="I329" s="4330"/>
      <c r="J329" s="4330"/>
      <c r="K329" s="1935"/>
      <c r="L329" s="1935"/>
      <c r="M329" s="1935"/>
      <c r="N329" s="1935"/>
      <c r="O329" s="1935"/>
      <c r="P329" s="1935"/>
      <c r="Q329" s="1935"/>
      <c r="R329" s="1935"/>
      <c r="S329" s="1935"/>
      <c r="T329" s="1935"/>
      <c r="U329" s="1935"/>
      <c r="V329" s="1935"/>
      <c r="W329" s="123"/>
      <c r="X329" s="123"/>
      <c r="Y329" s="1935"/>
      <c r="Z329" s="1935"/>
      <c r="AA329" s="1935"/>
      <c r="AB329" s="1935"/>
      <c r="AC329" s="1935"/>
      <c r="AD329" s="1935"/>
      <c r="AE329" s="1935"/>
      <c r="AF329" s="1935"/>
      <c r="AG329" s="676"/>
      <c r="AH329" s="677"/>
      <c r="AI329" s="677"/>
      <c r="AJ329" s="677"/>
      <c r="AK329" s="677"/>
      <c r="AL329" s="677"/>
      <c r="AM329" s="677"/>
      <c r="AN329" s="677"/>
      <c r="AO329" s="677"/>
      <c r="AP329" s="682"/>
      <c r="AQ329" s="677"/>
      <c r="AR329" s="677"/>
      <c r="AS329" s="678"/>
      <c r="AT329" s="678"/>
      <c r="AU329" s="678"/>
      <c r="AV329" s="678"/>
      <c r="AW329" s="659"/>
      <c r="AX329" s="660"/>
      <c r="AY329" s="660"/>
      <c r="AZ329" s="660"/>
      <c r="BA329" s="660"/>
      <c r="BB329" s="660"/>
      <c r="BC329" s="660"/>
      <c r="BD329" s="660"/>
      <c r="BE329" s="660"/>
      <c r="BF329" s="677"/>
      <c r="BG329" s="661"/>
      <c r="BH329" s="129"/>
      <c r="BI329" s="240"/>
      <c r="BJ329" s="239"/>
      <c r="BK329" s="127"/>
      <c r="BL329" s="1935"/>
      <c r="BM329" s="1935"/>
      <c r="BN329" s="1935"/>
      <c r="BO329" s="1935"/>
      <c r="BP329" s="128"/>
      <c r="BQ329" s="129"/>
      <c r="BR329" s="809"/>
      <c r="BS329" s="66"/>
      <c r="BT329" s="123"/>
      <c r="BU329" s="130"/>
      <c r="BV329" s="865"/>
      <c r="BW329" s="866"/>
      <c r="BX329" s="4302" t="str">
        <f t="shared" si="726"/>
        <v>İLAHİYAT FAK.</v>
      </c>
      <c r="BY329" s="4303"/>
      <c r="BZ329" s="4303"/>
      <c r="CA329" s="4304"/>
      <c r="CB329" s="821">
        <f ca="1">SUMIF(F314:J326,F329,CB314:CB326)</f>
        <v>0</v>
      </c>
      <c r="CC329" s="805">
        <f ca="1">SUMIF(F314:J326,F329,CC314:CC326)</f>
        <v>0</v>
      </c>
      <c r="CD329" s="821">
        <f ca="1">SUMIF(F314:J326,F329,CD314:CD326)</f>
        <v>0</v>
      </c>
      <c r="CE329" s="806">
        <f ca="1">SUMIF(F314:J326,F329,CE314:CE326)</f>
        <v>0</v>
      </c>
      <c r="CF329" s="822">
        <f ca="1">SUMIF(F314:J326,F329,CF314:CF326)</f>
        <v>0</v>
      </c>
      <c r="CG329" s="805">
        <f ca="1">SUMIF(F314:J326,F329,CG314:CG326)</f>
        <v>0</v>
      </c>
      <c r="CH329" s="821">
        <f ca="1">SUMIF(F314:J326,F329,CH314:CH326)</f>
        <v>0</v>
      </c>
      <c r="CI329" s="806">
        <f ca="1">SUMIF(F314:J326,F329,CI314:CI326)</f>
        <v>0</v>
      </c>
      <c r="CJ329" s="822">
        <f ca="1">SUMIF(F314:J326,F329,CJ314:CJ326)</f>
        <v>0</v>
      </c>
      <c r="CK329" s="807">
        <f ca="1">SUMIF(F314:J326,F329,CK314:CK326)</f>
        <v>0</v>
      </c>
      <c r="CL329" s="823">
        <f ca="1">SUMIF(F314:J326,F329,CL314:CL326)</f>
        <v>0</v>
      </c>
      <c r="CM329" s="805">
        <f ca="1">SUMIF(F314:J326,F329,CM314:CM326)</f>
        <v>0</v>
      </c>
      <c r="CN329" s="821">
        <f ca="1">SUMIF(F314:J326,F329,CN314:CN326)</f>
        <v>0</v>
      </c>
      <c r="CO329" s="805">
        <f ca="1">SUMIF(F314:J326,F329,CO314:CO326)</f>
        <v>0</v>
      </c>
      <c r="CP329" s="348"/>
      <c r="CQ329" s="1935"/>
      <c r="CR329" s="1933"/>
      <c r="CS329" s="2375" t="str">
        <f t="shared" si="601"/>
        <v/>
      </c>
      <c r="CT329" s="819"/>
      <c r="CU329" s="184"/>
      <c r="CV329" s="1699"/>
      <c r="CW329" s="1699"/>
      <c r="CX329" s="1700"/>
      <c r="CY329" s="1700"/>
      <c r="CZ329" s="1700"/>
      <c r="DA329" s="1700"/>
      <c r="DB329" s="1701"/>
      <c r="DC329" s="186"/>
      <c r="DD329" s="1807"/>
      <c r="DE329" s="1936"/>
      <c r="DF329" s="1936"/>
      <c r="DG329" s="1936"/>
      <c r="DH329" s="1936"/>
      <c r="DI329" s="1936"/>
      <c r="DJ329" s="1936"/>
      <c r="DK329" s="1936"/>
      <c r="DL329" s="126" t="str">
        <f t="shared" ca="1" si="693"/>
        <v/>
      </c>
      <c r="DM329" s="19"/>
      <c r="DN329" s="19"/>
      <c r="DO329" s="19"/>
      <c r="DP329" s="19"/>
      <c r="DQ329" s="19"/>
      <c r="DR329" s="19"/>
      <c r="DS329" s="31"/>
      <c r="DU329" s="126"/>
      <c r="DV329" s="19"/>
      <c r="DW329" s="19"/>
      <c r="DX329" s="19"/>
      <c r="DY329" s="19"/>
      <c r="DZ329" s="19"/>
      <c r="EA329" s="19"/>
      <c r="EB329" s="31"/>
      <c r="ED329" s="104"/>
      <c r="EE329" s="118"/>
      <c r="EF329" s="331"/>
      <c r="EG329" s="118"/>
      <c r="EH329" s="118"/>
      <c r="EI329" s="118"/>
      <c r="EJ329" s="118"/>
      <c r="EK329" s="33"/>
      <c r="FA329" s="1436"/>
      <c r="FJ329" s="254"/>
    </row>
    <row r="330" spans="3:166" s="84" customFormat="1" ht="12.75" hidden="1" customHeight="1">
      <c r="C330" s="738"/>
      <c r="D330" s="1327"/>
      <c r="E330" s="588"/>
      <c r="F330" s="4330" t="str">
        <f t="shared" si="680"/>
        <v>SAĞLIK BİL. FAK.</v>
      </c>
      <c r="G330" s="4330"/>
      <c r="H330" s="4330"/>
      <c r="I330" s="4330"/>
      <c r="J330" s="4330"/>
      <c r="K330" s="1935"/>
      <c r="L330" s="1935"/>
      <c r="M330" s="1935"/>
      <c r="N330" s="1935"/>
      <c r="O330" s="1935"/>
      <c r="P330" s="1935"/>
      <c r="Q330" s="1935"/>
      <c r="R330" s="1935"/>
      <c r="S330" s="1935"/>
      <c r="T330" s="1935"/>
      <c r="U330" s="1935"/>
      <c r="V330" s="1935"/>
      <c r="W330" s="123"/>
      <c r="X330" s="123"/>
      <c r="Y330" s="1935"/>
      <c r="Z330" s="1935"/>
      <c r="AA330" s="1935"/>
      <c r="AB330" s="1935"/>
      <c r="AC330" s="1935"/>
      <c r="AD330" s="1935"/>
      <c r="AE330" s="1935"/>
      <c r="AF330" s="1935"/>
      <c r="AG330" s="676"/>
      <c r="AH330" s="677"/>
      <c r="AI330" s="677"/>
      <c r="AJ330" s="677"/>
      <c r="AK330" s="677"/>
      <c r="AL330" s="677"/>
      <c r="AM330" s="677"/>
      <c r="AN330" s="677"/>
      <c r="AO330" s="677"/>
      <c r="AP330" s="682"/>
      <c r="AQ330" s="677"/>
      <c r="AR330" s="677"/>
      <c r="AS330" s="678"/>
      <c r="AT330" s="678"/>
      <c r="AU330" s="678"/>
      <c r="AV330" s="678"/>
      <c r="AW330" s="659"/>
      <c r="AX330" s="660"/>
      <c r="AY330" s="660"/>
      <c r="AZ330" s="660"/>
      <c r="BA330" s="660"/>
      <c r="BB330" s="660"/>
      <c r="BC330" s="660"/>
      <c r="BD330" s="660"/>
      <c r="BE330" s="660"/>
      <c r="BF330" s="677"/>
      <c r="BG330" s="661"/>
      <c r="BH330" s="129"/>
      <c r="BI330" s="240"/>
      <c r="BJ330" s="239"/>
      <c r="BK330" s="127"/>
      <c r="BL330" s="1935"/>
      <c r="BM330" s="1935"/>
      <c r="BN330" s="1935"/>
      <c r="BO330" s="1935"/>
      <c r="BP330" s="128"/>
      <c r="BQ330" s="129"/>
      <c r="BR330" s="809"/>
      <c r="BS330" s="66"/>
      <c r="BT330" s="123"/>
      <c r="BU330" s="130"/>
      <c r="BV330" s="865"/>
      <c r="BW330" s="866"/>
      <c r="BX330" s="4302" t="str">
        <f t="shared" si="726"/>
        <v>SAĞLIK BİL. FAK.</v>
      </c>
      <c r="BY330" s="4303"/>
      <c r="BZ330" s="4303"/>
      <c r="CA330" s="4304"/>
      <c r="CB330" s="821">
        <f ca="1">SUMIF(F314:J326,F330,CB314:CB326)</f>
        <v>0</v>
      </c>
      <c r="CC330" s="805">
        <f ca="1">SUMIF(F314:J326,F330,CC314:CC326)</f>
        <v>0</v>
      </c>
      <c r="CD330" s="821">
        <f ca="1">SUMIF(F314:J326,F330,CD314:CD326)</f>
        <v>0</v>
      </c>
      <c r="CE330" s="806">
        <f ca="1">SUMIF(F314:J326,F330,CE314:CE326)</f>
        <v>0</v>
      </c>
      <c r="CF330" s="822">
        <f ca="1">SUMIF(F314:J326,F330,CF314:CF326)</f>
        <v>0</v>
      </c>
      <c r="CG330" s="805">
        <f ca="1">SUMIF(F314:J326,F330,CG314:CG326)</f>
        <v>0</v>
      </c>
      <c r="CH330" s="821">
        <f ca="1">SUMIF(F314:J326,F330,CH314:CH326)</f>
        <v>0</v>
      </c>
      <c r="CI330" s="806">
        <f ca="1">SUMIF(F314:J326,F330,CI314:CI326)</f>
        <v>0</v>
      </c>
      <c r="CJ330" s="822">
        <f ca="1">SUMIF(F314:J326,F330,CJ314:CJ326)</f>
        <v>0</v>
      </c>
      <c r="CK330" s="807">
        <f ca="1">SUMIF(F314:J326,F330,CK314:CK326)</f>
        <v>0</v>
      </c>
      <c r="CL330" s="823">
        <f ca="1">SUMIF(F314:J326,F330,CL314:CL326)</f>
        <v>0</v>
      </c>
      <c r="CM330" s="805">
        <f ca="1">SUMIF(F314:J326,F330,CM314:CM326)</f>
        <v>0</v>
      </c>
      <c r="CN330" s="821">
        <f ca="1">SUMIF(F314:J326,F330,CN314:CN326)</f>
        <v>0</v>
      </c>
      <c r="CO330" s="805">
        <f ca="1">SUMIF(F314:J326,F330,CO314:CO326)</f>
        <v>0</v>
      </c>
      <c r="CP330" s="348"/>
      <c r="CQ330" s="1935"/>
      <c r="CR330" s="1933"/>
      <c r="CS330" s="2375" t="str">
        <f t="shared" si="601"/>
        <v/>
      </c>
      <c r="CT330" s="819"/>
      <c r="CU330" s="184"/>
      <c r="CV330" s="1699"/>
      <c r="CW330" s="1699"/>
      <c r="CX330" s="1700"/>
      <c r="CY330" s="1700"/>
      <c r="CZ330" s="1700"/>
      <c r="DA330" s="1700"/>
      <c r="DB330" s="1701"/>
      <c r="DC330" s="186"/>
      <c r="DD330" s="1807"/>
      <c r="DE330" s="1936"/>
      <c r="DF330" s="1936"/>
      <c r="DG330" s="1936"/>
      <c r="DH330" s="1936"/>
      <c r="DI330" s="1936"/>
      <c r="DJ330" s="1936"/>
      <c r="DK330" s="1936"/>
      <c r="DL330" s="126" t="str">
        <f t="shared" ca="1" si="693"/>
        <v/>
      </c>
      <c r="DM330" s="19"/>
      <c r="DN330" s="19"/>
      <c r="DO330" s="19"/>
      <c r="DP330" s="19"/>
      <c r="DQ330" s="19"/>
      <c r="DR330" s="19"/>
      <c r="DS330" s="31"/>
      <c r="DU330" s="126"/>
      <c r="DV330" s="19"/>
      <c r="DW330" s="19"/>
      <c r="DX330" s="19"/>
      <c r="DY330" s="19"/>
      <c r="DZ330" s="19"/>
      <c r="EA330" s="19"/>
      <c r="EB330" s="31"/>
      <c r="ED330" s="104"/>
      <c r="EE330" s="118"/>
      <c r="EF330" s="331"/>
      <c r="EG330" s="118"/>
      <c r="EH330" s="118"/>
      <c r="EI330" s="118"/>
      <c r="EJ330" s="118"/>
      <c r="EK330" s="33"/>
      <c r="FA330" s="1436"/>
      <c r="FJ330" s="254"/>
    </row>
    <row r="331" spans="3:166" s="84" customFormat="1" ht="12.75" hidden="1" customHeight="1">
      <c r="C331" s="738"/>
      <c r="D331" s="1327"/>
      <c r="E331" s="588"/>
      <c r="F331" s="4330" t="str">
        <f t="shared" si="680"/>
        <v>MİMARLIK FAK.</v>
      </c>
      <c r="G331" s="4330"/>
      <c r="H331" s="4330"/>
      <c r="I331" s="4330"/>
      <c r="J331" s="4330"/>
      <c r="K331" s="1935"/>
      <c r="L331" s="1935"/>
      <c r="M331" s="1935"/>
      <c r="N331" s="1935"/>
      <c r="O331" s="1935"/>
      <c r="P331" s="1935"/>
      <c r="Q331" s="1935"/>
      <c r="R331" s="1935"/>
      <c r="S331" s="1935"/>
      <c r="T331" s="1935"/>
      <c r="U331" s="1935"/>
      <c r="V331" s="1935"/>
      <c r="W331" s="123"/>
      <c r="X331" s="123"/>
      <c r="Y331" s="1935"/>
      <c r="Z331" s="1935"/>
      <c r="AA331" s="1935"/>
      <c r="AB331" s="1935"/>
      <c r="AC331" s="1935"/>
      <c r="AD331" s="1935"/>
      <c r="AE331" s="1935"/>
      <c r="AF331" s="1935"/>
      <c r="AG331" s="676"/>
      <c r="AH331" s="677"/>
      <c r="AI331" s="677"/>
      <c r="AJ331" s="677"/>
      <c r="AK331" s="677"/>
      <c r="AL331" s="677"/>
      <c r="AM331" s="677"/>
      <c r="AN331" s="677"/>
      <c r="AO331" s="677"/>
      <c r="AP331" s="682"/>
      <c r="AQ331" s="677"/>
      <c r="AR331" s="677"/>
      <c r="AS331" s="678"/>
      <c r="AT331" s="678"/>
      <c r="AU331" s="678"/>
      <c r="AV331" s="678"/>
      <c r="AW331" s="659"/>
      <c r="AX331" s="660"/>
      <c r="AY331" s="660"/>
      <c r="AZ331" s="660"/>
      <c r="BA331" s="660"/>
      <c r="BB331" s="660"/>
      <c r="BC331" s="660"/>
      <c r="BD331" s="660"/>
      <c r="BE331" s="660"/>
      <c r="BF331" s="677"/>
      <c r="BG331" s="661"/>
      <c r="BH331" s="129"/>
      <c r="BI331" s="240"/>
      <c r="BJ331" s="239"/>
      <c r="BK331" s="127"/>
      <c r="BL331" s="1935"/>
      <c r="BM331" s="1935"/>
      <c r="BN331" s="1935"/>
      <c r="BO331" s="1935"/>
      <c r="BP331" s="128"/>
      <c r="BQ331" s="129"/>
      <c r="BR331" s="809"/>
      <c r="BS331" s="66"/>
      <c r="BT331" s="123"/>
      <c r="BU331" s="130"/>
      <c r="BV331" s="865"/>
      <c r="BW331" s="866"/>
      <c r="BX331" s="4302" t="str">
        <f t="shared" si="726"/>
        <v>MİMARLIK FAK.</v>
      </c>
      <c r="BY331" s="4303"/>
      <c r="BZ331" s="4303"/>
      <c r="CA331" s="4304"/>
      <c r="CB331" s="821">
        <f ca="1">SUMIF(F314:J326,F331,CB314:CB326)</f>
        <v>0</v>
      </c>
      <c r="CC331" s="805">
        <f ca="1">SUMIF(F314:J326,F331,CC314:CC326)</f>
        <v>0</v>
      </c>
      <c r="CD331" s="821">
        <f ca="1">SUMIF(F314:J326,F331,CD314:CD326)</f>
        <v>0</v>
      </c>
      <c r="CE331" s="806">
        <f ca="1">SUMIF(F314:J326,F331,CE314:CE326)</f>
        <v>0</v>
      </c>
      <c r="CF331" s="822">
        <f ca="1">SUMIF(F314:J326,F331,CF314:CF326)</f>
        <v>0</v>
      </c>
      <c r="CG331" s="805">
        <f ca="1">SUMIF(F314:J326,F331,CG314:CG326)</f>
        <v>0</v>
      </c>
      <c r="CH331" s="821">
        <f ca="1">SUMIF(F314:J326,F331,CH314:CH326)</f>
        <v>0</v>
      </c>
      <c r="CI331" s="806">
        <f ca="1">SUMIF(F314:J326,F331,CI314:CI326)</f>
        <v>0</v>
      </c>
      <c r="CJ331" s="822">
        <f ca="1">SUMIF(F314:J326,F331,CJ314:CJ326)</f>
        <v>0</v>
      </c>
      <c r="CK331" s="807">
        <f ca="1">SUMIF(F314:J326,F331,CK314:CK326)</f>
        <v>0</v>
      </c>
      <c r="CL331" s="823">
        <f ca="1">SUMIF(F314:J326,F331,CL314:CL326)</f>
        <v>0</v>
      </c>
      <c r="CM331" s="805">
        <f ca="1">SUMIF(F314:J326,F331,CM314:CM326)</f>
        <v>0</v>
      </c>
      <c r="CN331" s="821">
        <f ca="1">SUMIF(F314:J326,F331,CN314:CN326)</f>
        <v>0</v>
      </c>
      <c r="CO331" s="805">
        <f ca="1">SUMIF(F314:J326,F331,CO314:CO326)</f>
        <v>0</v>
      </c>
      <c r="CP331" s="348"/>
      <c r="CQ331" s="1935"/>
      <c r="CR331" s="1933"/>
      <c r="CS331" s="2375" t="str">
        <f t="shared" si="601"/>
        <v/>
      </c>
      <c r="CT331" s="819"/>
      <c r="CU331" s="184"/>
      <c r="CV331" s="1699"/>
      <c r="CW331" s="1699"/>
      <c r="CX331" s="1700"/>
      <c r="CY331" s="1700"/>
      <c r="CZ331" s="1700"/>
      <c r="DA331" s="1700"/>
      <c r="DB331" s="1701"/>
      <c r="DC331" s="186"/>
      <c r="DD331" s="1807"/>
      <c r="DE331" s="1936"/>
      <c r="DF331" s="1936"/>
      <c r="DG331" s="1936"/>
      <c r="DH331" s="1936"/>
      <c r="DI331" s="1936"/>
      <c r="DJ331" s="1936"/>
      <c r="DK331" s="1936"/>
      <c r="DL331" s="126" t="str">
        <f t="shared" ca="1" si="693"/>
        <v/>
      </c>
      <c r="DM331" s="19"/>
      <c r="DN331" s="19"/>
      <c r="DO331" s="19"/>
      <c r="DP331" s="19"/>
      <c r="DQ331" s="19"/>
      <c r="DR331" s="19"/>
      <c r="DS331" s="31"/>
      <c r="DU331" s="126"/>
      <c r="DV331" s="19"/>
      <c r="DW331" s="19"/>
      <c r="DX331" s="19"/>
      <c r="DY331" s="19"/>
      <c r="DZ331" s="19"/>
      <c r="EA331" s="19"/>
      <c r="EB331" s="31"/>
      <c r="ED331" s="104"/>
      <c r="EE331" s="118"/>
      <c r="EF331" s="331"/>
      <c r="EG331" s="118"/>
      <c r="EH331" s="118"/>
      <c r="EI331" s="118"/>
      <c r="EJ331" s="118"/>
      <c r="EK331" s="33"/>
      <c r="FA331" s="1436"/>
      <c r="FJ331" s="254"/>
    </row>
    <row r="332" spans="3:166" s="84" customFormat="1" ht="12.75" hidden="1" customHeight="1">
      <c r="C332" s="738"/>
      <c r="D332" s="1327"/>
      <c r="E332" s="619"/>
      <c r="F332" s="4340" t="str">
        <f t="shared" si="680"/>
        <v>ZİRAAT FAK.</v>
      </c>
      <c r="G332" s="4340"/>
      <c r="H332" s="4340"/>
      <c r="I332" s="4340"/>
      <c r="J332" s="4340"/>
      <c r="K332" s="1939"/>
      <c r="L332" s="1939"/>
      <c r="M332" s="1939"/>
      <c r="N332" s="1939"/>
      <c r="O332" s="1939"/>
      <c r="P332" s="1939"/>
      <c r="Q332" s="1939"/>
      <c r="R332" s="1939"/>
      <c r="S332" s="1939"/>
      <c r="T332" s="1939"/>
      <c r="U332" s="1939"/>
      <c r="V332" s="1939"/>
      <c r="W332" s="623"/>
      <c r="X332" s="623"/>
      <c r="Y332" s="1939"/>
      <c r="Z332" s="1939"/>
      <c r="AA332" s="1939"/>
      <c r="AB332" s="1939"/>
      <c r="AC332" s="1939"/>
      <c r="AD332" s="1939"/>
      <c r="AE332" s="1939"/>
      <c r="AF332" s="1939"/>
      <c r="AG332" s="893"/>
      <c r="AH332" s="680"/>
      <c r="AI332" s="680"/>
      <c r="AJ332" s="680"/>
      <c r="AK332" s="680"/>
      <c r="AL332" s="680"/>
      <c r="AM332" s="680"/>
      <c r="AN332" s="680"/>
      <c r="AO332" s="680"/>
      <c r="AP332" s="894"/>
      <c r="AQ332" s="680"/>
      <c r="AR332" s="680"/>
      <c r="AS332" s="681"/>
      <c r="AT332" s="681"/>
      <c r="AU332" s="681"/>
      <c r="AV332" s="681"/>
      <c r="AW332" s="665"/>
      <c r="AX332" s="666"/>
      <c r="AY332" s="666"/>
      <c r="AZ332" s="666"/>
      <c r="BA332" s="666"/>
      <c r="BB332" s="666"/>
      <c r="BC332" s="666"/>
      <c r="BD332" s="666"/>
      <c r="BE332" s="666"/>
      <c r="BF332" s="680"/>
      <c r="BG332" s="667"/>
      <c r="BH332" s="347"/>
      <c r="BI332" s="590"/>
      <c r="BJ332" s="591"/>
      <c r="BK332" s="621"/>
      <c r="BL332" s="1939"/>
      <c r="BM332" s="1939"/>
      <c r="BN332" s="1939"/>
      <c r="BO332" s="1939"/>
      <c r="BP332" s="622"/>
      <c r="BQ332" s="347"/>
      <c r="BR332" s="593"/>
      <c r="BS332" s="1941"/>
      <c r="BT332" s="623"/>
      <c r="BU332" s="624"/>
      <c r="BV332" s="895"/>
      <c r="BW332" s="896"/>
      <c r="BX332" s="4341" t="str">
        <f t="shared" si="726"/>
        <v>ZİRAAT FAK.</v>
      </c>
      <c r="BY332" s="4342"/>
      <c r="BZ332" s="4342"/>
      <c r="CA332" s="4343"/>
      <c r="CB332" s="897">
        <f ca="1">SUMIF(F314:J326,F332,CB314:CB326)</f>
        <v>0</v>
      </c>
      <c r="CC332" s="898">
        <f ca="1">SUMIF(F314:J326,F332,CC314:CC326)</f>
        <v>0</v>
      </c>
      <c r="CD332" s="897">
        <f ca="1">SUMIF(F314:J326,F332,CD314:CD326)</f>
        <v>0</v>
      </c>
      <c r="CE332" s="899">
        <f ca="1">SUMIF(F314:J326,F332,CE314:CE326)</f>
        <v>0</v>
      </c>
      <c r="CF332" s="900">
        <f ca="1">SUMIF(F314:J326,F332,CF314:CF326)</f>
        <v>0</v>
      </c>
      <c r="CG332" s="898">
        <f ca="1">SUMIF(F314:J326,F332,CG314:CG326)</f>
        <v>0</v>
      </c>
      <c r="CH332" s="897">
        <f ca="1">SUMIF(F314:J326,F332,CH314:CH326)</f>
        <v>0</v>
      </c>
      <c r="CI332" s="899">
        <f ca="1">SUMIF(F314:J326,F332,CI314:CI326)</f>
        <v>0</v>
      </c>
      <c r="CJ332" s="900">
        <f ca="1">SUMIF(F314:J326,F332,CJ314:CJ326)</f>
        <v>0</v>
      </c>
      <c r="CK332" s="901">
        <f ca="1">SUMIF(F314:J326,F332,CK314:CK326)</f>
        <v>0</v>
      </c>
      <c r="CL332" s="902">
        <f ca="1">SUMIF(F314:J326,F332,CL314:CL326)</f>
        <v>0</v>
      </c>
      <c r="CM332" s="898">
        <f ca="1">SUMIF(F314:J326,F332,CM314:CM326)</f>
        <v>0</v>
      </c>
      <c r="CN332" s="897">
        <f ca="1">SUMIF(F314:J326,F332,CN314:CN326)</f>
        <v>0</v>
      </c>
      <c r="CO332" s="898">
        <f ca="1">SUMIF(F314:J326,F332,CO314:CO326)</f>
        <v>0</v>
      </c>
      <c r="CP332" s="625"/>
      <c r="CQ332" s="1939"/>
      <c r="CR332" s="1938"/>
      <c r="CS332" s="2375" t="str">
        <f t="shared" si="601"/>
        <v/>
      </c>
      <c r="CT332" s="817"/>
      <c r="CU332" s="185"/>
      <c r="CV332" s="1702"/>
      <c r="CW332" s="1702"/>
      <c r="CX332" s="1703"/>
      <c r="CY332" s="1703"/>
      <c r="CZ332" s="1703"/>
      <c r="DA332" s="1703"/>
      <c r="DB332" s="1704"/>
      <c r="DC332" s="187"/>
      <c r="DD332" s="1807"/>
      <c r="DE332" s="1936"/>
      <c r="DF332" s="1936"/>
      <c r="DG332" s="1936"/>
      <c r="DH332" s="1936"/>
      <c r="DI332" s="1936"/>
      <c r="DJ332" s="1936"/>
      <c r="DK332" s="1936"/>
      <c r="DL332" s="126" t="str">
        <f t="shared" ca="1" si="693"/>
        <v/>
      </c>
      <c r="DM332" s="19"/>
      <c r="DN332" s="19"/>
      <c r="DO332" s="19"/>
      <c r="DP332" s="19"/>
      <c r="DQ332" s="19"/>
      <c r="DR332" s="19"/>
      <c r="DS332" s="31"/>
      <c r="DU332" s="126"/>
      <c r="DV332" s="19"/>
      <c r="DW332" s="19"/>
      <c r="DX332" s="19"/>
      <c r="DY332" s="19"/>
      <c r="DZ332" s="19"/>
      <c r="EA332" s="19"/>
      <c r="EB332" s="31"/>
      <c r="ED332" s="104"/>
      <c r="EE332" s="118"/>
      <c r="EF332" s="331"/>
      <c r="EG332" s="118"/>
      <c r="EH332" s="118"/>
      <c r="EI332" s="118"/>
      <c r="EJ332" s="118"/>
      <c r="EK332" s="33"/>
      <c r="FA332" s="1436"/>
      <c r="FJ332" s="254"/>
    </row>
    <row r="333" spans="3:166" ht="12.75" hidden="1" customHeight="1">
      <c r="CS333" s="2375" t="str">
        <f t="shared" si="601"/>
        <v/>
      </c>
    </row>
    <row r="334" spans="3:166" ht="12.75" hidden="1" customHeight="1">
      <c r="CS334" s="2375" t="str">
        <f t="shared" si="601"/>
        <v/>
      </c>
    </row>
    <row r="335" spans="3:166" ht="12.75" hidden="1" customHeight="1">
      <c r="CB335" s="5016" t="s">
        <v>246</v>
      </c>
      <c r="CC335" s="5016"/>
      <c r="CD335" s="5016"/>
      <c r="CE335" s="5016"/>
      <c r="CF335" s="5016"/>
      <c r="CG335" s="5016"/>
      <c r="CH335" s="5016"/>
      <c r="CI335" s="5016"/>
      <c r="CJ335" s="5016"/>
      <c r="CK335" s="5016"/>
      <c r="CL335" s="5016"/>
      <c r="CM335" s="5016"/>
      <c r="CN335" s="5016"/>
      <c r="CO335" s="5016"/>
      <c r="CS335" s="2375" t="str">
        <f t="shared" si="601"/>
        <v/>
      </c>
    </row>
    <row r="336" spans="3:166" ht="12.75" hidden="1" customHeight="1">
      <c r="CA336" s="2220" t="s">
        <v>158</v>
      </c>
      <c r="CB336" s="2215">
        <f>IF($AA107="UE",0,CB107)</f>
        <v>0</v>
      </c>
      <c r="CC336" s="2215">
        <f t="shared" ref="CC336:CO336" si="727">IF($AA107="UE",0,CC107)</f>
        <v>0</v>
      </c>
      <c r="CD336" s="2215">
        <f t="shared" si="727"/>
        <v>0</v>
      </c>
      <c r="CE336" s="2215">
        <f t="shared" si="727"/>
        <v>0</v>
      </c>
      <c r="CF336" s="2215">
        <f t="shared" si="727"/>
        <v>0</v>
      </c>
      <c r="CG336" s="2215">
        <f t="shared" si="727"/>
        <v>0</v>
      </c>
      <c r="CH336" s="2215">
        <f t="shared" si="727"/>
        <v>0</v>
      </c>
      <c r="CI336" s="2215">
        <f t="shared" si="727"/>
        <v>0</v>
      </c>
      <c r="CJ336" s="2215">
        <f t="shared" si="727"/>
        <v>0</v>
      </c>
      <c r="CK336" s="2215">
        <f t="shared" si="727"/>
        <v>0</v>
      </c>
      <c r="CL336" s="2215">
        <f t="shared" si="727"/>
        <v>0</v>
      </c>
      <c r="CM336" s="2215">
        <f t="shared" si="727"/>
        <v>0</v>
      </c>
      <c r="CN336" s="2215">
        <f t="shared" si="727"/>
        <v>0</v>
      </c>
      <c r="CO336" s="2215">
        <f t="shared" si="727"/>
        <v>0</v>
      </c>
      <c r="CP336" s="1961"/>
      <c r="CS336" s="2375" t="str">
        <f t="shared" si="601"/>
        <v/>
      </c>
      <c r="CU336" s="2761"/>
      <c r="CV336" s="2762"/>
      <c r="CW336" s="2762"/>
      <c r="CX336" s="2762"/>
      <c r="CY336" s="2762"/>
      <c r="CZ336" s="2762"/>
      <c r="DA336" s="2762"/>
      <c r="DB336" s="2762"/>
      <c r="DC336" s="2761"/>
    </row>
    <row r="337" spans="13:107" ht="12.75" hidden="1" customHeight="1">
      <c r="CA337" s="2220"/>
      <c r="CB337" s="2215">
        <f>IF($AA108="UE",0,CB108)</f>
        <v>0</v>
      </c>
      <c r="CC337" s="2215">
        <f t="shared" ref="CC337:CO337" si="728">IF($AA108="UE",0,CC108)</f>
        <v>0</v>
      </c>
      <c r="CD337" s="2215">
        <f t="shared" si="728"/>
        <v>0</v>
      </c>
      <c r="CE337" s="2215">
        <f t="shared" si="728"/>
        <v>0</v>
      </c>
      <c r="CF337" s="2215">
        <f t="shared" si="728"/>
        <v>0</v>
      </c>
      <c r="CG337" s="2215">
        <f t="shared" si="728"/>
        <v>0</v>
      </c>
      <c r="CH337" s="2215">
        <f>IF($AA108="UE",0,CH108)</f>
        <v>0</v>
      </c>
      <c r="CI337" s="2215">
        <f t="shared" si="728"/>
        <v>0</v>
      </c>
      <c r="CJ337" s="2215">
        <f t="shared" si="728"/>
        <v>0</v>
      </c>
      <c r="CK337" s="2215">
        <f t="shared" si="728"/>
        <v>0</v>
      </c>
      <c r="CL337" s="2215">
        <f t="shared" si="728"/>
        <v>0</v>
      </c>
      <c r="CM337" s="2215">
        <f t="shared" si="728"/>
        <v>0</v>
      </c>
      <c r="CN337" s="2215">
        <f t="shared" si="728"/>
        <v>0</v>
      </c>
      <c r="CO337" s="2215">
        <f t="shared" si="728"/>
        <v>0</v>
      </c>
      <c r="CS337" s="2375" t="str">
        <f t="shared" si="601"/>
        <v/>
      </c>
      <c r="CU337" s="2763" t="s">
        <v>308</v>
      </c>
      <c r="CV337" s="2764"/>
      <c r="CW337" s="2764"/>
      <c r="CX337" s="2764"/>
      <c r="CY337" s="2764"/>
      <c r="CZ337" s="2764"/>
      <c r="DA337" s="2764"/>
      <c r="DB337" s="2764"/>
      <c r="DC337" s="2765"/>
    </row>
    <row r="338" spans="13:107" ht="12.75" hidden="1" customHeight="1">
      <c r="CA338" s="2220"/>
      <c r="CB338" s="2215">
        <f t="shared" ref="CB338:CO338" si="729">IF($AA109="UE",0,CB109)</f>
        <v>0</v>
      </c>
      <c r="CC338" s="2215">
        <f t="shared" si="729"/>
        <v>0</v>
      </c>
      <c r="CD338" s="2215">
        <f t="shared" si="729"/>
        <v>0</v>
      </c>
      <c r="CE338" s="2215">
        <f t="shared" si="729"/>
        <v>0</v>
      </c>
      <c r="CF338" s="2215">
        <f t="shared" si="729"/>
        <v>0</v>
      </c>
      <c r="CG338" s="2215">
        <f t="shared" si="729"/>
        <v>0</v>
      </c>
      <c r="CH338" s="2215">
        <f>IF($AA109="UE",0,CH109)</f>
        <v>0</v>
      </c>
      <c r="CI338" s="2215">
        <f t="shared" si="729"/>
        <v>0</v>
      </c>
      <c r="CJ338" s="2215">
        <f t="shared" si="729"/>
        <v>0</v>
      </c>
      <c r="CK338" s="2215">
        <f t="shared" si="729"/>
        <v>0</v>
      </c>
      <c r="CL338" s="2215">
        <f t="shared" si="729"/>
        <v>0</v>
      </c>
      <c r="CM338" s="2215">
        <f t="shared" si="729"/>
        <v>0</v>
      </c>
      <c r="CN338" s="2215">
        <f t="shared" si="729"/>
        <v>0</v>
      </c>
      <c r="CO338" s="2215">
        <f t="shared" si="729"/>
        <v>0</v>
      </c>
      <c r="CS338" s="2375" t="str">
        <f t="shared" si="601"/>
        <v/>
      </c>
      <c r="CU338" s="3366" t="s">
        <v>275</v>
      </c>
      <c r="CV338" s="3369"/>
      <c r="CW338" s="3369"/>
      <c r="CX338" s="3369"/>
      <c r="CY338" s="3369"/>
      <c r="CZ338" s="3369"/>
      <c r="DA338" s="3369"/>
      <c r="DB338" s="3369"/>
      <c r="DC338" s="3370"/>
    </row>
    <row r="339" spans="13:107" ht="12.75" hidden="1" customHeight="1">
      <c r="CA339" s="2220"/>
      <c r="CB339" s="2215">
        <f t="shared" ref="CB339:CO339" si="730">IF($AA110="UE",0,CB110)</f>
        <v>0</v>
      </c>
      <c r="CC339" s="2215">
        <f t="shared" si="730"/>
        <v>0</v>
      </c>
      <c r="CD339" s="2215">
        <f t="shared" si="730"/>
        <v>0</v>
      </c>
      <c r="CE339" s="2215">
        <f t="shared" si="730"/>
        <v>0</v>
      </c>
      <c r="CF339" s="2215">
        <f t="shared" si="730"/>
        <v>0</v>
      </c>
      <c r="CG339" s="2215">
        <f t="shared" si="730"/>
        <v>0</v>
      </c>
      <c r="CH339" s="2215">
        <f t="shared" si="730"/>
        <v>0</v>
      </c>
      <c r="CI339" s="2215">
        <f t="shared" si="730"/>
        <v>0</v>
      </c>
      <c r="CJ339" s="2215">
        <f t="shared" si="730"/>
        <v>0</v>
      </c>
      <c r="CK339" s="2215">
        <f t="shared" si="730"/>
        <v>0</v>
      </c>
      <c r="CL339" s="2215">
        <f t="shared" si="730"/>
        <v>0</v>
      </c>
      <c r="CM339" s="2215">
        <f t="shared" si="730"/>
        <v>0</v>
      </c>
      <c r="CN339" s="2215">
        <f t="shared" si="730"/>
        <v>0</v>
      </c>
      <c r="CO339" s="2215">
        <f t="shared" si="730"/>
        <v>0</v>
      </c>
      <c r="CS339" s="2375" t="str">
        <f t="shared" si="601"/>
        <v/>
      </c>
      <c r="CU339" s="3366" t="s">
        <v>309</v>
      </c>
      <c r="CV339" s="3369"/>
      <c r="CW339" s="3369"/>
      <c r="CX339" s="3369"/>
      <c r="CY339" s="3369"/>
      <c r="CZ339" s="3369"/>
      <c r="DA339" s="3369"/>
      <c r="DB339" s="3369"/>
      <c r="DC339" s="3370"/>
    </row>
    <row r="340" spans="13:107" ht="12.75" hidden="1" customHeight="1">
      <c r="CA340" s="2220"/>
      <c r="CB340" s="2215">
        <f t="shared" ref="CB340:CO340" si="731">IF($AA111="UE",0,CB111)</f>
        <v>0</v>
      </c>
      <c r="CC340" s="2215">
        <f t="shared" si="731"/>
        <v>0</v>
      </c>
      <c r="CD340" s="2215">
        <f>IF($AA111="UE",0,CD111)</f>
        <v>0</v>
      </c>
      <c r="CE340" s="2215">
        <f t="shared" si="731"/>
        <v>0</v>
      </c>
      <c r="CF340" s="2215">
        <f t="shared" si="731"/>
        <v>0</v>
      </c>
      <c r="CG340" s="2215">
        <f t="shared" si="731"/>
        <v>0</v>
      </c>
      <c r="CH340" s="2215">
        <f t="shared" si="731"/>
        <v>0</v>
      </c>
      <c r="CI340" s="2215">
        <f t="shared" si="731"/>
        <v>0</v>
      </c>
      <c r="CJ340" s="2215">
        <f t="shared" si="731"/>
        <v>0</v>
      </c>
      <c r="CK340" s="2215">
        <f t="shared" si="731"/>
        <v>0</v>
      </c>
      <c r="CL340" s="2215">
        <f t="shared" si="731"/>
        <v>0</v>
      </c>
      <c r="CM340" s="2215">
        <f t="shared" si="731"/>
        <v>0</v>
      </c>
      <c r="CN340" s="2215">
        <f t="shared" si="731"/>
        <v>0</v>
      </c>
      <c r="CO340" s="2215">
        <f t="shared" si="731"/>
        <v>0</v>
      </c>
      <c r="CS340" s="2375" t="str">
        <f t="shared" si="601"/>
        <v/>
      </c>
      <c r="CU340" s="2763" t="s">
        <v>310</v>
      </c>
      <c r="CV340" s="2764"/>
      <c r="CW340" s="2764"/>
      <c r="CX340" s="2764"/>
      <c r="CY340" s="2764"/>
      <c r="CZ340" s="2764"/>
      <c r="DA340" s="2764"/>
      <c r="DB340" s="2764"/>
      <c r="DC340" s="2765"/>
    </row>
    <row r="341" spans="13:107" ht="12.75" hidden="1" customHeight="1">
      <c r="CA341" s="2220"/>
      <c r="CB341" s="2215">
        <f t="shared" ref="CB341:CO341" si="732">IF($AA112="UE",0,CB112)</f>
        <v>0</v>
      </c>
      <c r="CC341" s="2215">
        <f t="shared" si="732"/>
        <v>0</v>
      </c>
      <c r="CD341" s="2215">
        <f t="shared" si="732"/>
        <v>0</v>
      </c>
      <c r="CE341" s="2215">
        <f t="shared" si="732"/>
        <v>0</v>
      </c>
      <c r="CF341" s="2215">
        <f t="shared" si="732"/>
        <v>0</v>
      </c>
      <c r="CG341" s="2215">
        <f t="shared" si="732"/>
        <v>0</v>
      </c>
      <c r="CH341" s="2215">
        <f t="shared" si="732"/>
        <v>0</v>
      </c>
      <c r="CI341" s="2215">
        <f t="shared" si="732"/>
        <v>0</v>
      </c>
      <c r="CJ341" s="2215">
        <f t="shared" si="732"/>
        <v>0</v>
      </c>
      <c r="CK341" s="2215">
        <f t="shared" si="732"/>
        <v>0</v>
      </c>
      <c r="CL341" s="2215">
        <f t="shared" si="732"/>
        <v>0</v>
      </c>
      <c r="CM341" s="2215">
        <f t="shared" si="732"/>
        <v>0</v>
      </c>
      <c r="CN341" s="2215">
        <f t="shared" si="732"/>
        <v>0</v>
      </c>
      <c r="CO341" s="2215">
        <f t="shared" si="732"/>
        <v>0</v>
      </c>
      <c r="CS341" s="2375" t="str">
        <f t="shared" ref="CS341:CS395" si="733">IF(CQ341&lt;0," Fazla düşülmiş",IF(CQ341&gt;0," Noksan düşülmüş",""))</f>
        <v/>
      </c>
      <c r="CV341" s="2739"/>
      <c r="CW341" s="2739"/>
      <c r="CX341" s="2739"/>
      <c r="CY341" s="2739"/>
      <c r="CZ341" s="2739"/>
      <c r="DA341" s="2739"/>
      <c r="DB341" s="2739"/>
      <c r="DC341" s="2758"/>
    </row>
    <row r="342" spans="13:107" ht="12.75" hidden="1" customHeight="1">
      <c r="CA342" s="2220"/>
      <c r="CB342" s="2215">
        <f t="shared" ref="CB342:CO342" si="734">IF($AA113="UE",0,CB113)</f>
        <v>0</v>
      </c>
      <c r="CC342" s="2215">
        <f t="shared" si="734"/>
        <v>0</v>
      </c>
      <c r="CD342" s="2215">
        <f t="shared" si="734"/>
        <v>0</v>
      </c>
      <c r="CE342" s="2215">
        <f t="shared" si="734"/>
        <v>0</v>
      </c>
      <c r="CF342" s="2215">
        <f t="shared" si="734"/>
        <v>0</v>
      </c>
      <c r="CG342" s="2215">
        <f t="shared" si="734"/>
        <v>0</v>
      </c>
      <c r="CH342" s="2215">
        <f t="shared" si="734"/>
        <v>0</v>
      </c>
      <c r="CI342" s="2215">
        <f t="shared" si="734"/>
        <v>0</v>
      </c>
      <c r="CJ342" s="2215">
        <f t="shared" si="734"/>
        <v>0</v>
      </c>
      <c r="CK342" s="2215">
        <f t="shared" si="734"/>
        <v>0</v>
      </c>
      <c r="CL342" s="2215">
        <f t="shared" si="734"/>
        <v>0</v>
      </c>
      <c r="CM342" s="2215">
        <f t="shared" si="734"/>
        <v>0</v>
      </c>
      <c r="CN342" s="2215">
        <f t="shared" si="734"/>
        <v>0</v>
      </c>
      <c r="CO342" s="2215">
        <f t="shared" si="734"/>
        <v>0</v>
      </c>
      <c r="CS342" s="2375" t="str">
        <f t="shared" si="733"/>
        <v/>
      </c>
      <c r="CU342" s="2766" t="s">
        <v>311</v>
      </c>
      <c r="CV342" s="2767"/>
      <c r="CW342" s="2767"/>
      <c r="CX342" s="2767"/>
      <c r="CY342" s="2767"/>
      <c r="CZ342" s="2767"/>
      <c r="DA342" s="2767"/>
      <c r="DB342" s="2767"/>
      <c r="DC342" s="2757"/>
    </row>
    <row r="343" spans="13:107" ht="12.75" hidden="1" customHeight="1">
      <c r="CA343" s="2220"/>
      <c r="CB343" s="2215">
        <f t="shared" ref="CB343:CO343" si="735">IF($AA114="UE",0,CB114)</f>
        <v>0</v>
      </c>
      <c r="CC343" s="2215">
        <f t="shared" si="735"/>
        <v>0</v>
      </c>
      <c r="CD343" s="2215">
        <f t="shared" si="735"/>
        <v>0</v>
      </c>
      <c r="CE343" s="2215">
        <f t="shared" si="735"/>
        <v>0</v>
      </c>
      <c r="CF343" s="2215">
        <f t="shared" si="735"/>
        <v>0</v>
      </c>
      <c r="CG343" s="2215">
        <f t="shared" si="735"/>
        <v>0</v>
      </c>
      <c r="CH343" s="2215">
        <f t="shared" si="735"/>
        <v>0</v>
      </c>
      <c r="CI343" s="2215">
        <f t="shared" si="735"/>
        <v>0</v>
      </c>
      <c r="CJ343" s="2215">
        <f t="shared" si="735"/>
        <v>0</v>
      </c>
      <c r="CK343" s="2215">
        <f t="shared" si="735"/>
        <v>0</v>
      </c>
      <c r="CL343" s="2215">
        <f t="shared" si="735"/>
        <v>0</v>
      </c>
      <c r="CM343" s="2215">
        <f t="shared" si="735"/>
        <v>0</v>
      </c>
      <c r="CN343" s="2215">
        <f t="shared" si="735"/>
        <v>0</v>
      </c>
      <c r="CO343" s="2215">
        <f t="shared" si="735"/>
        <v>0</v>
      </c>
      <c r="CS343" s="2375" t="str">
        <f t="shared" si="733"/>
        <v/>
      </c>
      <c r="CU343" s="3367" t="s">
        <v>312</v>
      </c>
      <c r="CV343" s="3371"/>
      <c r="CW343" s="3369"/>
      <c r="CX343" s="3369"/>
      <c r="CY343" s="3369"/>
      <c r="CZ343" s="3369"/>
      <c r="DA343" s="3369"/>
      <c r="DB343" s="3369"/>
      <c r="DC343" s="3368"/>
    </row>
    <row r="344" spans="13:107" ht="12.75" hidden="1" customHeight="1">
      <c r="CA344" s="2220"/>
      <c r="CB344" s="2215">
        <f t="shared" ref="CB344:CO344" si="736">IF($AA115="UE",0,CB115)</f>
        <v>0</v>
      </c>
      <c r="CC344" s="2215">
        <f t="shared" si="736"/>
        <v>0</v>
      </c>
      <c r="CD344" s="2215">
        <f t="shared" si="736"/>
        <v>0</v>
      </c>
      <c r="CE344" s="2215">
        <f t="shared" si="736"/>
        <v>0</v>
      </c>
      <c r="CF344" s="2215">
        <f t="shared" si="736"/>
        <v>0</v>
      </c>
      <c r="CG344" s="2215">
        <f t="shared" si="736"/>
        <v>0</v>
      </c>
      <c r="CH344" s="2215">
        <f t="shared" si="736"/>
        <v>0</v>
      </c>
      <c r="CI344" s="2215">
        <f t="shared" si="736"/>
        <v>0</v>
      </c>
      <c r="CJ344" s="2215">
        <f t="shared" si="736"/>
        <v>0</v>
      </c>
      <c r="CK344" s="2215">
        <f t="shared" si="736"/>
        <v>0</v>
      </c>
      <c r="CL344" s="2215">
        <f t="shared" si="736"/>
        <v>0</v>
      </c>
      <c r="CM344" s="2215">
        <f t="shared" si="736"/>
        <v>0</v>
      </c>
      <c r="CN344" s="2215">
        <f t="shared" si="736"/>
        <v>0</v>
      </c>
      <c r="CO344" s="2215">
        <f t="shared" si="736"/>
        <v>0</v>
      </c>
      <c r="CS344" s="2375" t="str">
        <f t="shared" si="733"/>
        <v/>
      </c>
      <c r="CU344" s="3367" t="s">
        <v>313</v>
      </c>
      <c r="CV344" s="3371"/>
      <c r="CW344" s="3369"/>
      <c r="CX344" s="3369"/>
      <c r="CY344" s="3369"/>
      <c r="CZ344" s="3369"/>
      <c r="DA344" s="3369"/>
      <c r="DB344" s="3369"/>
      <c r="DC344" s="3368"/>
    </row>
    <row r="345" spans="13:107" ht="12.75" hidden="1" customHeight="1">
      <c r="CA345" s="2220"/>
      <c r="CB345" s="2215">
        <f t="shared" ref="CB345:CO345" si="737">IF($AA116="UE",0,CB116)</f>
        <v>0</v>
      </c>
      <c r="CC345" s="2215">
        <f t="shared" si="737"/>
        <v>0</v>
      </c>
      <c r="CD345" s="2215">
        <f t="shared" si="737"/>
        <v>0</v>
      </c>
      <c r="CE345" s="2215">
        <f t="shared" si="737"/>
        <v>0</v>
      </c>
      <c r="CF345" s="2215">
        <f t="shared" si="737"/>
        <v>0</v>
      </c>
      <c r="CG345" s="2215">
        <f t="shared" si="737"/>
        <v>0</v>
      </c>
      <c r="CH345" s="2215">
        <f t="shared" si="737"/>
        <v>0</v>
      </c>
      <c r="CI345" s="2215">
        <f t="shared" si="737"/>
        <v>0</v>
      </c>
      <c r="CJ345" s="2215">
        <f t="shared" si="737"/>
        <v>0</v>
      </c>
      <c r="CK345" s="2215">
        <f t="shared" si="737"/>
        <v>0</v>
      </c>
      <c r="CL345" s="2215">
        <f t="shared" si="737"/>
        <v>0</v>
      </c>
      <c r="CM345" s="2215">
        <f t="shared" si="737"/>
        <v>0</v>
      </c>
      <c r="CN345" s="2215">
        <f t="shared" si="737"/>
        <v>0</v>
      </c>
      <c r="CO345" s="2215">
        <f t="shared" si="737"/>
        <v>0</v>
      </c>
      <c r="CS345" s="2375" t="str">
        <f t="shared" si="733"/>
        <v/>
      </c>
      <c r="CU345" s="2766" t="s">
        <v>314</v>
      </c>
      <c r="CV345" s="2767"/>
      <c r="CW345" s="2767"/>
      <c r="CX345" s="2767"/>
      <c r="CY345" s="2767"/>
      <c r="CZ345" s="2767"/>
      <c r="DA345" s="2767"/>
      <c r="DB345" s="2767"/>
      <c r="DC345" s="2757"/>
    </row>
    <row r="346" spans="13:107" ht="12.75" hidden="1" customHeight="1">
      <c r="CA346" s="2220"/>
      <c r="CB346" s="2215">
        <f t="shared" ref="CB346:CO346" si="738">IF($AA117="UE",0,CB117)</f>
        <v>0</v>
      </c>
      <c r="CC346" s="2215">
        <f t="shared" si="738"/>
        <v>0</v>
      </c>
      <c r="CD346" s="2215">
        <f t="shared" si="738"/>
        <v>0</v>
      </c>
      <c r="CE346" s="2215">
        <f t="shared" si="738"/>
        <v>0</v>
      </c>
      <c r="CF346" s="2215">
        <f t="shared" si="738"/>
        <v>0</v>
      </c>
      <c r="CG346" s="2215">
        <f t="shared" si="738"/>
        <v>0</v>
      </c>
      <c r="CH346" s="2215">
        <f t="shared" si="738"/>
        <v>0</v>
      </c>
      <c r="CI346" s="2215">
        <f t="shared" si="738"/>
        <v>0</v>
      </c>
      <c r="CJ346" s="2215">
        <f t="shared" si="738"/>
        <v>0</v>
      </c>
      <c r="CK346" s="2215">
        <f t="shared" si="738"/>
        <v>0</v>
      </c>
      <c r="CL346" s="2215">
        <f t="shared" si="738"/>
        <v>0</v>
      </c>
      <c r="CM346" s="2215">
        <f t="shared" si="738"/>
        <v>0</v>
      </c>
      <c r="CN346" s="2215">
        <f t="shared" si="738"/>
        <v>0</v>
      </c>
      <c r="CO346" s="2215">
        <f t="shared" si="738"/>
        <v>0</v>
      </c>
      <c r="CS346" s="2375" t="str">
        <f t="shared" si="733"/>
        <v/>
      </c>
    </row>
    <row r="347" spans="13:107" ht="12.75" hidden="1" customHeight="1">
      <c r="CA347" s="2220"/>
      <c r="CB347" s="2215">
        <f t="shared" ref="CB347:CO347" si="739">IF($AA118="UE",0,CB118)</f>
        <v>0</v>
      </c>
      <c r="CC347" s="2215">
        <f t="shared" si="739"/>
        <v>0</v>
      </c>
      <c r="CD347" s="2215">
        <f t="shared" si="739"/>
        <v>0</v>
      </c>
      <c r="CE347" s="2215">
        <f t="shared" si="739"/>
        <v>0</v>
      </c>
      <c r="CF347" s="2215">
        <f t="shared" si="739"/>
        <v>0</v>
      </c>
      <c r="CG347" s="2215">
        <f t="shared" si="739"/>
        <v>0</v>
      </c>
      <c r="CH347" s="2215">
        <f t="shared" si="739"/>
        <v>0</v>
      </c>
      <c r="CI347" s="2215">
        <f t="shared" si="739"/>
        <v>0</v>
      </c>
      <c r="CJ347" s="2215">
        <f t="shared" si="739"/>
        <v>0</v>
      </c>
      <c r="CK347" s="2215">
        <f t="shared" si="739"/>
        <v>0</v>
      </c>
      <c r="CL347" s="2215">
        <f t="shared" si="739"/>
        <v>0</v>
      </c>
      <c r="CM347" s="2215">
        <f t="shared" si="739"/>
        <v>0</v>
      </c>
      <c r="CN347" s="2215">
        <f t="shared" si="739"/>
        <v>0</v>
      </c>
      <c r="CO347" s="2215">
        <f t="shared" si="739"/>
        <v>0</v>
      </c>
      <c r="CS347" s="2375" t="str">
        <f t="shared" si="733"/>
        <v/>
      </c>
    </row>
    <row r="348" spans="13:107" ht="12.75" hidden="1" customHeight="1">
      <c r="CA348" s="2220"/>
      <c r="CB348" s="2215">
        <f t="shared" ref="CB348:CO348" si="740">IF($AA119="UE",0,CB119)</f>
        <v>0</v>
      </c>
      <c r="CC348" s="2215">
        <f t="shared" si="740"/>
        <v>0</v>
      </c>
      <c r="CD348" s="2215">
        <f t="shared" si="740"/>
        <v>0</v>
      </c>
      <c r="CE348" s="2215">
        <f t="shared" si="740"/>
        <v>0</v>
      </c>
      <c r="CF348" s="2215">
        <f t="shared" si="740"/>
        <v>0</v>
      </c>
      <c r="CG348" s="2215">
        <f t="shared" si="740"/>
        <v>0</v>
      </c>
      <c r="CH348" s="2215">
        <f t="shared" si="740"/>
        <v>0</v>
      </c>
      <c r="CI348" s="2215">
        <f t="shared" si="740"/>
        <v>0</v>
      </c>
      <c r="CJ348" s="2215">
        <f t="shared" si="740"/>
        <v>0</v>
      </c>
      <c r="CK348" s="2215">
        <f t="shared" si="740"/>
        <v>0</v>
      </c>
      <c r="CL348" s="2215">
        <f t="shared" si="740"/>
        <v>0</v>
      </c>
      <c r="CM348" s="2215">
        <f t="shared" si="740"/>
        <v>0</v>
      </c>
      <c r="CN348" s="2215">
        <f t="shared" si="740"/>
        <v>0</v>
      </c>
      <c r="CO348" s="2215">
        <f t="shared" si="740"/>
        <v>0</v>
      </c>
      <c r="CQ348" s="2216" t="s">
        <v>7</v>
      </c>
      <c r="CR348" s="2216" t="s">
        <v>236</v>
      </c>
      <c r="CS348" s="2375" t="str">
        <f t="shared" si="733"/>
        <v xml:space="preserve"> Noksan düşülmüş</v>
      </c>
    </row>
    <row r="349" spans="13:107" ht="12.75" hidden="1" customHeight="1">
      <c r="M349" s="3302"/>
      <c r="N349" s="23"/>
      <c r="O349" s="23"/>
      <c r="P349" s="23"/>
      <c r="Q349" s="23"/>
      <c r="R349" s="23"/>
      <c r="S349" s="23"/>
      <c r="T349" s="23"/>
      <c r="U349" s="23"/>
      <c r="V349" s="23"/>
      <c r="W349" s="2769"/>
      <c r="X349" s="2769"/>
      <c r="Y349" s="23"/>
      <c r="Z349" s="23"/>
      <c r="AA349" s="23"/>
      <c r="AB349" s="23"/>
      <c r="AC349" s="23"/>
      <c r="AD349" s="23"/>
      <c r="AE349" s="23"/>
      <c r="AF349" s="3300"/>
      <c r="AG349" s="77"/>
      <c r="AH349" s="23"/>
      <c r="AI349" s="23"/>
      <c r="AJ349" s="23"/>
      <c r="AK349" s="23"/>
      <c r="AL349" s="23"/>
      <c r="AM349" s="23"/>
      <c r="AN349" s="23"/>
      <c r="AO349" s="23"/>
      <c r="AP349" s="23"/>
      <c r="AQ349" s="23"/>
      <c r="AR349" s="3300"/>
      <c r="AS349" s="25"/>
      <c r="AT349" s="25"/>
      <c r="AU349" s="25"/>
      <c r="AV349" s="25"/>
      <c r="AW349" s="3301"/>
      <c r="AX349" s="27"/>
      <c r="AY349" s="27"/>
      <c r="AZ349" s="27"/>
      <c r="BA349" s="27"/>
      <c r="BB349" s="27"/>
      <c r="BC349" s="27"/>
      <c r="BD349" s="27"/>
      <c r="BE349" s="27"/>
      <c r="BF349" s="28"/>
      <c r="BG349" s="28"/>
      <c r="BH349" s="3303"/>
      <c r="BI349" s="3304"/>
      <c r="BJ349" s="3305"/>
      <c r="BK349" s="56"/>
      <c r="BL349" s="28"/>
      <c r="BM349" s="28"/>
      <c r="BN349" s="28"/>
      <c r="BO349" s="28"/>
      <c r="BP349" s="28"/>
      <c r="CA349" s="2220"/>
      <c r="CB349" s="2738">
        <f>SUM(CB336:CB348)</f>
        <v>0</v>
      </c>
      <c r="CC349" s="2738">
        <f t="shared" ref="CC349:CN349" si="741">SUM(CC336:CC348)</f>
        <v>0</v>
      </c>
      <c r="CD349" s="2218">
        <f t="shared" si="741"/>
        <v>0</v>
      </c>
      <c r="CE349" s="2218">
        <f t="shared" si="741"/>
        <v>0</v>
      </c>
      <c r="CF349" s="2738">
        <f t="shared" si="741"/>
        <v>0</v>
      </c>
      <c r="CG349" s="2738">
        <f t="shared" si="741"/>
        <v>0</v>
      </c>
      <c r="CH349" s="2218">
        <f t="shared" si="741"/>
        <v>0</v>
      </c>
      <c r="CI349" s="2218">
        <f t="shared" si="741"/>
        <v>0</v>
      </c>
      <c r="CJ349" s="2738">
        <f t="shared" si="741"/>
        <v>0</v>
      </c>
      <c r="CK349" s="2738">
        <f t="shared" si="741"/>
        <v>0</v>
      </c>
      <c r="CL349" s="2218">
        <f t="shared" si="741"/>
        <v>0</v>
      </c>
      <c r="CM349" s="2218">
        <f t="shared" si="741"/>
        <v>0</v>
      </c>
      <c r="CN349" s="2738">
        <f t="shared" si="741"/>
        <v>0</v>
      </c>
      <c r="CO349" s="2738">
        <f>SUM(CO336:CO348)</f>
        <v>0</v>
      </c>
      <c r="CP349" s="1">
        <f>SUM(CB349:CO349)</f>
        <v>0</v>
      </c>
      <c r="CQ349" s="2216">
        <f>CB349+CD349+CF349+CH349+CJ349+CL349+CN349</f>
        <v>0</v>
      </c>
      <c r="CR349" s="2216">
        <f>CC349+CE349+CG349+CI349+CK349+CM349+CO349</f>
        <v>0</v>
      </c>
      <c r="CS349" s="2375" t="str">
        <f t="shared" si="733"/>
        <v/>
      </c>
    </row>
    <row r="350" spans="13:107" ht="12.75" hidden="1" customHeight="1">
      <c r="M350" s="2770"/>
      <c r="N350" s="23"/>
      <c r="O350" s="3306"/>
      <c r="P350" s="3306"/>
      <c r="Q350" s="3306"/>
      <c r="R350" s="3306"/>
      <c r="S350" s="3306"/>
      <c r="T350" s="3306"/>
      <c r="U350" s="3306"/>
      <c r="V350" s="23"/>
      <c r="W350" s="2769"/>
      <c r="X350" s="2769"/>
      <c r="Y350" s="23"/>
      <c r="Z350" s="23"/>
      <c r="AA350" s="23"/>
      <c r="AB350" s="23"/>
      <c r="AC350" s="23"/>
      <c r="AD350" s="23"/>
      <c r="AE350" s="23"/>
      <c r="AF350" s="3300"/>
      <c r="AG350" s="77"/>
      <c r="AH350" s="23"/>
      <c r="AI350" s="23"/>
      <c r="AJ350" s="23"/>
      <c r="AK350" s="23"/>
      <c r="AL350" s="23"/>
      <c r="AM350" s="23"/>
      <c r="AN350" s="23"/>
      <c r="AO350" s="23"/>
      <c r="AP350" s="23"/>
      <c r="AQ350" s="23"/>
      <c r="AR350" s="3300"/>
      <c r="AS350" s="25"/>
      <c r="AT350" s="25"/>
      <c r="AU350" s="25"/>
      <c r="AV350" s="25"/>
      <c r="AW350" s="3301"/>
      <c r="AX350" s="27"/>
      <c r="AY350" s="27"/>
      <c r="AZ350" s="27"/>
      <c r="BA350" s="27"/>
      <c r="BB350" s="27"/>
      <c r="BC350" s="27"/>
      <c r="BD350" s="27"/>
      <c r="BE350" s="27"/>
      <c r="BF350" s="28"/>
      <c r="BG350" s="28"/>
      <c r="BH350" s="2770"/>
      <c r="BI350" s="3306"/>
      <c r="BJ350" s="3306"/>
      <c r="BK350" s="3306"/>
      <c r="BL350" s="3306"/>
      <c r="BM350" s="3306"/>
      <c r="BN350" s="3306"/>
      <c r="BO350" s="3306"/>
      <c r="BP350" s="28"/>
      <c r="CA350" s="2220" t="s">
        <v>226</v>
      </c>
      <c r="CB350" s="2215">
        <f>IF($AA170="UE",0,CB170)</f>
        <v>0</v>
      </c>
      <c r="CC350" s="2215">
        <f t="shared" ref="CC350:CO350" si="742">IF($AA170="UE",0,CC170)</f>
        <v>0</v>
      </c>
      <c r="CD350" s="2215">
        <f t="shared" si="742"/>
        <v>0</v>
      </c>
      <c r="CE350" s="2215">
        <f t="shared" si="742"/>
        <v>0</v>
      </c>
      <c r="CF350" s="2215">
        <f t="shared" si="742"/>
        <v>0</v>
      </c>
      <c r="CG350" s="2215">
        <f t="shared" si="742"/>
        <v>0</v>
      </c>
      <c r="CH350" s="2215">
        <f t="shared" si="742"/>
        <v>0</v>
      </c>
      <c r="CI350" s="2215">
        <f t="shared" si="742"/>
        <v>0</v>
      </c>
      <c r="CJ350" s="2215">
        <f t="shared" si="742"/>
        <v>0</v>
      </c>
      <c r="CK350" s="2215">
        <f t="shared" si="742"/>
        <v>0</v>
      </c>
      <c r="CL350" s="2215">
        <f t="shared" si="742"/>
        <v>0</v>
      </c>
      <c r="CM350" s="2215">
        <f t="shared" si="742"/>
        <v>0</v>
      </c>
      <c r="CN350" s="2215">
        <f t="shared" si="742"/>
        <v>0</v>
      </c>
      <c r="CO350" s="2215">
        <f t="shared" si="742"/>
        <v>0</v>
      </c>
      <c r="CS350" s="2375" t="str">
        <f t="shared" si="733"/>
        <v/>
      </c>
      <c r="CT350" s="1350"/>
      <c r="CU350" s="2772"/>
      <c r="CV350" s="2772" t="s">
        <v>52</v>
      </c>
      <c r="CW350" s="2772" t="s">
        <v>53</v>
      </c>
      <c r="CX350" s="2772" t="s">
        <v>54</v>
      </c>
      <c r="CY350" s="2772" t="s">
        <v>55</v>
      </c>
      <c r="CZ350" s="2772" t="s">
        <v>56</v>
      </c>
      <c r="DA350" s="2772" t="s">
        <v>57</v>
      </c>
      <c r="DB350" s="2772" t="s">
        <v>58</v>
      </c>
    </row>
    <row r="351" spans="13:107" ht="12.75" hidden="1" customHeight="1">
      <c r="M351" s="2770"/>
      <c r="N351" s="23"/>
      <c r="O351" s="58"/>
      <c r="P351" s="58"/>
      <c r="Q351" s="58"/>
      <c r="R351" s="58"/>
      <c r="S351" s="58"/>
      <c r="T351" s="58"/>
      <c r="U351" s="58"/>
      <c r="V351" s="23"/>
      <c r="W351" s="2769"/>
      <c r="X351" s="2769"/>
      <c r="Y351" s="23"/>
      <c r="Z351" s="23"/>
      <c r="AA351" s="23"/>
      <c r="AB351" s="23"/>
      <c r="AC351" s="23"/>
      <c r="AD351" s="23"/>
      <c r="AE351" s="23"/>
      <c r="AF351" s="3300"/>
      <c r="AG351" s="77"/>
      <c r="AH351" s="23"/>
      <c r="AI351" s="23"/>
      <c r="AJ351" s="23"/>
      <c r="AK351" s="23"/>
      <c r="AL351" s="23"/>
      <c r="AM351" s="23"/>
      <c r="AN351" s="23"/>
      <c r="AO351" s="23"/>
      <c r="AP351" s="23"/>
      <c r="AQ351" s="23"/>
      <c r="AR351" s="3300"/>
      <c r="AS351" s="25"/>
      <c r="AT351" s="25"/>
      <c r="AU351" s="25"/>
      <c r="AV351" s="25"/>
      <c r="AW351" s="3301"/>
      <c r="AX351" s="27"/>
      <c r="AY351" s="27"/>
      <c r="AZ351" s="27"/>
      <c r="BA351" s="27"/>
      <c r="BB351" s="27"/>
      <c r="BC351" s="27"/>
      <c r="BD351" s="27"/>
      <c r="BE351" s="27"/>
      <c r="BF351" s="28"/>
      <c r="BG351" s="28"/>
      <c r="BH351" s="2770"/>
      <c r="BI351" s="58"/>
      <c r="BJ351" s="58"/>
      <c r="BK351" s="58"/>
      <c r="BL351" s="58"/>
      <c r="BM351" s="58"/>
      <c r="BN351" s="58"/>
      <c r="BO351" s="58"/>
      <c r="BP351" s="28"/>
      <c r="CA351" s="2220"/>
      <c r="CB351" s="2215">
        <f t="shared" ref="CB351:CO351" si="743">IF($AA171="UE",0,CB171)</f>
        <v>0</v>
      </c>
      <c r="CC351" s="2215">
        <f t="shared" si="743"/>
        <v>0</v>
      </c>
      <c r="CD351" s="2215">
        <f t="shared" si="743"/>
        <v>0</v>
      </c>
      <c r="CE351" s="2215">
        <f t="shared" si="743"/>
        <v>0</v>
      </c>
      <c r="CF351" s="2215">
        <f t="shared" si="743"/>
        <v>0</v>
      </c>
      <c r="CG351" s="2215">
        <f t="shared" si="743"/>
        <v>0</v>
      </c>
      <c r="CH351" s="2215">
        <f t="shared" si="743"/>
        <v>0</v>
      </c>
      <c r="CI351" s="2215">
        <f t="shared" si="743"/>
        <v>0</v>
      </c>
      <c r="CJ351" s="2215">
        <f t="shared" si="743"/>
        <v>0</v>
      </c>
      <c r="CK351" s="2215">
        <f t="shared" si="743"/>
        <v>0</v>
      </c>
      <c r="CL351" s="2215">
        <f t="shared" si="743"/>
        <v>0</v>
      </c>
      <c r="CM351" s="2215">
        <f t="shared" si="743"/>
        <v>0</v>
      </c>
      <c r="CN351" s="2215">
        <f t="shared" si="743"/>
        <v>0</v>
      </c>
      <c r="CO351" s="2215">
        <f t="shared" si="743"/>
        <v>0</v>
      </c>
      <c r="CS351" s="2375" t="str">
        <f t="shared" si="733"/>
        <v/>
      </c>
      <c r="CT351" s="1350"/>
      <c r="CU351" s="2773" t="s">
        <v>70</v>
      </c>
      <c r="CV351" s="2774">
        <f>IF(CV116&gt;(CB349+CC349),1,IF(CV116&lt;(CB349+CC349),2,0))</f>
        <v>0</v>
      </c>
      <c r="CW351" s="2774">
        <f>IF(CW116&gt;(CD349+CE349),1,IF(CW116&lt;(CD349+CE349),2,0))</f>
        <v>0</v>
      </c>
      <c r="CX351" s="2774">
        <f>IF(CX116&gt;(CF349+CG349),1,IF(CX116&lt;(CF349+CG349),2,0))</f>
        <v>0</v>
      </c>
      <c r="CY351" s="2774">
        <f>IF(CY116&gt;(CH349+CI349),1,IF(CY116&lt;(CH349+CI349),2,0))</f>
        <v>0</v>
      </c>
      <c r="CZ351" s="2774">
        <f>IF(CZ116&gt;(CJ349+CK349),1,IF(CZ116&lt;(CJ349+CK349),2,0))</f>
        <v>0</v>
      </c>
      <c r="DA351" s="2774">
        <f>IF(DA116&gt;(CL349+CM349),1,IF(DA116&lt;(CL349+CM349),2,0))</f>
        <v>0</v>
      </c>
      <c r="DB351" s="2774">
        <f>IF(DB116&gt;(CN349+CO349),1,IF(DB116&lt;(CN349+CO349),2,0))</f>
        <v>0</v>
      </c>
      <c r="DC351" s="2220"/>
    </row>
    <row r="352" spans="13:107" ht="12.75" hidden="1" customHeight="1">
      <c r="M352" s="2770"/>
      <c r="N352" s="23"/>
      <c r="O352" s="58"/>
      <c r="P352" s="58"/>
      <c r="Q352" s="58"/>
      <c r="R352" s="58"/>
      <c r="S352" s="58"/>
      <c r="T352" s="58"/>
      <c r="U352" s="58"/>
      <c r="V352" s="23"/>
      <c r="W352" s="2769"/>
      <c r="X352" s="2769"/>
      <c r="Y352" s="23"/>
      <c r="Z352" s="23"/>
      <c r="AA352" s="23"/>
      <c r="AB352" s="23"/>
      <c r="AC352" s="23"/>
      <c r="AD352" s="23"/>
      <c r="AE352" s="23"/>
      <c r="AF352" s="3300"/>
      <c r="AG352" s="77"/>
      <c r="AH352" s="23"/>
      <c r="AI352" s="23"/>
      <c r="AJ352" s="23"/>
      <c r="AK352" s="23"/>
      <c r="AL352" s="23"/>
      <c r="AM352" s="23"/>
      <c r="AN352" s="23"/>
      <c r="AO352" s="23"/>
      <c r="AP352" s="23"/>
      <c r="AQ352" s="23"/>
      <c r="AR352" s="3300"/>
      <c r="AS352" s="25"/>
      <c r="AT352" s="25"/>
      <c r="AU352" s="25"/>
      <c r="AV352" s="25"/>
      <c r="AW352" s="3301"/>
      <c r="AX352" s="27"/>
      <c r="AY352" s="27"/>
      <c r="AZ352" s="27"/>
      <c r="BA352" s="27"/>
      <c r="BB352" s="27"/>
      <c r="BC352" s="27"/>
      <c r="BD352" s="27"/>
      <c r="BE352" s="27"/>
      <c r="BF352" s="28"/>
      <c r="BG352" s="28"/>
      <c r="BH352" s="2770"/>
      <c r="BI352" s="58"/>
      <c r="BJ352" s="58"/>
      <c r="BK352" s="58"/>
      <c r="BL352" s="58"/>
      <c r="BM352" s="58"/>
      <c r="BN352" s="58"/>
      <c r="BO352" s="58"/>
      <c r="BP352" s="28"/>
      <c r="CB352" s="2215">
        <f t="shared" ref="CB352:CO352" si="744">IF($AA172="UE",0,CB172)</f>
        <v>0</v>
      </c>
      <c r="CC352" s="2215">
        <f t="shared" si="744"/>
        <v>0</v>
      </c>
      <c r="CD352" s="2215">
        <f t="shared" si="744"/>
        <v>0</v>
      </c>
      <c r="CE352" s="2215">
        <f t="shared" si="744"/>
        <v>0</v>
      </c>
      <c r="CF352" s="2215">
        <f t="shared" si="744"/>
        <v>0</v>
      </c>
      <c r="CG352" s="2215">
        <f t="shared" si="744"/>
        <v>0</v>
      </c>
      <c r="CH352" s="2215">
        <f t="shared" si="744"/>
        <v>0</v>
      </c>
      <c r="CI352" s="2215">
        <f t="shared" si="744"/>
        <v>0</v>
      </c>
      <c r="CJ352" s="2215">
        <f t="shared" si="744"/>
        <v>0</v>
      </c>
      <c r="CK352" s="2215">
        <f t="shared" si="744"/>
        <v>0</v>
      </c>
      <c r="CL352" s="2215">
        <f t="shared" si="744"/>
        <v>0</v>
      </c>
      <c r="CM352" s="2215">
        <f t="shared" si="744"/>
        <v>0</v>
      </c>
      <c r="CN352" s="2215">
        <f t="shared" si="744"/>
        <v>0</v>
      </c>
      <c r="CO352" s="2215">
        <f t="shared" si="744"/>
        <v>0</v>
      </c>
      <c r="CS352" s="2375" t="str">
        <f t="shared" si="733"/>
        <v/>
      </c>
      <c r="CT352" s="2768" t="s">
        <v>158</v>
      </c>
      <c r="CU352" s="2773" t="s">
        <v>110</v>
      </c>
      <c r="CV352" s="2774">
        <f>IF(DC117+CV343&gt;BT141,1,IF(DC117+CV343&lt;BT141,2,0))</f>
        <v>0</v>
      </c>
      <c r="CW352" s="2774">
        <f>$CV$352</f>
        <v>0</v>
      </c>
      <c r="CX352" s="2774">
        <f t="shared" ref="CX352:DB352" si="745">$CV$352</f>
        <v>0</v>
      </c>
      <c r="CY352" s="2774">
        <f t="shared" si="745"/>
        <v>0</v>
      </c>
      <c r="CZ352" s="2774">
        <f t="shared" si="745"/>
        <v>0</v>
      </c>
      <c r="DA352" s="2774">
        <f t="shared" si="745"/>
        <v>0</v>
      </c>
      <c r="DB352" s="2774">
        <f t="shared" si="745"/>
        <v>0</v>
      </c>
      <c r="DC352" s="2220"/>
    </row>
    <row r="353" spans="13:107" ht="12.75" hidden="1" customHeight="1">
      <c r="M353" s="2770"/>
      <c r="N353" s="23"/>
      <c r="O353" s="58"/>
      <c r="P353" s="58"/>
      <c r="Q353" s="58"/>
      <c r="R353" s="58"/>
      <c r="S353" s="58"/>
      <c r="T353" s="58"/>
      <c r="U353" s="58"/>
      <c r="V353" s="23"/>
      <c r="W353" s="2769"/>
      <c r="X353" s="2769"/>
      <c r="Y353" s="23"/>
      <c r="Z353" s="23"/>
      <c r="AA353" s="23"/>
      <c r="AB353" s="23"/>
      <c r="AC353" s="23"/>
      <c r="AD353" s="23"/>
      <c r="AE353" s="23"/>
      <c r="AF353" s="3300"/>
      <c r="AG353" s="77"/>
      <c r="AH353" s="23"/>
      <c r="AI353" s="23"/>
      <c r="AJ353" s="23"/>
      <c r="AK353" s="23"/>
      <c r="AL353" s="23"/>
      <c r="AM353" s="23"/>
      <c r="AN353" s="23"/>
      <c r="AO353" s="23"/>
      <c r="AP353" s="23"/>
      <c r="AQ353" s="23"/>
      <c r="AR353" s="3300"/>
      <c r="AS353" s="25"/>
      <c r="AT353" s="25"/>
      <c r="AU353" s="25"/>
      <c r="AV353" s="25"/>
      <c r="AW353" s="3301"/>
      <c r="AX353" s="27"/>
      <c r="AY353" s="27"/>
      <c r="AZ353" s="27"/>
      <c r="BA353" s="27"/>
      <c r="BB353" s="27"/>
      <c r="BC353" s="27"/>
      <c r="BD353" s="27"/>
      <c r="BE353" s="27"/>
      <c r="BF353" s="28"/>
      <c r="BG353" s="28"/>
      <c r="BH353" s="2770"/>
      <c r="BI353" s="58"/>
      <c r="BJ353" s="58"/>
      <c r="BK353" s="58"/>
      <c r="BL353" s="58"/>
      <c r="BM353" s="58"/>
      <c r="BN353" s="58"/>
      <c r="BO353" s="58"/>
      <c r="BP353" s="28"/>
      <c r="CB353" s="2215">
        <f t="shared" ref="CB353:CO353" si="746">IF($AA173="UE",0,CB173)</f>
        <v>0</v>
      </c>
      <c r="CC353" s="2215">
        <f t="shared" si="746"/>
        <v>0</v>
      </c>
      <c r="CD353" s="2215">
        <f t="shared" si="746"/>
        <v>0</v>
      </c>
      <c r="CE353" s="2215">
        <f t="shared" si="746"/>
        <v>0</v>
      </c>
      <c r="CF353" s="2215">
        <f t="shared" si="746"/>
        <v>0</v>
      </c>
      <c r="CG353" s="2215">
        <f t="shared" si="746"/>
        <v>0</v>
      </c>
      <c r="CH353" s="2215">
        <f t="shared" si="746"/>
        <v>0</v>
      </c>
      <c r="CI353" s="2215">
        <f t="shared" si="746"/>
        <v>0</v>
      </c>
      <c r="CJ353" s="2215">
        <f t="shared" si="746"/>
        <v>0</v>
      </c>
      <c r="CK353" s="2215">
        <f t="shared" si="746"/>
        <v>0</v>
      </c>
      <c r="CL353" s="2215">
        <f t="shared" si="746"/>
        <v>0</v>
      </c>
      <c r="CM353" s="2215">
        <f t="shared" si="746"/>
        <v>0</v>
      </c>
      <c r="CN353" s="2215">
        <f t="shared" si="746"/>
        <v>0</v>
      </c>
      <c r="CO353" s="2215">
        <f t="shared" si="746"/>
        <v>0</v>
      </c>
      <c r="CS353" s="2375" t="str">
        <f t="shared" si="733"/>
        <v/>
      </c>
      <c r="CT353" s="2768"/>
      <c r="CU353" s="2773" t="s">
        <v>206</v>
      </c>
      <c r="CV353" s="2774">
        <f>IF(DC118+CV344&gt;((BI141+BQ141)-(BT141+CP141)),1,IF(DC118+CV344&lt;((BI141+BQ141)-(BT141+CP141)),2,0))</f>
        <v>0</v>
      </c>
      <c r="CW353" s="2774">
        <f>$CV$353</f>
        <v>0</v>
      </c>
      <c r="CX353" s="2774">
        <f t="shared" ref="CX353:DB353" si="747">$CV$353</f>
        <v>0</v>
      </c>
      <c r="CY353" s="2774">
        <f t="shared" si="747"/>
        <v>0</v>
      </c>
      <c r="CZ353" s="2774">
        <f t="shared" si="747"/>
        <v>0</v>
      </c>
      <c r="DA353" s="2774">
        <f t="shared" si="747"/>
        <v>0</v>
      </c>
      <c r="DB353" s="2774">
        <f t="shared" si="747"/>
        <v>0</v>
      </c>
      <c r="DC353" s="2220"/>
    </row>
    <row r="354" spans="13:107" ht="12.75" hidden="1" customHeight="1">
      <c r="M354" s="2770"/>
      <c r="N354" s="23"/>
      <c r="O354" s="58"/>
      <c r="P354" s="58"/>
      <c r="Q354" s="58"/>
      <c r="R354" s="58"/>
      <c r="S354" s="58"/>
      <c r="T354" s="58"/>
      <c r="U354" s="58"/>
      <c r="V354" s="23"/>
      <c r="W354" s="2769"/>
      <c r="X354" s="2769"/>
      <c r="Y354" s="23"/>
      <c r="Z354" s="23"/>
      <c r="AA354" s="23"/>
      <c r="AB354" s="23"/>
      <c r="AC354" s="23"/>
      <c r="AD354" s="23"/>
      <c r="AE354" s="23"/>
      <c r="AF354" s="3300"/>
      <c r="AG354" s="77"/>
      <c r="AH354" s="23"/>
      <c r="AI354" s="23"/>
      <c r="AJ354" s="23"/>
      <c r="AK354" s="23"/>
      <c r="AL354" s="23"/>
      <c r="AM354" s="23"/>
      <c r="AN354" s="23"/>
      <c r="AO354" s="23"/>
      <c r="AP354" s="23"/>
      <c r="AQ354" s="23"/>
      <c r="AR354" s="3300"/>
      <c r="AS354" s="25"/>
      <c r="AT354" s="25"/>
      <c r="AU354" s="25"/>
      <c r="AV354" s="25"/>
      <c r="AW354" s="3301"/>
      <c r="AX354" s="27"/>
      <c r="AY354" s="27"/>
      <c r="AZ354" s="27"/>
      <c r="BA354" s="27"/>
      <c r="BB354" s="27"/>
      <c r="BC354" s="27"/>
      <c r="BD354" s="27"/>
      <c r="BE354" s="27"/>
      <c r="BF354" s="28"/>
      <c r="BG354" s="28"/>
      <c r="BH354" s="2770"/>
      <c r="BI354" s="58"/>
      <c r="BJ354" s="58"/>
      <c r="BK354" s="58"/>
      <c r="BL354" s="58"/>
      <c r="BM354" s="58"/>
      <c r="BN354" s="58"/>
      <c r="BO354" s="58"/>
      <c r="BP354" s="28"/>
      <c r="CB354" s="2215">
        <f t="shared" ref="CB354:CO354" si="748">IF($AA174="UE",0,CB174)</f>
        <v>0</v>
      </c>
      <c r="CC354" s="2215">
        <f t="shared" si="748"/>
        <v>0</v>
      </c>
      <c r="CD354" s="2215">
        <f t="shared" si="748"/>
        <v>0</v>
      </c>
      <c r="CE354" s="2215">
        <f t="shared" si="748"/>
        <v>0</v>
      </c>
      <c r="CF354" s="2215">
        <f t="shared" si="748"/>
        <v>0</v>
      </c>
      <c r="CG354" s="2215">
        <f t="shared" si="748"/>
        <v>0</v>
      </c>
      <c r="CH354" s="2215">
        <f t="shared" si="748"/>
        <v>0</v>
      </c>
      <c r="CI354" s="2215">
        <f t="shared" si="748"/>
        <v>0</v>
      </c>
      <c r="CJ354" s="2215">
        <f t="shared" si="748"/>
        <v>0</v>
      </c>
      <c r="CK354" s="2215">
        <f t="shared" si="748"/>
        <v>0</v>
      </c>
      <c r="CL354" s="2215">
        <f t="shared" si="748"/>
        <v>0</v>
      </c>
      <c r="CM354" s="2215">
        <f t="shared" si="748"/>
        <v>0</v>
      </c>
      <c r="CN354" s="2215">
        <f t="shared" si="748"/>
        <v>0</v>
      </c>
      <c r="CO354" s="2215">
        <f t="shared" si="748"/>
        <v>0</v>
      </c>
      <c r="CS354" s="2375" t="str">
        <f t="shared" si="733"/>
        <v/>
      </c>
      <c r="CT354" s="2768"/>
      <c r="CU354" s="2773" t="s">
        <v>236</v>
      </c>
      <c r="CV354" s="2774">
        <f>IF(CV119&gt;(CB367+CC367),1,IF(CV119&lt;(CB367+CC367),2,0))</f>
        <v>0</v>
      </c>
      <c r="CW354" s="2774">
        <f>IF(CW119&gt;(CE367+CD367),1,IF(CW119&lt;(CE367+CD367),2,0))</f>
        <v>0</v>
      </c>
      <c r="CX354" s="2774">
        <f>IF(CX119&gt;(CG367+CF367),1,IF(CX119&lt;(CG367+CF367),2,0))</f>
        <v>0</v>
      </c>
      <c r="CY354" s="2774">
        <f>IF(CY119&gt;(CI367+CH367),1,IF(CY119&lt;(CI367+CH367),2,0))</f>
        <v>0</v>
      </c>
      <c r="CZ354" s="2774">
        <f>IF(CZ119&gt;(CJ367+CK367),1,IF(CZ119&lt;(CJ367+CK367),2,0))</f>
        <v>0</v>
      </c>
      <c r="DA354" s="2774">
        <f>IF(DA119&gt;(CL367+CM367),1,IF(DA119&lt;(CL367+CM367),2,0))</f>
        <v>0</v>
      </c>
      <c r="DB354" s="2774">
        <f>IF(DB119&gt;(CN367+CO367),1,IF(DB119&lt;(CN367+CO367),2,0))</f>
        <v>0</v>
      </c>
      <c r="DC354" s="2220"/>
    </row>
    <row r="355" spans="13:107" ht="12.75" hidden="1" customHeight="1">
      <c r="M355" s="2770"/>
      <c r="N355" s="23"/>
      <c r="O355" s="2771"/>
      <c r="P355" s="2771"/>
      <c r="Q355" s="2771"/>
      <c r="R355" s="2771"/>
      <c r="S355" s="2771"/>
      <c r="T355" s="2771"/>
      <c r="U355" s="2771"/>
      <c r="V355" s="23"/>
      <c r="W355" s="2769"/>
      <c r="X355" s="2769"/>
      <c r="Y355" s="23"/>
      <c r="Z355" s="23"/>
      <c r="AA355" s="23"/>
      <c r="AB355" s="23"/>
      <c r="AC355" s="23"/>
      <c r="AD355" s="23"/>
      <c r="AE355" s="23"/>
      <c r="AF355" s="3300"/>
      <c r="AG355" s="77"/>
      <c r="AH355" s="23"/>
      <c r="AI355" s="23"/>
      <c r="AJ355" s="23"/>
      <c r="AK355" s="23"/>
      <c r="AL355" s="23"/>
      <c r="AM355" s="23"/>
      <c r="AN355" s="23"/>
      <c r="AO355" s="23"/>
      <c r="AP355" s="23"/>
      <c r="AQ355" s="23"/>
      <c r="AR355" s="3300"/>
      <c r="AS355" s="25"/>
      <c r="AT355" s="25"/>
      <c r="AU355" s="25"/>
      <c r="AV355" s="25"/>
      <c r="AW355" s="3301"/>
      <c r="AX355" s="27"/>
      <c r="AY355" s="27"/>
      <c r="AZ355" s="27"/>
      <c r="BA355" s="27"/>
      <c r="BB355" s="27"/>
      <c r="BC355" s="27"/>
      <c r="BD355" s="27"/>
      <c r="BE355" s="27"/>
      <c r="BF355" s="28"/>
      <c r="BG355" s="28"/>
      <c r="BH355" s="2770"/>
      <c r="BI355" s="2771"/>
      <c r="BJ355" s="2771"/>
      <c r="BK355" s="2771"/>
      <c r="BL355" s="2771"/>
      <c r="BM355" s="2771"/>
      <c r="BN355" s="2771"/>
      <c r="BO355" s="2771"/>
      <c r="BP355" s="28"/>
      <c r="CB355" s="2215">
        <f t="shared" ref="CB355:CO355" si="749">IF($AA175="UE",0,CB175)</f>
        <v>0</v>
      </c>
      <c r="CC355" s="2215">
        <f t="shared" si="749"/>
        <v>0</v>
      </c>
      <c r="CD355" s="2215">
        <f t="shared" si="749"/>
        <v>0</v>
      </c>
      <c r="CE355" s="2215">
        <f t="shared" si="749"/>
        <v>0</v>
      </c>
      <c r="CF355" s="2215">
        <f t="shared" si="749"/>
        <v>0</v>
      </c>
      <c r="CG355" s="2215">
        <f t="shared" si="749"/>
        <v>0</v>
      </c>
      <c r="CH355" s="2215">
        <f t="shared" si="749"/>
        <v>0</v>
      </c>
      <c r="CI355" s="2215">
        <f t="shared" si="749"/>
        <v>0</v>
      </c>
      <c r="CJ355" s="2215">
        <f t="shared" si="749"/>
        <v>0</v>
      </c>
      <c r="CK355" s="2215">
        <f t="shared" si="749"/>
        <v>0</v>
      </c>
      <c r="CL355" s="2215">
        <f t="shared" si="749"/>
        <v>0</v>
      </c>
      <c r="CM355" s="2215">
        <f t="shared" si="749"/>
        <v>0</v>
      </c>
      <c r="CN355" s="2215">
        <f t="shared" si="749"/>
        <v>0</v>
      </c>
      <c r="CO355" s="2215">
        <f t="shared" si="749"/>
        <v>0</v>
      </c>
      <c r="CS355" s="2375" t="str">
        <f t="shared" si="733"/>
        <v/>
      </c>
      <c r="CT355" s="2741"/>
      <c r="CU355" s="2775"/>
      <c r="CV355" s="749"/>
      <c r="CW355" s="749"/>
      <c r="CX355" s="749"/>
      <c r="CY355" s="749"/>
      <c r="CZ355" s="749"/>
      <c r="DA355" s="749"/>
      <c r="DB355" s="749"/>
      <c r="DC355" s="2220"/>
    </row>
    <row r="356" spans="13:107" ht="12.75" hidden="1" customHeight="1">
      <c r="M356" s="2770"/>
      <c r="N356" s="23"/>
      <c r="O356" s="2771"/>
      <c r="P356" s="2771"/>
      <c r="Q356" s="2771"/>
      <c r="R356" s="2771"/>
      <c r="S356" s="2771"/>
      <c r="T356" s="2771"/>
      <c r="U356" s="2771"/>
      <c r="V356" s="23"/>
      <c r="W356" s="2769"/>
      <c r="X356" s="2769"/>
      <c r="Y356" s="23"/>
      <c r="Z356" s="23"/>
      <c r="AA356" s="23"/>
      <c r="AB356" s="23"/>
      <c r="AC356" s="23"/>
      <c r="AD356" s="23"/>
      <c r="AE356" s="23"/>
      <c r="AF356" s="3300"/>
      <c r="AG356" s="77"/>
      <c r="AH356" s="23"/>
      <c r="AI356" s="23"/>
      <c r="AJ356" s="23"/>
      <c r="AK356" s="23"/>
      <c r="AL356" s="23"/>
      <c r="AM356" s="23"/>
      <c r="AN356" s="23"/>
      <c r="AO356" s="23"/>
      <c r="AP356" s="23"/>
      <c r="AQ356" s="23"/>
      <c r="AR356" s="3300"/>
      <c r="AS356" s="25"/>
      <c r="AT356" s="25"/>
      <c r="AU356" s="25"/>
      <c r="AV356" s="25"/>
      <c r="AW356" s="3301"/>
      <c r="AX356" s="27"/>
      <c r="AY356" s="27"/>
      <c r="AZ356" s="27"/>
      <c r="BA356" s="27"/>
      <c r="BB356" s="27"/>
      <c r="BC356" s="27"/>
      <c r="BD356" s="27"/>
      <c r="BE356" s="27"/>
      <c r="BF356" s="28"/>
      <c r="BG356" s="28"/>
      <c r="BH356" s="2770"/>
      <c r="BI356" s="2771"/>
      <c r="BJ356" s="2771"/>
      <c r="BK356" s="2771"/>
      <c r="BL356" s="2771"/>
      <c r="BM356" s="2771"/>
      <c r="BN356" s="2771"/>
      <c r="BO356" s="2771"/>
      <c r="BP356" s="28"/>
      <c r="CB356" s="2215">
        <f t="shared" ref="CB356:CO356" si="750">IF($AA176="UE",0,CB176)</f>
        <v>0</v>
      </c>
      <c r="CC356" s="2215">
        <f t="shared" si="750"/>
        <v>0</v>
      </c>
      <c r="CD356" s="2215">
        <f t="shared" si="750"/>
        <v>0</v>
      </c>
      <c r="CE356" s="2215">
        <f t="shared" si="750"/>
        <v>0</v>
      </c>
      <c r="CF356" s="2215">
        <f t="shared" si="750"/>
        <v>0</v>
      </c>
      <c r="CG356" s="2215">
        <f t="shared" si="750"/>
        <v>0</v>
      </c>
      <c r="CH356" s="2215">
        <f t="shared" si="750"/>
        <v>0</v>
      </c>
      <c r="CI356" s="2215">
        <f t="shared" si="750"/>
        <v>0</v>
      </c>
      <c r="CJ356" s="2215">
        <f t="shared" si="750"/>
        <v>0</v>
      </c>
      <c r="CK356" s="2215">
        <f t="shared" si="750"/>
        <v>0</v>
      </c>
      <c r="CL356" s="2215">
        <f t="shared" si="750"/>
        <v>0</v>
      </c>
      <c r="CM356" s="2215">
        <f t="shared" si="750"/>
        <v>0</v>
      </c>
      <c r="CN356" s="2215">
        <f t="shared" si="750"/>
        <v>0</v>
      </c>
      <c r="CO356" s="2215">
        <f t="shared" si="750"/>
        <v>0</v>
      </c>
      <c r="CS356" s="2375" t="str">
        <f t="shared" si="733"/>
        <v/>
      </c>
      <c r="CT356" s="2759"/>
      <c r="CU356" s="2776"/>
      <c r="CV356" s="2772" t="s">
        <v>52</v>
      </c>
      <c r="CW356" s="2772" t="s">
        <v>53</v>
      </c>
      <c r="CX356" s="2772" t="s">
        <v>54</v>
      </c>
      <c r="CY356" s="2772" t="s">
        <v>55</v>
      </c>
      <c r="CZ356" s="2772" t="s">
        <v>56</v>
      </c>
      <c r="DA356" s="2772" t="s">
        <v>57</v>
      </c>
      <c r="DB356" s="2772" t="s">
        <v>58</v>
      </c>
      <c r="DC356" s="2220"/>
    </row>
    <row r="357" spans="13:107" ht="12.75" hidden="1" customHeight="1">
      <c r="M357" s="3307"/>
      <c r="N357" s="23"/>
      <c r="O357" s="58"/>
      <c r="P357" s="58"/>
      <c r="Q357" s="58"/>
      <c r="R357" s="58"/>
      <c r="S357" s="58"/>
      <c r="T357" s="58"/>
      <c r="U357" s="58"/>
      <c r="V357" s="23"/>
      <c r="W357" s="2769"/>
      <c r="X357" s="2769"/>
      <c r="Y357" s="23"/>
      <c r="Z357" s="23"/>
      <c r="AA357" s="23"/>
      <c r="AB357" s="23"/>
      <c r="AC357" s="23"/>
      <c r="AD357" s="23"/>
      <c r="AE357" s="23"/>
      <c r="AF357" s="3300"/>
      <c r="AG357" s="77"/>
      <c r="AH357" s="23"/>
      <c r="AI357" s="23"/>
      <c r="AJ357" s="23"/>
      <c r="AK357" s="23"/>
      <c r="AL357" s="23"/>
      <c r="AM357" s="23"/>
      <c r="AN357" s="23"/>
      <c r="AO357" s="23"/>
      <c r="AP357" s="23"/>
      <c r="AQ357" s="23"/>
      <c r="AR357" s="3300"/>
      <c r="AS357" s="25"/>
      <c r="AT357" s="25"/>
      <c r="AU357" s="25"/>
      <c r="AV357" s="25"/>
      <c r="AW357" s="3301"/>
      <c r="AX357" s="27"/>
      <c r="AY357" s="27"/>
      <c r="AZ357" s="27"/>
      <c r="BA357" s="27"/>
      <c r="BB357" s="27"/>
      <c r="BC357" s="27"/>
      <c r="BD357" s="27"/>
      <c r="BE357" s="27"/>
      <c r="BF357" s="28"/>
      <c r="BG357" s="28"/>
      <c r="BH357" s="3307"/>
      <c r="BI357" s="58"/>
      <c r="BJ357" s="58"/>
      <c r="BK357" s="58"/>
      <c r="BL357" s="58"/>
      <c r="BM357" s="58"/>
      <c r="BN357" s="58"/>
      <c r="BO357" s="58"/>
      <c r="BP357" s="28"/>
      <c r="CB357" s="2215">
        <f t="shared" ref="CB357:CO357" si="751">IF($AA177="UE",0,CB177)</f>
        <v>0</v>
      </c>
      <c r="CC357" s="2215">
        <f t="shared" si="751"/>
        <v>0</v>
      </c>
      <c r="CD357" s="2215">
        <f t="shared" si="751"/>
        <v>0</v>
      </c>
      <c r="CE357" s="2215">
        <f t="shared" si="751"/>
        <v>0</v>
      </c>
      <c r="CF357" s="2215">
        <f t="shared" si="751"/>
        <v>0</v>
      </c>
      <c r="CG357" s="2215">
        <f t="shared" si="751"/>
        <v>0</v>
      </c>
      <c r="CH357" s="2215">
        <f t="shared" si="751"/>
        <v>0</v>
      </c>
      <c r="CI357" s="2215">
        <f t="shared" si="751"/>
        <v>0</v>
      </c>
      <c r="CJ357" s="2215">
        <f t="shared" si="751"/>
        <v>0</v>
      </c>
      <c r="CK357" s="2215">
        <f t="shared" si="751"/>
        <v>0</v>
      </c>
      <c r="CL357" s="2215">
        <f t="shared" si="751"/>
        <v>0</v>
      </c>
      <c r="CM357" s="2215">
        <f t="shared" si="751"/>
        <v>0</v>
      </c>
      <c r="CN357" s="2215">
        <f t="shared" si="751"/>
        <v>0</v>
      </c>
      <c r="CO357" s="2215">
        <f t="shared" si="751"/>
        <v>0</v>
      </c>
      <c r="CS357" s="2375" t="str">
        <f t="shared" si="733"/>
        <v/>
      </c>
      <c r="CT357" s="2759"/>
      <c r="CU357" s="2777" t="s">
        <v>70</v>
      </c>
      <c r="CV357" s="2778">
        <f>IF(CV175&gt;(CB363+CC363),1,IF(CV175&lt;(CB363+CC363),2,0))</f>
        <v>0</v>
      </c>
      <c r="CW357" s="2778">
        <f>IF(CW175&gt;(CD363+CE363),1,IF(CW175&lt;(CD363+CE363),2,0))</f>
        <v>0</v>
      </c>
      <c r="CX357" s="2778">
        <f>IF(CX175&gt;(CF363+CG363),1,IF(CX175&lt;(CF363+CG363),2,0))</f>
        <v>0</v>
      </c>
      <c r="CY357" s="2778">
        <f>IF(CY175&gt;(CH363+CI363),1,IF(CY175&lt;(CH363+CI363),2,0))</f>
        <v>0</v>
      </c>
      <c r="CZ357" s="2778">
        <f>IF(CZ175&gt;(CJ363+CK363),1,IF(CZ175&lt;(CJ363+CK363),2,0))</f>
        <v>0</v>
      </c>
      <c r="DA357" s="2778">
        <f>IF(DA175&gt;(CL363+CM363),1,IF(DA175&lt;(CL363+CM363),2,0))</f>
        <v>0</v>
      </c>
      <c r="DB357" s="2778">
        <f>IF(DB175&gt;(CN363+CO363),1,IF(DB175&lt;(CN363+CO363),2,0))</f>
        <v>0</v>
      </c>
      <c r="DC357" s="2220"/>
    </row>
    <row r="358" spans="13:107" ht="12.75" hidden="1" customHeight="1">
      <c r="M358" s="3307"/>
      <c r="N358" s="23"/>
      <c r="O358" s="58"/>
      <c r="P358" s="58"/>
      <c r="Q358" s="58"/>
      <c r="R358" s="58"/>
      <c r="S358" s="58"/>
      <c r="T358" s="58"/>
      <c r="U358" s="58"/>
      <c r="V358" s="23"/>
      <c r="W358" s="2769"/>
      <c r="X358" s="2769"/>
      <c r="Y358" s="23"/>
      <c r="Z358" s="23"/>
      <c r="AA358" s="23"/>
      <c r="AB358" s="23"/>
      <c r="AC358" s="23"/>
      <c r="AD358" s="23"/>
      <c r="AE358" s="23"/>
      <c r="AF358" s="3300"/>
      <c r="AG358" s="77"/>
      <c r="AH358" s="23"/>
      <c r="AI358" s="23"/>
      <c r="AJ358" s="23"/>
      <c r="AK358" s="23"/>
      <c r="AL358" s="23"/>
      <c r="AM358" s="23"/>
      <c r="AN358" s="23"/>
      <c r="AO358" s="23"/>
      <c r="AP358" s="23"/>
      <c r="AQ358" s="23"/>
      <c r="AR358" s="3300"/>
      <c r="AS358" s="25"/>
      <c r="AT358" s="25"/>
      <c r="AU358" s="25"/>
      <c r="AV358" s="25"/>
      <c r="AW358" s="3301"/>
      <c r="AX358" s="27"/>
      <c r="AY358" s="27"/>
      <c r="AZ358" s="27"/>
      <c r="BA358" s="27"/>
      <c r="BB358" s="27"/>
      <c r="BC358" s="27"/>
      <c r="BD358" s="27"/>
      <c r="BE358" s="27"/>
      <c r="BF358" s="28"/>
      <c r="BG358" s="28"/>
      <c r="BH358" s="3307"/>
      <c r="BI358" s="58"/>
      <c r="BJ358" s="58"/>
      <c r="BK358" s="58"/>
      <c r="BL358" s="58"/>
      <c r="BM358" s="58"/>
      <c r="BN358" s="58"/>
      <c r="BO358" s="58"/>
      <c r="BP358" s="28"/>
      <c r="CB358" s="2215">
        <f t="shared" ref="CB358:CO358" si="752">IF($AA178="UE",0,CB178)</f>
        <v>0</v>
      </c>
      <c r="CC358" s="2215">
        <f t="shared" si="752"/>
        <v>0</v>
      </c>
      <c r="CD358" s="2215">
        <f t="shared" si="752"/>
        <v>0</v>
      </c>
      <c r="CE358" s="2215">
        <f t="shared" si="752"/>
        <v>0</v>
      </c>
      <c r="CF358" s="2215">
        <f t="shared" si="752"/>
        <v>0</v>
      </c>
      <c r="CG358" s="2215">
        <f t="shared" si="752"/>
        <v>0</v>
      </c>
      <c r="CH358" s="2215">
        <f t="shared" si="752"/>
        <v>0</v>
      </c>
      <c r="CI358" s="2215">
        <f t="shared" si="752"/>
        <v>0</v>
      </c>
      <c r="CJ358" s="2215">
        <f t="shared" si="752"/>
        <v>0</v>
      </c>
      <c r="CK358" s="2215">
        <f t="shared" si="752"/>
        <v>0</v>
      </c>
      <c r="CL358" s="2215">
        <f t="shared" si="752"/>
        <v>0</v>
      </c>
      <c r="CM358" s="2215">
        <f t="shared" si="752"/>
        <v>0</v>
      </c>
      <c r="CN358" s="2215">
        <f t="shared" si="752"/>
        <v>0</v>
      </c>
      <c r="CO358" s="2215">
        <f t="shared" si="752"/>
        <v>0</v>
      </c>
      <c r="CS358" s="2375" t="str">
        <f t="shared" si="733"/>
        <v/>
      </c>
      <c r="CT358" s="2759" t="s">
        <v>226</v>
      </c>
      <c r="CU358" s="2778" t="s">
        <v>110</v>
      </c>
      <c r="CV358" s="2778">
        <f>IF(DC176+CV338&gt;BT189,1,IF(DC176+CV338&lt;BT189,2,0))</f>
        <v>0</v>
      </c>
      <c r="CW358" s="2778">
        <f>$CV$358</f>
        <v>0</v>
      </c>
      <c r="CX358" s="2778">
        <f t="shared" ref="CX358:DA358" si="753">$CV$358</f>
        <v>0</v>
      </c>
      <c r="CY358" s="2778">
        <f t="shared" si="753"/>
        <v>0</v>
      </c>
      <c r="CZ358" s="2778">
        <f t="shared" si="753"/>
        <v>0</v>
      </c>
      <c r="DA358" s="2778">
        <f t="shared" si="753"/>
        <v>0</v>
      </c>
      <c r="DB358" s="2778">
        <f>$CV$358</f>
        <v>0</v>
      </c>
      <c r="DC358" s="2220"/>
    </row>
    <row r="359" spans="13:107" ht="12.75" hidden="1" customHeight="1">
      <c r="M359" s="3307"/>
      <c r="N359" s="23"/>
      <c r="O359" s="58"/>
      <c r="P359" s="58"/>
      <c r="Q359" s="58"/>
      <c r="R359" s="58"/>
      <c r="S359" s="58"/>
      <c r="T359" s="58"/>
      <c r="U359" s="58"/>
      <c r="V359" s="23"/>
      <c r="W359" s="2769"/>
      <c r="X359" s="2769"/>
      <c r="Y359" s="23"/>
      <c r="Z359" s="23"/>
      <c r="AA359" s="23"/>
      <c r="AB359" s="23"/>
      <c r="AC359" s="23"/>
      <c r="AD359" s="23"/>
      <c r="AE359" s="23"/>
      <c r="AF359" s="3300"/>
      <c r="AG359" s="77"/>
      <c r="AH359" s="23"/>
      <c r="AI359" s="23"/>
      <c r="AJ359" s="23"/>
      <c r="AK359" s="23"/>
      <c r="AL359" s="23"/>
      <c r="AM359" s="23"/>
      <c r="AN359" s="23"/>
      <c r="AO359" s="23"/>
      <c r="AP359" s="23"/>
      <c r="AQ359" s="23"/>
      <c r="AR359" s="3300"/>
      <c r="AS359" s="25"/>
      <c r="AT359" s="25"/>
      <c r="AU359" s="25"/>
      <c r="AV359" s="25"/>
      <c r="AW359" s="3301"/>
      <c r="AX359" s="27"/>
      <c r="AY359" s="27"/>
      <c r="AZ359" s="27"/>
      <c r="BA359" s="27"/>
      <c r="BB359" s="27"/>
      <c r="BC359" s="27"/>
      <c r="BD359" s="27"/>
      <c r="BE359" s="27"/>
      <c r="BF359" s="28"/>
      <c r="BG359" s="28"/>
      <c r="BH359" s="3307"/>
      <c r="BI359" s="58"/>
      <c r="BJ359" s="58"/>
      <c r="BK359" s="58"/>
      <c r="BL359" s="58"/>
      <c r="BM359" s="58"/>
      <c r="BN359" s="58"/>
      <c r="BO359" s="58"/>
      <c r="BP359" s="28"/>
      <c r="CB359" s="2215">
        <f t="shared" ref="CB359:CO359" si="754">IF($AA179="UE",0,CB179)</f>
        <v>0</v>
      </c>
      <c r="CC359" s="2215">
        <f t="shared" si="754"/>
        <v>0</v>
      </c>
      <c r="CD359" s="2215">
        <f t="shared" si="754"/>
        <v>0</v>
      </c>
      <c r="CE359" s="2215">
        <f t="shared" si="754"/>
        <v>0</v>
      </c>
      <c r="CF359" s="2215">
        <f t="shared" si="754"/>
        <v>0</v>
      </c>
      <c r="CG359" s="2215">
        <f t="shared" si="754"/>
        <v>0</v>
      </c>
      <c r="CH359" s="2215">
        <f t="shared" si="754"/>
        <v>0</v>
      </c>
      <c r="CI359" s="2215">
        <f t="shared" si="754"/>
        <v>0</v>
      </c>
      <c r="CJ359" s="2215">
        <f t="shared" si="754"/>
        <v>0</v>
      </c>
      <c r="CK359" s="2215">
        <f t="shared" si="754"/>
        <v>0</v>
      </c>
      <c r="CL359" s="2215">
        <f t="shared" si="754"/>
        <v>0</v>
      </c>
      <c r="CM359" s="2215">
        <f t="shared" si="754"/>
        <v>0</v>
      </c>
      <c r="CN359" s="2215">
        <f t="shared" si="754"/>
        <v>0</v>
      </c>
      <c r="CO359" s="2215">
        <f t="shared" si="754"/>
        <v>0</v>
      </c>
      <c r="CS359" s="2375" t="str">
        <f t="shared" si="733"/>
        <v/>
      </c>
      <c r="CT359" s="2760"/>
      <c r="CU359" s="2778" t="s">
        <v>206</v>
      </c>
      <c r="CV359" s="2778">
        <f>IF(DC177+CV339&gt;((BI189+BQ189)-(BT189+CP189)),1,IF(DC177+CV339&lt;((BI189+BQ189)-(BT189+CP189)),2,0))</f>
        <v>0</v>
      </c>
      <c r="CW359" s="2778">
        <f>$CV$359</f>
        <v>0</v>
      </c>
      <c r="CX359" s="2778">
        <f t="shared" ref="CX359:DA359" si="755">$CV$359</f>
        <v>0</v>
      </c>
      <c r="CY359" s="2778">
        <f t="shared" si="755"/>
        <v>0</v>
      </c>
      <c r="CZ359" s="2778">
        <f t="shared" si="755"/>
        <v>0</v>
      </c>
      <c r="DA359" s="2778">
        <f t="shared" si="755"/>
        <v>0</v>
      </c>
      <c r="DB359" s="2778">
        <f>$CV$359</f>
        <v>0</v>
      </c>
      <c r="DC359" s="2220"/>
    </row>
    <row r="360" spans="13:107" ht="12.75" hidden="1" customHeight="1">
      <c r="M360" s="3307"/>
      <c r="N360" s="23"/>
      <c r="O360" s="58"/>
      <c r="P360" s="58"/>
      <c r="Q360" s="58"/>
      <c r="R360" s="58"/>
      <c r="S360" s="58"/>
      <c r="T360" s="58"/>
      <c r="U360" s="58"/>
      <c r="V360" s="23"/>
      <c r="W360" s="2769"/>
      <c r="X360" s="2769"/>
      <c r="Y360" s="23"/>
      <c r="Z360" s="23"/>
      <c r="AA360" s="23"/>
      <c r="AB360" s="23"/>
      <c r="AC360" s="23"/>
      <c r="AD360" s="23"/>
      <c r="AE360" s="23"/>
      <c r="AF360" s="3300"/>
      <c r="AG360" s="77"/>
      <c r="AH360" s="23"/>
      <c r="AI360" s="23"/>
      <c r="AJ360" s="23"/>
      <c r="AK360" s="23"/>
      <c r="AL360" s="23"/>
      <c r="AM360" s="23"/>
      <c r="AN360" s="23"/>
      <c r="AO360" s="23"/>
      <c r="AP360" s="23"/>
      <c r="AQ360" s="23"/>
      <c r="AR360" s="3300"/>
      <c r="AS360" s="25"/>
      <c r="AT360" s="25"/>
      <c r="AU360" s="25"/>
      <c r="AV360" s="25"/>
      <c r="AW360" s="3301"/>
      <c r="AX360" s="27"/>
      <c r="AY360" s="27"/>
      <c r="AZ360" s="27"/>
      <c r="BA360" s="27"/>
      <c r="BB360" s="27"/>
      <c r="BC360" s="27"/>
      <c r="BD360" s="27"/>
      <c r="BE360" s="27"/>
      <c r="BF360" s="28"/>
      <c r="BG360" s="28"/>
      <c r="BH360" s="3307"/>
      <c r="BI360" s="58"/>
      <c r="BJ360" s="58"/>
      <c r="BK360" s="58"/>
      <c r="BL360" s="58"/>
      <c r="BM360" s="58"/>
      <c r="BN360" s="58"/>
      <c r="BO360" s="58"/>
      <c r="BP360" s="28"/>
      <c r="CB360" s="2215">
        <f t="shared" ref="CB360:CO360" si="756">IF($AA180="UE",0,CB180)</f>
        <v>0</v>
      </c>
      <c r="CC360" s="2215">
        <f t="shared" si="756"/>
        <v>0</v>
      </c>
      <c r="CD360" s="2215">
        <f t="shared" si="756"/>
        <v>0</v>
      </c>
      <c r="CE360" s="2215">
        <f t="shared" si="756"/>
        <v>0</v>
      </c>
      <c r="CF360" s="2215">
        <f t="shared" si="756"/>
        <v>0</v>
      </c>
      <c r="CG360" s="2215">
        <f t="shared" si="756"/>
        <v>0</v>
      </c>
      <c r="CH360" s="2215">
        <f t="shared" si="756"/>
        <v>0</v>
      </c>
      <c r="CI360" s="2215">
        <f t="shared" si="756"/>
        <v>0</v>
      </c>
      <c r="CJ360" s="2215">
        <f t="shared" si="756"/>
        <v>0</v>
      </c>
      <c r="CK360" s="2215">
        <f t="shared" si="756"/>
        <v>0</v>
      </c>
      <c r="CL360" s="2215">
        <f t="shared" si="756"/>
        <v>0</v>
      </c>
      <c r="CM360" s="2215">
        <f t="shared" si="756"/>
        <v>0</v>
      </c>
      <c r="CN360" s="2215">
        <f t="shared" si="756"/>
        <v>0</v>
      </c>
      <c r="CO360" s="2215">
        <f t="shared" si="756"/>
        <v>0</v>
      </c>
      <c r="CS360" s="2375" t="str">
        <f t="shared" si="733"/>
        <v/>
      </c>
      <c r="CT360" s="2760"/>
      <c r="CU360" s="2778" t="s">
        <v>236</v>
      </c>
      <c r="CV360" s="2778">
        <f>IF(CV178&gt;(CB368+CC368),1,IF(CV178&lt;(CB368+CC368),2,0))</f>
        <v>0</v>
      </c>
      <c r="CW360" s="2778">
        <f>IF(CW178&gt;(CD368+CE368),1,IF(CW178&lt;(CD368+CE368),2,0))</f>
        <v>0</v>
      </c>
      <c r="CX360" s="2778">
        <f>IF(CX178&gt;(CF368+CG368),1,IF(CX178&lt;(CF368+CG368),2,0))</f>
        <v>0</v>
      </c>
      <c r="CY360" s="2778">
        <f>IF(CY178&gt;(CH368+CI368),1,IF(CY178&lt;(CH368+CI368),2,0))</f>
        <v>0</v>
      </c>
      <c r="CZ360" s="2778">
        <f>IF(CZ178&gt;(CJ368+CK368),1,IF(CZ178&lt;(CJ368+CK368),2,0))</f>
        <v>0</v>
      </c>
      <c r="DA360" s="2778">
        <f>IF(DA178&gt;(CL368+CM368),1,IF(DA178&lt;(CL368+CM368),2,0))</f>
        <v>0</v>
      </c>
      <c r="DB360" s="2778">
        <f>IF(DB178&gt;(CN368+CO368),1,IF(DB178&lt;(CN368+CO368),2,0))</f>
        <v>0</v>
      </c>
      <c r="DC360" s="2220"/>
    </row>
    <row r="361" spans="13:107" ht="12.75" hidden="1" customHeight="1">
      <c r="M361" s="23"/>
      <c r="N361" s="23"/>
      <c r="O361" s="23"/>
      <c r="P361" s="23"/>
      <c r="Q361" s="23"/>
      <c r="R361" s="23"/>
      <c r="S361" s="23"/>
      <c r="T361" s="23"/>
      <c r="U361" s="23"/>
      <c r="V361" s="23"/>
      <c r="W361" s="2769"/>
      <c r="X361" s="2769"/>
      <c r="Y361" s="23"/>
      <c r="Z361" s="23"/>
      <c r="AA361" s="23"/>
      <c r="AB361" s="23"/>
      <c r="AC361" s="23"/>
      <c r="AD361" s="23"/>
      <c r="AE361" s="23"/>
      <c r="AF361" s="3300"/>
      <c r="AG361" s="77"/>
      <c r="AH361" s="23"/>
      <c r="AI361" s="23"/>
      <c r="AJ361" s="23"/>
      <c r="AK361" s="23"/>
      <c r="AL361" s="23"/>
      <c r="AM361" s="23"/>
      <c r="AN361" s="23"/>
      <c r="AO361" s="23"/>
      <c r="AP361" s="23"/>
      <c r="AQ361" s="23"/>
      <c r="AR361" s="3300"/>
      <c r="AS361" s="25"/>
      <c r="AT361" s="25"/>
      <c r="AU361" s="25"/>
      <c r="AV361" s="25"/>
      <c r="AW361" s="3301"/>
      <c r="AX361" s="27"/>
      <c r="AY361" s="27"/>
      <c r="AZ361" s="27"/>
      <c r="BA361" s="27"/>
      <c r="BB361" s="27"/>
      <c r="BC361" s="27"/>
      <c r="BD361" s="27"/>
      <c r="BE361" s="27"/>
      <c r="BF361" s="28"/>
      <c r="BG361" s="28"/>
      <c r="BH361" s="28"/>
      <c r="BI361" s="3304"/>
      <c r="BJ361" s="3305"/>
      <c r="BK361" s="56"/>
      <c r="BL361" s="28"/>
      <c r="BM361" s="28"/>
      <c r="BN361" s="28"/>
      <c r="BO361" s="28"/>
      <c r="BP361" s="28"/>
      <c r="CB361" s="2215">
        <f t="shared" ref="CB361:CO361" si="757">IF($AA181="UE",0,CB181)</f>
        <v>0</v>
      </c>
      <c r="CC361" s="2215">
        <f t="shared" si="757"/>
        <v>0</v>
      </c>
      <c r="CD361" s="2215">
        <f t="shared" si="757"/>
        <v>0</v>
      </c>
      <c r="CE361" s="2215">
        <f t="shared" si="757"/>
        <v>0</v>
      </c>
      <c r="CF361" s="2215">
        <f t="shared" si="757"/>
        <v>0</v>
      </c>
      <c r="CG361" s="2215">
        <f t="shared" si="757"/>
        <v>0</v>
      </c>
      <c r="CH361" s="2215">
        <f t="shared" si="757"/>
        <v>0</v>
      </c>
      <c r="CI361" s="2215">
        <f t="shared" si="757"/>
        <v>0</v>
      </c>
      <c r="CJ361" s="2215">
        <f t="shared" si="757"/>
        <v>0</v>
      </c>
      <c r="CK361" s="2215">
        <f t="shared" si="757"/>
        <v>0</v>
      </c>
      <c r="CL361" s="2215">
        <f t="shared" si="757"/>
        <v>0</v>
      </c>
      <c r="CM361" s="2215">
        <f t="shared" si="757"/>
        <v>0</v>
      </c>
      <c r="CN361" s="2215">
        <f t="shared" si="757"/>
        <v>0</v>
      </c>
      <c r="CO361" s="2215">
        <f t="shared" si="757"/>
        <v>0</v>
      </c>
      <c r="CS361" s="2375" t="str">
        <f t="shared" si="733"/>
        <v/>
      </c>
    </row>
    <row r="362" spans="13:107" ht="12.75" hidden="1" customHeight="1">
      <c r="CB362" s="2215">
        <f t="shared" ref="CB362:CO362" si="758">IF($AA182="UE",0,CB182)</f>
        <v>0</v>
      </c>
      <c r="CC362" s="2215">
        <f t="shared" si="758"/>
        <v>0</v>
      </c>
      <c r="CD362" s="2215">
        <f t="shared" si="758"/>
        <v>0</v>
      </c>
      <c r="CE362" s="2215">
        <f t="shared" si="758"/>
        <v>0</v>
      </c>
      <c r="CF362" s="2215">
        <f t="shared" si="758"/>
        <v>0</v>
      </c>
      <c r="CG362" s="2215">
        <f t="shared" si="758"/>
        <v>0</v>
      </c>
      <c r="CH362" s="2215">
        <f t="shared" si="758"/>
        <v>0</v>
      </c>
      <c r="CI362" s="2215">
        <f t="shared" si="758"/>
        <v>0</v>
      </c>
      <c r="CJ362" s="2215">
        <f t="shared" si="758"/>
        <v>0</v>
      </c>
      <c r="CK362" s="2215">
        <f t="shared" si="758"/>
        <v>0</v>
      </c>
      <c r="CL362" s="2215">
        <f t="shared" si="758"/>
        <v>0</v>
      </c>
      <c r="CM362" s="2215">
        <f t="shared" si="758"/>
        <v>0</v>
      </c>
      <c r="CN362" s="2215">
        <f t="shared" si="758"/>
        <v>0</v>
      </c>
      <c r="CO362" s="2215">
        <f t="shared" si="758"/>
        <v>0</v>
      </c>
      <c r="CQ362" s="1521" t="s">
        <v>7</v>
      </c>
      <c r="CR362" s="1521" t="s">
        <v>236</v>
      </c>
      <c r="CS362" s="2375" t="str">
        <f t="shared" si="733"/>
        <v xml:space="preserve"> Noksan düşülmüş</v>
      </c>
    </row>
    <row r="363" spans="13:107" ht="12.75" hidden="1" customHeight="1">
      <c r="CB363" s="2740">
        <f>SUM(CB350:CB362)</f>
        <v>0</v>
      </c>
      <c r="CC363" s="2740">
        <f>SUM(CC350:CC362)</f>
        <v>0</v>
      </c>
      <c r="CD363" s="2218">
        <f t="shared" ref="CD363:CO363" si="759">SUM(CD350:CD362)</f>
        <v>0</v>
      </c>
      <c r="CE363" s="2218">
        <f t="shared" si="759"/>
        <v>0</v>
      </c>
      <c r="CF363" s="2740">
        <f t="shared" si="759"/>
        <v>0</v>
      </c>
      <c r="CG363" s="2740">
        <f t="shared" si="759"/>
        <v>0</v>
      </c>
      <c r="CH363" s="2218">
        <f t="shared" si="759"/>
        <v>0</v>
      </c>
      <c r="CI363" s="2218">
        <f t="shared" si="759"/>
        <v>0</v>
      </c>
      <c r="CJ363" s="2740">
        <f t="shared" si="759"/>
        <v>0</v>
      </c>
      <c r="CK363" s="2740">
        <f t="shared" si="759"/>
        <v>0</v>
      </c>
      <c r="CL363" s="2218">
        <f t="shared" si="759"/>
        <v>0</v>
      </c>
      <c r="CM363" s="2218">
        <f t="shared" si="759"/>
        <v>0</v>
      </c>
      <c r="CN363" s="2740">
        <f t="shared" si="759"/>
        <v>0</v>
      </c>
      <c r="CO363" s="2740">
        <f t="shared" si="759"/>
        <v>0</v>
      </c>
      <c r="CP363" s="1">
        <f>SUM(CB363:CO363)</f>
        <v>0</v>
      </c>
      <c r="CQ363" s="1521">
        <f>CB363+CD363+CF363+CH363+CJ363+CL363+CN363</f>
        <v>0</v>
      </c>
      <c r="CR363" s="1521">
        <f>CC363+CE363+CG363+CI363+CK363+CM363+CO363</f>
        <v>0</v>
      </c>
      <c r="CS363" s="2375" t="str">
        <f t="shared" si="733"/>
        <v/>
      </c>
    </row>
    <row r="364" spans="13:107" ht="12.75" hidden="1" customHeight="1">
      <c r="CB364" s="2216"/>
      <c r="CC364" s="2217">
        <f>CC349+CC363</f>
        <v>0</v>
      </c>
      <c r="CD364" s="2216"/>
      <c r="CE364" s="2217">
        <f>CE349+CE363</f>
        <v>0</v>
      </c>
      <c r="CF364" s="2216"/>
      <c r="CG364" s="2217">
        <f>CG349+CG363</f>
        <v>0</v>
      </c>
      <c r="CH364" s="2216"/>
      <c r="CI364" s="2217">
        <f>CI349+CI363</f>
        <v>0</v>
      </c>
      <c r="CJ364" s="2216"/>
      <c r="CK364" s="2217">
        <f>CK349+CK363</f>
        <v>0</v>
      </c>
      <c r="CL364" s="2216"/>
      <c r="CM364" s="2217">
        <f>CM349+CM363</f>
        <v>0</v>
      </c>
      <c r="CN364" s="2216"/>
      <c r="CO364" s="2217">
        <f>CO349+CO363</f>
        <v>0</v>
      </c>
      <c r="CP364" s="1434">
        <f>SUM(CB364:CO364)</f>
        <v>0</v>
      </c>
      <c r="CQ364" s="1" t="s">
        <v>247</v>
      </c>
      <c r="CS364" s="2375" t="str">
        <f t="shared" si="733"/>
        <v xml:space="preserve"> Noksan düşülmüş</v>
      </c>
    </row>
    <row r="365" spans="13:107" ht="12.75" hidden="1" customHeight="1">
      <c r="CS365" s="2375" t="str">
        <f t="shared" si="733"/>
        <v/>
      </c>
    </row>
    <row r="366" spans="13:107" ht="12.75" hidden="1" customHeight="1">
      <c r="CS366" s="2375" t="str">
        <f t="shared" si="733"/>
        <v/>
      </c>
      <c r="DC366" s="1" t="str">
        <f>IF(CQ378&gt;0,(" Yanlış dağıtılan "&amp;CQ378&amp;" "&amp;"saat dersiniz var, UNUTMAYINIZ!"),"")</f>
        <v/>
      </c>
    </row>
    <row r="367" spans="13:107" ht="12.75" hidden="1" customHeight="1">
      <c r="BW367" s="9" t="s">
        <v>158</v>
      </c>
      <c r="BY367" s="9" t="s">
        <v>236</v>
      </c>
      <c r="BZ367" s="9">
        <f>CC367+CE367+CG367+CI367+CK367+CM367+CO367</f>
        <v>0</v>
      </c>
      <c r="CB367" s="2216">
        <f>CB141-CB349</f>
        <v>0</v>
      </c>
      <c r="CC367" s="2221">
        <f t="shared" ref="CC367:CO367" si="760">CC141-CC349</f>
        <v>0</v>
      </c>
      <c r="CD367" s="2216">
        <f t="shared" si="760"/>
        <v>0</v>
      </c>
      <c r="CE367" s="2221">
        <f t="shared" si="760"/>
        <v>0</v>
      </c>
      <c r="CF367" s="2216">
        <f t="shared" si="760"/>
        <v>0</v>
      </c>
      <c r="CG367" s="2221">
        <f t="shared" si="760"/>
        <v>0</v>
      </c>
      <c r="CH367" s="2216">
        <f t="shared" si="760"/>
        <v>0</v>
      </c>
      <c r="CI367" s="2221">
        <f t="shared" si="760"/>
        <v>0</v>
      </c>
      <c r="CJ367" s="2216">
        <f t="shared" si="760"/>
        <v>0</v>
      </c>
      <c r="CK367" s="2221">
        <f t="shared" si="760"/>
        <v>0</v>
      </c>
      <c r="CL367" s="2216">
        <f t="shared" si="760"/>
        <v>0</v>
      </c>
      <c r="CM367" s="2221">
        <f t="shared" si="760"/>
        <v>0</v>
      </c>
      <c r="CN367" s="2216">
        <f t="shared" si="760"/>
        <v>0</v>
      </c>
      <c r="CO367" s="2221">
        <f t="shared" si="760"/>
        <v>0</v>
      </c>
      <c r="CP367" s="1827">
        <f>SUM(CB367:CO367)</f>
        <v>0</v>
      </c>
      <c r="CQ367" s="1" t="s">
        <v>248</v>
      </c>
      <c r="CS367" s="2375" t="str">
        <f t="shared" si="733"/>
        <v xml:space="preserve"> Noksan düşülmüş</v>
      </c>
    </row>
    <row r="368" spans="13:107" ht="12.75" hidden="1" customHeight="1">
      <c r="BW368" s="9" t="s">
        <v>226</v>
      </c>
      <c r="BY368" s="9" t="s">
        <v>236</v>
      </c>
      <c r="BZ368" s="2219">
        <f>CC368+CE368+CG368+CI368+CK368+CM368+CO368</f>
        <v>0</v>
      </c>
      <c r="CB368" s="2216">
        <f>CB189-CB363</f>
        <v>0</v>
      </c>
      <c r="CC368" s="2221">
        <f>CC189-CC363</f>
        <v>0</v>
      </c>
      <c r="CD368" s="2216">
        <f t="shared" ref="CD368:CO368" si="761">CD189-CD363</f>
        <v>0</v>
      </c>
      <c r="CE368" s="2221">
        <f t="shared" si="761"/>
        <v>0</v>
      </c>
      <c r="CF368" s="2216">
        <f t="shared" si="761"/>
        <v>0</v>
      </c>
      <c r="CG368" s="2221">
        <f t="shared" si="761"/>
        <v>0</v>
      </c>
      <c r="CH368" s="2216">
        <f t="shared" si="761"/>
        <v>0</v>
      </c>
      <c r="CI368" s="2221">
        <f t="shared" si="761"/>
        <v>0</v>
      </c>
      <c r="CJ368" s="2216">
        <f t="shared" si="761"/>
        <v>0</v>
      </c>
      <c r="CK368" s="2221">
        <f t="shared" si="761"/>
        <v>0</v>
      </c>
      <c r="CL368" s="2216">
        <f t="shared" si="761"/>
        <v>0</v>
      </c>
      <c r="CM368" s="2221">
        <f t="shared" si="761"/>
        <v>0</v>
      </c>
      <c r="CN368" s="2216">
        <f t="shared" si="761"/>
        <v>0</v>
      </c>
      <c r="CO368" s="2216">
        <f t="shared" si="761"/>
        <v>0</v>
      </c>
      <c r="CP368" s="1827">
        <f>SUM(CB368:CO368)</f>
        <v>0</v>
      </c>
      <c r="CQ368" s="1" t="s">
        <v>249</v>
      </c>
      <c r="CS368" s="2375" t="str">
        <f t="shared" si="733"/>
        <v xml:space="preserve"> Noksan düşülmüş</v>
      </c>
    </row>
    <row r="369" spans="3:192" ht="12.75" hidden="1" customHeight="1">
      <c r="BZ369" s="2222">
        <f>BZ367+BZ368</f>
        <v>0</v>
      </c>
      <c r="CA369" s="1363" t="s">
        <v>250</v>
      </c>
      <c r="CS369" s="2375" t="str">
        <f t="shared" si="733"/>
        <v/>
      </c>
    </row>
    <row r="370" spans="3:192" ht="12.75" hidden="1" customHeight="1">
      <c r="CS370" s="2375" t="str">
        <f t="shared" si="733"/>
        <v/>
      </c>
    </row>
    <row r="371" spans="3:192" ht="12.75" hidden="1" customHeight="1">
      <c r="CS371" s="2375" t="str">
        <f t="shared" si="733"/>
        <v/>
      </c>
    </row>
    <row r="372" spans="3:192" ht="12.75" hidden="1" customHeight="1">
      <c r="CS372" s="2375" t="str">
        <f t="shared" si="733"/>
        <v/>
      </c>
    </row>
    <row r="373" spans="3:192" ht="12.75" hidden="1" customHeight="1">
      <c r="CS373" s="2375" t="str">
        <f t="shared" si="733"/>
        <v/>
      </c>
    </row>
    <row r="374" spans="3:192" ht="12.75" hidden="1" customHeight="1">
      <c r="L374" s="1599" t="s">
        <v>277</v>
      </c>
      <c r="AZ374" s="8" t="s">
        <v>134</v>
      </c>
      <c r="BB374" s="8" t="s">
        <v>135</v>
      </c>
      <c r="CL374" s="2537" t="s">
        <v>134</v>
      </c>
      <c r="CM374" s="2537"/>
      <c r="CN374" s="2537" t="s">
        <v>135</v>
      </c>
      <c r="CO374" s="2537"/>
      <c r="CS374" s="2375" t="str">
        <f t="shared" si="733"/>
        <v/>
      </c>
    </row>
    <row r="375" spans="3:192" s="84" customFormat="1" ht="15" hidden="1" customHeight="1">
      <c r="C375" s="738"/>
      <c r="D375" s="1324"/>
      <c r="E375" s="932"/>
      <c r="F375" s="4261">
        <f>F274</f>
        <v>0</v>
      </c>
      <c r="G375" s="4261"/>
      <c r="H375" s="4261"/>
      <c r="I375" s="4261"/>
      <c r="J375" s="4261"/>
      <c r="K375" s="1229"/>
      <c r="L375" s="1229"/>
      <c r="M375" s="1230"/>
      <c r="N375" s="1230"/>
      <c r="O375" s="1230"/>
      <c r="P375" s="1230"/>
      <c r="Q375" s="1230"/>
      <c r="R375" s="1230"/>
      <c r="S375" s="1230"/>
      <c r="T375" s="1230"/>
      <c r="U375" s="1230"/>
      <c r="V375" s="933"/>
      <c r="W375" s="1229"/>
      <c r="X375" s="1229"/>
      <c r="Y375" s="1229"/>
      <c r="Z375" s="1229"/>
      <c r="AA375" s="1229"/>
      <c r="AB375" s="1231"/>
      <c r="AC375" s="1231"/>
      <c r="AD375" s="1232"/>
      <c r="AE375" s="935"/>
      <c r="AF375" s="1233"/>
      <c r="AG375" s="936"/>
      <c r="AH375" s="936"/>
      <c r="AI375" s="936"/>
      <c r="AJ375" s="936"/>
      <c r="AK375" s="936"/>
      <c r="AL375" s="936"/>
      <c r="AM375" s="936"/>
      <c r="AN375" s="936"/>
      <c r="AO375" s="936"/>
      <c r="AP375" s="2540">
        <f>AA107</f>
        <v>0</v>
      </c>
      <c r="AQ375" s="2535"/>
      <c r="AR375" s="2535"/>
      <c r="AS375" s="2535"/>
      <c r="AT375" s="2535"/>
      <c r="AU375" s="2535"/>
      <c r="AV375" s="2535"/>
      <c r="AW375" s="2535"/>
      <c r="AX375" s="2535"/>
      <c r="AY375" s="2535"/>
      <c r="AZ375" s="2533">
        <f>$AP375</f>
        <v>0</v>
      </c>
      <c r="BA375" s="2533">
        <f>$AP375</f>
        <v>0</v>
      </c>
      <c r="BB375" s="2534">
        <f t="shared" ref="AZ375:BC382" si="762">$AP375</f>
        <v>0</v>
      </c>
      <c r="BC375" s="2534">
        <f t="shared" si="762"/>
        <v>0</v>
      </c>
      <c r="BD375" s="936"/>
      <c r="BE375" s="936"/>
      <c r="BF375" s="936"/>
      <c r="BG375" s="937"/>
      <c r="BH375" s="938"/>
      <c r="BI375" s="992"/>
      <c r="BJ375" s="993"/>
      <c r="BK375" s="994"/>
      <c r="BL375" s="995"/>
      <c r="BM375" s="995"/>
      <c r="BN375" s="995"/>
      <c r="BO375" s="995"/>
      <c r="BP375" s="996"/>
      <c r="BQ375" s="997"/>
      <c r="BR375" s="998"/>
      <c r="BS375" s="999"/>
      <c r="BT375" s="939"/>
      <c r="BU375" s="940"/>
      <c r="BV375" s="941"/>
      <c r="BW375" s="942"/>
      <c r="BX375" s="943"/>
      <c r="BY375" s="344"/>
      <c r="BZ375" s="344"/>
      <c r="CA375" s="944"/>
      <c r="CB375" s="3372"/>
      <c r="CC375" s="3373"/>
      <c r="CD375" s="3372"/>
      <c r="CE375" s="3374"/>
      <c r="CF375" s="2919"/>
      <c r="CG375" s="3373"/>
      <c r="CH375" s="3372"/>
      <c r="CI375" s="3374"/>
      <c r="CJ375" s="2919"/>
      <c r="CK375" s="3373"/>
      <c r="CL375" s="3372">
        <f>IF(OR(AZ375=0,AZ375="x"),CL107,0)</f>
        <v>0</v>
      </c>
      <c r="CM375" s="3373">
        <f>IF(OR(BA375=0,BA375="x"),CM107,0)</f>
        <v>0</v>
      </c>
      <c r="CN375" s="3372">
        <f>IF(OR(BB375=0,BB375="x"),CN107,0)</f>
        <v>0</v>
      </c>
      <c r="CO375" s="3373">
        <f>IF(OR(BC375=0,BC375="x"),CO107,0)</f>
        <v>0</v>
      </c>
      <c r="CP375" s="1148"/>
      <c r="CQ375" s="1149"/>
      <c r="CR375" s="1150"/>
      <c r="CS375" s="2375" t="str">
        <f t="shared" si="733"/>
        <v/>
      </c>
      <c r="CT375" s="1152"/>
      <c r="CU375" s="1153"/>
      <c r="CV375" s="1694"/>
      <c r="CW375" s="1694"/>
      <c r="CX375" s="1694"/>
      <c r="CY375" s="1694"/>
      <c r="CZ375" s="1694"/>
      <c r="DA375" s="1694"/>
      <c r="DB375" s="1694"/>
      <c r="DC375" s="1482"/>
      <c r="DD375" s="1807"/>
      <c r="DE375" s="920"/>
      <c r="DF375" s="920"/>
      <c r="DG375" s="920"/>
      <c r="DH375" s="920"/>
      <c r="DI375" s="920"/>
      <c r="DJ375" s="920"/>
      <c r="DK375" s="920"/>
      <c r="DL375" s="921"/>
      <c r="DM375" s="921"/>
      <c r="DN375" s="921"/>
      <c r="DO375" s="921"/>
      <c r="DP375" s="921"/>
      <c r="DQ375" s="921"/>
      <c r="DR375" s="921"/>
      <c r="DS375" s="922"/>
      <c r="DT375" s="2504"/>
      <c r="DU375" s="923"/>
      <c r="DV375" s="923"/>
      <c r="DW375" s="923"/>
      <c r="DX375" s="923"/>
      <c r="DY375" s="923"/>
      <c r="DZ375" s="923"/>
      <c r="EA375" s="923"/>
      <c r="EB375" s="922"/>
      <c r="ED375" s="924"/>
      <c r="EE375" s="925"/>
      <c r="EF375" s="851"/>
      <c r="EG375" s="856"/>
      <c r="EH375" s="361"/>
      <c r="EI375" s="361"/>
      <c r="EJ375" s="361"/>
      <c r="EK375" s="33"/>
      <c r="EO375" s="360"/>
      <c r="ES375" s="1817"/>
      <c r="FA375" s="1436"/>
      <c r="FF375" s="926"/>
      <c r="FG375" s="926"/>
      <c r="FH375" s="926"/>
      <c r="FJ375" s="801"/>
      <c r="FK375" s="333"/>
      <c r="FP375" s="336"/>
      <c r="FQ375" s="336"/>
      <c r="FR375" s="336"/>
      <c r="FS375" s="336"/>
      <c r="FT375" s="336"/>
      <c r="FU375" s="336"/>
      <c r="FV375" s="336"/>
      <c r="FW375" s="341"/>
      <c r="FY375" s="357"/>
      <c r="FZ375" s="357"/>
      <c r="GA375" s="357"/>
      <c r="GB375" s="357"/>
      <c r="GC375" s="357"/>
      <c r="GD375" s="357"/>
      <c r="GE375" s="357"/>
      <c r="GJ375" s="105"/>
    </row>
    <row r="376" spans="3:192" s="84" customFormat="1" ht="15" hidden="1" customHeight="1">
      <c r="C376" s="738"/>
      <c r="D376" s="1324"/>
      <c r="E376" s="945"/>
      <c r="F376" s="4261">
        <f t="shared" ref="F376:F387" si="763">F275</f>
        <v>0</v>
      </c>
      <c r="G376" s="4261"/>
      <c r="H376" s="4261"/>
      <c r="I376" s="4261"/>
      <c r="J376" s="4261"/>
      <c r="K376" s="1234"/>
      <c r="L376" s="1234"/>
      <c r="M376" s="1235"/>
      <c r="N376" s="1235"/>
      <c r="O376" s="1235"/>
      <c r="P376" s="1235"/>
      <c r="Q376" s="1235"/>
      <c r="R376" s="1235"/>
      <c r="S376" s="1235"/>
      <c r="T376" s="1235"/>
      <c r="U376" s="1235"/>
      <c r="V376" s="946"/>
      <c r="W376" s="1234"/>
      <c r="X376" s="1234"/>
      <c r="Y376" s="1234"/>
      <c r="Z376" s="1234"/>
      <c r="AA376" s="1234"/>
      <c r="AB376" s="820"/>
      <c r="AC376" s="820"/>
      <c r="AD376" s="1236"/>
      <c r="AE376" s="355"/>
      <c r="AF376" s="1237"/>
      <c r="AG376" s="648"/>
      <c r="AH376" s="648"/>
      <c r="AI376" s="648"/>
      <c r="AJ376" s="648"/>
      <c r="AK376" s="648"/>
      <c r="AL376" s="648"/>
      <c r="AM376" s="648"/>
      <c r="AN376" s="648"/>
      <c r="AO376" s="648"/>
      <c r="AP376" s="2540">
        <f t="shared" ref="AP376:AP387" si="764">AA108</f>
        <v>0</v>
      </c>
      <c r="AQ376" s="2535"/>
      <c r="AR376" s="2535"/>
      <c r="AS376" s="2535"/>
      <c r="AT376" s="2535"/>
      <c r="AU376" s="2535"/>
      <c r="AV376" s="2535"/>
      <c r="AW376" s="2535"/>
      <c r="AX376" s="2535"/>
      <c r="AY376" s="2535"/>
      <c r="AZ376" s="2533">
        <f t="shared" si="762"/>
        <v>0</v>
      </c>
      <c r="BA376" s="2533">
        <f t="shared" si="762"/>
        <v>0</v>
      </c>
      <c r="BB376" s="2534">
        <f t="shared" si="762"/>
        <v>0</v>
      </c>
      <c r="BC376" s="2534">
        <f t="shared" si="762"/>
        <v>0</v>
      </c>
      <c r="BD376" s="936"/>
      <c r="BE376" s="648"/>
      <c r="BF376" s="648"/>
      <c r="BG376" s="650"/>
      <c r="BH376" s="948"/>
      <c r="BI376" s="913"/>
      <c r="BJ376" s="1000"/>
      <c r="BK376" s="1001"/>
      <c r="BL376" s="1002"/>
      <c r="BM376" s="1002"/>
      <c r="BN376" s="1002"/>
      <c r="BO376" s="1002"/>
      <c r="BP376" s="1003"/>
      <c r="BQ376" s="1004"/>
      <c r="BR376" s="1005"/>
      <c r="BS376" s="1006"/>
      <c r="BT376" s="949"/>
      <c r="BU376" s="950"/>
      <c r="BV376" s="745"/>
      <c r="BW376" s="951"/>
      <c r="BX376" s="1658"/>
      <c r="BY376" s="1659"/>
      <c r="BZ376" s="1659"/>
      <c r="CA376" s="1660"/>
      <c r="CB376" s="3375"/>
      <c r="CC376" s="3376"/>
      <c r="CD376" s="3375"/>
      <c r="CE376" s="3377"/>
      <c r="CF376" s="2920"/>
      <c r="CG376" s="3376"/>
      <c r="CH376" s="3375"/>
      <c r="CI376" s="3377"/>
      <c r="CJ376" s="2920"/>
      <c r="CK376" s="3376"/>
      <c r="CL376" s="3372">
        <f t="shared" ref="CL376:CL387" si="765">IF(OR(AZ376=0,AZ376="x"),CL108,0)</f>
        <v>0</v>
      </c>
      <c r="CM376" s="3373">
        <f t="shared" ref="CM376:CM387" si="766">IF(OR(BA376=0,BA376="x"),CM108,0)</f>
        <v>0</v>
      </c>
      <c r="CN376" s="3372">
        <f t="shared" ref="CN376:CN387" si="767">IF(OR(BB376=0,BB376="x"),CN108,0)</f>
        <v>0</v>
      </c>
      <c r="CO376" s="3373">
        <f t="shared" ref="CO376:CO387" si="768">IF(OR(BC376=0,BC376="x"),CO108,0)</f>
        <v>0</v>
      </c>
      <c r="CP376" s="1182"/>
      <c r="CQ376" s="1183"/>
      <c r="CR376" s="1184"/>
      <c r="CS376" s="2375" t="str">
        <f t="shared" si="733"/>
        <v/>
      </c>
      <c r="CT376" s="1186"/>
      <c r="CU376" s="1187"/>
      <c r="CV376" s="1695"/>
      <c r="CW376" s="1695"/>
      <c r="CX376" s="1695"/>
      <c r="CY376" s="1695"/>
      <c r="CZ376" s="1695"/>
      <c r="DA376" s="1695"/>
      <c r="DB376" s="1695"/>
      <c r="DC376" s="1188"/>
      <c r="DD376" s="1807"/>
      <c r="DE376" s="920"/>
      <c r="DF376" s="920"/>
      <c r="DG376" s="920"/>
      <c r="DH376" s="920"/>
      <c r="DI376" s="920"/>
      <c r="DJ376" s="920"/>
      <c r="DK376" s="920"/>
      <c r="DL376" s="921"/>
      <c r="DM376" s="921"/>
      <c r="DN376" s="921"/>
      <c r="DO376" s="921"/>
      <c r="DP376" s="921"/>
      <c r="DQ376" s="921"/>
      <c r="DR376" s="921"/>
      <c r="DS376" s="922"/>
      <c r="DT376" s="2504"/>
      <c r="DU376" s="923"/>
      <c r="DV376" s="923"/>
      <c r="DW376" s="923"/>
      <c r="DX376" s="923"/>
      <c r="DY376" s="923"/>
      <c r="DZ376" s="923"/>
      <c r="EA376" s="923"/>
      <c r="EB376" s="922"/>
      <c r="ED376" s="924"/>
      <c r="EE376" s="925"/>
      <c r="EF376" s="851"/>
      <c r="EG376" s="856"/>
      <c r="EH376" s="361"/>
      <c r="EI376" s="361"/>
      <c r="EJ376" s="361"/>
      <c r="EK376" s="33"/>
      <c r="EO376" s="360"/>
      <c r="ES376" s="1817"/>
      <c r="FA376" s="1436"/>
      <c r="FF376" s="926"/>
      <c r="FG376" s="926"/>
      <c r="FH376" s="926"/>
      <c r="FJ376" s="801"/>
      <c r="FK376" s="333"/>
      <c r="FP376" s="336"/>
      <c r="FQ376" s="336"/>
      <c r="FR376" s="336"/>
      <c r="FS376" s="336"/>
      <c r="FT376" s="336"/>
      <c r="FU376" s="336"/>
      <c r="FV376" s="336"/>
      <c r="FW376" s="341"/>
      <c r="FY376" s="357"/>
      <c r="FZ376" s="357"/>
      <c r="GA376" s="357"/>
      <c r="GB376" s="357"/>
      <c r="GC376" s="357"/>
      <c r="GD376" s="357"/>
      <c r="GE376" s="357"/>
      <c r="GJ376" s="105"/>
    </row>
    <row r="377" spans="3:192" s="84" customFormat="1" ht="15" hidden="1" customHeight="1">
      <c r="C377" s="738"/>
      <c r="D377" s="1324"/>
      <c r="E377" s="945"/>
      <c r="F377" s="4261">
        <f t="shared" si="763"/>
        <v>0</v>
      </c>
      <c r="G377" s="4261"/>
      <c r="H377" s="4261"/>
      <c r="I377" s="4261"/>
      <c r="J377" s="4261"/>
      <c r="K377" s="1234"/>
      <c r="L377" s="1234"/>
      <c r="M377" s="1235"/>
      <c r="N377" s="1235"/>
      <c r="O377" s="1235"/>
      <c r="P377" s="1235"/>
      <c r="Q377" s="1235"/>
      <c r="R377" s="1235"/>
      <c r="S377" s="1235"/>
      <c r="T377" s="1235"/>
      <c r="U377" s="1235"/>
      <c r="V377" s="946"/>
      <c r="W377" s="1234"/>
      <c r="X377" s="1234"/>
      <c r="Y377" s="1234"/>
      <c r="Z377" s="1234"/>
      <c r="AA377" s="1234"/>
      <c r="AB377" s="820"/>
      <c r="AC377" s="820"/>
      <c r="AD377" s="1236"/>
      <c r="AE377" s="355"/>
      <c r="AF377" s="1237"/>
      <c r="AG377" s="648"/>
      <c r="AH377" s="648"/>
      <c r="AI377" s="648"/>
      <c r="AJ377" s="648"/>
      <c r="AK377" s="648"/>
      <c r="AL377" s="648"/>
      <c r="AM377" s="648"/>
      <c r="AN377" s="648"/>
      <c r="AO377" s="648"/>
      <c r="AP377" s="2540">
        <f t="shared" si="764"/>
        <v>0</v>
      </c>
      <c r="AQ377" s="2535"/>
      <c r="AR377" s="2535"/>
      <c r="AS377" s="2535"/>
      <c r="AT377" s="2535"/>
      <c r="AU377" s="2535"/>
      <c r="AV377" s="2535"/>
      <c r="AW377" s="2535"/>
      <c r="AX377" s="2535"/>
      <c r="AY377" s="2535"/>
      <c r="AZ377" s="2533">
        <f t="shared" si="762"/>
        <v>0</v>
      </c>
      <c r="BA377" s="2533">
        <f t="shared" si="762"/>
        <v>0</v>
      </c>
      <c r="BB377" s="2534">
        <f t="shared" si="762"/>
        <v>0</v>
      </c>
      <c r="BC377" s="2534">
        <f t="shared" si="762"/>
        <v>0</v>
      </c>
      <c r="BD377" s="936"/>
      <c r="BE377" s="648"/>
      <c r="BF377" s="648"/>
      <c r="BG377" s="650"/>
      <c r="BH377" s="948"/>
      <c r="BI377" s="913"/>
      <c r="BJ377" s="1000"/>
      <c r="BK377" s="1001"/>
      <c r="BL377" s="1002"/>
      <c r="BM377" s="1002"/>
      <c r="BN377" s="1002"/>
      <c r="BO377" s="1002"/>
      <c r="BP377" s="1003"/>
      <c r="BQ377" s="1004"/>
      <c r="BR377" s="1005"/>
      <c r="BS377" s="1006"/>
      <c r="BT377" s="949"/>
      <c r="BU377" s="950"/>
      <c r="BV377" s="745"/>
      <c r="BW377" s="951"/>
      <c r="BX377" s="1658"/>
      <c r="BY377" s="1659"/>
      <c r="BZ377" s="1659"/>
      <c r="CA377" s="1660"/>
      <c r="CB377" s="3375"/>
      <c r="CC377" s="3376"/>
      <c r="CD377" s="3375"/>
      <c r="CE377" s="3377"/>
      <c r="CF377" s="2920"/>
      <c r="CG377" s="3376"/>
      <c r="CH377" s="3375"/>
      <c r="CI377" s="3377"/>
      <c r="CJ377" s="2920"/>
      <c r="CK377" s="3376"/>
      <c r="CL377" s="3372">
        <f t="shared" si="765"/>
        <v>0</v>
      </c>
      <c r="CM377" s="3373">
        <f t="shared" si="766"/>
        <v>0</v>
      </c>
      <c r="CN377" s="3372">
        <f t="shared" si="767"/>
        <v>0</v>
      </c>
      <c r="CO377" s="3373">
        <f t="shared" si="768"/>
        <v>0</v>
      </c>
      <c r="CP377" s="1182"/>
      <c r="CQ377" s="1183"/>
      <c r="CR377" s="1184"/>
      <c r="CS377" s="2375" t="str">
        <f t="shared" si="733"/>
        <v/>
      </c>
      <c r="CT377" s="1186"/>
      <c r="CU377" s="1187"/>
      <c r="CV377" s="1695"/>
      <c r="CW377" s="1695"/>
      <c r="CX377" s="1695"/>
      <c r="CY377" s="1695"/>
      <c r="CZ377" s="1695"/>
      <c r="DA377" s="1695"/>
      <c r="DB377" s="1695"/>
      <c r="DC377" s="1188"/>
      <c r="DD377" s="1807"/>
      <c r="DE377" s="920"/>
      <c r="DF377" s="920"/>
      <c r="DG377" s="920"/>
      <c r="DH377" s="920"/>
      <c r="DI377" s="920"/>
      <c r="DJ377" s="920"/>
      <c r="DK377" s="920"/>
      <c r="DL377" s="921"/>
      <c r="DM377" s="921"/>
      <c r="DN377" s="921"/>
      <c r="DO377" s="921"/>
      <c r="DP377" s="921"/>
      <c r="DQ377" s="921"/>
      <c r="DR377" s="921"/>
      <c r="DS377" s="922"/>
      <c r="DT377" s="2504"/>
      <c r="DU377" s="923"/>
      <c r="DV377" s="923"/>
      <c r="DW377" s="923"/>
      <c r="DX377" s="923"/>
      <c r="DY377" s="923"/>
      <c r="DZ377" s="923"/>
      <c r="EA377" s="923"/>
      <c r="EB377" s="922"/>
      <c r="ED377" s="924"/>
      <c r="EE377" s="925"/>
      <c r="EF377" s="851"/>
      <c r="EG377" s="856"/>
      <c r="EH377" s="361"/>
      <c r="EI377" s="361"/>
      <c r="EJ377" s="361"/>
      <c r="EK377" s="33"/>
      <c r="EO377" s="360"/>
      <c r="ES377" s="1817"/>
      <c r="FA377" s="1436"/>
      <c r="FF377" s="926"/>
      <c r="FG377" s="926"/>
      <c r="FH377" s="926"/>
      <c r="FJ377" s="801"/>
      <c r="FK377" s="333"/>
      <c r="FP377" s="336"/>
      <c r="FQ377" s="336"/>
      <c r="FR377" s="336"/>
      <c r="FS377" s="336"/>
      <c r="FT377" s="336"/>
      <c r="FU377" s="336"/>
      <c r="FV377" s="336"/>
      <c r="FW377" s="341"/>
      <c r="FY377" s="357"/>
      <c r="FZ377" s="357"/>
      <c r="GA377" s="357"/>
      <c r="GB377" s="357"/>
      <c r="GC377" s="357"/>
      <c r="GD377" s="357"/>
      <c r="GE377" s="357"/>
      <c r="GJ377" s="105"/>
    </row>
    <row r="378" spans="3:192" s="84" customFormat="1" ht="15" hidden="1" customHeight="1">
      <c r="C378" s="738"/>
      <c r="D378" s="1324"/>
      <c r="E378" s="945"/>
      <c r="F378" s="4261">
        <f t="shared" si="763"/>
        <v>0</v>
      </c>
      <c r="G378" s="4261"/>
      <c r="H378" s="4261"/>
      <c r="I378" s="4261"/>
      <c r="J378" s="4261"/>
      <c r="K378" s="1234"/>
      <c r="L378" s="1234"/>
      <c r="M378" s="1235"/>
      <c r="N378" s="1235"/>
      <c r="O378" s="1235"/>
      <c r="P378" s="1235"/>
      <c r="Q378" s="1235"/>
      <c r="R378" s="1235"/>
      <c r="S378" s="1235"/>
      <c r="T378" s="1235"/>
      <c r="U378" s="1235"/>
      <c r="V378" s="946"/>
      <c r="W378" s="1234"/>
      <c r="X378" s="1234"/>
      <c r="Y378" s="1234"/>
      <c r="Z378" s="1234"/>
      <c r="AA378" s="1234"/>
      <c r="AB378" s="820"/>
      <c r="AC378" s="820"/>
      <c r="AD378" s="1236"/>
      <c r="AE378" s="355"/>
      <c r="AF378" s="1237"/>
      <c r="AG378" s="648"/>
      <c r="AH378" s="648"/>
      <c r="AI378" s="648"/>
      <c r="AJ378" s="648"/>
      <c r="AK378" s="648"/>
      <c r="AL378" s="648"/>
      <c r="AM378" s="648"/>
      <c r="AN378" s="648"/>
      <c r="AO378" s="648"/>
      <c r="AP378" s="2540">
        <f t="shared" si="764"/>
        <v>0</v>
      </c>
      <c r="AQ378" s="2535"/>
      <c r="AR378" s="2535"/>
      <c r="AS378" s="2535"/>
      <c r="AT378" s="2535"/>
      <c r="AU378" s="2535"/>
      <c r="AV378" s="2535"/>
      <c r="AW378" s="2535"/>
      <c r="AX378" s="2535"/>
      <c r="AY378" s="2535"/>
      <c r="AZ378" s="2533">
        <f t="shared" si="762"/>
        <v>0</v>
      </c>
      <c r="BA378" s="2533">
        <f t="shared" si="762"/>
        <v>0</v>
      </c>
      <c r="BB378" s="2534">
        <f t="shared" si="762"/>
        <v>0</v>
      </c>
      <c r="BC378" s="2534">
        <f t="shared" si="762"/>
        <v>0</v>
      </c>
      <c r="BD378" s="936"/>
      <c r="BE378" s="648"/>
      <c r="BF378" s="648"/>
      <c r="BG378" s="650"/>
      <c r="BH378" s="948"/>
      <c r="BI378" s="913"/>
      <c r="BJ378" s="1000"/>
      <c r="BK378" s="1001"/>
      <c r="BL378" s="1002"/>
      <c r="BM378" s="1002"/>
      <c r="BN378" s="1002"/>
      <c r="BO378" s="1002"/>
      <c r="BP378" s="1003"/>
      <c r="BQ378" s="1004"/>
      <c r="BR378" s="1005"/>
      <c r="BS378" s="1006"/>
      <c r="BT378" s="949"/>
      <c r="BU378" s="950"/>
      <c r="BV378" s="745"/>
      <c r="BW378" s="951"/>
      <c r="BX378" s="1658"/>
      <c r="BY378" s="1659"/>
      <c r="BZ378" s="1659"/>
      <c r="CA378" s="1660"/>
      <c r="CB378" s="3375"/>
      <c r="CC378" s="3376"/>
      <c r="CD378" s="3375"/>
      <c r="CE378" s="3377"/>
      <c r="CF378" s="2920"/>
      <c r="CG378" s="3376"/>
      <c r="CH378" s="3375"/>
      <c r="CI378" s="3377"/>
      <c r="CJ378" s="2920"/>
      <c r="CK378" s="3376"/>
      <c r="CL378" s="3372">
        <f t="shared" si="765"/>
        <v>0</v>
      </c>
      <c r="CM378" s="3373">
        <f t="shared" si="766"/>
        <v>0</v>
      </c>
      <c r="CN378" s="3372">
        <f t="shared" si="767"/>
        <v>0</v>
      </c>
      <c r="CO378" s="3373">
        <f t="shared" si="768"/>
        <v>0</v>
      </c>
      <c r="CP378" s="1182"/>
      <c r="CQ378" s="1183"/>
      <c r="CR378" s="1184"/>
      <c r="CS378" s="2375" t="str">
        <f t="shared" si="733"/>
        <v/>
      </c>
      <c r="CT378" s="1186"/>
      <c r="CU378" s="1187"/>
      <c r="CV378" s="1695"/>
      <c r="CW378" s="1695"/>
      <c r="CX378" s="1695"/>
      <c r="CY378" s="1695"/>
      <c r="CZ378" s="1695"/>
      <c r="DA378" s="1695"/>
      <c r="DB378" s="1695"/>
      <c r="DC378" s="1188"/>
      <c r="DD378" s="1807"/>
      <c r="DE378" s="920"/>
      <c r="DF378" s="920"/>
      <c r="DG378" s="920"/>
      <c r="DH378" s="920"/>
      <c r="DI378" s="920"/>
      <c r="DJ378" s="920"/>
      <c r="DK378" s="920"/>
      <c r="DL378" s="921"/>
      <c r="DM378" s="921"/>
      <c r="DN378" s="921"/>
      <c r="DO378" s="921"/>
      <c r="DP378" s="921"/>
      <c r="DQ378" s="921"/>
      <c r="DR378" s="921"/>
      <c r="DS378" s="922"/>
      <c r="DT378" s="2504"/>
      <c r="DU378" s="923"/>
      <c r="DV378" s="923"/>
      <c r="DW378" s="923"/>
      <c r="DX378" s="923"/>
      <c r="DY378" s="923"/>
      <c r="DZ378" s="923"/>
      <c r="EA378" s="923"/>
      <c r="EB378" s="922"/>
      <c r="ED378" s="924"/>
      <c r="EE378" s="925"/>
      <c r="EF378" s="851"/>
      <c r="EG378" s="856"/>
      <c r="EH378" s="361"/>
      <c r="EI378" s="361"/>
      <c r="EJ378" s="361"/>
      <c r="EK378" s="33"/>
      <c r="EO378" s="360"/>
      <c r="ES378" s="1817"/>
      <c r="FA378" s="1436"/>
      <c r="FF378" s="926"/>
      <c r="FG378" s="926"/>
      <c r="FH378" s="926"/>
      <c r="FJ378" s="801"/>
      <c r="FK378" s="333"/>
      <c r="FP378" s="336"/>
      <c r="FQ378" s="336"/>
      <c r="FR378" s="336"/>
      <c r="FS378" s="336"/>
      <c r="FT378" s="336"/>
      <c r="FU378" s="336"/>
      <c r="FV378" s="336"/>
      <c r="FW378" s="341"/>
      <c r="FY378" s="357"/>
      <c r="FZ378" s="357"/>
      <c r="GA378" s="357"/>
      <c r="GB378" s="357"/>
      <c r="GC378" s="357"/>
      <c r="GD378" s="357"/>
      <c r="GE378" s="357"/>
      <c r="GJ378" s="105"/>
    </row>
    <row r="379" spans="3:192" s="84" customFormat="1" ht="15" hidden="1" customHeight="1">
      <c r="C379" s="738"/>
      <c r="D379" s="1324"/>
      <c r="E379" s="945"/>
      <c r="F379" s="4261">
        <f t="shared" si="763"/>
        <v>0</v>
      </c>
      <c r="G379" s="4261"/>
      <c r="H379" s="4261"/>
      <c r="I379" s="4261"/>
      <c r="J379" s="4261"/>
      <c r="K379" s="1234"/>
      <c r="L379" s="1234"/>
      <c r="M379" s="1235"/>
      <c r="N379" s="1235"/>
      <c r="O379" s="1235"/>
      <c r="P379" s="1235"/>
      <c r="Q379" s="1235"/>
      <c r="R379" s="1235"/>
      <c r="S379" s="1235"/>
      <c r="T379" s="1235"/>
      <c r="U379" s="1235"/>
      <c r="V379" s="946"/>
      <c r="W379" s="1234"/>
      <c r="X379" s="1234"/>
      <c r="Y379" s="1234"/>
      <c r="Z379" s="1234"/>
      <c r="AA379" s="1234"/>
      <c r="AB379" s="820"/>
      <c r="AC379" s="820"/>
      <c r="AD379" s="1236"/>
      <c r="AE379" s="355"/>
      <c r="AF379" s="1237"/>
      <c r="AG379" s="648"/>
      <c r="AH379" s="648"/>
      <c r="AI379" s="648"/>
      <c r="AJ379" s="648"/>
      <c r="AK379" s="648"/>
      <c r="AL379" s="648"/>
      <c r="AM379" s="648"/>
      <c r="AN379" s="648"/>
      <c r="AO379" s="648"/>
      <c r="AP379" s="2540">
        <f t="shared" si="764"/>
        <v>0</v>
      </c>
      <c r="AQ379" s="2535"/>
      <c r="AR379" s="2535"/>
      <c r="AS379" s="2535"/>
      <c r="AT379" s="2535"/>
      <c r="AU379" s="2535"/>
      <c r="AV379" s="2535"/>
      <c r="AW379" s="2535"/>
      <c r="AX379" s="2535"/>
      <c r="AY379" s="2535"/>
      <c r="AZ379" s="2533">
        <f t="shared" si="762"/>
        <v>0</v>
      </c>
      <c r="BA379" s="2533">
        <f t="shared" si="762"/>
        <v>0</v>
      </c>
      <c r="BB379" s="2534">
        <f t="shared" si="762"/>
        <v>0</v>
      </c>
      <c r="BC379" s="2534">
        <f t="shared" si="762"/>
        <v>0</v>
      </c>
      <c r="BD379" s="936"/>
      <c r="BE379" s="648"/>
      <c r="BF379" s="648"/>
      <c r="BG379" s="650"/>
      <c r="BH379" s="948"/>
      <c r="BI379" s="913"/>
      <c r="BJ379" s="1000"/>
      <c r="BK379" s="1001"/>
      <c r="BL379" s="1002"/>
      <c r="BM379" s="1002"/>
      <c r="BN379" s="1002"/>
      <c r="BO379" s="1002"/>
      <c r="BP379" s="1003"/>
      <c r="BQ379" s="1004"/>
      <c r="BR379" s="1005"/>
      <c r="BS379" s="1006"/>
      <c r="BT379" s="949"/>
      <c r="BU379" s="950"/>
      <c r="BV379" s="745"/>
      <c r="BW379" s="951"/>
      <c r="BX379" s="1658"/>
      <c r="BY379" s="1659"/>
      <c r="BZ379" s="1659"/>
      <c r="CA379" s="1660"/>
      <c r="CB379" s="3375"/>
      <c r="CC379" s="3376"/>
      <c r="CD379" s="3375"/>
      <c r="CE379" s="3377"/>
      <c r="CF379" s="2920"/>
      <c r="CG379" s="3376"/>
      <c r="CH379" s="3375"/>
      <c r="CI379" s="3377"/>
      <c r="CJ379" s="2920"/>
      <c r="CK379" s="3376"/>
      <c r="CL379" s="3372">
        <f t="shared" si="765"/>
        <v>0</v>
      </c>
      <c r="CM379" s="3373">
        <f t="shared" si="766"/>
        <v>0</v>
      </c>
      <c r="CN379" s="3372">
        <f t="shared" si="767"/>
        <v>0</v>
      </c>
      <c r="CO379" s="3373">
        <f t="shared" si="768"/>
        <v>0</v>
      </c>
      <c r="CP379" s="1182"/>
      <c r="CQ379" s="1183"/>
      <c r="CR379" s="1184"/>
      <c r="CS379" s="2375" t="str">
        <f t="shared" si="733"/>
        <v/>
      </c>
      <c r="CT379" s="1186"/>
      <c r="CU379" s="1187"/>
      <c r="CV379" s="1695"/>
      <c r="CW379" s="1695"/>
      <c r="CX379" s="1695"/>
      <c r="CY379" s="1695"/>
      <c r="CZ379" s="1695"/>
      <c r="DA379" s="1695"/>
      <c r="DB379" s="1695"/>
      <c r="DC379" s="1188"/>
      <c r="DD379" s="1807"/>
      <c r="DE379" s="920"/>
      <c r="DF379" s="920"/>
      <c r="DG379" s="920"/>
      <c r="DH379" s="920"/>
      <c r="DI379" s="920"/>
      <c r="DJ379" s="920"/>
      <c r="DK379" s="920"/>
      <c r="DL379" s="921"/>
      <c r="DM379" s="921"/>
      <c r="DN379" s="921"/>
      <c r="DO379" s="921"/>
      <c r="DP379" s="921"/>
      <c r="DQ379" s="921"/>
      <c r="DR379" s="921"/>
      <c r="DS379" s="922"/>
      <c r="DT379" s="2504"/>
      <c r="DU379" s="923"/>
      <c r="DV379" s="923"/>
      <c r="DW379" s="923"/>
      <c r="DX379" s="923"/>
      <c r="DY379" s="923"/>
      <c r="DZ379" s="923"/>
      <c r="EA379" s="923"/>
      <c r="EB379" s="922"/>
      <c r="ED379" s="924"/>
      <c r="EE379" s="925"/>
      <c r="EF379" s="851"/>
      <c r="EG379" s="856"/>
      <c r="EH379" s="361"/>
      <c r="EI379" s="361"/>
      <c r="EJ379" s="361"/>
      <c r="EK379" s="33"/>
      <c r="EO379" s="360"/>
      <c r="ES379" s="1817"/>
      <c r="FA379" s="1436"/>
      <c r="FF379" s="926"/>
      <c r="FG379" s="926"/>
      <c r="FH379" s="926"/>
      <c r="FJ379" s="801"/>
      <c r="FK379" s="333"/>
      <c r="FP379" s="336"/>
      <c r="FQ379" s="336"/>
      <c r="FR379" s="336"/>
      <c r="FS379" s="336"/>
      <c r="FT379" s="336"/>
      <c r="FU379" s="336"/>
      <c r="FV379" s="336"/>
      <c r="FW379" s="341"/>
      <c r="FY379" s="357"/>
      <c r="FZ379" s="357"/>
      <c r="GA379" s="357"/>
      <c r="GB379" s="357"/>
      <c r="GC379" s="357"/>
      <c r="GD379" s="357"/>
      <c r="GE379" s="357"/>
      <c r="GJ379" s="105"/>
    </row>
    <row r="380" spans="3:192" s="84" customFormat="1" ht="15" hidden="1" customHeight="1">
      <c r="C380" s="738"/>
      <c r="D380" s="1324"/>
      <c r="E380" s="945"/>
      <c r="F380" s="4261">
        <f t="shared" si="763"/>
        <v>0</v>
      </c>
      <c r="G380" s="4261"/>
      <c r="H380" s="4261"/>
      <c r="I380" s="4261"/>
      <c r="J380" s="4261"/>
      <c r="K380" s="1234"/>
      <c r="L380" s="1234"/>
      <c r="M380" s="1235"/>
      <c r="N380" s="1235"/>
      <c r="O380" s="1235"/>
      <c r="P380" s="1235"/>
      <c r="Q380" s="1235"/>
      <c r="R380" s="1235"/>
      <c r="S380" s="1235"/>
      <c r="T380" s="1235"/>
      <c r="U380" s="1235"/>
      <c r="V380" s="946"/>
      <c r="W380" s="1234"/>
      <c r="X380" s="1234"/>
      <c r="Y380" s="1234"/>
      <c r="Z380" s="1234"/>
      <c r="AA380" s="1234"/>
      <c r="AB380" s="820"/>
      <c r="AC380" s="820"/>
      <c r="AD380" s="1236"/>
      <c r="AE380" s="355"/>
      <c r="AF380" s="1237"/>
      <c r="AG380" s="648"/>
      <c r="AH380" s="648"/>
      <c r="AI380" s="648"/>
      <c r="AJ380" s="648"/>
      <c r="AK380" s="648"/>
      <c r="AL380" s="648"/>
      <c r="AM380" s="648"/>
      <c r="AN380" s="648"/>
      <c r="AO380" s="648"/>
      <c r="AP380" s="2540">
        <f t="shared" si="764"/>
        <v>0</v>
      </c>
      <c r="AQ380" s="2535"/>
      <c r="AR380" s="2535"/>
      <c r="AS380" s="2535"/>
      <c r="AT380" s="2535"/>
      <c r="AU380" s="2535"/>
      <c r="AV380" s="2535"/>
      <c r="AW380" s="2535"/>
      <c r="AX380" s="2535"/>
      <c r="AY380" s="2535"/>
      <c r="AZ380" s="2533">
        <f t="shared" si="762"/>
        <v>0</v>
      </c>
      <c r="BA380" s="2533">
        <f t="shared" si="762"/>
        <v>0</v>
      </c>
      <c r="BB380" s="2534">
        <f t="shared" si="762"/>
        <v>0</v>
      </c>
      <c r="BC380" s="2534">
        <f t="shared" si="762"/>
        <v>0</v>
      </c>
      <c r="BD380" s="936"/>
      <c r="BE380" s="648"/>
      <c r="BF380" s="648"/>
      <c r="BG380" s="650"/>
      <c r="BH380" s="948"/>
      <c r="BI380" s="913"/>
      <c r="BJ380" s="1000"/>
      <c r="BK380" s="1001"/>
      <c r="BL380" s="1002"/>
      <c r="BM380" s="1002"/>
      <c r="BN380" s="1002"/>
      <c r="BO380" s="1002"/>
      <c r="BP380" s="1003"/>
      <c r="BQ380" s="1004"/>
      <c r="BR380" s="1005"/>
      <c r="BS380" s="1006"/>
      <c r="BT380" s="949"/>
      <c r="BU380" s="950"/>
      <c r="BV380" s="745"/>
      <c r="BW380" s="951"/>
      <c r="BX380" s="1658"/>
      <c r="BY380" s="1659"/>
      <c r="BZ380" s="1659"/>
      <c r="CA380" s="1660"/>
      <c r="CB380" s="3375"/>
      <c r="CC380" s="3376"/>
      <c r="CD380" s="3375"/>
      <c r="CE380" s="3377"/>
      <c r="CF380" s="2920"/>
      <c r="CG380" s="3376"/>
      <c r="CH380" s="3375"/>
      <c r="CI380" s="3377"/>
      <c r="CJ380" s="2920"/>
      <c r="CK380" s="3376"/>
      <c r="CL380" s="3372">
        <f t="shared" si="765"/>
        <v>0</v>
      </c>
      <c r="CM380" s="3373">
        <f t="shared" si="766"/>
        <v>0</v>
      </c>
      <c r="CN380" s="3372">
        <f t="shared" si="767"/>
        <v>0</v>
      </c>
      <c r="CO380" s="3373">
        <f t="shared" si="768"/>
        <v>0</v>
      </c>
      <c r="CP380" s="1182"/>
      <c r="CQ380" s="1183"/>
      <c r="CR380" s="1184"/>
      <c r="CS380" s="2375" t="str">
        <f t="shared" si="733"/>
        <v/>
      </c>
      <c r="CT380" s="1186"/>
      <c r="CU380" s="1187"/>
      <c r="CV380" s="1695"/>
      <c r="CW380" s="1695"/>
      <c r="CX380" s="1695"/>
      <c r="CY380" s="1695"/>
      <c r="CZ380" s="1695"/>
      <c r="DA380" s="1695"/>
      <c r="DB380" s="1695"/>
      <c r="DC380" s="1188"/>
      <c r="DD380" s="1807"/>
      <c r="DE380" s="920"/>
      <c r="DF380" s="920"/>
      <c r="DG380" s="920"/>
      <c r="DH380" s="920"/>
      <c r="DI380" s="920"/>
      <c r="DJ380" s="920"/>
      <c r="DK380" s="920"/>
      <c r="DL380" s="921"/>
      <c r="DM380" s="921"/>
      <c r="DN380" s="921"/>
      <c r="DO380" s="921"/>
      <c r="DP380" s="921"/>
      <c r="DQ380" s="921"/>
      <c r="DR380" s="921"/>
      <c r="DS380" s="922"/>
      <c r="DT380" s="2504"/>
      <c r="DU380" s="923"/>
      <c r="DV380" s="923"/>
      <c r="DW380" s="923"/>
      <c r="DX380" s="923"/>
      <c r="DY380" s="923"/>
      <c r="DZ380" s="923"/>
      <c r="EA380" s="923"/>
      <c r="EB380" s="922"/>
      <c r="ED380" s="924"/>
      <c r="EE380" s="925"/>
      <c r="EF380" s="851"/>
      <c r="EG380" s="856"/>
      <c r="EH380" s="361"/>
      <c r="EI380" s="361"/>
      <c r="EJ380" s="361"/>
      <c r="EK380" s="33"/>
      <c r="EO380" s="360"/>
      <c r="ES380" s="1817"/>
      <c r="FA380" s="1436"/>
      <c r="FF380" s="926"/>
      <c r="FG380" s="926"/>
      <c r="FH380" s="926"/>
      <c r="FJ380" s="801"/>
      <c r="FK380" s="333"/>
      <c r="FP380" s="336"/>
      <c r="FQ380" s="336"/>
      <c r="FR380" s="336"/>
      <c r="FS380" s="336"/>
      <c r="FT380" s="336"/>
      <c r="FU380" s="336"/>
      <c r="FV380" s="336"/>
      <c r="FW380" s="341"/>
      <c r="FY380" s="357"/>
      <c r="FZ380" s="357"/>
      <c r="GA380" s="357"/>
      <c r="GB380" s="357"/>
      <c r="GC380" s="357"/>
      <c r="GD380" s="357"/>
      <c r="GE380" s="357"/>
      <c r="GJ380" s="105"/>
    </row>
    <row r="381" spans="3:192" s="84" customFormat="1" ht="15" hidden="1" customHeight="1">
      <c r="C381" s="738"/>
      <c r="D381" s="1324"/>
      <c r="E381" s="945"/>
      <c r="F381" s="4261">
        <f t="shared" si="763"/>
        <v>0</v>
      </c>
      <c r="G381" s="4261"/>
      <c r="H381" s="4261"/>
      <c r="I381" s="4261"/>
      <c r="J381" s="4261"/>
      <c r="K381" s="1234"/>
      <c r="L381" s="1234"/>
      <c r="M381" s="1235"/>
      <c r="N381" s="1235"/>
      <c r="O381" s="1235"/>
      <c r="P381" s="1235"/>
      <c r="Q381" s="1235"/>
      <c r="R381" s="1235"/>
      <c r="S381" s="1235"/>
      <c r="T381" s="1235"/>
      <c r="U381" s="1235"/>
      <c r="V381" s="946"/>
      <c r="W381" s="1234"/>
      <c r="X381" s="1234"/>
      <c r="Y381" s="1234"/>
      <c r="Z381" s="1234"/>
      <c r="AA381" s="1234"/>
      <c r="AB381" s="820"/>
      <c r="AC381" s="820"/>
      <c r="AD381" s="1236"/>
      <c r="AE381" s="355"/>
      <c r="AF381" s="1237"/>
      <c r="AG381" s="648"/>
      <c r="AH381" s="648"/>
      <c r="AI381" s="648"/>
      <c r="AJ381" s="648"/>
      <c r="AK381" s="648"/>
      <c r="AL381" s="648"/>
      <c r="AM381" s="648"/>
      <c r="AN381" s="648"/>
      <c r="AO381" s="648"/>
      <c r="AP381" s="2540">
        <f t="shared" si="764"/>
        <v>0</v>
      </c>
      <c r="AQ381" s="2535"/>
      <c r="AR381" s="2535"/>
      <c r="AS381" s="2535"/>
      <c r="AT381" s="2535"/>
      <c r="AU381" s="2535"/>
      <c r="AV381" s="2535"/>
      <c r="AW381" s="2535"/>
      <c r="AX381" s="2535"/>
      <c r="AY381" s="2535"/>
      <c r="AZ381" s="2533">
        <f t="shared" si="762"/>
        <v>0</v>
      </c>
      <c r="BA381" s="2533">
        <f t="shared" si="762"/>
        <v>0</v>
      </c>
      <c r="BB381" s="2534">
        <f t="shared" si="762"/>
        <v>0</v>
      </c>
      <c r="BC381" s="2534">
        <f t="shared" si="762"/>
        <v>0</v>
      </c>
      <c r="BD381" s="936"/>
      <c r="BE381" s="648"/>
      <c r="BF381" s="648"/>
      <c r="BG381" s="650"/>
      <c r="BH381" s="948"/>
      <c r="BI381" s="913"/>
      <c r="BJ381" s="1000"/>
      <c r="BK381" s="1001"/>
      <c r="BL381" s="1002"/>
      <c r="BM381" s="1002"/>
      <c r="BN381" s="1002"/>
      <c r="BO381" s="1002"/>
      <c r="BP381" s="1003"/>
      <c r="BQ381" s="1004"/>
      <c r="BR381" s="1005"/>
      <c r="BS381" s="1006"/>
      <c r="BT381" s="949"/>
      <c r="BU381" s="950"/>
      <c r="BV381" s="745"/>
      <c r="BW381" s="951"/>
      <c r="BX381" s="1658"/>
      <c r="BY381" s="1659"/>
      <c r="BZ381" s="1659"/>
      <c r="CA381" s="1660"/>
      <c r="CB381" s="3375"/>
      <c r="CC381" s="3376"/>
      <c r="CD381" s="3375"/>
      <c r="CE381" s="3377"/>
      <c r="CF381" s="2920"/>
      <c r="CG381" s="3376"/>
      <c r="CH381" s="3375"/>
      <c r="CI381" s="3377"/>
      <c r="CJ381" s="2920"/>
      <c r="CK381" s="3376"/>
      <c r="CL381" s="3372">
        <f t="shared" si="765"/>
        <v>0</v>
      </c>
      <c r="CM381" s="3373">
        <f t="shared" si="766"/>
        <v>0</v>
      </c>
      <c r="CN381" s="3372">
        <f t="shared" si="767"/>
        <v>0</v>
      </c>
      <c r="CO381" s="3373">
        <f t="shared" si="768"/>
        <v>0</v>
      </c>
      <c r="CP381" s="1182"/>
      <c r="CQ381" s="1183"/>
      <c r="CR381" s="1184"/>
      <c r="CS381" s="2375" t="str">
        <f t="shared" si="733"/>
        <v/>
      </c>
      <c r="CT381" s="1186"/>
      <c r="CU381" s="1187"/>
      <c r="CV381" s="1695"/>
      <c r="CW381" s="1695"/>
      <c r="CX381" s="1695"/>
      <c r="CY381" s="1695"/>
      <c r="CZ381" s="1695"/>
      <c r="DA381" s="1695"/>
      <c r="DB381" s="1695"/>
      <c r="DC381" s="1188"/>
      <c r="DD381" s="1807"/>
      <c r="DE381" s="920"/>
      <c r="DF381" s="920"/>
      <c r="DG381" s="920"/>
      <c r="DH381" s="920"/>
      <c r="DI381" s="920"/>
      <c r="DJ381" s="920"/>
      <c r="DK381" s="920"/>
      <c r="DL381" s="921"/>
      <c r="DM381" s="921"/>
      <c r="DN381" s="921"/>
      <c r="DO381" s="921"/>
      <c r="DP381" s="921"/>
      <c r="DQ381" s="921"/>
      <c r="DR381" s="921"/>
      <c r="DS381" s="922"/>
      <c r="DT381" s="2504"/>
      <c r="DU381" s="923"/>
      <c r="DV381" s="923"/>
      <c r="DW381" s="923"/>
      <c r="DX381" s="923"/>
      <c r="DY381" s="923"/>
      <c r="DZ381" s="923"/>
      <c r="EA381" s="923"/>
      <c r="EB381" s="922"/>
      <c r="ED381" s="924"/>
      <c r="EE381" s="925"/>
      <c r="EF381" s="851"/>
      <c r="EG381" s="856"/>
      <c r="EH381" s="361"/>
      <c r="EI381" s="361"/>
      <c r="EJ381" s="361"/>
      <c r="EK381" s="33"/>
      <c r="EO381" s="360"/>
      <c r="ES381" s="1817"/>
      <c r="FA381" s="1436"/>
      <c r="FF381" s="926"/>
      <c r="FG381" s="926"/>
      <c r="FH381" s="926"/>
      <c r="FJ381" s="801"/>
      <c r="FK381" s="333"/>
      <c r="FP381" s="336"/>
      <c r="FQ381" s="336"/>
      <c r="FR381" s="336"/>
      <c r="FS381" s="336"/>
      <c r="FT381" s="336"/>
      <c r="FU381" s="336"/>
      <c r="FV381" s="336"/>
      <c r="FW381" s="341"/>
      <c r="FY381" s="357"/>
      <c r="FZ381" s="357"/>
      <c r="GA381" s="357"/>
      <c r="GB381" s="357"/>
      <c r="GC381" s="357"/>
      <c r="GD381" s="357"/>
      <c r="GE381" s="357"/>
      <c r="GJ381" s="105"/>
    </row>
    <row r="382" spans="3:192" s="84" customFormat="1" ht="15" hidden="1" customHeight="1">
      <c r="C382" s="738"/>
      <c r="D382" s="1324"/>
      <c r="E382" s="945"/>
      <c r="F382" s="4261">
        <f t="shared" si="763"/>
        <v>0</v>
      </c>
      <c r="G382" s="4261"/>
      <c r="H382" s="4261"/>
      <c r="I382" s="4261"/>
      <c r="J382" s="4261"/>
      <c r="K382" s="1234"/>
      <c r="L382" s="1234"/>
      <c r="M382" s="1235"/>
      <c r="N382" s="1235"/>
      <c r="O382" s="1235"/>
      <c r="P382" s="1235"/>
      <c r="Q382" s="1235"/>
      <c r="R382" s="1235"/>
      <c r="S382" s="1235"/>
      <c r="T382" s="1235"/>
      <c r="U382" s="1235"/>
      <c r="V382" s="946"/>
      <c r="W382" s="1234"/>
      <c r="X382" s="1234"/>
      <c r="Y382" s="1234"/>
      <c r="Z382" s="1234"/>
      <c r="AA382" s="1234"/>
      <c r="AB382" s="820"/>
      <c r="AC382" s="820"/>
      <c r="AD382" s="1236"/>
      <c r="AE382" s="355"/>
      <c r="AF382" s="1237"/>
      <c r="AG382" s="648"/>
      <c r="AH382" s="648"/>
      <c r="AI382" s="648"/>
      <c r="AJ382" s="648"/>
      <c r="AK382" s="648"/>
      <c r="AL382" s="648"/>
      <c r="AM382" s="648"/>
      <c r="AN382" s="648"/>
      <c r="AO382" s="648"/>
      <c r="AP382" s="2540">
        <f t="shared" si="764"/>
        <v>0</v>
      </c>
      <c r="AQ382" s="2535"/>
      <c r="AR382" s="2535"/>
      <c r="AS382" s="2535"/>
      <c r="AT382" s="2535"/>
      <c r="AU382" s="2535"/>
      <c r="AV382" s="2535"/>
      <c r="AW382" s="2535"/>
      <c r="AX382" s="2535"/>
      <c r="AY382" s="2535"/>
      <c r="AZ382" s="2533">
        <f t="shared" si="762"/>
        <v>0</v>
      </c>
      <c r="BA382" s="2533">
        <f t="shared" ref="AZ382:BC387" si="769">$AP382</f>
        <v>0</v>
      </c>
      <c r="BB382" s="2534">
        <f t="shared" si="769"/>
        <v>0</v>
      </c>
      <c r="BC382" s="2534">
        <f t="shared" si="769"/>
        <v>0</v>
      </c>
      <c r="BD382" s="936"/>
      <c r="BE382" s="648"/>
      <c r="BF382" s="648"/>
      <c r="BG382" s="650"/>
      <c r="BH382" s="948"/>
      <c r="BI382" s="913"/>
      <c r="BJ382" s="1000"/>
      <c r="BK382" s="1001"/>
      <c r="BL382" s="1002"/>
      <c r="BM382" s="1002"/>
      <c r="BN382" s="1002"/>
      <c r="BO382" s="1002"/>
      <c r="BP382" s="1003"/>
      <c r="BQ382" s="1004"/>
      <c r="BR382" s="1005"/>
      <c r="BS382" s="1006"/>
      <c r="BT382" s="949"/>
      <c r="BU382" s="950"/>
      <c r="BV382" s="745"/>
      <c r="BW382" s="951"/>
      <c r="BX382" s="1658"/>
      <c r="BY382" s="1659"/>
      <c r="BZ382" s="1659"/>
      <c r="CA382" s="1660"/>
      <c r="CB382" s="3375"/>
      <c r="CC382" s="3376"/>
      <c r="CD382" s="3375"/>
      <c r="CE382" s="3377"/>
      <c r="CF382" s="2920"/>
      <c r="CG382" s="3376"/>
      <c r="CH382" s="3375"/>
      <c r="CI382" s="3377"/>
      <c r="CJ382" s="2920"/>
      <c r="CK382" s="3376"/>
      <c r="CL382" s="3372">
        <f t="shared" si="765"/>
        <v>0</v>
      </c>
      <c r="CM382" s="3373">
        <f t="shared" si="766"/>
        <v>0</v>
      </c>
      <c r="CN382" s="3372">
        <f t="shared" si="767"/>
        <v>0</v>
      </c>
      <c r="CO382" s="3373">
        <f t="shared" si="768"/>
        <v>0</v>
      </c>
      <c r="CP382" s="1182"/>
      <c r="CQ382" s="1183"/>
      <c r="CR382" s="1184"/>
      <c r="CS382" s="2375" t="str">
        <f t="shared" si="733"/>
        <v/>
      </c>
      <c r="CT382" s="1186"/>
      <c r="CU382" s="1187"/>
      <c r="CV382" s="1695"/>
      <c r="CW382" s="1695"/>
      <c r="CX382" s="1695"/>
      <c r="CY382" s="1695"/>
      <c r="CZ382" s="1695"/>
      <c r="DA382" s="1695"/>
      <c r="DB382" s="1695"/>
      <c r="DC382" s="1188"/>
      <c r="DD382" s="1807"/>
      <c r="DE382" s="920"/>
      <c r="DF382" s="920"/>
      <c r="DG382" s="920"/>
      <c r="DH382" s="920"/>
      <c r="DI382" s="920"/>
      <c r="DJ382" s="920"/>
      <c r="DK382" s="920"/>
      <c r="DL382" s="921"/>
      <c r="DM382" s="921"/>
      <c r="DN382" s="921"/>
      <c r="DO382" s="921"/>
      <c r="DP382" s="921"/>
      <c r="DQ382" s="921"/>
      <c r="DR382" s="921"/>
      <c r="DS382" s="922"/>
      <c r="DT382" s="2504"/>
      <c r="DU382" s="923"/>
      <c r="DV382" s="923"/>
      <c r="DW382" s="923"/>
      <c r="DX382" s="923"/>
      <c r="DY382" s="923"/>
      <c r="DZ382" s="923"/>
      <c r="EA382" s="923"/>
      <c r="EB382" s="922"/>
      <c r="ED382" s="924"/>
      <c r="EE382" s="925"/>
      <c r="EF382" s="851"/>
      <c r="EG382" s="856"/>
      <c r="EH382" s="361"/>
      <c r="EI382" s="361"/>
      <c r="EJ382" s="361"/>
      <c r="EK382" s="33"/>
      <c r="EO382" s="360"/>
      <c r="ES382" s="1817"/>
      <c r="FA382" s="1436"/>
      <c r="FF382" s="926"/>
      <c r="FG382" s="926"/>
      <c r="FH382" s="926"/>
      <c r="FJ382" s="801"/>
      <c r="FK382" s="333"/>
      <c r="FP382" s="336"/>
      <c r="FQ382" s="336"/>
      <c r="FR382" s="336"/>
      <c r="FS382" s="336"/>
      <c r="FT382" s="336"/>
      <c r="FU382" s="336"/>
      <c r="FV382" s="336"/>
      <c r="FW382" s="341"/>
      <c r="FY382" s="357"/>
      <c r="FZ382" s="357"/>
      <c r="GA382" s="357"/>
      <c r="GB382" s="357"/>
      <c r="GC382" s="357"/>
      <c r="GD382" s="357"/>
      <c r="GE382" s="357"/>
      <c r="GJ382" s="105"/>
    </row>
    <row r="383" spans="3:192" s="84" customFormat="1" ht="15" hidden="1" customHeight="1">
      <c r="C383" s="738"/>
      <c r="D383" s="1324"/>
      <c r="E383" s="945"/>
      <c r="F383" s="4261">
        <f t="shared" si="763"/>
        <v>0</v>
      </c>
      <c r="G383" s="4261"/>
      <c r="H383" s="4261"/>
      <c r="I383" s="4261"/>
      <c r="J383" s="4261"/>
      <c r="K383" s="1234"/>
      <c r="L383" s="1234"/>
      <c r="M383" s="1235"/>
      <c r="N383" s="1235"/>
      <c r="O383" s="1235"/>
      <c r="P383" s="1235"/>
      <c r="Q383" s="1235"/>
      <c r="R383" s="1235"/>
      <c r="S383" s="1235"/>
      <c r="T383" s="1235"/>
      <c r="U383" s="1235"/>
      <c r="V383" s="946"/>
      <c r="W383" s="1234"/>
      <c r="X383" s="1234"/>
      <c r="Y383" s="1234"/>
      <c r="Z383" s="1234"/>
      <c r="AA383" s="1234"/>
      <c r="AB383" s="820"/>
      <c r="AC383" s="820"/>
      <c r="AD383" s="1236"/>
      <c r="AE383" s="355"/>
      <c r="AF383" s="1237"/>
      <c r="AG383" s="648"/>
      <c r="AH383" s="648"/>
      <c r="AI383" s="648"/>
      <c r="AJ383" s="648"/>
      <c r="AK383" s="648"/>
      <c r="AL383" s="648"/>
      <c r="AM383" s="648"/>
      <c r="AN383" s="648"/>
      <c r="AO383" s="648"/>
      <c r="AP383" s="2540">
        <f t="shared" si="764"/>
        <v>0</v>
      </c>
      <c r="AQ383" s="2535"/>
      <c r="AR383" s="2535"/>
      <c r="AS383" s="2535"/>
      <c r="AT383" s="2535"/>
      <c r="AU383" s="2535"/>
      <c r="AV383" s="2535"/>
      <c r="AW383" s="2535"/>
      <c r="AX383" s="2535"/>
      <c r="AY383" s="2535"/>
      <c r="AZ383" s="2533">
        <f t="shared" si="769"/>
        <v>0</v>
      </c>
      <c r="BA383" s="2533">
        <f t="shared" si="769"/>
        <v>0</v>
      </c>
      <c r="BB383" s="2534">
        <f t="shared" si="769"/>
        <v>0</v>
      </c>
      <c r="BC383" s="2534">
        <f t="shared" si="769"/>
        <v>0</v>
      </c>
      <c r="BD383" s="936"/>
      <c r="BE383" s="648"/>
      <c r="BF383" s="648"/>
      <c r="BG383" s="650"/>
      <c r="BH383" s="948"/>
      <c r="BI383" s="913"/>
      <c r="BJ383" s="1000"/>
      <c r="BK383" s="1001"/>
      <c r="BL383" s="1002"/>
      <c r="BM383" s="1002"/>
      <c r="BN383" s="1002"/>
      <c r="BO383" s="1002"/>
      <c r="BP383" s="1003"/>
      <c r="BQ383" s="1004"/>
      <c r="BR383" s="1005"/>
      <c r="BS383" s="1006"/>
      <c r="BT383" s="949"/>
      <c r="BU383" s="950"/>
      <c r="BV383" s="745"/>
      <c r="BW383" s="951"/>
      <c r="BX383" s="1658"/>
      <c r="BY383" s="1659"/>
      <c r="BZ383" s="1659"/>
      <c r="CA383" s="1660"/>
      <c r="CB383" s="3375"/>
      <c r="CC383" s="3376"/>
      <c r="CD383" s="3375"/>
      <c r="CE383" s="3377"/>
      <c r="CF383" s="2920"/>
      <c r="CG383" s="3376"/>
      <c r="CH383" s="3375"/>
      <c r="CI383" s="3377"/>
      <c r="CJ383" s="2920"/>
      <c r="CK383" s="3376"/>
      <c r="CL383" s="3372">
        <f t="shared" si="765"/>
        <v>0</v>
      </c>
      <c r="CM383" s="3373">
        <f t="shared" si="766"/>
        <v>0</v>
      </c>
      <c r="CN383" s="3372">
        <f t="shared" si="767"/>
        <v>0</v>
      </c>
      <c r="CO383" s="3373">
        <f t="shared" si="768"/>
        <v>0</v>
      </c>
      <c r="CP383" s="1182"/>
      <c r="CQ383" s="1183"/>
      <c r="CR383" s="1184"/>
      <c r="CS383" s="2375" t="str">
        <f t="shared" si="733"/>
        <v/>
      </c>
      <c r="CT383" s="1186"/>
      <c r="CU383" s="1187"/>
      <c r="CV383" s="1695"/>
      <c r="CW383" s="1695"/>
      <c r="CX383" s="1695"/>
      <c r="CY383" s="1695"/>
      <c r="CZ383" s="1695"/>
      <c r="DA383" s="1695"/>
      <c r="DB383" s="1695"/>
      <c r="DC383" s="1188"/>
      <c r="DD383" s="1807"/>
      <c r="DE383" s="920"/>
      <c r="DF383" s="920"/>
      <c r="DG383" s="920"/>
      <c r="DH383" s="920"/>
      <c r="DI383" s="920"/>
      <c r="DJ383" s="920"/>
      <c r="DK383" s="920"/>
      <c r="DL383" s="921"/>
      <c r="DM383" s="921"/>
      <c r="DN383" s="921"/>
      <c r="DO383" s="921"/>
      <c r="DP383" s="921"/>
      <c r="DQ383" s="921"/>
      <c r="DR383" s="921"/>
      <c r="DS383" s="922"/>
      <c r="DT383" s="2504"/>
      <c r="DU383" s="923"/>
      <c r="DV383" s="923"/>
      <c r="DW383" s="923"/>
      <c r="DX383" s="923"/>
      <c r="DY383" s="923"/>
      <c r="DZ383" s="923"/>
      <c r="EA383" s="923"/>
      <c r="EB383" s="922"/>
      <c r="ED383" s="924"/>
      <c r="EE383" s="925"/>
      <c r="EF383" s="851"/>
      <c r="EG383" s="856"/>
      <c r="EH383" s="361"/>
      <c r="EI383" s="361"/>
      <c r="EJ383" s="361"/>
      <c r="EK383" s="33"/>
      <c r="EO383" s="360"/>
      <c r="ES383" s="1817"/>
      <c r="FA383" s="1436"/>
      <c r="FF383" s="926"/>
      <c r="FG383" s="926"/>
      <c r="FH383" s="926"/>
      <c r="FJ383" s="801"/>
      <c r="FK383" s="333"/>
      <c r="FP383" s="336"/>
      <c r="FQ383" s="336"/>
      <c r="FR383" s="336"/>
      <c r="FS383" s="336"/>
      <c r="FT383" s="336"/>
      <c r="FU383" s="336"/>
      <c r="FV383" s="336"/>
      <c r="FW383" s="341"/>
      <c r="FY383" s="357"/>
      <c r="FZ383" s="357"/>
      <c r="GA383" s="357"/>
      <c r="GB383" s="357"/>
      <c r="GC383" s="357"/>
      <c r="GD383" s="357"/>
      <c r="GE383" s="357"/>
      <c r="GJ383" s="105"/>
    </row>
    <row r="384" spans="3:192" s="84" customFormat="1" ht="15" hidden="1" customHeight="1">
      <c r="C384" s="738"/>
      <c r="D384" s="1324"/>
      <c r="E384" s="945"/>
      <c r="F384" s="4261">
        <f t="shared" si="763"/>
        <v>0</v>
      </c>
      <c r="G384" s="4261"/>
      <c r="H384" s="4261"/>
      <c r="I384" s="4261"/>
      <c r="J384" s="4261"/>
      <c r="K384" s="1234"/>
      <c r="L384" s="1234"/>
      <c r="M384" s="1235"/>
      <c r="N384" s="1235"/>
      <c r="O384" s="1235"/>
      <c r="P384" s="1235"/>
      <c r="Q384" s="1235"/>
      <c r="R384" s="1235"/>
      <c r="S384" s="1235"/>
      <c r="T384" s="1235"/>
      <c r="U384" s="1235"/>
      <c r="V384" s="946"/>
      <c r="W384" s="1234"/>
      <c r="X384" s="1234"/>
      <c r="Y384" s="1234"/>
      <c r="Z384" s="1234"/>
      <c r="AA384" s="1234"/>
      <c r="AB384" s="820"/>
      <c r="AC384" s="820"/>
      <c r="AD384" s="1236"/>
      <c r="AE384" s="355"/>
      <c r="AF384" s="1237"/>
      <c r="AG384" s="648"/>
      <c r="AH384" s="648"/>
      <c r="AI384" s="648"/>
      <c r="AJ384" s="648"/>
      <c r="AK384" s="648"/>
      <c r="AL384" s="648"/>
      <c r="AM384" s="648"/>
      <c r="AN384" s="648"/>
      <c r="AO384" s="648"/>
      <c r="AP384" s="2540">
        <f t="shared" si="764"/>
        <v>0</v>
      </c>
      <c r="AQ384" s="2535"/>
      <c r="AR384" s="2535"/>
      <c r="AS384" s="2535"/>
      <c r="AT384" s="2535"/>
      <c r="AU384" s="2535"/>
      <c r="AV384" s="2535"/>
      <c r="AW384" s="2535"/>
      <c r="AX384" s="2535"/>
      <c r="AY384" s="2535"/>
      <c r="AZ384" s="2533">
        <f t="shared" si="769"/>
        <v>0</v>
      </c>
      <c r="BA384" s="2533">
        <f t="shared" si="769"/>
        <v>0</v>
      </c>
      <c r="BB384" s="2534">
        <f t="shared" si="769"/>
        <v>0</v>
      </c>
      <c r="BC384" s="2534">
        <f t="shared" si="769"/>
        <v>0</v>
      </c>
      <c r="BD384" s="936"/>
      <c r="BE384" s="648"/>
      <c r="BF384" s="648"/>
      <c r="BG384" s="650"/>
      <c r="BH384" s="948"/>
      <c r="BI384" s="913"/>
      <c r="BJ384" s="1000"/>
      <c r="BK384" s="1001"/>
      <c r="BL384" s="1002"/>
      <c r="BM384" s="1002"/>
      <c r="BN384" s="1002"/>
      <c r="BO384" s="1002"/>
      <c r="BP384" s="1003"/>
      <c r="BQ384" s="1004"/>
      <c r="BR384" s="1005"/>
      <c r="BS384" s="1006"/>
      <c r="BT384" s="949"/>
      <c r="BU384" s="950"/>
      <c r="BV384" s="745"/>
      <c r="BW384" s="951"/>
      <c r="BX384" s="1658"/>
      <c r="BY384" s="1659"/>
      <c r="BZ384" s="1659"/>
      <c r="CA384" s="1660"/>
      <c r="CB384" s="3375"/>
      <c r="CC384" s="3376"/>
      <c r="CD384" s="3375"/>
      <c r="CE384" s="3377"/>
      <c r="CF384" s="2920"/>
      <c r="CG384" s="3376"/>
      <c r="CH384" s="3375"/>
      <c r="CI384" s="3377"/>
      <c r="CJ384" s="2920"/>
      <c r="CK384" s="3376"/>
      <c r="CL384" s="3372">
        <f t="shared" si="765"/>
        <v>0</v>
      </c>
      <c r="CM384" s="3373">
        <f t="shared" si="766"/>
        <v>0</v>
      </c>
      <c r="CN384" s="3372">
        <f t="shared" si="767"/>
        <v>0</v>
      </c>
      <c r="CO384" s="3373">
        <f t="shared" si="768"/>
        <v>0</v>
      </c>
      <c r="CP384" s="1182"/>
      <c r="CQ384" s="1183"/>
      <c r="CR384" s="1184"/>
      <c r="CS384" s="2375" t="str">
        <f t="shared" si="733"/>
        <v/>
      </c>
      <c r="CT384" s="1186"/>
      <c r="CU384" s="1187"/>
      <c r="CV384" s="1695"/>
      <c r="CW384" s="1695"/>
      <c r="CX384" s="1695"/>
      <c r="CY384" s="1695"/>
      <c r="CZ384" s="1695"/>
      <c r="DA384" s="1695"/>
      <c r="DB384" s="1695"/>
      <c r="DC384" s="1188"/>
      <c r="DD384" s="1807"/>
      <c r="DE384" s="920"/>
      <c r="DF384" s="920"/>
      <c r="DG384" s="920"/>
      <c r="DH384" s="920"/>
      <c r="DI384" s="920"/>
      <c r="DJ384" s="920"/>
      <c r="DK384" s="920"/>
      <c r="DL384" s="921"/>
      <c r="DM384" s="921"/>
      <c r="DN384" s="921"/>
      <c r="DO384" s="921"/>
      <c r="DP384" s="921"/>
      <c r="DQ384" s="921"/>
      <c r="DR384" s="921"/>
      <c r="DS384" s="922"/>
      <c r="DT384" s="2504"/>
      <c r="DU384" s="923"/>
      <c r="DV384" s="923"/>
      <c r="DW384" s="923"/>
      <c r="DX384" s="923"/>
      <c r="DY384" s="923"/>
      <c r="DZ384" s="923"/>
      <c r="EA384" s="923"/>
      <c r="EB384" s="922"/>
      <c r="ED384" s="924"/>
      <c r="EE384" s="925"/>
      <c r="EF384" s="851"/>
      <c r="EG384" s="856"/>
      <c r="EH384" s="361"/>
      <c r="EI384" s="361"/>
      <c r="EJ384" s="361"/>
      <c r="EK384" s="33"/>
      <c r="EO384" s="360"/>
      <c r="ES384" s="1817"/>
      <c r="FA384" s="1436"/>
      <c r="FF384" s="926"/>
      <c r="FG384" s="926"/>
      <c r="FH384" s="926"/>
      <c r="FJ384" s="801"/>
      <c r="FK384" s="333"/>
      <c r="FP384" s="336"/>
      <c r="FQ384" s="336"/>
      <c r="FR384" s="336"/>
      <c r="FS384" s="336"/>
      <c r="FT384" s="336"/>
      <c r="FU384" s="336"/>
      <c r="FV384" s="336"/>
      <c r="FW384" s="341"/>
      <c r="FY384" s="357"/>
      <c r="FZ384" s="357"/>
      <c r="GA384" s="357"/>
      <c r="GB384" s="357"/>
      <c r="GC384" s="357"/>
      <c r="GD384" s="357"/>
      <c r="GE384" s="357"/>
      <c r="GJ384" s="105"/>
    </row>
    <row r="385" spans="3:257" s="84" customFormat="1" ht="15" hidden="1" customHeight="1">
      <c r="C385" s="738"/>
      <c r="D385" s="1324"/>
      <c r="E385" s="945"/>
      <c r="F385" s="4261">
        <f t="shared" si="763"/>
        <v>0</v>
      </c>
      <c r="G385" s="4261"/>
      <c r="H385" s="4261"/>
      <c r="I385" s="4261"/>
      <c r="J385" s="4261"/>
      <c r="K385" s="1234"/>
      <c r="L385" s="1234"/>
      <c r="M385" s="1235"/>
      <c r="N385" s="1235"/>
      <c r="O385" s="1235"/>
      <c r="P385" s="1235"/>
      <c r="Q385" s="1235"/>
      <c r="R385" s="1235"/>
      <c r="S385" s="1235"/>
      <c r="T385" s="1235"/>
      <c r="U385" s="1235"/>
      <c r="V385" s="946"/>
      <c r="W385" s="1234"/>
      <c r="X385" s="1234"/>
      <c r="Y385" s="1234"/>
      <c r="Z385" s="1234"/>
      <c r="AA385" s="1234"/>
      <c r="AB385" s="820"/>
      <c r="AC385" s="820"/>
      <c r="AD385" s="1236"/>
      <c r="AE385" s="355"/>
      <c r="AF385" s="1237"/>
      <c r="AG385" s="648"/>
      <c r="AH385" s="648"/>
      <c r="AI385" s="648"/>
      <c r="AJ385" s="648"/>
      <c r="AK385" s="648"/>
      <c r="AL385" s="648"/>
      <c r="AM385" s="648"/>
      <c r="AN385" s="648"/>
      <c r="AO385" s="648"/>
      <c r="AP385" s="2540">
        <f t="shared" si="764"/>
        <v>0</v>
      </c>
      <c r="AQ385" s="2535"/>
      <c r="AR385" s="2535"/>
      <c r="AS385" s="2535"/>
      <c r="AT385" s="2535"/>
      <c r="AU385" s="2535"/>
      <c r="AV385" s="2535"/>
      <c r="AW385" s="2535"/>
      <c r="AX385" s="2535"/>
      <c r="AY385" s="2535"/>
      <c r="AZ385" s="2533">
        <f t="shared" si="769"/>
        <v>0</v>
      </c>
      <c r="BA385" s="2533">
        <f t="shared" si="769"/>
        <v>0</v>
      </c>
      <c r="BB385" s="2534">
        <f t="shared" si="769"/>
        <v>0</v>
      </c>
      <c r="BC385" s="2534">
        <f t="shared" si="769"/>
        <v>0</v>
      </c>
      <c r="BD385" s="936"/>
      <c r="BE385" s="648"/>
      <c r="BF385" s="648"/>
      <c r="BG385" s="650"/>
      <c r="BH385" s="948"/>
      <c r="BI385" s="913"/>
      <c r="BJ385" s="1000"/>
      <c r="BK385" s="1001"/>
      <c r="BL385" s="1002"/>
      <c r="BM385" s="1002"/>
      <c r="BN385" s="1002"/>
      <c r="BO385" s="1002"/>
      <c r="BP385" s="1003"/>
      <c r="BQ385" s="1004"/>
      <c r="BR385" s="1005"/>
      <c r="BS385" s="1006"/>
      <c r="BT385" s="949"/>
      <c r="BU385" s="950"/>
      <c r="BV385" s="745"/>
      <c r="BW385" s="951"/>
      <c r="BX385" s="1658"/>
      <c r="BY385" s="1659"/>
      <c r="BZ385" s="1659"/>
      <c r="CA385" s="1660"/>
      <c r="CB385" s="3375"/>
      <c r="CC385" s="3376"/>
      <c r="CD385" s="3375"/>
      <c r="CE385" s="3377"/>
      <c r="CF385" s="2920"/>
      <c r="CG385" s="3376"/>
      <c r="CH385" s="3375"/>
      <c r="CI385" s="3377"/>
      <c r="CJ385" s="2920"/>
      <c r="CK385" s="3376"/>
      <c r="CL385" s="3372">
        <f t="shared" si="765"/>
        <v>0</v>
      </c>
      <c r="CM385" s="3373">
        <f t="shared" si="766"/>
        <v>0</v>
      </c>
      <c r="CN385" s="3372">
        <f t="shared" si="767"/>
        <v>0</v>
      </c>
      <c r="CO385" s="3373">
        <f t="shared" si="768"/>
        <v>0</v>
      </c>
      <c r="CP385" s="1182"/>
      <c r="CQ385" s="1183"/>
      <c r="CR385" s="1184"/>
      <c r="CS385" s="2375" t="str">
        <f t="shared" si="733"/>
        <v/>
      </c>
      <c r="CT385" s="1186"/>
      <c r="CU385" s="1187"/>
      <c r="CV385" s="1695"/>
      <c r="CW385" s="1695"/>
      <c r="CX385" s="1695"/>
      <c r="CY385" s="1695"/>
      <c r="CZ385" s="1695"/>
      <c r="DA385" s="1695"/>
      <c r="DB385" s="1695"/>
      <c r="DC385" s="1188"/>
      <c r="DD385" s="1807"/>
      <c r="DE385" s="920"/>
      <c r="DF385" s="920"/>
      <c r="DG385" s="920"/>
      <c r="DH385" s="920"/>
      <c r="DI385" s="920"/>
      <c r="DJ385" s="920"/>
      <c r="DK385" s="920"/>
      <c r="DL385" s="921"/>
      <c r="DM385" s="921"/>
      <c r="DN385" s="921"/>
      <c r="DO385" s="921"/>
      <c r="DP385" s="921"/>
      <c r="DQ385" s="921"/>
      <c r="DR385" s="921"/>
      <c r="DS385" s="922"/>
      <c r="DT385" s="2504"/>
      <c r="DU385" s="923"/>
      <c r="DV385" s="923"/>
      <c r="DW385" s="923"/>
      <c r="DX385" s="923"/>
      <c r="DY385" s="923"/>
      <c r="DZ385" s="923"/>
      <c r="EA385" s="923"/>
      <c r="EB385" s="922"/>
      <c r="ED385" s="924"/>
      <c r="EE385" s="925"/>
      <c r="EF385" s="851"/>
      <c r="EG385" s="856"/>
      <c r="EH385" s="361"/>
      <c r="EI385" s="361"/>
      <c r="EJ385" s="361"/>
      <c r="EK385" s="33"/>
      <c r="EO385" s="360"/>
      <c r="ES385" s="1817"/>
      <c r="FA385" s="1436"/>
      <c r="FF385" s="926"/>
      <c r="FG385" s="926"/>
      <c r="FH385" s="926"/>
      <c r="FJ385" s="801"/>
      <c r="FK385" s="333"/>
      <c r="FP385" s="336"/>
      <c r="FQ385" s="336"/>
      <c r="FR385" s="336"/>
      <c r="FS385" s="336"/>
      <c r="FT385" s="336"/>
      <c r="FU385" s="336"/>
      <c r="FV385" s="336"/>
      <c r="FW385" s="341"/>
      <c r="FY385" s="357"/>
      <c r="FZ385" s="357"/>
      <c r="GA385" s="357"/>
      <c r="GB385" s="357"/>
      <c r="GC385" s="357"/>
      <c r="GD385" s="357"/>
      <c r="GE385" s="357"/>
      <c r="GJ385" s="105"/>
    </row>
    <row r="386" spans="3:257" s="84" customFormat="1" ht="15" hidden="1" customHeight="1">
      <c r="C386" s="738"/>
      <c r="D386" s="1324"/>
      <c r="E386" s="945"/>
      <c r="F386" s="4261">
        <f t="shared" si="763"/>
        <v>0</v>
      </c>
      <c r="G386" s="4261"/>
      <c r="H386" s="4261"/>
      <c r="I386" s="4261"/>
      <c r="J386" s="4261"/>
      <c r="K386" s="1234"/>
      <c r="L386" s="1234"/>
      <c r="M386" s="1235"/>
      <c r="N386" s="1235"/>
      <c r="O386" s="1235"/>
      <c r="P386" s="1235"/>
      <c r="Q386" s="1235"/>
      <c r="R386" s="1235"/>
      <c r="S386" s="1235"/>
      <c r="T386" s="1235"/>
      <c r="U386" s="1235"/>
      <c r="V386" s="946"/>
      <c r="W386" s="1234"/>
      <c r="X386" s="1234"/>
      <c r="Y386" s="1234"/>
      <c r="Z386" s="1234"/>
      <c r="AA386" s="1234"/>
      <c r="AB386" s="820"/>
      <c r="AC386" s="820"/>
      <c r="AD386" s="1236"/>
      <c r="AE386" s="355"/>
      <c r="AF386" s="1237"/>
      <c r="AG386" s="648"/>
      <c r="AH386" s="648"/>
      <c r="AI386" s="648"/>
      <c r="AJ386" s="648"/>
      <c r="AK386" s="648"/>
      <c r="AL386" s="648"/>
      <c r="AM386" s="648"/>
      <c r="AN386" s="648"/>
      <c r="AO386" s="648"/>
      <c r="AP386" s="2540">
        <f t="shared" si="764"/>
        <v>0</v>
      </c>
      <c r="AQ386" s="2535"/>
      <c r="AR386" s="2535"/>
      <c r="AS386" s="2535"/>
      <c r="AT386" s="2535"/>
      <c r="AU386" s="2535"/>
      <c r="AV386" s="2535"/>
      <c r="AW386" s="2535"/>
      <c r="AX386" s="2535"/>
      <c r="AY386" s="2535"/>
      <c r="AZ386" s="2533">
        <f t="shared" si="769"/>
        <v>0</v>
      </c>
      <c r="BA386" s="2533">
        <f t="shared" si="769"/>
        <v>0</v>
      </c>
      <c r="BB386" s="2534">
        <f t="shared" si="769"/>
        <v>0</v>
      </c>
      <c r="BC386" s="2534">
        <f t="shared" si="769"/>
        <v>0</v>
      </c>
      <c r="BD386" s="936"/>
      <c r="BE386" s="648"/>
      <c r="BF386" s="648"/>
      <c r="BG386" s="650"/>
      <c r="BH386" s="948"/>
      <c r="BI386" s="913"/>
      <c r="BJ386" s="1000"/>
      <c r="BK386" s="1001"/>
      <c r="BL386" s="1002"/>
      <c r="BM386" s="1002"/>
      <c r="BN386" s="1002"/>
      <c r="BO386" s="1002"/>
      <c r="BP386" s="1003"/>
      <c r="BQ386" s="1004"/>
      <c r="BR386" s="1005"/>
      <c r="BS386" s="1006"/>
      <c r="BT386" s="949"/>
      <c r="BU386" s="950"/>
      <c r="BV386" s="745"/>
      <c r="BW386" s="951"/>
      <c r="BX386" s="1658"/>
      <c r="BY386" s="1659"/>
      <c r="BZ386" s="1659"/>
      <c r="CA386" s="1660"/>
      <c r="CB386" s="3375"/>
      <c r="CC386" s="3376"/>
      <c r="CD386" s="3375"/>
      <c r="CE386" s="3377"/>
      <c r="CF386" s="2920"/>
      <c r="CG386" s="3376"/>
      <c r="CH386" s="3375"/>
      <c r="CI386" s="3377"/>
      <c r="CJ386" s="2920"/>
      <c r="CK386" s="3376"/>
      <c r="CL386" s="3372">
        <f t="shared" si="765"/>
        <v>0</v>
      </c>
      <c r="CM386" s="3373">
        <f t="shared" si="766"/>
        <v>0</v>
      </c>
      <c r="CN386" s="3372">
        <f t="shared" si="767"/>
        <v>0</v>
      </c>
      <c r="CO386" s="3373">
        <f t="shared" si="768"/>
        <v>0</v>
      </c>
      <c r="CP386" s="1182"/>
      <c r="CQ386" s="1183"/>
      <c r="CR386" s="1184"/>
      <c r="CS386" s="2375" t="str">
        <f t="shared" si="733"/>
        <v/>
      </c>
      <c r="CT386" s="1186"/>
      <c r="CU386" s="1187"/>
      <c r="CV386" s="1695"/>
      <c r="CW386" s="1695"/>
      <c r="CX386" s="1695"/>
      <c r="CY386" s="1695"/>
      <c r="CZ386" s="1695"/>
      <c r="DA386" s="1695"/>
      <c r="DB386" s="1695"/>
      <c r="DC386" s="1188"/>
      <c r="DD386" s="1807"/>
      <c r="DE386" s="920"/>
      <c r="DF386" s="920"/>
      <c r="DG386" s="920"/>
      <c r="DH386" s="920"/>
      <c r="DI386" s="920"/>
      <c r="DJ386" s="920"/>
      <c r="DK386" s="920"/>
      <c r="DL386" s="921"/>
      <c r="DM386" s="921"/>
      <c r="DN386" s="921"/>
      <c r="DO386" s="921"/>
      <c r="DP386" s="921"/>
      <c r="DQ386" s="921"/>
      <c r="DR386" s="921"/>
      <c r="DS386" s="922"/>
      <c r="DT386" s="2504"/>
      <c r="DU386" s="923"/>
      <c r="DV386" s="923"/>
      <c r="DW386" s="923"/>
      <c r="DX386" s="923"/>
      <c r="DY386" s="923"/>
      <c r="DZ386" s="923"/>
      <c r="EA386" s="923"/>
      <c r="EB386" s="922"/>
      <c r="ED386" s="924"/>
      <c r="EE386" s="925"/>
      <c r="EF386" s="851"/>
      <c r="EG386" s="856"/>
      <c r="EH386" s="361"/>
      <c r="EI386" s="361"/>
      <c r="EJ386" s="361"/>
      <c r="EK386" s="33"/>
      <c r="EO386" s="360"/>
      <c r="ES386" s="1817"/>
      <c r="FA386" s="1436"/>
      <c r="FF386" s="926"/>
      <c r="FG386" s="926"/>
      <c r="FH386" s="926"/>
      <c r="FJ386" s="801"/>
      <c r="FK386" s="333"/>
      <c r="FP386" s="336"/>
      <c r="FQ386" s="336"/>
      <c r="FR386" s="336"/>
      <c r="FS386" s="336"/>
      <c r="FT386" s="336"/>
      <c r="FU386" s="336"/>
      <c r="FV386" s="336"/>
      <c r="FW386" s="341"/>
      <c r="FY386" s="357"/>
      <c r="FZ386" s="357"/>
      <c r="GA386" s="357"/>
      <c r="GB386" s="357"/>
      <c r="GC386" s="357"/>
      <c r="GD386" s="357"/>
      <c r="GE386" s="357"/>
      <c r="GJ386" s="105"/>
    </row>
    <row r="387" spans="3:257" s="84" customFormat="1" ht="15" hidden="1" customHeight="1">
      <c r="C387" s="738"/>
      <c r="D387" s="1324"/>
      <c r="E387" s="972"/>
      <c r="F387" s="4261">
        <f t="shared" si="763"/>
        <v>0</v>
      </c>
      <c r="G387" s="4261"/>
      <c r="H387" s="4261"/>
      <c r="I387" s="4261"/>
      <c r="J387" s="4261"/>
      <c r="K387" s="1238"/>
      <c r="L387" s="1238"/>
      <c r="M387" s="1239"/>
      <c r="N387" s="1239"/>
      <c r="O387" s="1239"/>
      <c r="P387" s="1239"/>
      <c r="Q387" s="1239"/>
      <c r="R387" s="1239"/>
      <c r="S387" s="1239"/>
      <c r="T387" s="1239"/>
      <c r="U387" s="1239"/>
      <c r="V387" s="973"/>
      <c r="W387" s="1238"/>
      <c r="X387" s="1238"/>
      <c r="Y387" s="1238"/>
      <c r="Z387" s="1238"/>
      <c r="AA387" s="1238"/>
      <c r="AB387" s="860"/>
      <c r="AC387" s="860"/>
      <c r="AD387" s="1240"/>
      <c r="AE387" s="927"/>
      <c r="AF387" s="1241"/>
      <c r="AG387" s="928"/>
      <c r="AH387" s="928"/>
      <c r="AI387" s="928"/>
      <c r="AJ387" s="928"/>
      <c r="AK387" s="928"/>
      <c r="AL387" s="928"/>
      <c r="AM387" s="928"/>
      <c r="AN387" s="928"/>
      <c r="AO387" s="928"/>
      <c r="AP387" s="2540">
        <f t="shared" si="764"/>
        <v>0</v>
      </c>
      <c r="AQ387" s="2535"/>
      <c r="AR387" s="2535"/>
      <c r="AS387" s="2535"/>
      <c r="AT387" s="2535"/>
      <c r="AU387" s="2535"/>
      <c r="AV387" s="2535"/>
      <c r="AW387" s="2535"/>
      <c r="AX387" s="2535"/>
      <c r="AY387" s="2535"/>
      <c r="AZ387" s="2533">
        <f t="shared" si="769"/>
        <v>0</v>
      </c>
      <c r="BA387" s="2533">
        <f t="shared" si="769"/>
        <v>0</v>
      </c>
      <c r="BB387" s="2534">
        <f t="shared" si="769"/>
        <v>0</v>
      </c>
      <c r="BC387" s="2534">
        <f t="shared" si="769"/>
        <v>0</v>
      </c>
      <c r="BD387" s="936"/>
      <c r="BE387" s="928"/>
      <c r="BF387" s="928"/>
      <c r="BG387" s="930"/>
      <c r="BH387" s="976"/>
      <c r="BI387" s="1007"/>
      <c r="BJ387" s="1008"/>
      <c r="BK387" s="1009"/>
      <c r="BL387" s="1010"/>
      <c r="BM387" s="1010"/>
      <c r="BN387" s="1010"/>
      <c r="BO387" s="1010"/>
      <c r="BP387" s="1011"/>
      <c r="BQ387" s="1012"/>
      <c r="BR387" s="1013"/>
      <c r="BS387" s="1014"/>
      <c r="BT387" s="977"/>
      <c r="BU387" s="978"/>
      <c r="BV387" s="931"/>
      <c r="BW387" s="979"/>
      <c r="BX387" s="1661"/>
      <c r="BY387" s="1662"/>
      <c r="BZ387" s="1662"/>
      <c r="CA387" s="1663"/>
      <c r="CB387" s="3378"/>
      <c r="CC387" s="3379"/>
      <c r="CD387" s="3378"/>
      <c r="CE387" s="3380"/>
      <c r="CF387" s="2921"/>
      <c r="CG387" s="3379"/>
      <c r="CH387" s="3378"/>
      <c r="CI387" s="3380"/>
      <c r="CJ387" s="2921"/>
      <c r="CK387" s="3379"/>
      <c r="CL387" s="3372">
        <f t="shared" si="765"/>
        <v>0</v>
      </c>
      <c r="CM387" s="3373">
        <f t="shared" si="766"/>
        <v>0</v>
      </c>
      <c r="CN387" s="3372">
        <f t="shared" si="767"/>
        <v>0</v>
      </c>
      <c r="CO387" s="3373">
        <f t="shared" si="768"/>
        <v>0</v>
      </c>
      <c r="CP387" s="1212"/>
      <c r="CQ387" s="1213"/>
      <c r="CR387" s="1214"/>
      <c r="CS387" s="2375" t="str">
        <f t="shared" si="733"/>
        <v/>
      </c>
      <c r="CT387" s="1216"/>
      <c r="CU387" s="1217"/>
      <c r="CV387" s="1696"/>
      <c r="CW387" s="1696"/>
      <c r="CX387" s="1696"/>
      <c r="CY387" s="1696"/>
      <c r="CZ387" s="1696"/>
      <c r="DA387" s="1696"/>
      <c r="DB387" s="1696"/>
      <c r="DC387" s="1218"/>
      <c r="DD387" s="1807"/>
      <c r="DE387" s="920"/>
      <c r="DF387" s="920"/>
      <c r="DG387" s="920"/>
      <c r="DH387" s="920"/>
      <c r="DI387" s="920"/>
      <c r="DJ387" s="920"/>
      <c r="DK387" s="920"/>
      <c r="DL387" s="921"/>
      <c r="DM387" s="921"/>
      <c r="DN387" s="921"/>
      <c r="DO387" s="921"/>
      <c r="DP387" s="921"/>
      <c r="DQ387" s="921"/>
      <c r="DR387" s="921"/>
      <c r="DS387" s="922"/>
      <c r="DT387" s="2504"/>
      <c r="DU387" s="923"/>
      <c r="DV387" s="923"/>
      <c r="DW387" s="923"/>
      <c r="DX387" s="923"/>
      <c r="DY387" s="923"/>
      <c r="DZ387" s="923"/>
      <c r="EA387" s="923"/>
      <c r="EB387" s="922"/>
      <c r="ED387" s="924"/>
      <c r="EE387" s="925"/>
      <c r="EF387" s="851"/>
      <c r="EG387" s="856"/>
      <c r="EH387" s="361"/>
      <c r="EI387" s="361"/>
      <c r="EJ387" s="361"/>
      <c r="EK387" s="33"/>
      <c r="EO387" s="360"/>
      <c r="ES387" s="1817"/>
      <c r="FA387" s="1436"/>
      <c r="FF387" s="926"/>
      <c r="FG387" s="926"/>
      <c r="FH387" s="926"/>
      <c r="FJ387" s="801"/>
      <c r="FK387" s="333"/>
      <c r="FP387" s="336"/>
      <c r="FQ387" s="336"/>
      <c r="FR387" s="336"/>
      <c r="FS387" s="336"/>
      <c r="FT387" s="336"/>
      <c r="FU387" s="336"/>
      <c r="FV387" s="336"/>
      <c r="FW387" s="341"/>
      <c r="FY387" s="357"/>
      <c r="FZ387" s="357"/>
      <c r="GA387" s="357"/>
      <c r="GB387" s="357"/>
      <c r="GC387" s="357"/>
      <c r="GD387" s="357"/>
      <c r="GE387" s="357"/>
      <c r="GJ387" s="105"/>
    </row>
    <row r="388" spans="3:257" s="84" customFormat="1" ht="15" hidden="1" customHeight="1">
      <c r="C388" s="738"/>
      <c r="D388" s="1324"/>
      <c r="E388" s="1122"/>
      <c r="F388" s="4548"/>
      <c r="G388" s="4548"/>
      <c r="H388" s="4548"/>
      <c r="I388" s="4548"/>
      <c r="J388" s="4548"/>
      <c r="K388" s="934"/>
      <c r="L388" s="934"/>
      <c r="M388" s="1123"/>
      <c r="N388" s="1123"/>
      <c r="O388" s="1123"/>
      <c r="P388" s="1123"/>
      <c r="Q388" s="1123"/>
      <c r="R388" s="1123"/>
      <c r="S388" s="1123"/>
      <c r="T388" s="1123"/>
      <c r="U388" s="1123"/>
      <c r="V388" s="1124"/>
      <c r="W388" s="934"/>
      <c r="X388" s="934"/>
      <c r="Y388" s="934"/>
      <c r="Z388" s="934"/>
      <c r="AA388" s="934"/>
      <c r="AB388" s="1125"/>
      <c r="AC388" s="1125"/>
      <c r="AD388" s="1126"/>
      <c r="AE388" s="1127"/>
      <c r="AF388" s="1128"/>
      <c r="AG388" s="1127"/>
      <c r="AH388" s="1127"/>
      <c r="AI388" s="1127"/>
      <c r="AJ388" s="1127"/>
      <c r="AK388" s="1127"/>
      <c r="AL388" s="1127"/>
      <c r="AM388" s="1127"/>
      <c r="AN388" s="1127"/>
      <c r="AO388" s="1127"/>
      <c r="AP388" s="1129"/>
      <c r="AQ388" s="1127"/>
      <c r="AR388" s="1127"/>
      <c r="AS388" s="1127"/>
      <c r="AT388" s="1127"/>
      <c r="AU388" s="1127"/>
      <c r="AV388" s="1127"/>
      <c r="AW388" s="1127"/>
      <c r="AX388" s="1127"/>
      <c r="AY388" s="1127"/>
      <c r="AZ388" s="1127"/>
      <c r="BA388" s="1127"/>
      <c r="BB388" s="1127"/>
      <c r="BC388" s="1127"/>
      <c r="BD388" s="1127"/>
      <c r="BE388" s="1127"/>
      <c r="BF388" s="1127"/>
      <c r="BG388" s="1130"/>
      <c r="BH388" s="1131"/>
      <c r="BI388" s="1132"/>
      <c r="BJ388" s="1133"/>
      <c r="BK388" s="1134"/>
      <c r="BL388" s="1135"/>
      <c r="BM388" s="1135"/>
      <c r="BN388" s="1135"/>
      <c r="BO388" s="1135"/>
      <c r="BP388" s="1136"/>
      <c r="BQ388" s="1137"/>
      <c r="BR388" s="1138"/>
      <c r="BS388" s="1139"/>
      <c r="BT388" s="1140"/>
      <c r="BU388" s="1141"/>
      <c r="BV388" s="1142"/>
      <c r="BW388" s="1143"/>
      <c r="BX388" s="4320" t="str">
        <f>BX287</f>
        <v>EĞİTİM FAK.</v>
      </c>
      <c r="BY388" s="4321"/>
      <c r="BZ388" s="4321"/>
      <c r="CA388" s="4322"/>
      <c r="CB388" s="3381"/>
      <c r="CC388" s="3382"/>
      <c r="CD388" s="3381"/>
      <c r="CE388" s="3383"/>
      <c r="CF388" s="3384"/>
      <c r="CG388" s="3382"/>
      <c r="CH388" s="3381"/>
      <c r="CI388" s="3383"/>
      <c r="CJ388" s="3384"/>
      <c r="CK388" s="3382"/>
      <c r="CL388" s="3381">
        <f ca="1">SUMIF($F$274:$J$286,$BX388,CL$375:CL$387)</f>
        <v>0</v>
      </c>
      <c r="CM388" s="3382">
        <f t="shared" ref="CL388:CO395" ca="1" si="770">SUMIF($F$274:$J$286,$BX388,CM$375:CM$387)</f>
        <v>0</v>
      </c>
      <c r="CN388" s="3381">
        <f t="shared" ca="1" si="770"/>
        <v>0</v>
      </c>
      <c r="CO388" s="3382">
        <f ca="1">SUMIF($F$274:$J$286,$BX388,CO$375:CO$387)</f>
        <v>0</v>
      </c>
      <c r="CP388" s="1148"/>
      <c r="CQ388" s="1149"/>
      <c r="CR388" s="1150"/>
      <c r="CS388" s="2375" t="str">
        <f t="shared" si="733"/>
        <v/>
      </c>
      <c r="CT388" s="1152"/>
      <c r="CU388" s="1153"/>
      <c r="CV388" s="1697"/>
      <c r="CW388" s="1698"/>
      <c r="CX388" s="1698"/>
      <c r="CY388" s="1698"/>
      <c r="CZ388" s="1698"/>
      <c r="DA388" s="1698"/>
      <c r="DB388" s="1698"/>
      <c r="DC388" s="1154"/>
      <c r="DD388" s="1807"/>
      <c r="DE388" s="920"/>
      <c r="DF388" s="920"/>
      <c r="DG388" s="920"/>
      <c r="DH388" s="920"/>
      <c r="DI388" s="920"/>
      <c r="DJ388" s="920"/>
      <c r="DK388" s="920"/>
      <c r="DL388" s="921"/>
      <c r="DM388" s="921"/>
      <c r="DN388" s="921"/>
      <c r="DO388" s="921"/>
      <c r="DP388" s="921"/>
      <c r="DQ388" s="921"/>
      <c r="DR388" s="921"/>
      <c r="DS388" s="922"/>
      <c r="DT388" s="2504"/>
      <c r="DU388" s="923"/>
      <c r="DV388" s="923"/>
      <c r="DW388" s="923"/>
      <c r="DX388" s="923"/>
      <c r="DY388" s="923"/>
      <c r="DZ388" s="923"/>
      <c r="EA388" s="923"/>
      <c r="EB388" s="922"/>
      <c r="ED388" s="924"/>
      <c r="EE388" s="925"/>
      <c r="EF388" s="851"/>
      <c r="EG388" s="856"/>
      <c r="EH388" s="361"/>
      <c r="EI388" s="361"/>
      <c r="EJ388" s="361"/>
      <c r="EK388" s="33"/>
      <c r="EO388" s="360"/>
      <c r="ES388" s="1817"/>
      <c r="FA388" s="1436"/>
      <c r="FF388" s="926"/>
      <c r="FG388" s="926"/>
      <c r="FH388" s="926"/>
      <c r="FJ388" s="801"/>
      <c r="FK388" s="333"/>
      <c r="FP388" s="336"/>
      <c r="FQ388" s="336"/>
      <c r="FR388" s="336"/>
      <c r="FS388" s="336"/>
      <c r="FT388" s="336"/>
      <c r="FU388" s="336"/>
      <c r="FV388" s="336"/>
      <c r="FW388" s="341"/>
      <c r="FY388" s="357"/>
      <c r="FZ388" s="357"/>
      <c r="GA388" s="357"/>
      <c r="GB388" s="357"/>
      <c r="GC388" s="357"/>
      <c r="GD388" s="357"/>
      <c r="GE388" s="357"/>
      <c r="GJ388" s="105"/>
    </row>
    <row r="389" spans="3:257" s="84" customFormat="1" ht="15" hidden="1" customHeight="1">
      <c r="C389" s="738"/>
      <c r="D389" s="1324"/>
      <c r="E389" s="1155"/>
      <c r="F389" s="1156"/>
      <c r="G389" s="1156"/>
      <c r="H389" s="1156"/>
      <c r="I389" s="1156"/>
      <c r="J389" s="1156"/>
      <c r="K389" s="947"/>
      <c r="L389" s="947"/>
      <c r="M389" s="1157"/>
      <c r="N389" s="1157"/>
      <c r="O389" s="1157"/>
      <c r="P389" s="1157"/>
      <c r="Q389" s="1157"/>
      <c r="R389" s="1157"/>
      <c r="S389" s="1157"/>
      <c r="T389" s="1157"/>
      <c r="U389" s="1157"/>
      <c r="V389" s="1158"/>
      <c r="W389" s="947"/>
      <c r="X389" s="947"/>
      <c r="Y389" s="947"/>
      <c r="Z389" s="947"/>
      <c r="AA389" s="947"/>
      <c r="AB389" s="1159"/>
      <c r="AC389" s="1159"/>
      <c r="AD389" s="1160"/>
      <c r="AE389" s="1161"/>
      <c r="AF389" s="1162"/>
      <c r="AG389" s="1161"/>
      <c r="AH389" s="1161"/>
      <c r="AI389" s="1161"/>
      <c r="AJ389" s="1161"/>
      <c r="AK389" s="1161"/>
      <c r="AL389" s="1161"/>
      <c r="AM389" s="1161"/>
      <c r="AN389" s="1161"/>
      <c r="AO389" s="1161"/>
      <c r="AP389" s="1163"/>
      <c r="AQ389" s="1161"/>
      <c r="AR389" s="1161"/>
      <c r="AS389" s="1161"/>
      <c r="AT389" s="1161"/>
      <c r="AU389" s="1161"/>
      <c r="AV389" s="1161"/>
      <c r="AW389" s="1161"/>
      <c r="AX389" s="1161"/>
      <c r="AY389" s="1161"/>
      <c r="AZ389" s="1161"/>
      <c r="BA389" s="1161"/>
      <c r="BB389" s="1161"/>
      <c r="BC389" s="1161"/>
      <c r="BD389" s="1161"/>
      <c r="BE389" s="1161"/>
      <c r="BF389" s="1161"/>
      <c r="BG389" s="1164"/>
      <c r="BH389" s="1165"/>
      <c r="BI389" s="1166"/>
      <c r="BJ389" s="1167"/>
      <c r="BK389" s="1168"/>
      <c r="BL389" s="1169"/>
      <c r="BM389" s="1169"/>
      <c r="BN389" s="1169"/>
      <c r="BO389" s="1169"/>
      <c r="BP389" s="1170"/>
      <c r="BQ389" s="1171"/>
      <c r="BR389" s="1172"/>
      <c r="BS389" s="1173"/>
      <c r="BT389" s="1174"/>
      <c r="BU389" s="1175"/>
      <c r="BV389" s="1176"/>
      <c r="BW389" s="1177"/>
      <c r="BX389" s="4320" t="str">
        <f t="shared" ref="BX389:BX395" si="771">BX288</f>
        <v>FEN EDEBİYAT FAK.</v>
      </c>
      <c r="BY389" s="4321"/>
      <c r="BZ389" s="4321"/>
      <c r="CA389" s="4322"/>
      <c r="CB389" s="3385"/>
      <c r="CC389" s="3386"/>
      <c r="CD389" s="3385"/>
      <c r="CE389" s="3387"/>
      <c r="CF389" s="3388"/>
      <c r="CG389" s="3386"/>
      <c r="CH389" s="3385"/>
      <c r="CI389" s="3387"/>
      <c r="CJ389" s="3388"/>
      <c r="CK389" s="3386"/>
      <c r="CL389" s="3385">
        <f t="shared" ca="1" si="770"/>
        <v>0</v>
      </c>
      <c r="CM389" s="3386">
        <f t="shared" ca="1" si="770"/>
        <v>0</v>
      </c>
      <c r="CN389" s="3385">
        <f t="shared" ca="1" si="770"/>
        <v>0</v>
      </c>
      <c r="CO389" s="3386">
        <f t="shared" ca="1" si="770"/>
        <v>0</v>
      </c>
      <c r="CP389" s="1182"/>
      <c r="CQ389" s="1183"/>
      <c r="CR389" s="1184"/>
      <c r="CS389" s="2375" t="str">
        <f t="shared" si="733"/>
        <v/>
      </c>
      <c r="CT389" s="1186"/>
      <c r="CU389" s="1187"/>
      <c r="CV389" s="1695"/>
      <c r="CW389" s="1695"/>
      <c r="CX389" s="1695"/>
      <c r="CY389" s="1695"/>
      <c r="CZ389" s="1695"/>
      <c r="DA389" s="1695"/>
      <c r="DB389" s="1695"/>
      <c r="DC389" s="1188"/>
      <c r="DD389" s="1807"/>
      <c r="DE389" s="920"/>
      <c r="DF389" s="920"/>
      <c r="DG389" s="920"/>
      <c r="DH389" s="920"/>
      <c r="DI389" s="920"/>
      <c r="DJ389" s="920"/>
      <c r="DK389" s="920"/>
      <c r="DL389" s="921"/>
      <c r="DM389" s="921"/>
      <c r="DN389" s="921"/>
      <c r="DO389" s="921"/>
      <c r="DP389" s="921"/>
      <c r="DQ389" s="921"/>
      <c r="DR389" s="921"/>
      <c r="DS389" s="922"/>
      <c r="DT389" s="2504"/>
      <c r="DU389" s="923"/>
      <c r="DV389" s="923"/>
      <c r="DW389" s="923"/>
      <c r="DX389" s="923"/>
      <c r="DY389" s="923"/>
      <c r="DZ389" s="923"/>
      <c r="EA389" s="923"/>
      <c r="EB389" s="922"/>
      <c r="ED389" s="924"/>
      <c r="EE389" s="925"/>
      <c r="EF389" s="851"/>
      <c r="EG389" s="856"/>
      <c r="EH389" s="361"/>
      <c r="EI389" s="361"/>
      <c r="EJ389" s="361"/>
      <c r="EK389" s="33"/>
      <c r="EO389" s="360"/>
      <c r="ES389" s="1817"/>
      <c r="FA389" s="1436"/>
      <c r="FF389" s="926"/>
      <c r="FG389" s="926"/>
      <c r="FH389" s="926"/>
      <c r="FJ389" s="801"/>
      <c r="FK389" s="333"/>
      <c r="FP389" s="336"/>
      <c r="FQ389" s="336"/>
      <c r="FR389" s="336"/>
      <c r="FS389" s="336"/>
      <c r="FT389" s="336"/>
      <c r="FU389" s="336"/>
      <c r="FV389" s="336"/>
      <c r="FW389" s="341"/>
      <c r="FY389" s="357"/>
      <c r="FZ389" s="357"/>
      <c r="GA389" s="357"/>
      <c r="GB389" s="357"/>
      <c r="GC389" s="357"/>
      <c r="GD389" s="357"/>
      <c r="GE389" s="357"/>
      <c r="GJ389" s="105"/>
    </row>
    <row r="390" spans="3:257" s="84" customFormat="1" ht="15" hidden="1" customHeight="1">
      <c r="C390" s="738"/>
      <c r="D390" s="1324"/>
      <c r="E390" s="1155"/>
      <c r="F390" s="1156"/>
      <c r="G390" s="1156"/>
      <c r="H390" s="1156"/>
      <c r="I390" s="1156"/>
      <c r="J390" s="1156"/>
      <c r="K390" s="947"/>
      <c r="L390" s="947"/>
      <c r="M390" s="1157"/>
      <c r="N390" s="1157"/>
      <c r="O390" s="1157"/>
      <c r="P390" s="1157"/>
      <c r="Q390" s="1157"/>
      <c r="R390" s="1157"/>
      <c r="S390" s="1157"/>
      <c r="T390" s="1157"/>
      <c r="U390" s="1157"/>
      <c r="V390" s="1158"/>
      <c r="W390" s="947"/>
      <c r="X390" s="947"/>
      <c r="Y390" s="947"/>
      <c r="Z390" s="947"/>
      <c r="AA390" s="947"/>
      <c r="AB390" s="1159"/>
      <c r="AC390" s="1159"/>
      <c r="AD390" s="1160"/>
      <c r="AE390" s="1161"/>
      <c r="AF390" s="1162"/>
      <c r="AG390" s="1161"/>
      <c r="AH390" s="1161"/>
      <c r="AI390" s="1161"/>
      <c r="AJ390" s="1161"/>
      <c r="AK390" s="1161"/>
      <c r="AL390" s="1161"/>
      <c r="AM390" s="1161"/>
      <c r="AN390" s="1161"/>
      <c r="AO390" s="1161"/>
      <c r="AP390" s="1163"/>
      <c r="AQ390" s="1161"/>
      <c r="AR390" s="1161"/>
      <c r="AS390" s="1161"/>
      <c r="AT390" s="1161"/>
      <c r="AU390" s="1161"/>
      <c r="AV390" s="1161"/>
      <c r="AW390" s="1161"/>
      <c r="AX390" s="1161"/>
      <c r="AY390" s="1161"/>
      <c r="AZ390" s="1161" t="s">
        <v>158</v>
      </c>
      <c r="BA390" s="1161"/>
      <c r="BB390" s="1161" t="s">
        <v>159</v>
      </c>
      <c r="BC390" s="1161"/>
      <c r="BD390" s="1161"/>
      <c r="BE390" s="1161"/>
      <c r="BF390" s="1161"/>
      <c r="BG390" s="1164"/>
      <c r="BH390" s="1165"/>
      <c r="BI390" s="1166"/>
      <c r="BJ390" s="1167"/>
      <c r="BK390" s="1168"/>
      <c r="BL390" s="1169"/>
      <c r="BM390" s="1169"/>
      <c r="BN390" s="1169"/>
      <c r="BO390" s="1169"/>
      <c r="BP390" s="1170"/>
      <c r="BQ390" s="1171"/>
      <c r="BR390" s="1172"/>
      <c r="BS390" s="1173"/>
      <c r="BT390" s="1174"/>
      <c r="BU390" s="1175"/>
      <c r="BV390" s="1176"/>
      <c r="BW390" s="1177"/>
      <c r="BX390" s="4320" t="str">
        <f t="shared" si="771"/>
        <v>İLAHİYAT FAK.</v>
      </c>
      <c r="BY390" s="4321"/>
      <c r="BZ390" s="4321"/>
      <c r="CA390" s="4322"/>
      <c r="CB390" s="3385"/>
      <c r="CC390" s="3386"/>
      <c r="CD390" s="3385"/>
      <c r="CE390" s="3387"/>
      <c r="CF390" s="3388"/>
      <c r="CG390" s="3386"/>
      <c r="CH390" s="3385"/>
      <c r="CI390" s="3387"/>
      <c r="CJ390" s="3388"/>
      <c r="CK390" s="3386"/>
      <c r="CL390" s="3385">
        <f t="shared" ca="1" si="770"/>
        <v>0</v>
      </c>
      <c r="CM390" s="3386">
        <f t="shared" ca="1" si="770"/>
        <v>0</v>
      </c>
      <c r="CN390" s="3385">
        <f t="shared" ca="1" si="770"/>
        <v>0</v>
      </c>
      <c r="CO390" s="3386">
        <f t="shared" ca="1" si="770"/>
        <v>0</v>
      </c>
      <c r="CP390" s="1182"/>
      <c r="CQ390" s="1183"/>
      <c r="CR390" s="1184"/>
      <c r="CS390" s="2375" t="str">
        <f t="shared" si="733"/>
        <v/>
      </c>
      <c r="CT390" s="1186"/>
      <c r="CU390" s="1187"/>
      <c r="CV390" s="1695"/>
      <c r="CW390" s="1695"/>
      <c r="CX390" s="1695"/>
      <c r="CY390" s="1695"/>
      <c r="CZ390" s="1695"/>
      <c r="DA390" s="1695"/>
      <c r="DB390" s="1695"/>
      <c r="DC390" s="1188"/>
      <c r="DD390" s="1807"/>
      <c r="DE390" s="920"/>
      <c r="DF390" s="920"/>
      <c r="DG390" s="920"/>
      <c r="DH390" s="920"/>
      <c r="DI390" s="920"/>
      <c r="DJ390" s="920"/>
      <c r="DK390" s="920"/>
      <c r="DL390" s="921"/>
      <c r="DM390" s="921"/>
      <c r="DN390" s="921"/>
      <c r="DO390" s="921"/>
      <c r="DP390" s="921"/>
      <c r="DQ390" s="921"/>
      <c r="DR390" s="921"/>
      <c r="DS390" s="922"/>
      <c r="DT390" s="2504"/>
      <c r="DU390" s="923"/>
      <c r="DV390" s="923"/>
      <c r="DW390" s="923"/>
      <c r="DX390" s="923"/>
      <c r="DY390" s="923"/>
      <c r="DZ390" s="923"/>
      <c r="EA390" s="923"/>
      <c r="EB390" s="922"/>
      <c r="ED390" s="924"/>
      <c r="EE390" s="925"/>
      <c r="EF390" s="851"/>
      <c r="EG390" s="856"/>
      <c r="EH390" s="361"/>
      <c r="EI390" s="361"/>
      <c r="EJ390" s="361"/>
      <c r="EK390" s="33"/>
      <c r="EO390" s="360"/>
      <c r="ES390" s="1817"/>
      <c r="FA390" s="1436"/>
      <c r="FF390" s="926"/>
      <c r="FG390" s="926"/>
      <c r="FH390" s="926"/>
      <c r="FJ390" s="801"/>
      <c r="FK390" s="333"/>
      <c r="FP390" s="336"/>
      <c r="FQ390" s="336"/>
      <c r="FR390" s="336"/>
      <c r="FS390" s="336"/>
      <c r="FT390" s="336"/>
      <c r="FU390" s="336"/>
      <c r="FV390" s="336"/>
      <c r="FW390" s="341"/>
      <c r="FY390" s="357"/>
      <c r="FZ390" s="357"/>
      <c r="GA390" s="357"/>
      <c r="GB390" s="357"/>
      <c r="GC390" s="357"/>
      <c r="GD390" s="357"/>
      <c r="GE390" s="357"/>
      <c r="GJ390" s="105"/>
    </row>
    <row r="391" spans="3:257" s="84" customFormat="1" ht="15" hidden="1" customHeight="1">
      <c r="C391" s="738"/>
      <c r="D391" s="1324"/>
      <c r="E391" s="1155"/>
      <c r="F391" s="1156"/>
      <c r="G391" s="1156"/>
      <c r="H391" s="1156"/>
      <c r="I391" s="1156"/>
      <c r="J391" s="1156"/>
      <c r="K391" s="947"/>
      <c r="L391" s="947"/>
      <c r="M391" s="1157"/>
      <c r="N391" s="1157"/>
      <c r="O391" s="1157"/>
      <c r="P391" s="1157"/>
      <c r="Q391" s="1157"/>
      <c r="R391" s="1157"/>
      <c r="S391" s="1157"/>
      <c r="T391" s="1157"/>
      <c r="U391" s="1157"/>
      <c r="V391" s="1158"/>
      <c r="W391" s="947"/>
      <c r="X391" s="947"/>
      <c r="Y391" s="947"/>
      <c r="Z391" s="947"/>
      <c r="AA391" s="947"/>
      <c r="AB391" s="1159"/>
      <c r="AC391" s="1159"/>
      <c r="AD391" s="1160"/>
      <c r="AE391" s="1161"/>
      <c r="AF391" s="1162"/>
      <c r="AG391" s="1161"/>
      <c r="AH391" s="1161"/>
      <c r="AI391" s="1161"/>
      <c r="AJ391" s="1161"/>
      <c r="AK391" s="1161"/>
      <c r="AL391" s="1161"/>
      <c r="AM391" s="1161"/>
      <c r="AN391" s="1161"/>
      <c r="AO391" s="1161"/>
      <c r="AP391" s="1163"/>
      <c r="AQ391" s="1161"/>
      <c r="AR391" s="1161"/>
      <c r="AS391" s="1161"/>
      <c r="AT391" s="1161"/>
      <c r="AU391" s="1161"/>
      <c r="AV391" s="1161"/>
      <c r="AW391" s="1161"/>
      <c r="AX391" s="1161"/>
      <c r="AY391" s="1161"/>
      <c r="AZ391" s="1161"/>
      <c r="BA391" s="1161"/>
      <c r="BB391" s="1161"/>
      <c r="BC391" s="1161"/>
      <c r="BD391" s="1161"/>
      <c r="BE391" s="1161"/>
      <c r="BF391" s="1161"/>
      <c r="BG391" s="1164"/>
      <c r="BH391" s="1165"/>
      <c r="BI391" s="1166"/>
      <c r="BJ391" s="1167"/>
      <c r="BK391" s="1168"/>
      <c r="BL391" s="1169"/>
      <c r="BM391" s="1169"/>
      <c r="BN391" s="1169"/>
      <c r="BO391" s="1169"/>
      <c r="BP391" s="1170"/>
      <c r="BQ391" s="1171"/>
      <c r="BR391" s="1172"/>
      <c r="BS391" s="1173"/>
      <c r="BT391" s="1174"/>
      <c r="BU391" s="1175"/>
      <c r="BV391" s="1176"/>
      <c r="BW391" s="1177"/>
      <c r="BX391" s="4320" t="str">
        <f t="shared" si="771"/>
        <v>SAĞLIK BİL. FAK.</v>
      </c>
      <c r="BY391" s="4321"/>
      <c r="BZ391" s="4321"/>
      <c r="CA391" s="4322"/>
      <c r="CB391" s="3385"/>
      <c r="CC391" s="3386"/>
      <c r="CD391" s="3385"/>
      <c r="CE391" s="3387"/>
      <c r="CF391" s="3388"/>
      <c r="CG391" s="3386"/>
      <c r="CH391" s="3385"/>
      <c r="CI391" s="3387"/>
      <c r="CJ391" s="3388"/>
      <c r="CK391" s="3386"/>
      <c r="CL391" s="3385">
        <f t="shared" ca="1" si="770"/>
        <v>0</v>
      </c>
      <c r="CM391" s="3386">
        <f t="shared" ca="1" si="770"/>
        <v>0</v>
      </c>
      <c r="CN391" s="3385">
        <f t="shared" ca="1" si="770"/>
        <v>0</v>
      </c>
      <c r="CO391" s="3386">
        <f t="shared" ca="1" si="770"/>
        <v>0</v>
      </c>
      <c r="CP391" s="1182"/>
      <c r="CQ391" s="1183"/>
      <c r="CR391" s="1184"/>
      <c r="CS391" s="2375" t="str">
        <f t="shared" si="733"/>
        <v/>
      </c>
      <c r="CT391" s="1186"/>
      <c r="CU391" s="1187"/>
      <c r="CV391" s="1695"/>
      <c r="CW391" s="1695"/>
      <c r="CX391" s="1695"/>
      <c r="CY391" s="1695"/>
      <c r="CZ391" s="1695"/>
      <c r="DA391" s="1695"/>
      <c r="DB391" s="1695"/>
      <c r="DC391" s="1188"/>
      <c r="DD391" s="1807"/>
      <c r="DE391" s="920"/>
      <c r="DF391" s="920"/>
      <c r="DG391" s="920"/>
      <c r="DH391" s="920"/>
      <c r="DI391" s="920"/>
      <c r="DJ391" s="920"/>
      <c r="DK391" s="920"/>
      <c r="DL391" s="921"/>
      <c r="DM391" s="921"/>
      <c r="DN391" s="921"/>
      <c r="DO391" s="921"/>
      <c r="DP391" s="921"/>
      <c r="DQ391" s="921"/>
      <c r="DR391" s="921"/>
      <c r="DS391" s="922"/>
      <c r="DT391" s="2504"/>
      <c r="DU391" s="923"/>
      <c r="DV391" s="923"/>
      <c r="DW391" s="923"/>
      <c r="DX391" s="923"/>
      <c r="DY391" s="923"/>
      <c r="DZ391" s="923"/>
      <c r="EA391" s="923"/>
      <c r="EB391" s="922"/>
      <c r="ED391" s="924"/>
      <c r="EE391" s="925"/>
      <c r="EF391" s="851"/>
      <c r="EG391" s="856"/>
      <c r="EH391" s="361"/>
      <c r="EI391" s="361"/>
      <c r="EJ391" s="361"/>
      <c r="EK391" s="33"/>
      <c r="EO391" s="360"/>
      <c r="ES391" s="1817"/>
      <c r="FA391" s="1436"/>
      <c r="FF391" s="926"/>
      <c r="FG391" s="926"/>
      <c r="FH391" s="926"/>
      <c r="FJ391" s="801"/>
      <c r="FK391" s="333"/>
      <c r="FP391" s="336"/>
      <c r="FQ391" s="336"/>
      <c r="FR391" s="336"/>
      <c r="FS391" s="336"/>
      <c r="FT391" s="336"/>
      <c r="FU391" s="336"/>
      <c r="FV391" s="336"/>
      <c r="FW391" s="341"/>
      <c r="FY391" s="357"/>
      <c r="FZ391" s="357"/>
      <c r="GA391" s="357"/>
      <c r="GB391" s="357"/>
      <c r="GC391" s="357"/>
      <c r="GD391" s="357"/>
      <c r="GE391" s="357"/>
      <c r="GJ391" s="105"/>
    </row>
    <row r="392" spans="3:257" s="84" customFormat="1" ht="15" hidden="1" customHeight="1">
      <c r="C392" s="738"/>
      <c r="D392" s="1324"/>
      <c r="E392" s="1155"/>
      <c r="F392" s="1156"/>
      <c r="G392" s="1156"/>
      <c r="H392" s="1156"/>
      <c r="I392" s="1156"/>
      <c r="J392" s="1156"/>
      <c r="K392" s="947"/>
      <c r="L392" s="947"/>
      <c r="M392" s="1157"/>
      <c r="N392" s="1157"/>
      <c r="O392" s="1157"/>
      <c r="P392" s="1157"/>
      <c r="Q392" s="1157"/>
      <c r="R392" s="1157"/>
      <c r="S392" s="1157"/>
      <c r="T392" s="1157"/>
      <c r="U392" s="1157"/>
      <c r="V392" s="1158"/>
      <c r="W392" s="947"/>
      <c r="X392" s="947"/>
      <c r="Y392" s="947"/>
      <c r="Z392" s="947"/>
      <c r="AA392" s="947"/>
      <c r="AB392" s="1159"/>
      <c r="AC392" s="1159"/>
      <c r="AD392" s="1160"/>
      <c r="AE392" s="1161"/>
      <c r="AF392" s="1162"/>
      <c r="AG392" s="1161"/>
      <c r="AH392" s="1161"/>
      <c r="AI392" s="1161"/>
      <c r="AJ392" s="1161"/>
      <c r="AK392" s="1161"/>
      <c r="AL392" s="1161"/>
      <c r="AM392" s="1161"/>
      <c r="AN392" s="1161"/>
      <c r="AO392" s="1161"/>
      <c r="AP392" s="1163"/>
      <c r="AQ392" s="1161"/>
      <c r="AR392" s="1161"/>
      <c r="AS392" s="1161"/>
      <c r="AT392" s="1161"/>
      <c r="AU392" s="1161"/>
      <c r="AV392" s="1161"/>
      <c r="AW392" s="1161"/>
      <c r="AX392" s="1161"/>
      <c r="AY392" s="1161"/>
      <c r="AZ392" s="1161"/>
      <c r="BA392" s="1161"/>
      <c r="BB392" s="1161"/>
      <c r="BC392" s="1161"/>
      <c r="BD392" s="1161"/>
      <c r="BE392" s="1161"/>
      <c r="BF392" s="1161"/>
      <c r="BG392" s="1164"/>
      <c r="BH392" s="1165"/>
      <c r="BI392" s="1166"/>
      <c r="BJ392" s="1167"/>
      <c r="BK392" s="1168"/>
      <c r="BL392" s="1169"/>
      <c r="BM392" s="1169"/>
      <c r="BN392" s="1169"/>
      <c r="BO392" s="1169"/>
      <c r="BP392" s="1170"/>
      <c r="BQ392" s="1171"/>
      <c r="BR392" s="1172"/>
      <c r="BS392" s="1173"/>
      <c r="BT392" s="1174"/>
      <c r="BU392" s="1175"/>
      <c r="BV392" s="1176"/>
      <c r="BW392" s="1177"/>
      <c r="BX392" s="4320" t="str">
        <f t="shared" si="771"/>
        <v>MİMARLIK FAK.</v>
      </c>
      <c r="BY392" s="4321"/>
      <c r="BZ392" s="4321"/>
      <c r="CA392" s="4322"/>
      <c r="CB392" s="3385"/>
      <c r="CC392" s="3386"/>
      <c r="CD392" s="3385"/>
      <c r="CE392" s="3387"/>
      <c r="CF392" s="3388"/>
      <c r="CG392" s="3386"/>
      <c r="CH392" s="3385"/>
      <c r="CI392" s="3387"/>
      <c r="CJ392" s="3388"/>
      <c r="CK392" s="3386"/>
      <c r="CL392" s="3385">
        <f t="shared" ca="1" si="770"/>
        <v>0</v>
      </c>
      <c r="CM392" s="3386">
        <f t="shared" ca="1" si="770"/>
        <v>0</v>
      </c>
      <c r="CN392" s="3385">
        <f t="shared" ca="1" si="770"/>
        <v>0</v>
      </c>
      <c r="CO392" s="3386">
        <f t="shared" ca="1" si="770"/>
        <v>0</v>
      </c>
      <c r="CP392" s="1182"/>
      <c r="CQ392" s="1183"/>
      <c r="CR392" s="1184"/>
      <c r="CS392" s="2375" t="str">
        <f t="shared" si="733"/>
        <v/>
      </c>
      <c r="CT392" s="1186"/>
      <c r="CU392" s="1187"/>
      <c r="CV392" s="1695"/>
      <c r="CW392" s="1695"/>
      <c r="CX392" s="1695"/>
      <c r="CY392" s="1695"/>
      <c r="CZ392" s="1695"/>
      <c r="DA392" s="1695"/>
      <c r="DB392" s="1695"/>
      <c r="DC392" s="1188"/>
      <c r="DD392" s="1807"/>
      <c r="DE392" s="920"/>
      <c r="DF392" s="920"/>
      <c r="DG392" s="920"/>
      <c r="DH392" s="920"/>
      <c r="DI392" s="920"/>
      <c r="DJ392" s="920"/>
      <c r="DK392" s="920"/>
      <c r="DL392" s="921"/>
      <c r="DM392" s="921"/>
      <c r="DN392" s="921"/>
      <c r="DO392" s="921"/>
      <c r="DP392" s="921"/>
      <c r="DQ392" s="921"/>
      <c r="DR392" s="921"/>
      <c r="DS392" s="922"/>
      <c r="DT392" s="2504"/>
      <c r="DU392" s="923"/>
      <c r="DV392" s="923"/>
      <c r="DW392" s="923"/>
      <c r="DX392" s="923"/>
      <c r="DY392" s="923"/>
      <c r="DZ392" s="923"/>
      <c r="EA392" s="923"/>
      <c r="EB392" s="922"/>
      <c r="ED392" s="924"/>
      <c r="EE392" s="925"/>
      <c r="EF392" s="851"/>
      <c r="EG392" s="856"/>
      <c r="EH392" s="361"/>
      <c r="EI392" s="361"/>
      <c r="EJ392" s="361"/>
      <c r="EK392" s="33"/>
      <c r="EO392" s="360"/>
      <c r="ES392" s="1817"/>
      <c r="FA392" s="1436"/>
      <c r="FF392" s="926"/>
      <c r="FG392" s="926"/>
      <c r="FH392" s="926"/>
      <c r="FJ392" s="801"/>
      <c r="FK392" s="333"/>
      <c r="FP392" s="336"/>
      <c r="FQ392" s="336"/>
      <c r="FR392" s="336"/>
      <c r="FS392" s="336"/>
      <c r="FT392" s="336"/>
      <c r="FU392" s="336"/>
      <c r="FV392" s="336"/>
      <c r="FW392" s="341"/>
      <c r="FY392" s="357"/>
      <c r="FZ392" s="357"/>
      <c r="GA392" s="357"/>
      <c r="GB392" s="357"/>
      <c r="GC392" s="357"/>
      <c r="GD392" s="357"/>
      <c r="GE392" s="357"/>
      <c r="GJ392" s="105"/>
    </row>
    <row r="393" spans="3:257" s="84" customFormat="1" ht="15" hidden="1" customHeight="1">
      <c r="C393" s="738"/>
      <c r="D393" s="1324"/>
      <c r="E393" s="1155"/>
      <c r="F393" s="1156"/>
      <c r="G393" s="1156"/>
      <c r="H393" s="1156"/>
      <c r="I393" s="1156"/>
      <c r="J393" s="1156"/>
      <c r="K393" s="947"/>
      <c r="L393" s="947"/>
      <c r="M393" s="1157"/>
      <c r="N393" s="1157"/>
      <c r="O393" s="1157"/>
      <c r="P393" s="1157"/>
      <c r="Q393" s="1157"/>
      <c r="R393" s="1157"/>
      <c r="S393" s="1157"/>
      <c r="T393" s="1157"/>
      <c r="U393" s="1157"/>
      <c r="V393" s="1158"/>
      <c r="W393" s="947"/>
      <c r="X393" s="947"/>
      <c r="Y393" s="947"/>
      <c r="Z393" s="947"/>
      <c r="AA393" s="947"/>
      <c r="AB393" s="1159"/>
      <c r="AC393" s="1159"/>
      <c r="AD393" s="1160"/>
      <c r="AE393" s="1161"/>
      <c r="AF393" s="1162"/>
      <c r="AG393" s="1161"/>
      <c r="AH393" s="1161"/>
      <c r="AI393" s="1161"/>
      <c r="AJ393" s="1161"/>
      <c r="AK393" s="1161"/>
      <c r="AL393" s="1161"/>
      <c r="AM393" s="1161"/>
      <c r="AN393" s="1161"/>
      <c r="AO393" s="1161"/>
      <c r="AP393" s="1163"/>
      <c r="AQ393" s="1161"/>
      <c r="AR393" s="1161"/>
      <c r="AS393" s="1161"/>
      <c r="AT393" s="1161"/>
      <c r="AU393" s="1161"/>
      <c r="AV393" s="1161"/>
      <c r="AW393" s="1161"/>
      <c r="AX393" s="1161"/>
      <c r="AY393" s="1161"/>
      <c r="AZ393" s="1161"/>
      <c r="BA393" s="1161"/>
      <c r="BB393" s="1161"/>
      <c r="BC393" s="1161"/>
      <c r="BD393" s="1161"/>
      <c r="BE393" s="1161"/>
      <c r="BF393" s="1161"/>
      <c r="BG393" s="1164"/>
      <c r="BH393" s="1165"/>
      <c r="BI393" s="1166"/>
      <c r="BJ393" s="1167"/>
      <c r="BK393" s="1168"/>
      <c r="BL393" s="1169"/>
      <c r="BM393" s="1169"/>
      <c r="BN393" s="1169"/>
      <c r="BO393" s="1169"/>
      <c r="BP393" s="1170"/>
      <c r="BQ393" s="1171"/>
      <c r="BR393" s="1172"/>
      <c r="BS393" s="1173"/>
      <c r="BT393" s="1174"/>
      <c r="BU393" s="1175"/>
      <c r="BV393" s="1176"/>
      <c r="BW393" s="1177"/>
      <c r="BX393" s="4320" t="str">
        <f t="shared" si="771"/>
        <v>ZİRAAT FAK.</v>
      </c>
      <c r="BY393" s="4321"/>
      <c r="BZ393" s="4321"/>
      <c r="CA393" s="4322"/>
      <c r="CB393" s="3385"/>
      <c r="CC393" s="3386"/>
      <c r="CD393" s="3385"/>
      <c r="CE393" s="3387"/>
      <c r="CF393" s="3388"/>
      <c r="CG393" s="3386"/>
      <c r="CH393" s="3385"/>
      <c r="CI393" s="3387"/>
      <c r="CJ393" s="3388"/>
      <c r="CK393" s="3386"/>
      <c r="CL393" s="3385">
        <f t="shared" ca="1" si="770"/>
        <v>0</v>
      </c>
      <c r="CM393" s="3386">
        <f t="shared" ca="1" si="770"/>
        <v>0</v>
      </c>
      <c r="CN393" s="3385">
        <f t="shared" ca="1" si="770"/>
        <v>0</v>
      </c>
      <c r="CO393" s="3386">
        <f t="shared" ca="1" si="770"/>
        <v>0</v>
      </c>
      <c r="CP393" s="1182"/>
      <c r="CQ393" s="1183"/>
      <c r="CR393" s="1184"/>
      <c r="CS393" s="2375" t="str">
        <f t="shared" si="733"/>
        <v/>
      </c>
      <c r="CT393" s="1186"/>
      <c r="CU393" s="1187"/>
      <c r="CV393" s="1695"/>
      <c r="CW393" s="1695"/>
      <c r="CX393" s="1695"/>
      <c r="CY393" s="1695"/>
      <c r="CZ393" s="1695"/>
      <c r="DA393" s="1695"/>
      <c r="DB393" s="1695"/>
      <c r="DC393" s="1188"/>
      <c r="DD393" s="1807"/>
      <c r="DE393" s="920"/>
      <c r="DF393" s="920"/>
      <c r="DG393" s="920"/>
      <c r="DH393" s="920"/>
      <c r="DI393" s="920"/>
      <c r="DJ393" s="920"/>
      <c r="DK393" s="920"/>
      <c r="DL393" s="921"/>
      <c r="DM393" s="921"/>
      <c r="DN393" s="921"/>
      <c r="DO393" s="921"/>
      <c r="DP393" s="921"/>
      <c r="DQ393" s="921"/>
      <c r="DR393" s="921"/>
      <c r="DS393" s="922"/>
      <c r="DT393" s="2504"/>
      <c r="DU393" s="923"/>
      <c r="DV393" s="923"/>
      <c r="DW393" s="923"/>
      <c r="DX393" s="923"/>
      <c r="DY393" s="923"/>
      <c r="DZ393" s="923"/>
      <c r="EA393" s="923"/>
      <c r="EB393" s="922"/>
      <c r="ED393" s="924"/>
      <c r="EE393" s="925"/>
      <c r="EF393" s="851"/>
      <c r="EG393" s="856"/>
      <c r="EH393" s="361"/>
      <c r="EI393" s="361"/>
      <c r="EJ393" s="361"/>
      <c r="EK393" s="33"/>
      <c r="EO393" s="360"/>
      <c r="ES393" s="1817"/>
      <c r="FA393" s="1436"/>
      <c r="FF393" s="926"/>
      <c r="FG393" s="926"/>
      <c r="FH393" s="926"/>
      <c r="FJ393" s="801"/>
      <c r="FK393" s="333"/>
      <c r="FP393" s="336"/>
      <c r="FQ393" s="336"/>
      <c r="FR393" s="336"/>
      <c r="FS393" s="336"/>
      <c r="FT393" s="336"/>
      <c r="FU393" s="336"/>
      <c r="FV393" s="336"/>
      <c r="FW393" s="341"/>
      <c r="FY393" s="357"/>
      <c r="FZ393" s="357"/>
      <c r="GA393" s="357"/>
      <c r="GB393" s="357"/>
      <c r="GC393" s="357"/>
      <c r="GD393" s="357"/>
      <c r="GE393" s="357"/>
      <c r="GJ393" s="105"/>
    </row>
    <row r="394" spans="3:257" s="84" customFormat="1" ht="15" hidden="1" customHeight="1">
      <c r="C394" s="738"/>
      <c r="D394" s="1324"/>
      <c r="E394" s="1155"/>
      <c r="F394" s="1156"/>
      <c r="G394" s="1156"/>
      <c r="H394" s="1156"/>
      <c r="I394" s="1156"/>
      <c r="J394" s="1156"/>
      <c r="K394" s="947"/>
      <c r="L394" s="947"/>
      <c r="M394" s="1157"/>
      <c r="N394" s="1157"/>
      <c r="O394" s="1157"/>
      <c r="P394" s="1157"/>
      <c r="Q394" s="1157"/>
      <c r="R394" s="1157"/>
      <c r="S394" s="1157"/>
      <c r="T394" s="1157"/>
      <c r="U394" s="1157"/>
      <c r="V394" s="1158"/>
      <c r="W394" s="947"/>
      <c r="X394" s="947"/>
      <c r="Y394" s="947"/>
      <c r="Z394" s="947"/>
      <c r="AA394" s="947"/>
      <c r="AB394" s="1159"/>
      <c r="AC394" s="1159"/>
      <c r="AD394" s="1160"/>
      <c r="AE394" s="1161"/>
      <c r="AF394" s="1162"/>
      <c r="AG394" s="1161"/>
      <c r="AH394" s="1161"/>
      <c r="AI394" s="1161"/>
      <c r="AJ394" s="1161"/>
      <c r="AK394" s="1161"/>
      <c r="AL394" s="1161"/>
      <c r="AM394" s="1161"/>
      <c r="AN394" s="1161"/>
      <c r="AO394" s="1161"/>
      <c r="AP394" s="1163"/>
      <c r="AQ394" s="1161"/>
      <c r="AR394" s="1161"/>
      <c r="AS394" s="1161"/>
      <c r="AT394" s="1161"/>
      <c r="AU394" s="1161"/>
      <c r="AV394" s="1161"/>
      <c r="AW394" s="1161"/>
      <c r="AX394" s="1161"/>
      <c r="AY394" s="1161"/>
      <c r="AZ394" s="1161"/>
      <c r="BA394" s="1161"/>
      <c r="BB394" s="1161"/>
      <c r="BC394" s="1161"/>
      <c r="BD394" s="1161"/>
      <c r="BE394" s="1161"/>
      <c r="BF394" s="1161"/>
      <c r="BG394" s="1164"/>
      <c r="BH394" s="1165"/>
      <c r="BI394" s="1166"/>
      <c r="BJ394" s="1167"/>
      <c r="BK394" s="1168"/>
      <c r="BL394" s="1169"/>
      <c r="BM394" s="1169"/>
      <c r="BN394" s="1169"/>
      <c r="BO394" s="1169"/>
      <c r="BP394" s="1170"/>
      <c r="BQ394" s="1171"/>
      <c r="BR394" s="1172"/>
      <c r="BS394" s="1173"/>
      <c r="BT394" s="1174"/>
      <c r="BU394" s="1175"/>
      <c r="BV394" s="1176"/>
      <c r="BW394" s="1177"/>
      <c r="BX394" s="4320">
        <f t="shared" si="771"/>
        <v>0</v>
      </c>
      <c r="BY394" s="4321"/>
      <c r="BZ394" s="4321"/>
      <c r="CA394" s="4322"/>
      <c r="CB394" s="3385"/>
      <c r="CC394" s="3386"/>
      <c r="CD394" s="3385"/>
      <c r="CE394" s="3387"/>
      <c r="CF394" s="3388"/>
      <c r="CG394" s="3386"/>
      <c r="CH394" s="3385"/>
      <c r="CI394" s="3387"/>
      <c r="CJ394" s="3388"/>
      <c r="CK394" s="3386"/>
      <c r="CL394" s="3385">
        <f t="shared" ca="1" si="770"/>
        <v>0</v>
      </c>
      <c r="CM394" s="3386">
        <f t="shared" ca="1" si="770"/>
        <v>0</v>
      </c>
      <c r="CN394" s="3385">
        <f t="shared" ca="1" si="770"/>
        <v>0</v>
      </c>
      <c r="CO394" s="3386">
        <f t="shared" ca="1" si="770"/>
        <v>0</v>
      </c>
      <c r="CP394" s="1182"/>
      <c r="CQ394" s="1183"/>
      <c r="CR394" s="1184"/>
      <c r="CS394" s="2375" t="str">
        <f t="shared" si="733"/>
        <v/>
      </c>
      <c r="CT394" s="1186"/>
      <c r="CU394" s="1187"/>
      <c r="CV394" s="1695"/>
      <c r="CW394" s="1695"/>
      <c r="CX394" s="1695"/>
      <c r="CY394" s="1695"/>
      <c r="CZ394" s="1695"/>
      <c r="DA394" s="1695"/>
      <c r="DB394" s="1695"/>
      <c r="DC394" s="1188"/>
      <c r="DD394" s="1807"/>
      <c r="DE394" s="920"/>
      <c r="DF394" s="920"/>
      <c r="DG394" s="920"/>
      <c r="DH394" s="920"/>
      <c r="DI394" s="920"/>
      <c r="DJ394" s="920"/>
      <c r="DK394" s="920"/>
      <c r="DL394" s="921"/>
      <c r="DM394" s="921"/>
      <c r="DN394" s="921"/>
      <c r="DO394" s="921"/>
      <c r="DP394" s="921"/>
      <c r="DQ394" s="921"/>
      <c r="DR394" s="921"/>
      <c r="DS394" s="922"/>
      <c r="DT394" s="2504"/>
      <c r="DU394" s="923"/>
      <c r="DV394" s="923"/>
      <c r="DW394" s="923"/>
      <c r="DX394" s="923"/>
      <c r="DY394" s="923"/>
      <c r="DZ394" s="923"/>
      <c r="EA394" s="923"/>
      <c r="EB394" s="922"/>
      <c r="ED394" s="924"/>
      <c r="EE394" s="925"/>
      <c r="EF394" s="851"/>
      <c r="EG394" s="856"/>
      <c r="EH394" s="361"/>
      <c r="EI394" s="361"/>
      <c r="EJ394" s="361"/>
      <c r="EK394" s="33"/>
      <c r="EO394" s="360"/>
      <c r="ES394" s="1817"/>
      <c r="FA394" s="1436"/>
      <c r="FF394" s="926"/>
      <c r="FG394" s="926"/>
      <c r="FH394" s="926"/>
      <c r="FJ394" s="801"/>
      <c r="FK394" s="333"/>
      <c r="FP394" s="336"/>
      <c r="FQ394" s="336"/>
      <c r="FR394" s="336"/>
      <c r="FS394" s="336"/>
      <c r="FT394" s="336"/>
      <c r="FU394" s="336"/>
      <c r="FV394" s="336"/>
      <c r="FW394" s="341"/>
      <c r="FY394" s="357"/>
      <c r="FZ394" s="357"/>
      <c r="GA394" s="357"/>
      <c r="GB394" s="357"/>
      <c r="GC394" s="357"/>
      <c r="GD394" s="357"/>
      <c r="GE394" s="357"/>
      <c r="GJ394" s="105"/>
    </row>
    <row r="395" spans="3:257" s="84" customFormat="1" ht="15" hidden="1" customHeight="1">
      <c r="C395" s="738"/>
      <c r="D395" s="1324"/>
      <c r="E395" s="1189"/>
      <c r="F395" s="1190"/>
      <c r="G395" s="1190"/>
      <c r="H395" s="1190"/>
      <c r="I395" s="1190"/>
      <c r="J395" s="1190"/>
      <c r="K395" s="952"/>
      <c r="L395" s="952"/>
      <c r="M395" s="1191"/>
      <c r="N395" s="1191"/>
      <c r="O395" s="1191"/>
      <c r="P395" s="1191"/>
      <c r="Q395" s="1191"/>
      <c r="R395" s="1191"/>
      <c r="S395" s="1191"/>
      <c r="T395" s="1191"/>
      <c r="U395" s="1191"/>
      <c r="V395" s="1192"/>
      <c r="W395" s="952"/>
      <c r="X395" s="952"/>
      <c r="Y395" s="952"/>
      <c r="Z395" s="952"/>
      <c r="AA395" s="952"/>
      <c r="AB395" s="1193"/>
      <c r="AC395" s="1193"/>
      <c r="AD395" s="1194"/>
      <c r="AE395" s="1195"/>
      <c r="AF395" s="1196"/>
      <c r="AG395" s="1195"/>
      <c r="AH395" s="1195"/>
      <c r="AI395" s="1195"/>
      <c r="AJ395" s="1195"/>
      <c r="AK395" s="1195"/>
      <c r="AL395" s="1195"/>
      <c r="AM395" s="1195"/>
      <c r="AN395" s="1195"/>
      <c r="AO395" s="1195"/>
      <c r="AP395" s="1197"/>
      <c r="AQ395" s="1195"/>
      <c r="AR395" s="1195"/>
      <c r="AS395" s="1195"/>
      <c r="AT395" s="1195"/>
      <c r="AU395" s="1195"/>
      <c r="AV395" s="1195"/>
      <c r="AW395" s="1195"/>
      <c r="AX395" s="1195"/>
      <c r="AY395" s="1195"/>
      <c r="AZ395" s="1195"/>
      <c r="BA395" s="1195"/>
      <c r="BB395" s="1195"/>
      <c r="BC395" s="1195"/>
      <c r="BD395" s="1195"/>
      <c r="BE395" s="1195"/>
      <c r="BF395" s="1195"/>
      <c r="BG395" s="1198"/>
      <c r="BH395" s="1199"/>
      <c r="BI395" s="1200"/>
      <c r="BJ395" s="1201"/>
      <c r="BK395" s="1202"/>
      <c r="BL395" s="1203"/>
      <c r="BM395" s="1203"/>
      <c r="BN395" s="1203"/>
      <c r="BO395" s="1203"/>
      <c r="BP395" s="1204"/>
      <c r="BQ395" s="1205"/>
      <c r="BR395" s="1206"/>
      <c r="BS395" s="1207"/>
      <c r="BT395" s="1208"/>
      <c r="BU395" s="1209"/>
      <c r="BV395" s="1210"/>
      <c r="BW395" s="1211"/>
      <c r="BX395" s="4320">
        <f t="shared" si="771"/>
        <v>0</v>
      </c>
      <c r="BY395" s="4321"/>
      <c r="BZ395" s="4321"/>
      <c r="CA395" s="4322"/>
      <c r="CB395" s="3389"/>
      <c r="CC395" s="3390"/>
      <c r="CD395" s="3389"/>
      <c r="CE395" s="3391"/>
      <c r="CF395" s="3392"/>
      <c r="CG395" s="3390"/>
      <c r="CH395" s="3389"/>
      <c r="CI395" s="3391"/>
      <c r="CJ395" s="3392"/>
      <c r="CK395" s="3390"/>
      <c r="CL395" s="3389">
        <f t="shared" ca="1" si="770"/>
        <v>0</v>
      </c>
      <c r="CM395" s="3390">
        <f t="shared" ca="1" si="770"/>
        <v>0</v>
      </c>
      <c r="CN395" s="3389">
        <f t="shared" ca="1" si="770"/>
        <v>0</v>
      </c>
      <c r="CO395" s="3390">
        <f t="shared" ca="1" si="770"/>
        <v>0</v>
      </c>
      <c r="CP395" s="1212"/>
      <c r="CQ395" s="1213"/>
      <c r="CR395" s="1214"/>
      <c r="CS395" s="2375" t="str">
        <f t="shared" si="733"/>
        <v/>
      </c>
      <c r="CT395" s="1216"/>
      <c r="CU395" s="1217"/>
      <c r="CV395" s="1696"/>
      <c r="CW395" s="1696"/>
      <c r="CX395" s="1696"/>
      <c r="CY395" s="1696"/>
      <c r="CZ395" s="1696"/>
      <c r="DA395" s="1696"/>
      <c r="DB395" s="1696"/>
      <c r="DC395" s="1218"/>
      <c r="DD395" s="1807"/>
      <c r="DE395" s="920"/>
      <c r="DF395" s="920"/>
      <c r="DG395" s="920"/>
      <c r="DH395" s="920"/>
      <c r="DI395" s="920"/>
      <c r="DJ395" s="920"/>
      <c r="DK395" s="920"/>
      <c r="DL395" s="921"/>
      <c r="DM395" s="921"/>
      <c r="DN395" s="921"/>
      <c r="DO395" s="921"/>
      <c r="DP395" s="921"/>
      <c r="DQ395" s="921"/>
      <c r="DR395" s="921"/>
      <c r="DS395" s="922"/>
      <c r="DT395" s="2504"/>
      <c r="DU395" s="923"/>
      <c r="DV395" s="923"/>
      <c r="DW395" s="923"/>
      <c r="DX395" s="923"/>
      <c r="DY395" s="923"/>
      <c r="DZ395" s="923"/>
      <c r="EA395" s="923"/>
      <c r="EB395" s="922"/>
      <c r="ED395" s="924"/>
      <c r="EE395" s="925"/>
      <c r="EF395" s="851"/>
      <c r="EG395" s="856"/>
      <c r="EH395" s="361"/>
      <c r="EI395" s="361"/>
      <c r="EJ395" s="361"/>
      <c r="EK395" s="33"/>
      <c r="EO395" s="360"/>
      <c r="ES395" s="1817"/>
      <c r="FA395" s="1436"/>
      <c r="FF395" s="926"/>
      <c r="FG395" s="926"/>
      <c r="FH395" s="926"/>
      <c r="FJ395" s="801"/>
      <c r="FK395" s="333"/>
      <c r="FP395" s="336"/>
      <c r="FQ395" s="336"/>
      <c r="FR395" s="336"/>
      <c r="FS395" s="336"/>
      <c r="FT395" s="336"/>
      <c r="FU395" s="336"/>
      <c r="FV395" s="336"/>
      <c r="FW395" s="341"/>
      <c r="FY395" s="357"/>
      <c r="FZ395" s="357"/>
      <c r="GA395" s="357"/>
      <c r="GB395" s="357"/>
      <c r="GC395" s="357"/>
      <c r="GD395" s="357"/>
      <c r="GE395" s="357"/>
      <c r="GJ395" s="105"/>
    </row>
    <row r="396" spans="3:257" ht="12.75" hidden="1" customHeight="1">
      <c r="BD396" s="8" t="s">
        <v>46</v>
      </c>
      <c r="BE396" s="8" t="s">
        <v>42</v>
      </c>
    </row>
    <row r="397" spans="3:257" s="57" customFormat="1" ht="12.75" hidden="1" customHeight="1">
      <c r="C397" s="2506"/>
      <c r="D397" s="2506"/>
      <c r="E397" s="271"/>
      <c r="F397" s="272"/>
      <c r="G397" s="272"/>
      <c r="H397" s="272"/>
      <c r="I397" s="272"/>
      <c r="J397" s="272"/>
      <c r="K397" s="272"/>
      <c r="L397" s="272"/>
      <c r="M397" s="1818"/>
      <c r="N397" s="1818"/>
      <c r="O397" s="1818"/>
      <c r="P397" s="1818"/>
      <c r="Q397" s="1818"/>
      <c r="R397" s="1818"/>
      <c r="S397" s="1818"/>
      <c r="T397" s="1818"/>
      <c r="U397" s="1818"/>
      <c r="V397" s="1818"/>
      <c r="W397" s="1818"/>
      <c r="X397" s="1818"/>
      <c r="Y397" s="1818"/>
      <c r="Z397" s="353"/>
      <c r="AA397" s="353"/>
      <c r="AB397" s="353"/>
      <c r="AC397" s="353"/>
      <c r="AD397" s="33"/>
      <c r="AE397" s="33"/>
      <c r="AF397" s="33"/>
      <c r="AG397" s="34"/>
      <c r="AH397" s="58"/>
      <c r="AI397" s="33"/>
      <c r="AJ397" s="33"/>
      <c r="AK397" s="33"/>
      <c r="AL397" s="33"/>
      <c r="AM397" s="33"/>
      <c r="AN397" s="33"/>
      <c r="AO397" s="33"/>
      <c r="AP397" s="33"/>
      <c r="AQ397" s="33"/>
      <c r="AR397" s="33"/>
      <c r="AS397" s="58"/>
      <c r="AT397" s="58"/>
      <c r="AU397" s="1100"/>
      <c r="AV397" s="1101"/>
      <c r="AW397" s="4318" t="str">
        <f>AW296</f>
        <v>EĞİTİM FAK.</v>
      </c>
      <c r="AX397" s="1222" t="s">
        <v>7</v>
      </c>
      <c r="AY397" s="2538"/>
      <c r="AZ397" s="2538"/>
      <c r="BA397" s="2538"/>
      <c r="BB397" s="2538"/>
      <c r="BC397" s="2538"/>
      <c r="BD397" s="1223">
        <f ca="1">CL388</f>
        <v>0</v>
      </c>
      <c r="BE397" s="1224">
        <f ca="1">CN388</f>
        <v>0</v>
      </c>
      <c r="BF397" s="1107"/>
      <c r="BG397" s="1108"/>
      <c r="BH397" s="4334" t="str">
        <f>BH296</f>
        <v>EĞİTİM FAK.</v>
      </c>
      <c r="BI397" s="4335"/>
      <c r="BJ397" s="4336"/>
      <c r="BK397" s="1053" t="s">
        <v>7</v>
      </c>
      <c r="BL397" s="1054"/>
      <c r="BM397" s="1055"/>
      <c r="BN397" s="1055"/>
      <c r="BO397" s="1055"/>
      <c r="BP397" s="1055"/>
      <c r="BQ397" s="1857">
        <f t="shared" ref="BQ397:BR397" ca="1" si="772">IF(BQ30=0,0,IF(BQ$14="X",0,BD397))</f>
        <v>0</v>
      </c>
      <c r="BR397" s="1858">
        <f t="shared" ca="1" si="772"/>
        <v>0</v>
      </c>
      <c r="BS397" s="1056"/>
      <c r="BT397" s="1055"/>
      <c r="BU397" s="1055"/>
      <c r="BV397" s="1055"/>
      <c r="BW397" s="1055"/>
      <c r="BX397" s="1857">
        <f t="shared" ref="BX397" ca="1" si="773">IF(BX30=0,0,IF($BS$14="X",0,BD397))</f>
        <v>0</v>
      </c>
      <c r="BY397" s="1864">
        <f ca="1">IF(BY30=0,0,IF($BS$14="X",0,BE397))</f>
        <v>0</v>
      </c>
      <c r="BZ397" s="1057"/>
      <c r="CA397" s="1057"/>
      <c r="CB397" s="1057"/>
      <c r="CC397" s="1055"/>
      <c r="CD397" s="1058"/>
      <c r="CE397" s="1869">
        <f t="shared" ref="CE397:CE408" ca="1" si="774">IF(CE30=0,0,IF(CE$14="X",0,BD397))</f>
        <v>0</v>
      </c>
      <c r="CF397" s="1869">
        <f t="shared" ref="CF397" ca="1" si="775">IF(CF30=0,0,IF(CF$14="X",0,BE397))</f>
        <v>0</v>
      </c>
      <c r="CG397" s="1057"/>
      <c r="CH397" s="1058"/>
      <c r="CI397" s="1058"/>
      <c r="CJ397" s="1058"/>
      <c r="CK397" s="1058"/>
      <c r="CL397" s="1869">
        <f t="shared" ref="CL397:CM397" ca="1" si="776">IF(CL30=0,0,IF(CL$14="X",0,BD397))</f>
        <v>0</v>
      </c>
      <c r="CM397" s="1869">
        <f t="shared" ca="1" si="776"/>
        <v>0</v>
      </c>
      <c r="CN397" s="1057"/>
      <c r="CO397" s="1058"/>
      <c r="CP397" s="1058"/>
      <c r="CQ397" s="1058"/>
      <c r="CR397" s="1058"/>
      <c r="CS397" s="1869">
        <f>IF(CS30=0,0,IF(CS$14="X",0,BD397))</f>
        <v>0</v>
      </c>
      <c r="CT397" s="1875">
        <f>IF(CT30=0,0,IF(CT$14="X",0,BE397))</f>
        <v>0</v>
      </c>
      <c r="CU397" s="857">
        <f t="shared" ref="CU397:CU408" ca="1" si="777">SUM(BL397:CT397)</f>
        <v>0</v>
      </c>
      <c r="CV397" s="1060"/>
      <c r="CW397" s="1061"/>
      <c r="CX397" s="181"/>
      <c r="CY397" s="181"/>
      <c r="CZ397" s="181"/>
      <c r="DA397" s="181"/>
      <c r="DB397" s="181"/>
      <c r="DC397" s="182"/>
      <c r="DD397" s="1801"/>
      <c r="DE397" s="63"/>
      <c r="DF397" s="63"/>
      <c r="DG397" s="63"/>
      <c r="DH397" s="63"/>
      <c r="DI397" s="63"/>
      <c r="DJ397" s="63"/>
      <c r="DK397" s="63"/>
      <c r="DL397" s="64"/>
      <c r="DM397" s="64"/>
      <c r="DN397" s="64"/>
      <c r="DO397" s="64"/>
      <c r="DP397" s="64"/>
      <c r="DQ397" s="64"/>
      <c r="DR397" s="64"/>
      <c r="DS397" s="21"/>
      <c r="EE397" s="1780"/>
      <c r="EN397" s="2506"/>
      <c r="EO397" s="2506"/>
      <c r="EP397" s="2506"/>
      <c r="EQ397" s="2506"/>
      <c r="ER397" s="2506"/>
      <c r="FJ397" s="800"/>
      <c r="FM397" s="271"/>
      <c r="FN397" s="272"/>
      <c r="FO397" s="272"/>
      <c r="FP397" s="272"/>
      <c r="FQ397" s="272"/>
      <c r="FR397" s="272"/>
      <c r="FS397" s="272"/>
      <c r="FT397" s="272"/>
      <c r="FU397" s="301"/>
      <c r="FV397" s="301"/>
      <c r="FW397" s="301"/>
      <c r="FX397" s="301"/>
      <c r="FY397" s="301"/>
      <c r="FZ397" s="301"/>
      <c r="GA397" s="301"/>
      <c r="GB397" s="301"/>
      <c r="GC397" s="301"/>
      <c r="GD397" s="301"/>
      <c r="GE397" s="301"/>
      <c r="GF397" s="301"/>
      <c r="GG397" s="301"/>
      <c r="GH397" s="31"/>
      <c r="GI397" s="31"/>
      <c r="GJ397" s="31"/>
      <c r="GK397" s="31"/>
      <c r="GL397" s="33"/>
      <c r="GM397" s="33"/>
      <c r="GN397" s="33"/>
      <c r="GO397" s="34"/>
      <c r="GP397" s="58"/>
      <c r="GQ397" s="33"/>
      <c r="GR397" s="33"/>
      <c r="GS397" s="33"/>
      <c r="GT397" s="33"/>
      <c r="GU397" s="33"/>
      <c r="GV397" s="33"/>
      <c r="GW397" s="33"/>
      <c r="GX397" s="33"/>
      <c r="GY397" s="33"/>
      <c r="GZ397" s="33"/>
      <c r="HA397" s="58"/>
      <c r="HB397" s="58"/>
      <c r="HC397" s="2505"/>
      <c r="HD397" s="51"/>
      <c r="HE397" s="51"/>
      <c r="HF397" s="51"/>
      <c r="HG397" s="51"/>
      <c r="HH397" s="59"/>
      <c r="HI397" s="39"/>
      <c r="HJ397" s="1040"/>
      <c r="HK397" s="1040"/>
      <c r="HL397" s="1040"/>
      <c r="HM397" s="33"/>
      <c r="HN397" s="90"/>
      <c r="HO397" s="90"/>
      <c r="HP397" s="2503"/>
      <c r="HQ397" s="2503"/>
      <c r="HR397" s="2503"/>
      <c r="HS397" s="2503"/>
      <c r="HT397" s="2503"/>
      <c r="HU397" s="2503"/>
      <c r="HV397" s="2503"/>
      <c r="HW397" s="2503"/>
      <c r="HX397" s="2503"/>
      <c r="HY397" s="2503"/>
      <c r="HZ397" s="2503"/>
      <c r="IA397" s="2503"/>
      <c r="IB397" s="2503"/>
      <c r="IC397" s="2503"/>
      <c r="ID397" s="2503"/>
      <c r="IE397" s="2503"/>
      <c r="IF397" s="2503"/>
      <c r="IG397" s="2503"/>
      <c r="IH397" s="2503"/>
      <c r="II397" s="2503"/>
      <c r="IJ397" s="2503"/>
      <c r="IK397" s="2503"/>
      <c r="IL397" s="2503"/>
      <c r="IM397" s="2503"/>
      <c r="IN397" s="2503"/>
      <c r="IO397" s="2503"/>
      <c r="IP397" s="2503"/>
      <c r="IQ397" s="2503"/>
      <c r="IR397" s="2503"/>
      <c r="IS397" s="2503"/>
      <c r="IT397" s="2503"/>
      <c r="IU397" s="2503"/>
      <c r="IV397" s="2503"/>
      <c r="IW397" s="1247"/>
    </row>
    <row r="398" spans="3:257" s="57" customFormat="1" ht="13.5" hidden="1" customHeight="1" thickBot="1">
      <c r="C398" s="2506"/>
      <c r="D398" s="2506"/>
      <c r="E398" s="271"/>
      <c r="F398" s="272"/>
      <c r="G398" s="272"/>
      <c r="H398" s="272"/>
      <c r="I398" s="272"/>
      <c r="J398" s="272"/>
      <c r="K398" s="272"/>
      <c r="L398" s="272"/>
      <c r="M398" s="1818"/>
      <c r="N398" s="1818"/>
      <c r="O398" s="1818"/>
      <c r="P398" s="1818"/>
      <c r="Q398" s="1818"/>
      <c r="R398" s="1818"/>
      <c r="S398" s="1818"/>
      <c r="T398" s="1818"/>
      <c r="U398" s="1818"/>
      <c r="V398" s="1818"/>
      <c r="W398" s="1818"/>
      <c r="X398" s="1818"/>
      <c r="Y398" s="1818"/>
      <c r="Z398" s="353"/>
      <c r="AA398" s="353"/>
      <c r="AB398" s="353"/>
      <c r="AC398" s="353"/>
      <c r="AD398" s="33"/>
      <c r="AE398" s="33"/>
      <c r="AF398" s="33"/>
      <c r="AG398" s="34"/>
      <c r="AH398" s="58"/>
      <c r="AI398" s="33"/>
      <c r="AJ398" s="33"/>
      <c r="AK398" s="33"/>
      <c r="AL398" s="33"/>
      <c r="AM398" s="33"/>
      <c r="AN398" s="33"/>
      <c r="AO398" s="33"/>
      <c r="AP398" s="33"/>
      <c r="AQ398" s="33"/>
      <c r="AR398" s="33"/>
      <c r="AS398" s="58"/>
      <c r="AT398" s="58"/>
      <c r="AU398" s="1118"/>
      <c r="AV398" s="1119"/>
      <c r="AW398" s="4319"/>
      <c r="AX398" s="1220" t="s">
        <v>8</v>
      </c>
      <c r="AY398" s="2539"/>
      <c r="AZ398" s="2539"/>
      <c r="BA398" s="2539"/>
      <c r="BB398" s="2539"/>
      <c r="BC398" s="2539"/>
      <c r="BD398" s="1219">
        <f ca="1">CM388</f>
        <v>0</v>
      </c>
      <c r="BE398" s="1221">
        <f ca="1">CO388</f>
        <v>0</v>
      </c>
      <c r="BF398" s="1120"/>
      <c r="BG398" s="1121"/>
      <c r="BH398" s="4323"/>
      <c r="BI398" s="4324"/>
      <c r="BJ398" s="4325"/>
      <c r="BK398" s="747" t="s">
        <v>8</v>
      </c>
      <c r="BL398" s="523"/>
      <c r="BM398" s="524"/>
      <c r="BN398" s="524"/>
      <c r="BO398" s="524"/>
      <c r="BP398" s="524"/>
      <c r="BQ398" s="1853">
        <f t="shared" ref="BQ398:BR398" ca="1" si="778">IF(BQ31=0,0,IF(BQ$14="X",0,BD398))</f>
        <v>0</v>
      </c>
      <c r="BR398" s="1854">
        <f t="shared" ca="1" si="778"/>
        <v>0</v>
      </c>
      <c r="BS398" s="525"/>
      <c r="BT398" s="524"/>
      <c r="BU398" s="524"/>
      <c r="BV398" s="524"/>
      <c r="BW398" s="524"/>
      <c r="BX398" s="1853">
        <f t="shared" ref="BX398:BY398" ca="1" si="779">IF(BX31=0,0,IF($BS$14="X",0,BD398))</f>
        <v>0</v>
      </c>
      <c r="BY398" s="1862">
        <f t="shared" ca="1" si="779"/>
        <v>0</v>
      </c>
      <c r="BZ398" s="639"/>
      <c r="CA398" s="639"/>
      <c r="CB398" s="639"/>
      <c r="CC398" s="524"/>
      <c r="CD398" s="526"/>
      <c r="CE398" s="1867">
        <f t="shared" ca="1" si="774"/>
        <v>0</v>
      </c>
      <c r="CF398" s="1867">
        <f t="shared" ref="CF398" ca="1" si="780">IF(CF31=0,0,IF(CF$14="X",0,BE398))</f>
        <v>0</v>
      </c>
      <c r="CG398" s="526"/>
      <c r="CH398" s="526"/>
      <c r="CI398" s="526"/>
      <c r="CJ398" s="526"/>
      <c r="CK398" s="526"/>
      <c r="CL398" s="1867">
        <f t="shared" ref="CL398:CM398" ca="1" si="781">IF(CL31=0,0,IF(CL$14="X",0,BD398))</f>
        <v>0</v>
      </c>
      <c r="CM398" s="1867">
        <f t="shared" ca="1" si="781"/>
        <v>0</v>
      </c>
      <c r="CN398" s="526"/>
      <c r="CO398" s="526"/>
      <c r="CP398" s="526"/>
      <c r="CQ398" s="526"/>
      <c r="CR398" s="526"/>
      <c r="CS398" s="1867">
        <f t="shared" ref="CS398" si="782">IF(CS31=0,0,IF(CS$14="X",0,BD398))</f>
        <v>0</v>
      </c>
      <c r="CT398" s="1873">
        <f t="shared" ref="CT398:CT408" si="783">IF(CT31=0,0,IF(CT$14="X",0,BE398))</f>
        <v>0</v>
      </c>
      <c r="CU398" s="858">
        <f t="shared" ca="1" si="777"/>
        <v>0</v>
      </c>
      <c r="CV398" s="1049"/>
      <c r="CW398" s="1062"/>
      <c r="CX398" s="181"/>
      <c r="CY398" s="181"/>
      <c r="CZ398" s="181"/>
      <c r="DA398" s="181"/>
      <c r="DB398" s="181"/>
      <c r="DC398" s="182"/>
      <c r="DD398" s="1801"/>
      <c r="DE398" s="63"/>
      <c r="DF398" s="63"/>
      <c r="DG398" s="63"/>
      <c r="DH398" s="63"/>
      <c r="DI398" s="63"/>
      <c r="DJ398" s="63"/>
      <c r="DK398" s="63"/>
      <c r="DL398" s="64"/>
      <c r="DM398" s="64"/>
      <c r="DN398" s="64"/>
      <c r="DO398" s="64"/>
      <c r="DP398" s="64"/>
      <c r="DQ398" s="64"/>
      <c r="DR398" s="64"/>
      <c r="DS398" s="21"/>
      <c r="EE398" s="1780"/>
      <c r="EN398" s="2506"/>
      <c r="EO398" s="2506"/>
      <c r="EP398" s="2506"/>
      <c r="EQ398" s="2506"/>
      <c r="ER398" s="2506"/>
      <c r="FJ398" s="800"/>
      <c r="FM398" s="271"/>
      <c r="FN398" s="272"/>
      <c r="FO398" s="272"/>
      <c r="FP398" s="272"/>
      <c r="FQ398" s="272"/>
      <c r="FR398" s="272"/>
      <c r="FS398" s="272"/>
      <c r="FT398" s="272"/>
      <c r="FU398" s="301"/>
      <c r="FV398" s="301"/>
      <c r="FW398" s="301"/>
      <c r="FX398" s="301"/>
      <c r="FY398" s="301"/>
      <c r="FZ398" s="301"/>
      <c r="GA398" s="301"/>
      <c r="GB398" s="301"/>
      <c r="GC398" s="301"/>
      <c r="GD398" s="301"/>
      <c r="GE398" s="301"/>
      <c r="GF398" s="301"/>
      <c r="GG398" s="301"/>
      <c r="GH398" s="31"/>
      <c r="GI398" s="31"/>
      <c r="GJ398" s="31"/>
      <c r="GK398" s="31"/>
      <c r="GL398" s="33"/>
      <c r="GM398" s="33"/>
      <c r="GN398" s="33"/>
      <c r="GO398" s="34"/>
      <c r="GP398" s="58"/>
      <c r="GQ398" s="33"/>
      <c r="GR398" s="33"/>
      <c r="GS398" s="33"/>
      <c r="GT398" s="33"/>
      <c r="GU398" s="33"/>
      <c r="GV398" s="33"/>
      <c r="GW398" s="33"/>
      <c r="GX398" s="33"/>
      <c r="GY398" s="33"/>
      <c r="GZ398" s="33"/>
      <c r="HA398" s="58"/>
      <c r="HB398" s="58"/>
      <c r="HC398" s="2505"/>
      <c r="HD398" s="51"/>
      <c r="HE398" s="51"/>
      <c r="HF398" s="51"/>
      <c r="HG398" s="51"/>
      <c r="HH398" s="59"/>
      <c r="HI398" s="39"/>
      <c r="HJ398" s="1040"/>
      <c r="HK398" s="1040"/>
      <c r="HL398" s="1040"/>
      <c r="HM398" s="33"/>
      <c r="HN398" s="90"/>
      <c r="HO398" s="90"/>
      <c r="HP398" s="2503"/>
      <c r="HQ398" s="2503"/>
      <c r="HR398" s="2503"/>
      <c r="HS398" s="2503"/>
      <c r="HT398" s="2503"/>
      <c r="HU398" s="2503"/>
      <c r="HV398" s="2503"/>
      <c r="HW398" s="2503"/>
      <c r="HX398" s="2503"/>
      <c r="HY398" s="2503"/>
      <c r="HZ398" s="2503"/>
      <c r="IA398" s="2503"/>
      <c r="IB398" s="2503"/>
      <c r="IC398" s="2503"/>
      <c r="ID398" s="2503"/>
      <c r="IE398" s="2503"/>
      <c r="IF398" s="2503"/>
      <c r="IG398" s="2503"/>
      <c r="IH398" s="2503"/>
      <c r="II398" s="2503"/>
      <c r="IJ398" s="2503"/>
      <c r="IK398" s="2503"/>
      <c r="IL398" s="2503"/>
      <c r="IM398" s="2503"/>
      <c r="IN398" s="2503"/>
      <c r="IO398" s="2503"/>
      <c r="IP398" s="2503"/>
      <c r="IQ398" s="2503"/>
      <c r="IR398" s="2503"/>
      <c r="IS398" s="2503"/>
      <c r="IT398" s="2503"/>
      <c r="IU398" s="2503"/>
      <c r="IV398" s="2503"/>
      <c r="IW398" s="1247"/>
    </row>
    <row r="399" spans="3:257" s="57" customFormat="1" ht="12.75" hidden="1" customHeight="1">
      <c r="C399" s="2506"/>
      <c r="D399" s="2506"/>
      <c r="E399" s="271"/>
      <c r="F399" s="272"/>
      <c r="G399" s="272"/>
      <c r="H399" s="272"/>
      <c r="I399" s="272"/>
      <c r="J399" s="272"/>
      <c r="K399" s="272"/>
      <c r="L399" s="272"/>
      <c r="M399" s="1818"/>
      <c r="N399" s="1818"/>
      <c r="O399" s="1818"/>
      <c r="P399" s="1818"/>
      <c r="Q399" s="1818"/>
      <c r="R399" s="1818"/>
      <c r="S399" s="1818"/>
      <c r="T399" s="1818"/>
      <c r="U399" s="1818"/>
      <c r="V399" s="1818"/>
      <c r="W399" s="1818"/>
      <c r="X399" s="1818"/>
      <c r="Y399" s="1818"/>
      <c r="Z399" s="353"/>
      <c r="AA399" s="353"/>
      <c r="AB399" s="353"/>
      <c r="AC399" s="353"/>
      <c r="AD399" s="33"/>
      <c r="AE399" s="33"/>
      <c r="AF399" s="33"/>
      <c r="AG399" s="34"/>
      <c r="AH399" s="58"/>
      <c r="AI399" s="33"/>
      <c r="AJ399" s="33"/>
      <c r="AK399" s="33"/>
      <c r="AL399" s="33"/>
      <c r="AM399" s="33"/>
      <c r="AN399" s="33"/>
      <c r="AO399" s="33"/>
      <c r="AP399" s="33"/>
      <c r="AQ399" s="33"/>
      <c r="AR399" s="33"/>
      <c r="AS399" s="58"/>
      <c r="AT399" s="58"/>
      <c r="AU399" s="1118"/>
      <c r="AV399" s="1119"/>
      <c r="AW399" s="4318" t="str">
        <f t="shared" ref="AW399" si="784">AW298</f>
        <v>FEN EDEBİYAT FAK.</v>
      </c>
      <c r="AX399" s="1222" t="s">
        <v>7</v>
      </c>
      <c r="AY399" s="2538"/>
      <c r="AZ399" s="2538"/>
      <c r="BA399" s="2538"/>
      <c r="BB399" s="2538"/>
      <c r="BC399" s="2538"/>
      <c r="BD399" s="1223">
        <f ca="1">CL389</f>
        <v>0</v>
      </c>
      <c r="BE399" s="1224">
        <f ca="1">CN389</f>
        <v>0</v>
      </c>
      <c r="BF399" s="1120"/>
      <c r="BG399" s="1121"/>
      <c r="BH399" s="4334" t="str">
        <f t="shared" ref="BH399" si="785">BH298</f>
        <v>FEN EDEBİYAT FAK.</v>
      </c>
      <c r="BI399" s="4335"/>
      <c r="BJ399" s="4336"/>
      <c r="BK399" s="747" t="s">
        <v>7</v>
      </c>
      <c r="BL399" s="523"/>
      <c r="BM399" s="524"/>
      <c r="BN399" s="524"/>
      <c r="BO399" s="524"/>
      <c r="BP399" s="524"/>
      <c r="BQ399" s="1853">
        <f t="shared" ref="BQ399:BR399" ca="1" si="786">IF(BQ32=0,0,IF(BQ$14="X",0,BD399))</f>
        <v>0</v>
      </c>
      <c r="BR399" s="1854">
        <f t="shared" ca="1" si="786"/>
        <v>0</v>
      </c>
      <c r="BS399" s="525"/>
      <c r="BT399" s="524"/>
      <c r="BU399" s="524"/>
      <c r="BV399" s="524"/>
      <c r="BW399" s="524"/>
      <c r="BX399" s="1853">
        <f t="shared" ref="BX399:BY399" ca="1" si="787">IF(BX32=0,0,IF($BS$14="X",0,BD399))</f>
        <v>0</v>
      </c>
      <c r="BY399" s="1862">
        <f t="shared" ca="1" si="787"/>
        <v>0</v>
      </c>
      <c r="BZ399" s="639"/>
      <c r="CA399" s="639"/>
      <c r="CB399" s="639"/>
      <c r="CC399" s="524"/>
      <c r="CD399" s="526"/>
      <c r="CE399" s="1867">
        <f t="shared" ca="1" si="774"/>
        <v>0</v>
      </c>
      <c r="CF399" s="1867">
        <f t="shared" ref="CF399" ca="1" si="788">IF(CF32=0,0,IF(CF$14="X",0,BE399))</f>
        <v>0</v>
      </c>
      <c r="CG399" s="526"/>
      <c r="CH399" s="526"/>
      <c r="CI399" s="526"/>
      <c r="CJ399" s="526"/>
      <c r="CK399" s="526"/>
      <c r="CL399" s="1867">
        <f t="shared" ref="CL399:CM399" ca="1" si="789">IF(CL32=0,0,IF(CL$14="X",0,BD399))</f>
        <v>0</v>
      </c>
      <c r="CM399" s="1867">
        <f t="shared" ca="1" si="789"/>
        <v>0</v>
      </c>
      <c r="CN399" s="526"/>
      <c r="CO399" s="526"/>
      <c r="CP399" s="526"/>
      <c r="CQ399" s="526"/>
      <c r="CR399" s="526"/>
      <c r="CS399" s="1867">
        <f t="shared" ref="CS399" si="790">IF(CS32=0,0,IF(CS$14="X",0,BD399))</f>
        <v>0</v>
      </c>
      <c r="CT399" s="1873">
        <f t="shared" si="783"/>
        <v>0</v>
      </c>
      <c r="CU399" s="858">
        <f t="shared" ca="1" si="777"/>
        <v>0</v>
      </c>
      <c r="CV399" s="1049"/>
      <c r="CW399" s="1062"/>
      <c r="CX399" s="181"/>
      <c r="CY399" s="181"/>
      <c r="CZ399" s="181"/>
      <c r="DA399" s="181"/>
      <c r="DB399" s="181"/>
      <c r="DC399" s="182"/>
      <c r="DD399" s="1801"/>
      <c r="DE399" s="63"/>
      <c r="DF399" s="63"/>
      <c r="DG399" s="63"/>
      <c r="DH399" s="63"/>
      <c r="DI399" s="63"/>
      <c r="DJ399" s="63"/>
      <c r="DK399" s="63"/>
      <c r="DL399" s="64"/>
      <c r="DM399" s="64"/>
      <c r="DN399" s="64"/>
      <c r="DO399" s="64"/>
      <c r="DP399" s="64"/>
      <c r="DQ399" s="64"/>
      <c r="DR399" s="64"/>
      <c r="DS399" s="21"/>
      <c r="EE399" s="1780"/>
      <c r="EN399" s="2506"/>
      <c r="EO399" s="2506"/>
      <c r="EP399" s="2506"/>
      <c r="EQ399" s="2506"/>
      <c r="ER399" s="2506"/>
      <c r="FJ399" s="800"/>
      <c r="FM399" s="271"/>
      <c r="FN399" s="272"/>
      <c r="FO399" s="272"/>
      <c r="FP399" s="272"/>
      <c r="FQ399" s="272"/>
      <c r="FR399" s="272"/>
      <c r="FS399" s="272"/>
      <c r="FT399" s="272"/>
      <c r="FU399" s="301"/>
      <c r="FV399" s="301"/>
      <c r="FW399" s="301"/>
      <c r="FX399" s="301"/>
      <c r="FY399" s="301"/>
      <c r="FZ399" s="301"/>
      <c r="GA399" s="301"/>
      <c r="GB399" s="301"/>
      <c r="GC399" s="301"/>
      <c r="GD399" s="301"/>
      <c r="GE399" s="301"/>
      <c r="GF399" s="301"/>
      <c r="GG399" s="301"/>
      <c r="GH399" s="31"/>
      <c r="GI399" s="31"/>
      <c r="GJ399" s="31"/>
      <c r="GK399" s="31"/>
      <c r="GL399" s="33"/>
      <c r="GM399" s="33"/>
      <c r="GN399" s="33"/>
      <c r="GO399" s="34"/>
      <c r="GP399" s="58"/>
      <c r="GQ399" s="33"/>
      <c r="GR399" s="33"/>
      <c r="GS399" s="33"/>
      <c r="GT399" s="33"/>
      <c r="GU399" s="33"/>
      <c r="GV399" s="33"/>
      <c r="GW399" s="33"/>
      <c r="GX399" s="33"/>
      <c r="GY399" s="33"/>
      <c r="GZ399" s="33"/>
      <c r="HA399" s="58"/>
      <c r="HB399" s="58"/>
      <c r="HC399" s="2505"/>
      <c r="HD399" s="51"/>
      <c r="HE399" s="51"/>
      <c r="HF399" s="51"/>
      <c r="HG399" s="51"/>
      <c r="HH399" s="59"/>
      <c r="HI399" s="39"/>
      <c r="HJ399" s="1040"/>
      <c r="HK399" s="1040"/>
      <c r="HL399" s="1040"/>
      <c r="HM399" s="33"/>
      <c r="HN399" s="90"/>
      <c r="HO399" s="90"/>
      <c r="HP399" s="2503"/>
      <c r="HQ399" s="2503"/>
      <c r="HR399" s="2503"/>
      <c r="HS399" s="2503"/>
      <c r="HT399" s="2503"/>
      <c r="HU399" s="2503"/>
      <c r="HV399" s="2503"/>
      <c r="HW399" s="2503"/>
      <c r="HX399" s="2503"/>
      <c r="HY399" s="2503"/>
      <c r="HZ399" s="2503"/>
      <c r="IA399" s="2503"/>
      <c r="IB399" s="2503"/>
      <c r="IC399" s="2503"/>
      <c r="ID399" s="2503"/>
      <c r="IE399" s="2503"/>
      <c r="IF399" s="2503"/>
      <c r="IG399" s="2503"/>
      <c r="IH399" s="2503"/>
      <c r="II399" s="2503"/>
      <c r="IJ399" s="2503"/>
      <c r="IK399" s="2503"/>
      <c r="IL399" s="2503"/>
      <c r="IM399" s="2503"/>
      <c r="IN399" s="2503"/>
      <c r="IO399" s="2503"/>
      <c r="IP399" s="2503"/>
      <c r="IQ399" s="2503"/>
      <c r="IR399" s="2503"/>
      <c r="IS399" s="2503"/>
      <c r="IT399" s="2503"/>
      <c r="IU399" s="2503"/>
      <c r="IV399" s="2503"/>
      <c r="IW399" s="1247"/>
    </row>
    <row r="400" spans="3:257" s="57" customFormat="1" ht="13.5" hidden="1" customHeight="1" thickBot="1">
      <c r="C400" s="2506"/>
      <c r="D400" s="2506"/>
      <c r="E400" s="271"/>
      <c r="F400" s="272"/>
      <c r="G400" s="272"/>
      <c r="H400" s="272"/>
      <c r="I400" s="272"/>
      <c r="J400" s="272"/>
      <c r="K400" s="272"/>
      <c r="L400" s="272"/>
      <c r="M400" s="1818"/>
      <c r="N400" s="1818"/>
      <c r="O400" s="1818"/>
      <c r="P400" s="1818"/>
      <c r="Q400" s="1818"/>
      <c r="R400" s="1818"/>
      <c r="S400" s="1818"/>
      <c r="T400" s="1818"/>
      <c r="U400" s="1818"/>
      <c r="V400" s="1818"/>
      <c r="W400" s="1818"/>
      <c r="X400" s="1818"/>
      <c r="Y400" s="1818"/>
      <c r="Z400" s="353"/>
      <c r="AA400" s="353"/>
      <c r="AB400" s="353"/>
      <c r="AC400" s="353"/>
      <c r="AD400" s="33"/>
      <c r="AE400" s="33"/>
      <c r="AF400" s="33"/>
      <c r="AG400" s="34"/>
      <c r="AH400" s="58"/>
      <c r="AI400" s="33"/>
      <c r="AJ400" s="33"/>
      <c r="AK400" s="33"/>
      <c r="AL400" s="33"/>
      <c r="AM400" s="33"/>
      <c r="AN400" s="33"/>
      <c r="AO400" s="33"/>
      <c r="AP400" s="33"/>
      <c r="AQ400" s="33"/>
      <c r="AR400" s="33"/>
      <c r="AS400" s="58"/>
      <c r="AT400" s="58"/>
      <c r="AU400" s="1118"/>
      <c r="AV400" s="1119"/>
      <c r="AW400" s="4319"/>
      <c r="AX400" s="1220" t="s">
        <v>8</v>
      </c>
      <c r="AY400" s="2539"/>
      <c r="AZ400" s="2539"/>
      <c r="BA400" s="2539"/>
      <c r="BB400" s="2539"/>
      <c r="BC400" s="2539"/>
      <c r="BD400" s="1219">
        <f ca="1">CM389</f>
        <v>0</v>
      </c>
      <c r="BE400" s="1221">
        <f ca="1">CO389</f>
        <v>0</v>
      </c>
      <c r="BF400" s="1120"/>
      <c r="BG400" s="1121"/>
      <c r="BH400" s="4323"/>
      <c r="BI400" s="4324"/>
      <c r="BJ400" s="4325"/>
      <c r="BK400" s="747" t="s">
        <v>8</v>
      </c>
      <c r="BL400" s="523"/>
      <c r="BM400" s="524"/>
      <c r="BN400" s="524"/>
      <c r="BO400" s="524"/>
      <c r="BP400" s="524"/>
      <c r="BQ400" s="1853">
        <f t="shared" ref="BQ400:BR400" ca="1" si="791">IF(BQ33=0,0,IF(BQ$14="X",0,BD400))</f>
        <v>0</v>
      </c>
      <c r="BR400" s="1854">
        <f t="shared" ca="1" si="791"/>
        <v>0</v>
      </c>
      <c r="BS400" s="525"/>
      <c r="BT400" s="524"/>
      <c r="BU400" s="524"/>
      <c r="BV400" s="524"/>
      <c r="BW400" s="524"/>
      <c r="BX400" s="1853">
        <f t="shared" ref="BX400:BY400" ca="1" si="792">IF(BX33=0,0,IF($BS$14="X",0,BD400))</f>
        <v>0</v>
      </c>
      <c r="BY400" s="1862">
        <f t="shared" ca="1" si="792"/>
        <v>0</v>
      </c>
      <c r="BZ400" s="639"/>
      <c r="CA400" s="639"/>
      <c r="CB400" s="639"/>
      <c r="CC400" s="524"/>
      <c r="CD400" s="526"/>
      <c r="CE400" s="1867">
        <f t="shared" ca="1" si="774"/>
        <v>0</v>
      </c>
      <c r="CF400" s="1867">
        <f t="shared" ref="CF400" ca="1" si="793">IF(CF33=0,0,IF(CF$14="X",0,BE400))</f>
        <v>0</v>
      </c>
      <c r="CG400" s="526"/>
      <c r="CH400" s="526"/>
      <c r="CI400" s="526"/>
      <c r="CJ400" s="526"/>
      <c r="CK400" s="526"/>
      <c r="CL400" s="1867">
        <f t="shared" ref="CL400:CM400" ca="1" si="794">IF(CL33=0,0,IF(CL$14="X",0,BD400))</f>
        <v>0</v>
      </c>
      <c r="CM400" s="1867">
        <f t="shared" ca="1" si="794"/>
        <v>0</v>
      </c>
      <c r="CN400" s="526"/>
      <c r="CO400" s="526"/>
      <c r="CP400" s="526"/>
      <c r="CQ400" s="526"/>
      <c r="CR400" s="526"/>
      <c r="CS400" s="1867">
        <f t="shared" ref="CS400" si="795">IF(CS33=0,0,IF(CS$14="X",0,BD400))</f>
        <v>0</v>
      </c>
      <c r="CT400" s="1873">
        <f t="shared" si="783"/>
        <v>0</v>
      </c>
      <c r="CU400" s="858">
        <f t="shared" ca="1" si="777"/>
        <v>0</v>
      </c>
      <c r="CV400" s="1049"/>
      <c r="CW400" s="1062"/>
      <c r="CX400" s="181"/>
      <c r="CY400" s="181"/>
      <c r="CZ400" s="181"/>
      <c r="DA400" s="181"/>
      <c r="DB400" s="181"/>
      <c r="DC400" s="182"/>
      <c r="DD400" s="1801"/>
      <c r="DE400" s="63"/>
      <c r="DF400" s="63"/>
      <c r="DG400" s="63"/>
      <c r="DH400" s="63"/>
      <c r="DI400" s="63"/>
      <c r="DJ400" s="63"/>
      <c r="DK400" s="63"/>
      <c r="DL400" s="64"/>
      <c r="DM400" s="64"/>
      <c r="DN400" s="64"/>
      <c r="DO400" s="64"/>
      <c r="DP400" s="64"/>
      <c r="DQ400" s="64"/>
      <c r="DR400" s="64"/>
      <c r="DS400" s="21"/>
      <c r="EE400" s="1780"/>
      <c r="EN400" s="2506"/>
      <c r="EO400" s="2506"/>
      <c r="EP400" s="2506"/>
      <c r="EQ400" s="2506"/>
      <c r="ER400" s="2506"/>
      <c r="FJ400" s="800"/>
      <c r="FM400" s="271"/>
      <c r="FN400" s="272"/>
      <c r="FO400" s="272"/>
      <c r="FP400" s="272"/>
      <c r="FQ400" s="272"/>
      <c r="FR400" s="272"/>
      <c r="FS400" s="272"/>
      <c r="FT400" s="272"/>
      <c r="FU400" s="301"/>
      <c r="FV400" s="301"/>
      <c r="FW400" s="301"/>
      <c r="FX400" s="301"/>
      <c r="FY400" s="301"/>
      <c r="FZ400" s="301"/>
      <c r="GA400" s="301"/>
      <c r="GB400" s="301"/>
      <c r="GC400" s="301"/>
      <c r="GD400" s="301"/>
      <c r="GE400" s="301"/>
      <c r="GF400" s="301"/>
      <c r="GG400" s="301"/>
      <c r="GH400" s="31"/>
      <c r="GI400" s="31"/>
      <c r="GJ400" s="31"/>
      <c r="GK400" s="31"/>
      <c r="GL400" s="33"/>
      <c r="GM400" s="33"/>
      <c r="GN400" s="33"/>
      <c r="GO400" s="34"/>
      <c r="GP400" s="58"/>
      <c r="GQ400" s="33"/>
      <c r="GR400" s="33"/>
      <c r="GS400" s="33"/>
      <c r="GT400" s="33"/>
      <c r="GU400" s="33"/>
      <c r="GV400" s="33"/>
      <c r="GW400" s="33"/>
      <c r="GX400" s="33"/>
      <c r="GY400" s="33"/>
      <c r="GZ400" s="33"/>
      <c r="HA400" s="58"/>
      <c r="HB400" s="58"/>
      <c r="HC400" s="2505"/>
      <c r="HD400" s="51"/>
      <c r="HE400" s="51"/>
      <c r="HF400" s="51"/>
      <c r="HG400" s="51"/>
      <c r="HH400" s="59"/>
      <c r="HI400" s="39"/>
      <c r="HJ400" s="1040"/>
      <c r="HK400" s="1040"/>
      <c r="HL400" s="1040"/>
      <c r="HM400" s="33"/>
      <c r="HN400" s="90"/>
      <c r="HO400" s="90"/>
      <c r="HP400" s="2503"/>
      <c r="HQ400" s="2503"/>
      <c r="HR400" s="2503"/>
      <c r="HS400" s="2503"/>
      <c r="HT400" s="2503"/>
      <c r="HU400" s="2503"/>
      <c r="HV400" s="2503"/>
      <c r="HW400" s="2503"/>
      <c r="HX400" s="2503"/>
      <c r="HY400" s="2503"/>
      <c r="HZ400" s="2503"/>
      <c r="IA400" s="2503"/>
      <c r="IB400" s="2503"/>
      <c r="IC400" s="2503"/>
      <c r="ID400" s="2503"/>
      <c r="IE400" s="2503"/>
      <c r="IF400" s="2503"/>
      <c r="IG400" s="2503"/>
      <c r="IH400" s="2503"/>
      <c r="II400" s="2503"/>
      <c r="IJ400" s="2503"/>
      <c r="IK400" s="2503"/>
      <c r="IL400" s="2503"/>
      <c r="IM400" s="2503"/>
      <c r="IN400" s="2503"/>
      <c r="IO400" s="2503"/>
      <c r="IP400" s="2503"/>
      <c r="IQ400" s="2503"/>
      <c r="IR400" s="2503"/>
      <c r="IS400" s="2503"/>
      <c r="IT400" s="2503"/>
      <c r="IU400" s="2503"/>
      <c r="IV400" s="2503"/>
      <c r="IW400" s="1247"/>
    </row>
    <row r="401" spans="3:257" s="57" customFormat="1" ht="12.75" hidden="1" customHeight="1">
      <c r="C401" s="2506"/>
      <c r="D401" s="2506"/>
      <c r="E401" s="271"/>
      <c r="F401" s="272"/>
      <c r="G401" s="272"/>
      <c r="H401" s="272"/>
      <c r="I401" s="272"/>
      <c r="J401" s="272"/>
      <c r="K401" s="272"/>
      <c r="L401" s="272"/>
      <c r="M401" s="1818"/>
      <c r="N401" s="1818"/>
      <c r="O401" s="1818"/>
      <c r="P401" s="1818"/>
      <c r="Q401" s="1818"/>
      <c r="R401" s="1818"/>
      <c r="S401" s="1818"/>
      <c r="T401" s="1818"/>
      <c r="U401" s="1818"/>
      <c r="V401" s="1818"/>
      <c r="W401" s="1818"/>
      <c r="X401" s="1818"/>
      <c r="Y401" s="1818"/>
      <c r="Z401" s="353"/>
      <c r="AA401" s="353"/>
      <c r="AB401" s="353"/>
      <c r="AC401" s="353"/>
      <c r="AD401" s="33"/>
      <c r="AE401" s="33"/>
      <c r="AF401" s="33"/>
      <c r="AG401" s="34"/>
      <c r="AH401" s="58"/>
      <c r="AI401" s="33"/>
      <c r="AJ401" s="33"/>
      <c r="AK401" s="33"/>
      <c r="AL401" s="33"/>
      <c r="AM401" s="33"/>
      <c r="AN401" s="33"/>
      <c r="AO401" s="33"/>
      <c r="AP401" s="33"/>
      <c r="AQ401" s="33"/>
      <c r="AR401" s="33"/>
      <c r="AS401" s="58"/>
      <c r="AT401" s="58"/>
      <c r="AU401" s="1118"/>
      <c r="AV401" s="1119"/>
      <c r="AW401" s="4318" t="str">
        <f t="shared" ref="AW401" si="796">AW300</f>
        <v>İLAHİYAT FAK.</v>
      </c>
      <c r="AX401" s="1222" t="s">
        <v>7</v>
      </c>
      <c r="AY401" s="2538"/>
      <c r="AZ401" s="2538"/>
      <c r="BA401" s="2538"/>
      <c r="BB401" s="2538"/>
      <c r="BC401" s="2538"/>
      <c r="BD401" s="1223">
        <f ca="1">CL390</f>
        <v>0</v>
      </c>
      <c r="BE401" s="1224">
        <f ca="1">CN390</f>
        <v>0</v>
      </c>
      <c r="BF401" s="1120"/>
      <c r="BG401" s="1121"/>
      <c r="BH401" s="4334" t="str">
        <f t="shared" ref="BH401" si="797">BH300</f>
        <v>İLAHİYAT FAK.</v>
      </c>
      <c r="BI401" s="4335"/>
      <c r="BJ401" s="4336"/>
      <c r="BK401" s="747" t="s">
        <v>7</v>
      </c>
      <c r="BL401" s="523"/>
      <c r="BM401" s="524"/>
      <c r="BN401" s="524"/>
      <c r="BO401" s="524"/>
      <c r="BP401" s="524"/>
      <c r="BQ401" s="1853">
        <f t="shared" ref="BQ401:BR401" ca="1" si="798">IF(BQ34=0,0,IF(BQ$14="X",0,BD401))</f>
        <v>0</v>
      </c>
      <c r="BR401" s="1854">
        <f t="shared" ca="1" si="798"/>
        <v>0</v>
      </c>
      <c r="BS401" s="525"/>
      <c r="BT401" s="524"/>
      <c r="BU401" s="524"/>
      <c r="BV401" s="524"/>
      <c r="BW401" s="524"/>
      <c r="BX401" s="1853">
        <f t="shared" ref="BX401:BY401" ca="1" si="799">IF(BX34=0,0,IF($BS$14="X",0,BD401))</f>
        <v>0</v>
      </c>
      <c r="BY401" s="1862">
        <f t="shared" ca="1" si="799"/>
        <v>0</v>
      </c>
      <c r="BZ401" s="639"/>
      <c r="CA401" s="639"/>
      <c r="CB401" s="639"/>
      <c r="CC401" s="524"/>
      <c r="CD401" s="526"/>
      <c r="CE401" s="1867">
        <f t="shared" ca="1" si="774"/>
        <v>0</v>
      </c>
      <c r="CF401" s="1867">
        <f t="shared" ref="CF401" ca="1" si="800">IF(CF34=0,0,IF(CF$14="X",0,BE401))</f>
        <v>0</v>
      </c>
      <c r="CG401" s="526"/>
      <c r="CH401" s="526"/>
      <c r="CI401" s="526"/>
      <c r="CJ401" s="526"/>
      <c r="CK401" s="526"/>
      <c r="CL401" s="1867">
        <f t="shared" ref="CL401:CM401" ca="1" si="801">IF(CL34=0,0,IF(CL$14="X",0,BD401))</f>
        <v>0</v>
      </c>
      <c r="CM401" s="1867">
        <f t="shared" ca="1" si="801"/>
        <v>0</v>
      </c>
      <c r="CN401" s="526"/>
      <c r="CO401" s="526"/>
      <c r="CP401" s="526"/>
      <c r="CQ401" s="526"/>
      <c r="CR401" s="526"/>
      <c r="CS401" s="1867">
        <f t="shared" ref="CS401" si="802">IF(CS34=0,0,IF(CS$14="X",0,BD401))</f>
        <v>0</v>
      </c>
      <c r="CT401" s="1873">
        <f t="shared" si="783"/>
        <v>0</v>
      </c>
      <c r="CU401" s="858">
        <f t="shared" ca="1" si="777"/>
        <v>0</v>
      </c>
      <c r="CV401" s="1049"/>
      <c r="CW401" s="1062"/>
      <c r="CX401" s="181"/>
      <c r="CY401" s="181"/>
      <c r="CZ401" s="181"/>
      <c r="DA401" s="181"/>
      <c r="DB401" s="181"/>
      <c r="DC401" s="182"/>
      <c r="DD401" s="1801"/>
      <c r="DE401" s="63"/>
      <c r="DF401" s="63"/>
      <c r="DG401" s="63"/>
      <c r="DH401" s="63"/>
      <c r="DI401" s="63"/>
      <c r="DJ401" s="63"/>
      <c r="DK401" s="63"/>
      <c r="DL401" s="64"/>
      <c r="DM401" s="64"/>
      <c r="DN401" s="64"/>
      <c r="DO401" s="64"/>
      <c r="DP401" s="64"/>
      <c r="DQ401" s="64"/>
      <c r="DR401" s="64"/>
      <c r="DS401" s="21"/>
      <c r="EE401" s="1780"/>
      <c r="EN401" s="2506"/>
      <c r="EO401" s="2506"/>
      <c r="EP401" s="2506"/>
      <c r="EQ401" s="2506"/>
      <c r="ER401" s="2506"/>
      <c r="FJ401" s="800"/>
      <c r="FM401" s="271"/>
      <c r="FN401" s="272"/>
      <c r="FO401" s="272"/>
      <c r="FP401" s="272"/>
      <c r="FQ401" s="272"/>
      <c r="FR401" s="272"/>
      <c r="FS401" s="272"/>
      <c r="FT401" s="272"/>
      <c r="FU401" s="301"/>
      <c r="FV401" s="301"/>
      <c r="FW401" s="301"/>
      <c r="FX401" s="301"/>
      <c r="FY401" s="301"/>
      <c r="FZ401" s="301"/>
      <c r="GA401" s="301"/>
      <c r="GB401" s="301"/>
      <c r="GC401" s="301"/>
      <c r="GD401" s="301"/>
      <c r="GE401" s="301"/>
      <c r="GF401" s="301"/>
      <c r="GG401" s="301"/>
      <c r="GH401" s="31"/>
      <c r="GI401" s="31"/>
      <c r="GJ401" s="31"/>
      <c r="GK401" s="31"/>
      <c r="GL401" s="33"/>
      <c r="GM401" s="33"/>
      <c r="GN401" s="33"/>
      <c r="GO401" s="34"/>
      <c r="GP401" s="58"/>
      <c r="GQ401" s="33"/>
      <c r="GR401" s="33"/>
      <c r="GS401" s="33"/>
      <c r="GT401" s="33"/>
      <c r="GU401" s="33"/>
      <c r="GV401" s="33"/>
      <c r="GW401" s="33"/>
      <c r="GX401" s="33"/>
      <c r="GY401" s="33"/>
      <c r="GZ401" s="33"/>
      <c r="HA401" s="58"/>
      <c r="HB401" s="58"/>
      <c r="HC401" s="2505"/>
      <c r="HD401" s="51"/>
      <c r="HE401" s="51"/>
      <c r="HF401" s="51"/>
      <c r="HG401" s="51"/>
      <c r="HH401" s="59"/>
      <c r="HI401" s="39"/>
      <c r="HJ401" s="1040"/>
      <c r="HK401" s="1040"/>
      <c r="HL401" s="1040"/>
      <c r="HM401" s="33"/>
      <c r="HN401" s="90"/>
      <c r="HO401" s="90"/>
      <c r="HP401" s="2503"/>
      <c r="HQ401" s="2503"/>
      <c r="HR401" s="2503"/>
      <c r="HS401" s="2503"/>
      <c r="HT401" s="2503"/>
      <c r="HU401" s="2503"/>
      <c r="HV401" s="2503"/>
      <c r="HW401" s="2503"/>
      <c r="HX401" s="2503"/>
      <c r="HY401" s="2503"/>
      <c r="HZ401" s="2503"/>
      <c r="IA401" s="2503"/>
      <c r="IB401" s="2503"/>
      <c r="IC401" s="2503"/>
      <c r="ID401" s="2503"/>
      <c r="IE401" s="2503"/>
      <c r="IF401" s="2503"/>
      <c r="IG401" s="2503"/>
      <c r="IH401" s="2503"/>
      <c r="II401" s="2503"/>
      <c r="IJ401" s="2503"/>
      <c r="IK401" s="2503"/>
      <c r="IL401" s="2503"/>
      <c r="IM401" s="2503"/>
      <c r="IN401" s="2503"/>
      <c r="IO401" s="2503"/>
      <c r="IP401" s="2503"/>
      <c r="IQ401" s="2503"/>
      <c r="IR401" s="2503"/>
      <c r="IS401" s="2503"/>
      <c r="IT401" s="2503"/>
      <c r="IU401" s="2503"/>
      <c r="IV401" s="2503"/>
      <c r="IW401" s="1247"/>
    </row>
    <row r="402" spans="3:257" s="57" customFormat="1" ht="13.5" hidden="1" customHeight="1" thickBot="1">
      <c r="C402" s="2506"/>
      <c r="D402" s="2506"/>
      <c r="E402" s="271"/>
      <c r="F402" s="272"/>
      <c r="G402" s="272"/>
      <c r="H402" s="272"/>
      <c r="I402" s="272"/>
      <c r="J402" s="272"/>
      <c r="K402" s="272"/>
      <c r="L402" s="272"/>
      <c r="M402" s="1818"/>
      <c r="N402" s="1818"/>
      <c r="O402" s="1818"/>
      <c r="P402" s="1818"/>
      <c r="Q402" s="1818"/>
      <c r="R402" s="1818"/>
      <c r="S402" s="1818"/>
      <c r="T402" s="1818"/>
      <c r="U402" s="1818"/>
      <c r="V402" s="1818"/>
      <c r="W402" s="1818"/>
      <c r="X402" s="1818"/>
      <c r="Y402" s="1818"/>
      <c r="Z402" s="353"/>
      <c r="AA402" s="353"/>
      <c r="AB402" s="353"/>
      <c r="AC402" s="353"/>
      <c r="AD402" s="33"/>
      <c r="AE402" s="33"/>
      <c r="AF402" s="33"/>
      <c r="AG402" s="34"/>
      <c r="AH402" s="58"/>
      <c r="AI402" s="33"/>
      <c r="AJ402" s="33"/>
      <c r="AK402" s="33"/>
      <c r="AL402" s="33"/>
      <c r="AM402" s="33"/>
      <c r="AN402" s="33"/>
      <c r="AO402" s="33"/>
      <c r="AP402" s="33"/>
      <c r="AQ402" s="33"/>
      <c r="AR402" s="33"/>
      <c r="AS402" s="58"/>
      <c r="AT402" s="58"/>
      <c r="AU402" s="1118"/>
      <c r="AV402" s="1119"/>
      <c r="AW402" s="4319"/>
      <c r="AX402" s="1220" t="s">
        <v>8</v>
      </c>
      <c r="AY402" s="2539"/>
      <c r="AZ402" s="2539"/>
      <c r="BA402" s="2539"/>
      <c r="BB402" s="2539"/>
      <c r="BC402" s="2539"/>
      <c r="BD402" s="1219">
        <f ca="1">CM390</f>
        <v>0</v>
      </c>
      <c r="BE402" s="1221">
        <f ca="1">CO390</f>
        <v>0</v>
      </c>
      <c r="BF402" s="1120"/>
      <c r="BG402" s="1121"/>
      <c r="BH402" s="4323"/>
      <c r="BI402" s="4324"/>
      <c r="BJ402" s="4325"/>
      <c r="BK402" s="747" t="s">
        <v>8</v>
      </c>
      <c r="BL402" s="523"/>
      <c r="BM402" s="524"/>
      <c r="BN402" s="524"/>
      <c r="BO402" s="524"/>
      <c r="BP402" s="524"/>
      <c r="BQ402" s="1853">
        <f t="shared" ref="BQ402:BR402" ca="1" si="803">IF(BQ35=0,0,IF(BQ$14="X",0,BD402))</f>
        <v>0</v>
      </c>
      <c r="BR402" s="1854">
        <f t="shared" ca="1" si="803"/>
        <v>0</v>
      </c>
      <c r="BS402" s="525"/>
      <c r="BT402" s="524"/>
      <c r="BU402" s="524"/>
      <c r="BV402" s="524"/>
      <c r="BW402" s="524"/>
      <c r="BX402" s="1853">
        <f t="shared" ref="BX402:BY402" ca="1" si="804">IF(BX35=0,0,IF($BS$14="X",0,BD402))</f>
        <v>0</v>
      </c>
      <c r="BY402" s="1862">
        <f t="shared" ca="1" si="804"/>
        <v>0</v>
      </c>
      <c r="BZ402" s="639"/>
      <c r="CA402" s="639"/>
      <c r="CB402" s="639"/>
      <c r="CC402" s="524"/>
      <c r="CD402" s="526"/>
      <c r="CE402" s="1867">
        <f t="shared" ca="1" si="774"/>
        <v>0</v>
      </c>
      <c r="CF402" s="1867">
        <f t="shared" ref="CF402" ca="1" si="805">IF(CF35=0,0,IF(CF$14="X",0,BE402))</f>
        <v>0</v>
      </c>
      <c r="CG402" s="526"/>
      <c r="CH402" s="526"/>
      <c r="CI402" s="526"/>
      <c r="CJ402" s="526"/>
      <c r="CK402" s="526"/>
      <c r="CL402" s="1867">
        <f t="shared" ref="CL402:CM402" ca="1" si="806">IF(CL35=0,0,IF(CL$14="X",0,BD402))</f>
        <v>0</v>
      </c>
      <c r="CM402" s="1867">
        <f t="shared" ca="1" si="806"/>
        <v>0</v>
      </c>
      <c r="CN402" s="526"/>
      <c r="CO402" s="526"/>
      <c r="CP402" s="526"/>
      <c r="CQ402" s="526"/>
      <c r="CR402" s="526"/>
      <c r="CS402" s="1867">
        <f t="shared" ref="CS402" si="807">IF(CS35=0,0,IF(CS$14="X",0,BD402))</f>
        <v>0</v>
      </c>
      <c r="CT402" s="1873">
        <f t="shared" si="783"/>
        <v>0</v>
      </c>
      <c r="CU402" s="858">
        <f t="shared" ca="1" si="777"/>
        <v>0</v>
      </c>
      <c r="CV402" s="1049"/>
      <c r="CW402" s="1062"/>
      <c r="CX402" s="181"/>
      <c r="CY402" s="181"/>
      <c r="CZ402" s="181"/>
      <c r="DA402" s="181"/>
      <c r="DB402" s="181"/>
      <c r="DC402" s="182"/>
      <c r="DD402" s="1801"/>
      <c r="DE402" s="63"/>
      <c r="DF402" s="63"/>
      <c r="DG402" s="63"/>
      <c r="DH402" s="63"/>
      <c r="DI402" s="63"/>
      <c r="DJ402" s="63"/>
      <c r="DK402" s="63"/>
      <c r="DL402" s="64"/>
      <c r="DM402" s="64"/>
      <c r="DN402" s="64"/>
      <c r="DO402" s="64"/>
      <c r="DP402" s="64"/>
      <c r="DQ402" s="64"/>
      <c r="DR402" s="64"/>
      <c r="DS402" s="21"/>
      <c r="EE402" s="1780"/>
      <c r="EN402" s="2506"/>
      <c r="EO402" s="2506"/>
      <c r="EP402" s="2506"/>
      <c r="EQ402" s="2506"/>
      <c r="ER402" s="2506"/>
      <c r="FJ402" s="800"/>
      <c r="FM402" s="271"/>
      <c r="FN402" s="272"/>
      <c r="FO402" s="272"/>
      <c r="FP402" s="272"/>
      <c r="FQ402" s="272"/>
      <c r="FR402" s="272"/>
      <c r="FS402" s="272"/>
      <c r="FT402" s="272"/>
      <c r="FU402" s="301"/>
      <c r="FV402" s="301"/>
      <c r="FW402" s="301"/>
      <c r="FX402" s="301"/>
      <c r="FY402" s="301"/>
      <c r="FZ402" s="301"/>
      <c r="GA402" s="301"/>
      <c r="GB402" s="301"/>
      <c r="GC402" s="301"/>
      <c r="GD402" s="301"/>
      <c r="GE402" s="301"/>
      <c r="GF402" s="301"/>
      <c r="GG402" s="301"/>
      <c r="GH402" s="31"/>
      <c r="GI402" s="31"/>
      <c r="GJ402" s="31"/>
      <c r="GK402" s="31"/>
      <c r="GL402" s="33"/>
      <c r="GM402" s="33"/>
      <c r="GN402" s="33"/>
      <c r="GO402" s="34"/>
      <c r="GP402" s="58"/>
      <c r="GQ402" s="33"/>
      <c r="GR402" s="33"/>
      <c r="GS402" s="33"/>
      <c r="GT402" s="33"/>
      <c r="GU402" s="33"/>
      <c r="GV402" s="33"/>
      <c r="GW402" s="33"/>
      <c r="GX402" s="33"/>
      <c r="GY402" s="33"/>
      <c r="GZ402" s="33"/>
      <c r="HA402" s="58"/>
      <c r="HB402" s="58"/>
      <c r="HC402" s="2505"/>
      <c r="HD402" s="51"/>
      <c r="HE402" s="51"/>
      <c r="HF402" s="51"/>
      <c r="HG402" s="51"/>
      <c r="HH402" s="59"/>
      <c r="HI402" s="39"/>
      <c r="HJ402" s="1040"/>
      <c r="HK402" s="1040"/>
      <c r="HL402" s="1040"/>
      <c r="HM402" s="33"/>
      <c r="HN402" s="90"/>
      <c r="HO402" s="90"/>
      <c r="HP402" s="2503"/>
      <c r="HQ402" s="2503"/>
      <c r="HR402" s="2503"/>
      <c r="HS402" s="2503"/>
      <c r="HT402" s="2503"/>
      <c r="HU402" s="2503"/>
      <c r="HV402" s="2503"/>
      <c r="HW402" s="2503"/>
      <c r="HX402" s="2503"/>
      <c r="HY402" s="2503"/>
      <c r="HZ402" s="2503"/>
      <c r="IA402" s="2503"/>
      <c r="IB402" s="2503"/>
      <c r="IC402" s="2503"/>
      <c r="ID402" s="2503"/>
      <c r="IE402" s="2503"/>
      <c r="IF402" s="2503"/>
      <c r="IG402" s="2503"/>
      <c r="IH402" s="2503"/>
      <c r="II402" s="2503"/>
      <c r="IJ402" s="2503"/>
      <c r="IK402" s="2503"/>
      <c r="IL402" s="2503"/>
      <c r="IM402" s="2503"/>
      <c r="IN402" s="2503"/>
      <c r="IO402" s="2503"/>
      <c r="IP402" s="2503"/>
      <c r="IQ402" s="2503"/>
      <c r="IR402" s="2503"/>
      <c r="IS402" s="2503"/>
      <c r="IT402" s="2503"/>
      <c r="IU402" s="2503"/>
      <c r="IV402" s="2503"/>
      <c r="IW402" s="1247"/>
    </row>
    <row r="403" spans="3:257" s="57" customFormat="1" ht="12.75" hidden="1" customHeight="1">
      <c r="C403" s="2506"/>
      <c r="D403" s="2506"/>
      <c r="E403" s="271"/>
      <c r="F403" s="272"/>
      <c r="G403" s="272"/>
      <c r="H403" s="272"/>
      <c r="I403" s="272"/>
      <c r="J403" s="272"/>
      <c r="K403" s="272"/>
      <c r="L403" s="272"/>
      <c r="M403" s="1818"/>
      <c r="N403" s="1818"/>
      <c r="O403" s="1818"/>
      <c r="P403" s="1818"/>
      <c r="Q403" s="1818"/>
      <c r="R403" s="1818"/>
      <c r="S403" s="1818"/>
      <c r="T403" s="1818"/>
      <c r="U403" s="1818"/>
      <c r="V403" s="1818"/>
      <c r="W403" s="1818"/>
      <c r="X403" s="1818"/>
      <c r="Y403" s="1818"/>
      <c r="Z403" s="353"/>
      <c r="AA403" s="353"/>
      <c r="AB403" s="353"/>
      <c r="AC403" s="353"/>
      <c r="AD403" s="33"/>
      <c r="AE403" s="33"/>
      <c r="AF403" s="33"/>
      <c r="AG403" s="34"/>
      <c r="AH403" s="58"/>
      <c r="AI403" s="33"/>
      <c r="AJ403" s="33"/>
      <c r="AK403" s="33"/>
      <c r="AL403" s="33"/>
      <c r="AM403" s="33"/>
      <c r="AN403" s="33"/>
      <c r="AO403" s="33"/>
      <c r="AP403" s="33"/>
      <c r="AQ403" s="33"/>
      <c r="AR403" s="33"/>
      <c r="AS403" s="58"/>
      <c r="AT403" s="58"/>
      <c r="AU403" s="1118"/>
      <c r="AV403" s="1119"/>
      <c r="AW403" s="4318" t="str">
        <f t="shared" ref="AW403" si="808">AW302</f>
        <v>SAĞLIK BİL. FAK.</v>
      </c>
      <c r="AX403" s="1222" t="s">
        <v>7</v>
      </c>
      <c r="AY403" s="2538"/>
      <c r="AZ403" s="2538"/>
      <c r="BA403" s="2538"/>
      <c r="BB403" s="2538"/>
      <c r="BC403" s="2538"/>
      <c r="BD403" s="1223">
        <f ca="1">CL391</f>
        <v>0</v>
      </c>
      <c r="BE403" s="1224">
        <f ca="1">CN391</f>
        <v>0</v>
      </c>
      <c r="BF403" s="1120"/>
      <c r="BG403" s="1121"/>
      <c r="BH403" s="4334" t="str">
        <f t="shared" ref="BH403" si="809">BH302</f>
        <v>SAĞLIK BİL. FAK.</v>
      </c>
      <c r="BI403" s="4335"/>
      <c r="BJ403" s="4336"/>
      <c r="BK403" s="747" t="s">
        <v>7</v>
      </c>
      <c r="BL403" s="523"/>
      <c r="BM403" s="524"/>
      <c r="BN403" s="524"/>
      <c r="BO403" s="524"/>
      <c r="BP403" s="524"/>
      <c r="BQ403" s="1853">
        <f t="shared" ref="BQ403:BR403" ca="1" si="810">IF(BQ36=0,0,IF(BQ$14="X",0,BD403))</f>
        <v>0</v>
      </c>
      <c r="BR403" s="1854">
        <f t="shared" ca="1" si="810"/>
        <v>0</v>
      </c>
      <c r="BS403" s="525"/>
      <c r="BT403" s="524"/>
      <c r="BU403" s="524"/>
      <c r="BV403" s="524"/>
      <c r="BW403" s="524"/>
      <c r="BX403" s="1853">
        <f t="shared" ref="BX403:BY403" ca="1" si="811">IF(BX36=0,0,IF($BS$14="X",0,BD403))</f>
        <v>0</v>
      </c>
      <c r="BY403" s="1862">
        <f t="shared" ca="1" si="811"/>
        <v>0</v>
      </c>
      <c r="BZ403" s="639"/>
      <c r="CA403" s="639"/>
      <c r="CB403" s="639"/>
      <c r="CC403" s="524"/>
      <c r="CD403" s="526"/>
      <c r="CE403" s="1867">
        <f t="shared" ca="1" si="774"/>
        <v>0</v>
      </c>
      <c r="CF403" s="1867">
        <f t="shared" ref="CF403" ca="1" si="812">IF(CF36=0,0,IF(CF$14="X",0,BE403))</f>
        <v>0</v>
      </c>
      <c r="CG403" s="526"/>
      <c r="CH403" s="526"/>
      <c r="CI403" s="526"/>
      <c r="CJ403" s="526"/>
      <c r="CK403" s="526"/>
      <c r="CL403" s="1867">
        <f t="shared" ref="CL403:CM403" ca="1" si="813">IF(CL36=0,0,IF(CL$14="X",0,BD403))</f>
        <v>0</v>
      </c>
      <c r="CM403" s="1867">
        <f t="shared" ca="1" si="813"/>
        <v>0</v>
      </c>
      <c r="CN403" s="526"/>
      <c r="CO403" s="526"/>
      <c r="CP403" s="526"/>
      <c r="CQ403" s="526"/>
      <c r="CR403" s="526"/>
      <c r="CS403" s="1867">
        <f t="shared" ref="CS403" si="814">IF(CS36=0,0,IF(CS$14="X",0,BD403))</f>
        <v>0</v>
      </c>
      <c r="CT403" s="1873">
        <f t="shared" si="783"/>
        <v>0</v>
      </c>
      <c r="CU403" s="858">
        <f t="shared" ca="1" si="777"/>
        <v>0</v>
      </c>
      <c r="CV403" s="1049"/>
      <c r="CW403" s="1062"/>
      <c r="CX403" s="181"/>
      <c r="CY403" s="181"/>
      <c r="CZ403" s="181"/>
      <c r="DA403" s="181"/>
      <c r="DB403" s="181"/>
      <c r="DC403" s="182"/>
      <c r="DD403" s="1801"/>
      <c r="DE403" s="63"/>
      <c r="DF403" s="63"/>
      <c r="DG403" s="63"/>
      <c r="DH403" s="63"/>
      <c r="DI403" s="63"/>
      <c r="DJ403" s="63"/>
      <c r="DK403" s="63"/>
      <c r="DL403" s="64"/>
      <c r="DM403" s="64"/>
      <c r="DN403" s="64"/>
      <c r="DO403" s="64"/>
      <c r="DP403" s="64"/>
      <c r="DQ403" s="64"/>
      <c r="DR403" s="64"/>
      <c r="DS403" s="21"/>
      <c r="EE403" s="1780"/>
      <c r="EN403" s="2506"/>
      <c r="EO403" s="2506"/>
      <c r="EP403" s="2506"/>
      <c r="EQ403" s="2506"/>
      <c r="ER403" s="2506"/>
      <c r="FJ403" s="800"/>
      <c r="FM403" s="271"/>
      <c r="FN403" s="272"/>
      <c r="FO403" s="272"/>
      <c r="FP403" s="272"/>
      <c r="FQ403" s="272"/>
      <c r="FR403" s="272"/>
      <c r="FS403" s="272"/>
      <c r="FT403" s="272"/>
      <c r="FU403" s="301"/>
      <c r="FV403" s="301"/>
      <c r="FW403" s="301"/>
      <c r="FX403" s="301"/>
      <c r="FY403" s="301"/>
      <c r="FZ403" s="301"/>
      <c r="GA403" s="301"/>
      <c r="GB403" s="301"/>
      <c r="GC403" s="301"/>
      <c r="GD403" s="301"/>
      <c r="GE403" s="301"/>
      <c r="GF403" s="301"/>
      <c r="GG403" s="301"/>
      <c r="GH403" s="31"/>
      <c r="GI403" s="31"/>
      <c r="GJ403" s="31"/>
      <c r="GK403" s="31"/>
      <c r="GL403" s="33"/>
      <c r="GM403" s="33"/>
      <c r="GN403" s="33"/>
      <c r="GO403" s="34"/>
      <c r="GP403" s="58"/>
      <c r="GQ403" s="33"/>
      <c r="GR403" s="33"/>
      <c r="GS403" s="33"/>
      <c r="GT403" s="33"/>
      <c r="GU403" s="33"/>
      <c r="GV403" s="33"/>
      <c r="GW403" s="33"/>
      <c r="GX403" s="33"/>
      <c r="GY403" s="33"/>
      <c r="GZ403" s="33"/>
      <c r="HA403" s="58"/>
      <c r="HB403" s="58"/>
      <c r="HC403" s="2505"/>
      <c r="HD403" s="51"/>
      <c r="HE403" s="51"/>
      <c r="HF403" s="51"/>
      <c r="HG403" s="51"/>
      <c r="HH403" s="59"/>
      <c r="HI403" s="39"/>
      <c r="HJ403" s="1040"/>
      <c r="HK403" s="1040"/>
      <c r="HL403" s="1040"/>
      <c r="HM403" s="33"/>
      <c r="HN403" s="90"/>
      <c r="HO403" s="90"/>
      <c r="HP403" s="2503"/>
      <c r="HQ403" s="2503"/>
      <c r="HR403" s="2503"/>
      <c r="HS403" s="2503"/>
      <c r="HT403" s="2503"/>
      <c r="HU403" s="2503"/>
      <c r="HV403" s="2503"/>
      <c r="HW403" s="2503"/>
      <c r="HX403" s="2503"/>
      <c r="HY403" s="2503"/>
      <c r="HZ403" s="2503"/>
      <c r="IA403" s="2503"/>
      <c r="IB403" s="2503"/>
      <c r="IC403" s="2503"/>
      <c r="ID403" s="2503"/>
      <c r="IE403" s="2503"/>
      <c r="IF403" s="2503"/>
      <c r="IG403" s="2503"/>
      <c r="IH403" s="2503"/>
      <c r="II403" s="2503"/>
      <c r="IJ403" s="2503"/>
      <c r="IK403" s="2503"/>
      <c r="IL403" s="2503"/>
      <c r="IM403" s="2503"/>
      <c r="IN403" s="2503"/>
      <c r="IO403" s="2503"/>
      <c r="IP403" s="2503"/>
      <c r="IQ403" s="2503"/>
      <c r="IR403" s="2503"/>
      <c r="IS403" s="2503"/>
      <c r="IT403" s="2503"/>
      <c r="IU403" s="2503"/>
      <c r="IV403" s="2503"/>
      <c r="IW403" s="1247"/>
    </row>
    <row r="404" spans="3:257" s="57" customFormat="1" ht="13.5" hidden="1" customHeight="1" thickBot="1">
      <c r="C404" s="2506"/>
      <c r="D404" s="2506"/>
      <c r="E404" s="271"/>
      <c r="F404" s="272"/>
      <c r="G404" s="272"/>
      <c r="H404" s="272"/>
      <c r="I404" s="272"/>
      <c r="J404" s="272"/>
      <c r="K404" s="272"/>
      <c r="L404" s="272"/>
      <c r="M404" s="1818"/>
      <c r="N404" s="1818"/>
      <c r="O404" s="1818"/>
      <c r="P404" s="1818"/>
      <c r="Q404" s="1818"/>
      <c r="R404" s="1818"/>
      <c r="S404" s="1818"/>
      <c r="T404" s="1818"/>
      <c r="U404" s="1818"/>
      <c r="V404" s="1818"/>
      <c r="W404" s="1818"/>
      <c r="X404" s="1818"/>
      <c r="Y404" s="1818"/>
      <c r="Z404" s="353"/>
      <c r="AA404" s="353"/>
      <c r="AB404" s="353"/>
      <c r="AC404" s="353"/>
      <c r="AD404" s="33"/>
      <c r="AE404" s="33"/>
      <c r="AF404" s="33"/>
      <c r="AG404" s="34"/>
      <c r="AH404" s="58"/>
      <c r="AI404" s="33"/>
      <c r="AJ404" s="33"/>
      <c r="AK404" s="33"/>
      <c r="AL404" s="33"/>
      <c r="AM404" s="33"/>
      <c r="AN404" s="33"/>
      <c r="AO404" s="33"/>
      <c r="AP404" s="33"/>
      <c r="AQ404" s="33"/>
      <c r="AR404" s="33"/>
      <c r="AS404" s="58"/>
      <c r="AT404" s="58"/>
      <c r="AU404" s="1118"/>
      <c r="AV404" s="1119"/>
      <c r="AW404" s="4319"/>
      <c r="AX404" s="1220" t="s">
        <v>8</v>
      </c>
      <c r="AY404" s="2539"/>
      <c r="AZ404" s="2539"/>
      <c r="BA404" s="2539"/>
      <c r="BB404" s="2539"/>
      <c r="BC404" s="2539"/>
      <c r="BD404" s="1219">
        <f ca="1">CM391</f>
        <v>0</v>
      </c>
      <c r="BE404" s="1221">
        <f ca="1">CO391</f>
        <v>0</v>
      </c>
      <c r="BF404" s="1120"/>
      <c r="BG404" s="1121"/>
      <c r="BH404" s="4323"/>
      <c r="BI404" s="4324"/>
      <c r="BJ404" s="4325"/>
      <c r="BK404" s="747" t="s">
        <v>8</v>
      </c>
      <c r="BL404" s="523"/>
      <c r="BM404" s="524"/>
      <c r="BN404" s="524"/>
      <c r="BO404" s="524"/>
      <c r="BP404" s="524"/>
      <c r="BQ404" s="1853">
        <f t="shared" ref="BQ404:BR404" ca="1" si="815">IF(BQ37=0,0,IF(BQ$14="X",0,BD404))</f>
        <v>0</v>
      </c>
      <c r="BR404" s="1854">
        <f t="shared" ca="1" si="815"/>
        <v>0</v>
      </c>
      <c r="BS404" s="525"/>
      <c r="BT404" s="524"/>
      <c r="BU404" s="524"/>
      <c r="BV404" s="524"/>
      <c r="BW404" s="524"/>
      <c r="BX404" s="1853">
        <f t="shared" ref="BX404:BY404" ca="1" si="816">IF(BX37=0,0,IF($BS$14="X",0,BD404))</f>
        <v>0</v>
      </c>
      <c r="BY404" s="1862">
        <f t="shared" ca="1" si="816"/>
        <v>0</v>
      </c>
      <c r="BZ404" s="639"/>
      <c r="CA404" s="639"/>
      <c r="CB404" s="639"/>
      <c r="CC404" s="524"/>
      <c r="CD404" s="526"/>
      <c r="CE404" s="1867">
        <f t="shared" ca="1" si="774"/>
        <v>0</v>
      </c>
      <c r="CF404" s="1867">
        <f t="shared" ref="CF404" ca="1" si="817">IF(CF37=0,0,IF(CF$14="X",0,BE404))</f>
        <v>0</v>
      </c>
      <c r="CG404" s="526"/>
      <c r="CH404" s="526"/>
      <c r="CI404" s="526"/>
      <c r="CJ404" s="526"/>
      <c r="CK404" s="526"/>
      <c r="CL404" s="1867">
        <f t="shared" ref="CL404:CM404" ca="1" si="818">IF(CL37=0,0,IF(CL$14="X",0,BD404))</f>
        <v>0</v>
      </c>
      <c r="CM404" s="1867">
        <f t="shared" ca="1" si="818"/>
        <v>0</v>
      </c>
      <c r="CN404" s="526"/>
      <c r="CO404" s="526"/>
      <c r="CP404" s="526"/>
      <c r="CQ404" s="526"/>
      <c r="CR404" s="526"/>
      <c r="CS404" s="1867">
        <f t="shared" ref="CS404" si="819">IF(CS37=0,0,IF(CS$14="X",0,BD404))</f>
        <v>0</v>
      </c>
      <c r="CT404" s="1873">
        <f t="shared" si="783"/>
        <v>0</v>
      </c>
      <c r="CU404" s="858">
        <f t="shared" ca="1" si="777"/>
        <v>0</v>
      </c>
      <c r="CV404" s="1049"/>
      <c r="CW404" s="1062"/>
      <c r="CX404" s="181"/>
      <c r="CY404" s="181"/>
      <c r="CZ404" s="181"/>
      <c r="DA404" s="181"/>
      <c r="DB404" s="181"/>
      <c r="DC404" s="182"/>
      <c r="DD404" s="1801"/>
      <c r="DE404" s="63"/>
      <c r="DF404" s="63"/>
      <c r="DG404" s="63"/>
      <c r="DH404" s="63"/>
      <c r="DI404" s="63"/>
      <c r="DJ404" s="63"/>
      <c r="DK404" s="63"/>
      <c r="DL404" s="64"/>
      <c r="DM404" s="64"/>
      <c r="DN404" s="64"/>
      <c r="DO404" s="64"/>
      <c r="DP404" s="64"/>
      <c r="DQ404" s="64"/>
      <c r="DR404" s="64"/>
      <c r="DS404" s="21"/>
      <c r="EE404" s="1780"/>
      <c r="EN404" s="2506"/>
      <c r="EO404" s="2506"/>
      <c r="EP404" s="2506"/>
      <c r="EQ404" s="2506"/>
      <c r="ER404" s="2506"/>
      <c r="FJ404" s="800"/>
      <c r="FM404" s="271"/>
      <c r="FN404" s="272"/>
      <c r="FO404" s="272"/>
      <c r="FP404" s="272"/>
      <c r="FQ404" s="272"/>
      <c r="FR404" s="272"/>
      <c r="FS404" s="272"/>
      <c r="FT404" s="272"/>
      <c r="FU404" s="301"/>
      <c r="FV404" s="301"/>
      <c r="FW404" s="301"/>
      <c r="FX404" s="301"/>
      <c r="FY404" s="301"/>
      <c r="FZ404" s="301"/>
      <c r="GA404" s="301"/>
      <c r="GB404" s="301"/>
      <c r="GC404" s="301"/>
      <c r="GD404" s="301"/>
      <c r="GE404" s="301"/>
      <c r="GF404" s="301"/>
      <c r="GG404" s="301"/>
      <c r="GH404" s="31"/>
      <c r="GI404" s="31"/>
      <c r="GJ404" s="31"/>
      <c r="GK404" s="31"/>
      <c r="GL404" s="33"/>
      <c r="GM404" s="33"/>
      <c r="GN404" s="33"/>
      <c r="GO404" s="34"/>
      <c r="GP404" s="58"/>
      <c r="GQ404" s="33"/>
      <c r="GR404" s="33"/>
      <c r="GS404" s="33"/>
      <c r="GT404" s="33"/>
      <c r="GU404" s="33"/>
      <c r="GV404" s="33"/>
      <c r="GW404" s="33"/>
      <c r="GX404" s="33"/>
      <c r="GY404" s="33"/>
      <c r="GZ404" s="33"/>
      <c r="HA404" s="58"/>
      <c r="HB404" s="58"/>
      <c r="HC404" s="2505"/>
      <c r="HD404" s="51"/>
      <c r="HE404" s="51"/>
      <c r="HF404" s="51"/>
      <c r="HG404" s="51"/>
      <c r="HH404" s="59"/>
      <c r="HI404" s="39"/>
      <c r="HJ404" s="1040"/>
      <c r="HK404" s="1040"/>
      <c r="HL404" s="1040"/>
      <c r="HM404" s="33"/>
      <c r="HN404" s="90"/>
      <c r="HO404" s="90"/>
      <c r="HP404" s="2503"/>
      <c r="HQ404" s="2503"/>
      <c r="HR404" s="2503"/>
      <c r="HS404" s="2503"/>
      <c r="HT404" s="2503"/>
      <c r="HU404" s="2503"/>
      <c r="HV404" s="2503"/>
      <c r="HW404" s="2503"/>
      <c r="HX404" s="2503"/>
      <c r="HY404" s="2503"/>
      <c r="HZ404" s="2503"/>
      <c r="IA404" s="2503"/>
      <c r="IB404" s="2503"/>
      <c r="IC404" s="2503"/>
      <c r="ID404" s="2503"/>
      <c r="IE404" s="2503"/>
      <c r="IF404" s="2503"/>
      <c r="IG404" s="2503"/>
      <c r="IH404" s="2503"/>
      <c r="II404" s="2503"/>
      <c r="IJ404" s="2503"/>
      <c r="IK404" s="2503"/>
      <c r="IL404" s="2503"/>
      <c r="IM404" s="2503"/>
      <c r="IN404" s="2503"/>
      <c r="IO404" s="2503"/>
      <c r="IP404" s="2503"/>
      <c r="IQ404" s="2503"/>
      <c r="IR404" s="2503"/>
      <c r="IS404" s="2503"/>
      <c r="IT404" s="2503"/>
      <c r="IU404" s="2503"/>
      <c r="IV404" s="2503"/>
      <c r="IW404" s="1247"/>
    </row>
    <row r="405" spans="3:257" s="57" customFormat="1" ht="12.75" hidden="1" customHeight="1">
      <c r="C405" s="2506"/>
      <c r="D405" s="2506"/>
      <c r="E405" s="271"/>
      <c r="F405" s="272"/>
      <c r="G405" s="272"/>
      <c r="H405" s="272"/>
      <c r="I405" s="272"/>
      <c r="J405" s="272"/>
      <c r="K405" s="272"/>
      <c r="L405" s="272"/>
      <c r="M405" s="1818"/>
      <c r="N405" s="1818"/>
      <c r="O405" s="1818"/>
      <c r="P405" s="1818"/>
      <c r="Q405" s="1818"/>
      <c r="R405" s="1818"/>
      <c r="S405" s="1818"/>
      <c r="T405" s="1818"/>
      <c r="U405" s="1818"/>
      <c r="V405" s="1818"/>
      <c r="W405" s="1818"/>
      <c r="X405" s="1818"/>
      <c r="Y405" s="1818"/>
      <c r="Z405" s="353"/>
      <c r="AA405" s="353"/>
      <c r="AB405" s="353"/>
      <c r="AC405" s="353"/>
      <c r="AD405" s="33"/>
      <c r="AE405" s="33"/>
      <c r="AF405" s="33"/>
      <c r="AG405" s="34"/>
      <c r="AH405" s="58"/>
      <c r="AI405" s="33"/>
      <c r="AJ405" s="33"/>
      <c r="AK405" s="33"/>
      <c r="AL405" s="33"/>
      <c r="AM405" s="33"/>
      <c r="AN405" s="33"/>
      <c r="AO405" s="33"/>
      <c r="AP405" s="33"/>
      <c r="AQ405" s="33"/>
      <c r="AR405" s="33"/>
      <c r="AS405" s="58"/>
      <c r="AT405" s="58"/>
      <c r="AU405" s="1118"/>
      <c r="AV405" s="1119"/>
      <c r="AW405" s="4318" t="str">
        <f t="shared" ref="AW405" si="820">AW304</f>
        <v>MİMARLIK FAK.</v>
      </c>
      <c r="AX405" s="1222" t="s">
        <v>7</v>
      </c>
      <c r="AY405" s="2538"/>
      <c r="AZ405" s="2538"/>
      <c r="BA405" s="2538"/>
      <c r="BB405" s="2538"/>
      <c r="BC405" s="2538"/>
      <c r="BD405" s="1223">
        <f ca="1">CL392</f>
        <v>0</v>
      </c>
      <c r="BE405" s="1224">
        <f ca="1">CN392</f>
        <v>0</v>
      </c>
      <c r="BF405" s="1120"/>
      <c r="BG405" s="1121"/>
      <c r="BH405" s="4334" t="str">
        <f t="shared" ref="BH405" si="821">BH304</f>
        <v>MİMARLIK FAK.</v>
      </c>
      <c r="BI405" s="4335"/>
      <c r="BJ405" s="4336"/>
      <c r="BK405" s="747" t="s">
        <v>7</v>
      </c>
      <c r="BL405" s="523"/>
      <c r="BM405" s="524"/>
      <c r="BN405" s="524"/>
      <c r="BO405" s="524"/>
      <c r="BP405" s="524"/>
      <c r="BQ405" s="1853">
        <f t="shared" ref="BQ405:BR405" ca="1" si="822">IF(BQ38=0,0,IF(BQ$14="X",0,BD405))</f>
        <v>0</v>
      </c>
      <c r="BR405" s="1854">
        <f t="shared" ca="1" si="822"/>
        <v>0</v>
      </c>
      <c r="BS405" s="525"/>
      <c r="BT405" s="524"/>
      <c r="BU405" s="524"/>
      <c r="BV405" s="524"/>
      <c r="BW405" s="524"/>
      <c r="BX405" s="1853">
        <f t="shared" ref="BX405:BY405" ca="1" si="823">IF(BX38=0,0,IF($BS$14="X",0,BD405))</f>
        <v>0</v>
      </c>
      <c r="BY405" s="1862">
        <f t="shared" ca="1" si="823"/>
        <v>0</v>
      </c>
      <c r="BZ405" s="639"/>
      <c r="CA405" s="639"/>
      <c r="CB405" s="639"/>
      <c r="CC405" s="524"/>
      <c r="CD405" s="526"/>
      <c r="CE405" s="1867">
        <f t="shared" ca="1" si="774"/>
        <v>0</v>
      </c>
      <c r="CF405" s="1867">
        <f t="shared" ref="CF405" ca="1" si="824">IF(CF38=0,0,IF(CF$14="X",0,BE405))</f>
        <v>0</v>
      </c>
      <c r="CG405" s="526"/>
      <c r="CH405" s="526"/>
      <c r="CI405" s="526"/>
      <c r="CJ405" s="526"/>
      <c r="CK405" s="526"/>
      <c r="CL405" s="1867">
        <f t="shared" ref="CL405:CM405" ca="1" si="825">IF(CL38=0,0,IF(CL$14="X",0,BD405))</f>
        <v>0</v>
      </c>
      <c r="CM405" s="1867">
        <f t="shared" ca="1" si="825"/>
        <v>0</v>
      </c>
      <c r="CN405" s="526"/>
      <c r="CO405" s="526"/>
      <c r="CP405" s="526"/>
      <c r="CQ405" s="526"/>
      <c r="CR405" s="526"/>
      <c r="CS405" s="1867">
        <f t="shared" ref="CS405" si="826">IF(CS38=0,0,IF(CS$14="X",0,BD405))</f>
        <v>0</v>
      </c>
      <c r="CT405" s="1873">
        <f t="shared" si="783"/>
        <v>0</v>
      </c>
      <c r="CU405" s="858">
        <f t="shared" ca="1" si="777"/>
        <v>0</v>
      </c>
      <c r="CV405" s="1049"/>
      <c r="CW405" s="1062"/>
      <c r="CX405" s="181"/>
      <c r="CY405" s="181"/>
      <c r="CZ405" s="181"/>
      <c r="DA405" s="181"/>
      <c r="DB405" s="181"/>
      <c r="DC405" s="182"/>
      <c r="DD405" s="1801"/>
      <c r="DE405" s="63"/>
      <c r="DF405" s="63"/>
      <c r="DG405" s="63"/>
      <c r="DH405" s="63"/>
      <c r="DI405" s="63"/>
      <c r="DJ405" s="63"/>
      <c r="DK405" s="63"/>
      <c r="DL405" s="64"/>
      <c r="DM405" s="64"/>
      <c r="DN405" s="64"/>
      <c r="DO405" s="64"/>
      <c r="DP405" s="64"/>
      <c r="DQ405" s="64"/>
      <c r="DR405" s="64"/>
      <c r="DS405" s="21"/>
      <c r="EE405" s="1780"/>
      <c r="EN405" s="2506"/>
      <c r="EO405" s="2506"/>
      <c r="EP405" s="2506"/>
      <c r="EQ405" s="2506"/>
      <c r="ER405" s="2506"/>
      <c r="FJ405" s="800"/>
      <c r="FM405" s="271"/>
      <c r="FN405" s="272"/>
      <c r="FO405" s="272"/>
      <c r="FP405" s="272"/>
      <c r="FQ405" s="272"/>
      <c r="FR405" s="272"/>
      <c r="FS405" s="272"/>
      <c r="FT405" s="272"/>
      <c r="FU405" s="301"/>
      <c r="FV405" s="301"/>
      <c r="FW405" s="301"/>
      <c r="FX405" s="301"/>
      <c r="FY405" s="301"/>
      <c r="FZ405" s="301"/>
      <c r="GA405" s="301"/>
      <c r="GB405" s="301"/>
      <c r="GC405" s="301"/>
      <c r="GD405" s="301"/>
      <c r="GE405" s="301"/>
      <c r="GF405" s="301"/>
      <c r="GG405" s="301"/>
      <c r="GH405" s="31"/>
      <c r="GI405" s="31"/>
      <c r="GJ405" s="31"/>
      <c r="GK405" s="31"/>
      <c r="GL405" s="33"/>
      <c r="GM405" s="33"/>
      <c r="GN405" s="33"/>
      <c r="GO405" s="34"/>
      <c r="GP405" s="58"/>
      <c r="GQ405" s="33"/>
      <c r="GR405" s="33"/>
      <c r="GS405" s="33"/>
      <c r="GT405" s="33"/>
      <c r="GU405" s="33"/>
      <c r="GV405" s="33"/>
      <c r="GW405" s="33"/>
      <c r="GX405" s="33"/>
      <c r="GY405" s="33"/>
      <c r="GZ405" s="33"/>
      <c r="HA405" s="58"/>
      <c r="HB405" s="58"/>
      <c r="HC405" s="2505"/>
      <c r="HD405" s="51"/>
      <c r="HE405" s="51"/>
      <c r="HF405" s="51"/>
      <c r="HG405" s="51"/>
      <c r="HH405" s="59"/>
      <c r="HI405" s="39"/>
      <c r="HJ405" s="1040"/>
      <c r="HK405" s="1040"/>
      <c r="HL405" s="1040"/>
      <c r="HM405" s="33"/>
      <c r="HN405" s="90"/>
      <c r="HO405" s="90"/>
      <c r="HP405" s="2503"/>
      <c r="HQ405" s="2503"/>
      <c r="HR405" s="2503"/>
      <c r="HS405" s="2503"/>
      <c r="HT405" s="2503"/>
      <c r="HU405" s="2503"/>
      <c r="HV405" s="2503"/>
      <c r="HW405" s="2503"/>
      <c r="HX405" s="2503"/>
      <c r="HY405" s="2503"/>
      <c r="HZ405" s="2503"/>
      <c r="IA405" s="2503"/>
      <c r="IB405" s="2503"/>
      <c r="IC405" s="2503"/>
      <c r="ID405" s="2503"/>
      <c r="IE405" s="2503"/>
      <c r="IF405" s="2503"/>
      <c r="IG405" s="2503"/>
      <c r="IH405" s="2503"/>
      <c r="II405" s="2503"/>
      <c r="IJ405" s="2503"/>
      <c r="IK405" s="2503"/>
      <c r="IL405" s="2503"/>
      <c r="IM405" s="2503"/>
      <c r="IN405" s="2503"/>
      <c r="IO405" s="2503"/>
      <c r="IP405" s="2503"/>
      <c r="IQ405" s="2503"/>
      <c r="IR405" s="2503"/>
      <c r="IS405" s="2503"/>
      <c r="IT405" s="2503"/>
      <c r="IU405" s="2503"/>
      <c r="IV405" s="2503"/>
      <c r="IW405" s="1247"/>
    </row>
    <row r="406" spans="3:257" s="57" customFormat="1" ht="13.5" hidden="1" customHeight="1" thickBot="1">
      <c r="C406" s="2506"/>
      <c r="D406" s="2506"/>
      <c r="E406" s="271"/>
      <c r="F406" s="272"/>
      <c r="G406" s="272"/>
      <c r="H406" s="272"/>
      <c r="I406" s="272"/>
      <c r="J406" s="272"/>
      <c r="K406" s="272"/>
      <c r="L406" s="272"/>
      <c r="M406" s="1818"/>
      <c r="N406" s="1818"/>
      <c r="O406" s="1818"/>
      <c r="P406" s="1818"/>
      <c r="Q406" s="1818"/>
      <c r="R406" s="1818"/>
      <c r="S406" s="1818"/>
      <c r="T406" s="1818"/>
      <c r="U406" s="1818"/>
      <c r="V406" s="1818"/>
      <c r="W406" s="1818"/>
      <c r="X406" s="1818"/>
      <c r="Y406" s="1818"/>
      <c r="Z406" s="353"/>
      <c r="AA406" s="353"/>
      <c r="AB406" s="353"/>
      <c r="AC406" s="353"/>
      <c r="AD406" s="33"/>
      <c r="AE406" s="33"/>
      <c r="AF406" s="33"/>
      <c r="AG406" s="34"/>
      <c r="AH406" s="58"/>
      <c r="AI406" s="33"/>
      <c r="AJ406" s="33"/>
      <c r="AK406" s="33"/>
      <c r="AL406" s="33"/>
      <c r="AM406" s="33"/>
      <c r="AN406" s="33"/>
      <c r="AO406" s="33"/>
      <c r="AP406" s="33"/>
      <c r="AQ406" s="33"/>
      <c r="AR406" s="33"/>
      <c r="AS406" s="58"/>
      <c r="AT406" s="58"/>
      <c r="AU406" s="1118"/>
      <c r="AV406" s="1119"/>
      <c r="AW406" s="4319"/>
      <c r="AX406" s="1220" t="s">
        <v>8</v>
      </c>
      <c r="AY406" s="2539"/>
      <c r="AZ406" s="2539"/>
      <c r="BA406" s="2539"/>
      <c r="BB406" s="2539"/>
      <c r="BC406" s="2539"/>
      <c r="BD406" s="1219">
        <f ca="1">CM392</f>
        <v>0</v>
      </c>
      <c r="BE406" s="1221">
        <f ca="1">CO392</f>
        <v>0</v>
      </c>
      <c r="BF406" s="1120"/>
      <c r="BG406" s="1121"/>
      <c r="BH406" s="4323"/>
      <c r="BI406" s="4324"/>
      <c r="BJ406" s="4325"/>
      <c r="BK406" s="747" t="s">
        <v>8</v>
      </c>
      <c r="BL406" s="523"/>
      <c r="BM406" s="524"/>
      <c r="BN406" s="524"/>
      <c r="BO406" s="524"/>
      <c r="BP406" s="524"/>
      <c r="BQ406" s="1853">
        <f t="shared" ref="BQ406:BR406" ca="1" si="827">IF(BQ39=0,0,IF(BQ$14="X",0,BD406))</f>
        <v>0</v>
      </c>
      <c r="BR406" s="1854">
        <f t="shared" ca="1" si="827"/>
        <v>0</v>
      </c>
      <c r="BS406" s="525"/>
      <c r="BT406" s="524"/>
      <c r="BU406" s="524"/>
      <c r="BV406" s="524"/>
      <c r="BW406" s="524"/>
      <c r="BX406" s="1853">
        <f t="shared" ref="BX406:BY406" ca="1" si="828">IF(BX39=0,0,IF($BS$14="X",0,BD406))</f>
        <v>0</v>
      </c>
      <c r="BY406" s="1862">
        <f t="shared" ca="1" si="828"/>
        <v>0</v>
      </c>
      <c r="BZ406" s="639"/>
      <c r="CA406" s="639"/>
      <c r="CB406" s="639"/>
      <c r="CC406" s="524"/>
      <c r="CD406" s="526"/>
      <c r="CE406" s="1867">
        <f t="shared" ca="1" si="774"/>
        <v>0</v>
      </c>
      <c r="CF406" s="1867">
        <f t="shared" ref="CF406" ca="1" si="829">IF(CF39=0,0,IF(CF$14="X",0,BE406))</f>
        <v>0</v>
      </c>
      <c r="CG406" s="526"/>
      <c r="CH406" s="526"/>
      <c r="CI406" s="526"/>
      <c r="CJ406" s="526"/>
      <c r="CK406" s="526"/>
      <c r="CL406" s="1867">
        <f t="shared" ref="CL406:CM406" ca="1" si="830">IF(CL39=0,0,IF(CL$14="X",0,BD406))</f>
        <v>0</v>
      </c>
      <c r="CM406" s="1867">
        <f t="shared" ca="1" si="830"/>
        <v>0</v>
      </c>
      <c r="CN406" s="526"/>
      <c r="CO406" s="526"/>
      <c r="CP406" s="526"/>
      <c r="CQ406" s="526"/>
      <c r="CR406" s="526"/>
      <c r="CS406" s="1867">
        <f t="shared" ref="CS406" si="831">IF(CS39=0,0,IF(CS$14="X",0,BD406))</f>
        <v>0</v>
      </c>
      <c r="CT406" s="1873">
        <f t="shared" si="783"/>
        <v>0</v>
      </c>
      <c r="CU406" s="858">
        <f t="shared" ca="1" si="777"/>
        <v>0</v>
      </c>
      <c r="CV406" s="1049"/>
      <c r="CW406" s="1062"/>
      <c r="CX406" s="181"/>
      <c r="CY406" s="181"/>
      <c r="CZ406" s="181"/>
      <c r="DA406" s="181"/>
      <c r="DB406" s="181"/>
      <c r="DC406" s="182"/>
      <c r="DD406" s="1801"/>
      <c r="DE406" s="63"/>
      <c r="DF406" s="63"/>
      <c r="DG406" s="63"/>
      <c r="DH406" s="63"/>
      <c r="DI406" s="63"/>
      <c r="DJ406" s="63"/>
      <c r="DK406" s="63"/>
      <c r="DL406" s="64"/>
      <c r="DM406" s="64"/>
      <c r="DN406" s="64"/>
      <c r="DO406" s="64"/>
      <c r="DP406" s="64"/>
      <c r="DQ406" s="64"/>
      <c r="DR406" s="64"/>
      <c r="DS406" s="21"/>
      <c r="EE406" s="1780"/>
      <c r="EN406" s="2506"/>
      <c r="EO406" s="2506"/>
      <c r="EP406" s="2506"/>
      <c r="EQ406" s="2506"/>
      <c r="ER406" s="2506"/>
      <c r="FJ406" s="800"/>
      <c r="FM406" s="271"/>
      <c r="FN406" s="272"/>
      <c r="FO406" s="272"/>
      <c r="FP406" s="272"/>
      <c r="FQ406" s="272"/>
      <c r="FR406" s="272"/>
      <c r="FS406" s="272"/>
      <c r="FT406" s="272"/>
      <c r="FU406" s="301"/>
      <c r="FV406" s="301"/>
      <c r="FW406" s="301"/>
      <c r="FX406" s="301"/>
      <c r="FY406" s="301"/>
      <c r="FZ406" s="301"/>
      <c r="GA406" s="301"/>
      <c r="GB406" s="301"/>
      <c r="GC406" s="301"/>
      <c r="GD406" s="301"/>
      <c r="GE406" s="301"/>
      <c r="GF406" s="301"/>
      <c r="GG406" s="301"/>
      <c r="GH406" s="31"/>
      <c r="GI406" s="31"/>
      <c r="GJ406" s="31"/>
      <c r="GK406" s="31"/>
      <c r="GL406" s="33"/>
      <c r="GM406" s="33"/>
      <c r="GN406" s="33"/>
      <c r="GO406" s="34"/>
      <c r="GP406" s="58"/>
      <c r="GQ406" s="33"/>
      <c r="GR406" s="33"/>
      <c r="GS406" s="33"/>
      <c r="GT406" s="33"/>
      <c r="GU406" s="33"/>
      <c r="GV406" s="33"/>
      <c r="GW406" s="33"/>
      <c r="GX406" s="33"/>
      <c r="GY406" s="33"/>
      <c r="GZ406" s="33"/>
      <c r="HA406" s="58"/>
      <c r="HB406" s="58"/>
      <c r="HC406" s="2505"/>
      <c r="HD406" s="51"/>
      <c r="HE406" s="51"/>
      <c r="HF406" s="51"/>
      <c r="HG406" s="51"/>
      <c r="HH406" s="59"/>
      <c r="HI406" s="39"/>
      <c r="HJ406" s="1040"/>
      <c r="HK406" s="1040"/>
      <c r="HL406" s="1040"/>
      <c r="HM406" s="33"/>
      <c r="HN406" s="90"/>
      <c r="HO406" s="90"/>
      <c r="HP406" s="2503"/>
      <c r="HQ406" s="2503"/>
      <c r="HR406" s="2503"/>
      <c r="HS406" s="2503"/>
      <c r="HT406" s="2503"/>
      <c r="HU406" s="2503"/>
      <c r="HV406" s="2503"/>
      <c r="HW406" s="2503"/>
      <c r="HX406" s="2503"/>
      <c r="HY406" s="2503"/>
      <c r="HZ406" s="2503"/>
      <c r="IA406" s="2503"/>
      <c r="IB406" s="2503"/>
      <c r="IC406" s="2503"/>
      <c r="ID406" s="2503"/>
      <c r="IE406" s="2503"/>
      <c r="IF406" s="2503"/>
      <c r="IG406" s="2503"/>
      <c r="IH406" s="2503"/>
      <c r="II406" s="2503"/>
      <c r="IJ406" s="2503"/>
      <c r="IK406" s="2503"/>
      <c r="IL406" s="2503"/>
      <c r="IM406" s="2503"/>
      <c r="IN406" s="2503"/>
      <c r="IO406" s="2503"/>
      <c r="IP406" s="2503"/>
      <c r="IQ406" s="2503"/>
      <c r="IR406" s="2503"/>
      <c r="IS406" s="2503"/>
      <c r="IT406" s="2503"/>
      <c r="IU406" s="2503"/>
      <c r="IV406" s="2503"/>
      <c r="IW406" s="1247"/>
    </row>
    <row r="407" spans="3:257" s="57" customFormat="1" ht="12.75" hidden="1" customHeight="1">
      <c r="C407" s="2506"/>
      <c r="D407" s="2506"/>
      <c r="E407" s="271"/>
      <c r="F407" s="272"/>
      <c r="G407" s="272"/>
      <c r="H407" s="272"/>
      <c r="I407" s="272"/>
      <c r="J407" s="272"/>
      <c r="K407" s="272"/>
      <c r="L407" s="272"/>
      <c r="M407" s="1818"/>
      <c r="N407" s="1818"/>
      <c r="O407" s="1818"/>
      <c r="P407" s="1818"/>
      <c r="Q407" s="1818"/>
      <c r="R407" s="1818"/>
      <c r="S407" s="1818"/>
      <c r="T407" s="1818"/>
      <c r="U407" s="1818"/>
      <c r="V407" s="1818"/>
      <c r="W407" s="1818"/>
      <c r="X407" s="1818"/>
      <c r="Y407" s="1818"/>
      <c r="Z407" s="353"/>
      <c r="AA407" s="353"/>
      <c r="AB407" s="353"/>
      <c r="AC407" s="353"/>
      <c r="AD407" s="33"/>
      <c r="AE407" s="33"/>
      <c r="AF407" s="33"/>
      <c r="AG407" s="34"/>
      <c r="AH407" s="58"/>
      <c r="AI407" s="33"/>
      <c r="AJ407" s="33"/>
      <c r="AK407" s="33"/>
      <c r="AL407" s="33"/>
      <c r="AM407" s="33"/>
      <c r="AN407" s="33"/>
      <c r="AO407" s="33"/>
      <c r="AP407" s="33"/>
      <c r="AQ407" s="33"/>
      <c r="AR407" s="33"/>
      <c r="AS407" s="58"/>
      <c r="AT407" s="58"/>
      <c r="AU407" s="1118"/>
      <c r="AV407" s="1119"/>
      <c r="AW407" s="4318" t="str">
        <f t="shared" ref="AW407" si="832">AW306</f>
        <v>ZİRAAT FAK.</v>
      </c>
      <c r="AX407" s="1222" t="s">
        <v>7</v>
      </c>
      <c r="AY407" s="2538"/>
      <c r="AZ407" s="2538"/>
      <c r="BA407" s="2538"/>
      <c r="BB407" s="2538"/>
      <c r="BC407" s="2538"/>
      <c r="BD407" s="1223">
        <f ca="1">CL393</f>
        <v>0</v>
      </c>
      <c r="BE407" s="1224">
        <f ca="1">CN393</f>
        <v>0</v>
      </c>
      <c r="BF407" s="1120"/>
      <c r="BG407" s="1121"/>
      <c r="BH407" s="4334" t="str">
        <f t="shared" ref="BH407" si="833">BH306</f>
        <v>ZİRAAT FAK.</v>
      </c>
      <c r="BI407" s="4335"/>
      <c r="BJ407" s="4336"/>
      <c r="BK407" s="747" t="s">
        <v>7</v>
      </c>
      <c r="BL407" s="523"/>
      <c r="BM407" s="524"/>
      <c r="BN407" s="524"/>
      <c r="BO407" s="524"/>
      <c r="BP407" s="524"/>
      <c r="BQ407" s="1853">
        <f t="shared" ref="BQ407:BR407" ca="1" si="834">IF(BQ40=0,0,IF(BQ$14="X",0,BD407))</f>
        <v>0</v>
      </c>
      <c r="BR407" s="1854">
        <f t="shared" ca="1" si="834"/>
        <v>0</v>
      </c>
      <c r="BS407" s="525"/>
      <c r="BT407" s="524"/>
      <c r="BU407" s="524"/>
      <c r="BV407" s="524"/>
      <c r="BW407" s="524"/>
      <c r="BX407" s="1853">
        <f t="shared" ref="BX407:BY407" ca="1" si="835">IF(BX40=0,0,IF($BS$14="X",0,BD407))</f>
        <v>0</v>
      </c>
      <c r="BY407" s="1862">
        <f t="shared" ca="1" si="835"/>
        <v>0</v>
      </c>
      <c r="BZ407" s="639"/>
      <c r="CA407" s="639"/>
      <c r="CB407" s="639"/>
      <c r="CC407" s="524"/>
      <c r="CD407" s="526"/>
      <c r="CE407" s="1867">
        <f t="shared" ca="1" si="774"/>
        <v>0</v>
      </c>
      <c r="CF407" s="1867">
        <f t="shared" ref="CF407" ca="1" si="836">IF(CF40=0,0,IF(CF$14="X",0,BE407))</f>
        <v>0</v>
      </c>
      <c r="CG407" s="526"/>
      <c r="CH407" s="526"/>
      <c r="CI407" s="526"/>
      <c r="CJ407" s="526"/>
      <c r="CK407" s="526"/>
      <c r="CL407" s="1867">
        <f t="shared" ref="CL407:CM407" ca="1" si="837">IF(CL40=0,0,IF(CL$14="X",0,BD407))</f>
        <v>0</v>
      </c>
      <c r="CM407" s="1867">
        <f t="shared" ca="1" si="837"/>
        <v>0</v>
      </c>
      <c r="CN407" s="526"/>
      <c r="CO407" s="526"/>
      <c r="CP407" s="526"/>
      <c r="CQ407" s="526"/>
      <c r="CR407" s="526"/>
      <c r="CS407" s="1867">
        <f t="shared" ref="CS407" si="838">IF(CS40=0,0,IF(CS$14="X",0,BD407))</f>
        <v>0</v>
      </c>
      <c r="CT407" s="1873">
        <f t="shared" si="783"/>
        <v>0</v>
      </c>
      <c r="CU407" s="858">
        <f t="shared" ca="1" si="777"/>
        <v>0</v>
      </c>
      <c r="CV407" s="1049"/>
      <c r="CW407" s="1062"/>
      <c r="CX407" s="181"/>
      <c r="CY407" s="181"/>
      <c r="CZ407" s="181"/>
      <c r="DA407" s="181"/>
      <c r="DB407" s="181"/>
      <c r="DC407" s="182"/>
      <c r="DD407" s="1801"/>
      <c r="DE407" s="63"/>
      <c r="DF407" s="63"/>
      <c r="DG407" s="63"/>
      <c r="DH407" s="63"/>
      <c r="DI407" s="63"/>
      <c r="DJ407" s="63"/>
      <c r="DK407" s="63"/>
      <c r="DL407" s="64"/>
      <c r="DM407" s="64"/>
      <c r="DN407" s="64"/>
      <c r="DO407" s="64"/>
      <c r="DP407" s="64"/>
      <c r="DQ407" s="64"/>
      <c r="DR407" s="64"/>
      <c r="DS407" s="21"/>
      <c r="EE407" s="1780"/>
      <c r="EN407" s="2506"/>
      <c r="EO407" s="2506"/>
      <c r="EP407" s="2506"/>
      <c r="EQ407" s="2506"/>
      <c r="ER407" s="2506"/>
      <c r="FJ407" s="800"/>
      <c r="FM407" s="271"/>
      <c r="FN407" s="272"/>
      <c r="FO407" s="272"/>
      <c r="FP407" s="272"/>
      <c r="FQ407" s="272"/>
      <c r="FR407" s="272"/>
      <c r="FS407" s="272"/>
      <c r="FT407" s="272"/>
      <c r="FU407" s="301"/>
      <c r="FV407" s="301"/>
      <c r="FW407" s="301"/>
      <c r="FX407" s="301"/>
      <c r="FY407" s="301"/>
      <c r="FZ407" s="301"/>
      <c r="GA407" s="301"/>
      <c r="GB407" s="301"/>
      <c r="GC407" s="301"/>
      <c r="GD407" s="301"/>
      <c r="GE407" s="301"/>
      <c r="GF407" s="301"/>
      <c r="GG407" s="301"/>
      <c r="GH407" s="31"/>
      <c r="GI407" s="31"/>
      <c r="GJ407" s="31"/>
      <c r="GK407" s="31"/>
      <c r="GL407" s="33"/>
      <c r="GM407" s="33"/>
      <c r="GN407" s="33"/>
      <c r="GO407" s="34"/>
      <c r="GP407" s="58"/>
      <c r="GQ407" s="33"/>
      <c r="GR407" s="33"/>
      <c r="GS407" s="33"/>
      <c r="GT407" s="33"/>
      <c r="GU407" s="33"/>
      <c r="GV407" s="33"/>
      <c r="GW407" s="33"/>
      <c r="GX407" s="33"/>
      <c r="GY407" s="33"/>
      <c r="GZ407" s="33"/>
      <c r="HA407" s="58"/>
      <c r="HB407" s="58"/>
      <c r="HC407" s="2505"/>
      <c r="HD407" s="51"/>
      <c r="HE407" s="51"/>
      <c r="HF407" s="51"/>
      <c r="HG407" s="51"/>
      <c r="HH407" s="59"/>
      <c r="HI407" s="39"/>
      <c r="HJ407" s="1040"/>
      <c r="HK407" s="1040"/>
      <c r="HL407" s="1040"/>
      <c r="HM407" s="33"/>
      <c r="HN407" s="90"/>
      <c r="HO407" s="90"/>
      <c r="HP407" s="2503"/>
      <c r="HQ407" s="2503"/>
      <c r="HR407" s="2503"/>
      <c r="HS407" s="2503"/>
      <c r="HT407" s="2503"/>
      <c r="HU407" s="2503"/>
      <c r="HV407" s="2503"/>
      <c r="HW407" s="2503"/>
      <c r="HX407" s="2503"/>
      <c r="HY407" s="2503"/>
      <c r="HZ407" s="2503"/>
      <c r="IA407" s="2503"/>
      <c r="IB407" s="2503"/>
      <c r="IC407" s="2503"/>
      <c r="ID407" s="2503"/>
      <c r="IE407" s="2503"/>
      <c r="IF407" s="2503"/>
      <c r="IG407" s="2503"/>
      <c r="IH407" s="2503"/>
      <c r="II407" s="2503"/>
      <c r="IJ407" s="2503"/>
      <c r="IK407" s="2503"/>
      <c r="IL407" s="2503"/>
      <c r="IM407" s="2503"/>
      <c r="IN407" s="2503"/>
      <c r="IO407" s="2503"/>
      <c r="IP407" s="2503"/>
      <c r="IQ407" s="2503"/>
      <c r="IR407" s="2503"/>
      <c r="IS407" s="2503"/>
      <c r="IT407" s="2503"/>
      <c r="IU407" s="2503"/>
      <c r="IV407" s="2503"/>
      <c r="IW407" s="1247"/>
    </row>
    <row r="408" spans="3:257" s="57" customFormat="1" ht="13.5" hidden="1" customHeight="1" thickBot="1">
      <c r="C408" s="2506"/>
      <c r="D408" s="2506"/>
      <c r="E408" s="1267"/>
      <c r="F408" s="1268"/>
      <c r="G408" s="1268"/>
      <c r="H408" s="1268"/>
      <c r="I408" s="1268"/>
      <c r="J408" s="1268"/>
      <c r="K408" s="1268"/>
      <c r="L408" s="1268"/>
      <c r="M408" s="1819"/>
      <c r="N408" s="1819"/>
      <c r="O408" s="1819"/>
      <c r="P408" s="1819"/>
      <c r="Q408" s="1819"/>
      <c r="R408" s="1819"/>
      <c r="S408" s="1819"/>
      <c r="T408" s="1819"/>
      <c r="U408" s="1819"/>
      <c r="V408" s="1819"/>
      <c r="W408" s="1819"/>
      <c r="X408" s="1819"/>
      <c r="Y408" s="1819"/>
      <c r="Z408" s="353"/>
      <c r="AA408" s="353"/>
      <c r="AB408" s="353"/>
      <c r="AC408" s="353"/>
      <c r="AD408" s="33"/>
      <c r="AE408" s="33"/>
      <c r="AF408" s="33"/>
      <c r="AG408" s="34"/>
      <c r="AH408" s="58"/>
      <c r="AI408" s="33"/>
      <c r="AJ408" s="33"/>
      <c r="AK408" s="33"/>
      <c r="AL408" s="33"/>
      <c r="AM408" s="33"/>
      <c r="AN408" s="33"/>
      <c r="AO408" s="33"/>
      <c r="AP408" s="33"/>
      <c r="AQ408" s="33"/>
      <c r="AR408" s="33"/>
      <c r="AS408" s="58"/>
      <c r="AT408" s="58"/>
      <c r="AU408" s="1109"/>
      <c r="AV408" s="1110"/>
      <c r="AW408" s="4319"/>
      <c r="AX408" s="1220" t="s">
        <v>8</v>
      </c>
      <c r="AY408" s="2539"/>
      <c r="AZ408" s="2539"/>
      <c r="BA408" s="2539"/>
      <c r="BB408" s="2539"/>
      <c r="BC408" s="2539"/>
      <c r="BD408" s="1219">
        <f ca="1">CM393</f>
        <v>0</v>
      </c>
      <c r="BE408" s="1221">
        <f ca="1">CO393</f>
        <v>0</v>
      </c>
      <c r="BF408" s="1116"/>
      <c r="BG408" s="1117"/>
      <c r="BH408" s="4323"/>
      <c r="BI408" s="4324"/>
      <c r="BJ408" s="4325"/>
      <c r="BK408" s="1064" t="s">
        <v>8</v>
      </c>
      <c r="BL408" s="1065"/>
      <c r="BM408" s="1066"/>
      <c r="BN408" s="1066"/>
      <c r="BO408" s="1066"/>
      <c r="BP408" s="1066"/>
      <c r="BQ408" s="1859">
        <f t="shared" ref="BQ408:BR408" ca="1" si="839">IF(BQ41=0,0,IF(BQ$14="X",0,BD408))</f>
        <v>0</v>
      </c>
      <c r="BR408" s="1860">
        <f t="shared" ca="1" si="839"/>
        <v>0</v>
      </c>
      <c r="BS408" s="1067"/>
      <c r="BT408" s="1066"/>
      <c r="BU408" s="1066"/>
      <c r="BV408" s="1066"/>
      <c r="BW408" s="1066"/>
      <c r="BX408" s="1859">
        <f t="shared" ref="BX408:BY408" ca="1" si="840">IF(BX41=0,0,IF($BS$14="X",0,BD408))</f>
        <v>0</v>
      </c>
      <c r="BY408" s="1865">
        <f t="shared" ca="1" si="840"/>
        <v>0</v>
      </c>
      <c r="BZ408" s="1068"/>
      <c r="CA408" s="1068"/>
      <c r="CB408" s="1068"/>
      <c r="CC408" s="1066"/>
      <c r="CD408" s="1069"/>
      <c r="CE408" s="1870">
        <f t="shared" ca="1" si="774"/>
        <v>0</v>
      </c>
      <c r="CF408" s="1870">
        <f t="shared" ref="CF408" ca="1" si="841">IF(CF41=0,0,IF(CF$14="X",0,BE408))</f>
        <v>0</v>
      </c>
      <c r="CG408" s="1069"/>
      <c r="CH408" s="1069"/>
      <c r="CI408" s="1069"/>
      <c r="CJ408" s="1069"/>
      <c r="CK408" s="1069"/>
      <c r="CL408" s="1870">
        <f t="shared" ref="CL408:CM408" ca="1" si="842">IF(CL41=0,0,IF(CL$14="X",0,BD408))</f>
        <v>0</v>
      </c>
      <c r="CM408" s="1870">
        <f t="shared" ca="1" si="842"/>
        <v>0</v>
      </c>
      <c r="CN408" s="1069"/>
      <c r="CO408" s="1069"/>
      <c r="CP408" s="1069"/>
      <c r="CQ408" s="1069"/>
      <c r="CR408" s="1069"/>
      <c r="CS408" s="1870">
        <f t="shared" ref="CS408" si="843">IF(CS41=0,0,IF(CS$14="X",0,BD408))</f>
        <v>0</v>
      </c>
      <c r="CT408" s="1876">
        <f t="shared" si="783"/>
        <v>0</v>
      </c>
      <c r="CU408" s="1099">
        <f t="shared" ca="1" si="777"/>
        <v>0</v>
      </c>
      <c r="CV408" s="1071"/>
      <c r="CW408" s="1072"/>
      <c r="CX408" s="181"/>
      <c r="CY408" s="181"/>
      <c r="CZ408" s="181"/>
      <c r="DA408" s="181"/>
      <c r="DB408" s="181"/>
      <c r="DC408" s="182"/>
      <c r="DD408" s="1801"/>
      <c r="DE408" s="63"/>
      <c r="DF408" s="63"/>
      <c r="DG408" s="63"/>
      <c r="DH408" s="63"/>
      <c r="DI408" s="63"/>
      <c r="DJ408" s="63"/>
      <c r="DK408" s="63"/>
      <c r="DL408" s="64"/>
      <c r="DM408" s="64"/>
      <c r="DN408" s="64"/>
      <c r="DO408" s="64"/>
      <c r="DP408" s="64"/>
      <c r="DQ408" s="64"/>
      <c r="DR408" s="64"/>
      <c r="DS408" s="21"/>
      <c r="EE408" s="1780"/>
      <c r="EN408" s="2506"/>
      <c r="EO408" s="2506"/>
      <c r="EP408" s="2506"/>
      <c r="EQ408" s="2506"/>
      <c r="ER408" s="2506"/>
      <c r="FJ408" s="800"/>
      <c r="FM408" s="271"/>
      <c r="FN408" s="272"/>
      <c r="FO408" s="272"/>
      <c r="FP408" s="272"/>
      <c r="FQ408" s="272"/>
      <c r="FR408" s="272"/>
      <c r="FS408" s="272"/>
      <c r="FT408" s="272"/>
      <c r="FU408" s="301"/>
      <c r="FV408" s="301"/>
      <c r="FW408" s="301"/>
      <c r="FX408" s="301"/>
      <c r="FY408" s="301"/>
      <c r="FZ408" s="301"/>
      <c r="GA408" s="301"/>
      <c r="GB408" s="301"/>
      <c r="GC408" s="301"/>
      <c r="GD408" s="301"/>
      <c r="GE408" s="301"/>
      <c r="GF408" s="301"/>
      <c r="GG408" s="301"/>
      <c r="GH408" s="31"/>
      <c r="GI408" s="31"/>
      <c r="GJ408" s="31"/>
      <c r="GK408" s="31"/>
      <c r="GL408" s="33"/>
      <c r="GM408" s="33"/>
      <c r="GN408" s="33"/>
      <c r="GO408" s="34"/>
      <c r="GP408" s="58"/>
      <c r="GQ408" s="33"/>
      <c r="GR408" s="33"/>
      <c r="GS408" s="33"/>
      <c r="GT408" s="33"/>
      <c r="GU408" s="33"/>
      <c r="GV408" s="33"/>
      <c r="GW408" s="33"/>
      <c r="GX408" s="33"/>
      <c r="GY408" s="33"/>
      <c r="GZ408" s="33"/>
      <c r="HA408" s="58"/>
      <c r="HB408" s="58"/>
      <c r="HC408" s="2505"/>
      <c r="HD408" s="51"/>
      <c r="HE408" s="51"/>
      <c r="HF408" s="51"/>
      <c r="HG408" s="51"/>
      <c r="HH408" s="59"/>
      <c r="HI408" s="39"/>
      <c r="HJ408" s="1040"/>
      <c r="HK408" s="1040"/>
      <c r="HL408" s="1040"/>
      <c r="HM408" s="33"/>
      <c r="HN408" s="90"/>
      <c r="HO408" s="90"/>
      <c r="HP408" s="2503"/>
      <c r="HQ408" s="2503"/>
      <c r="HR408" s="2503"/>
      <c r="HS408" s="2503"/>
      <c r="HT408" s="2503"/>
      <c r="HU408" s="2503"/>
      <c r="HV408" s="2503"/>
      <c r="HW408" s="2503"/>
      <c r="HX408" s="2503"/>
      <c r="HY408" s="2503"/>
      <c r="HZ408" s="2503"/>
      <c r="IA408" s="2503"/>
      <c r="IB408" s="2503"/>
      <c r="IC408" s="2503"/>
      <c r="ID408" s="2503"/>
      <c r="IE408" s="2503"/>
      <c r="IF408" s="2503"/>
      <c r="IG408" s="2503"/>
      <c r="IH408" s="2503"/>
      <c r="II408" s="2503"/>
      <c r="IJ408" s="2503"/>
      <c r="IK408" s="2503"/>
      <c r="IL408" s="2503"/>
      <c r="IM408" s="2503"/>
      <c r="IN408" s="2503"/>
      <c r="IO408" s="2503"/>
      <c r="IP408" s="2503"/>
      <c r="IQ408" s="2503"/>
      <c r="IR408" s="2503"/>
      <c r="IS408" s="2503"/>
      <c r="IT408" s="2503"/>
      <c r="IU408" s="2503"/>
      <c r="IV408" s="2503"/>
      <c r="IW408" s="1247"/>
    </row>
    <row r="409" spans="3:257" ht="12.75" hidden="1" customHeight="1"/>
    <row r="410" spans="3:257" ht="12.75" hidden="1" customHeight="1"/>
    <row r="411" spans="3:257" ht="12.75" hidden="1" customHeight="1"/>
    <row r="412" spans="3:257" hidden="1"/>
    <row r="413" spans="3:257" hidden="1"/>
    <row r="414" spans="3:257" hidden="1"/>
    <row r="415" spans="3:257" hidden="1"/>
    <row r="416" spans="3:257" hidden="1"/>
    <row r="417" spans="7:72" hidden="1"/>
    <row r="418" spans="7:72" hidden="1"/>
    <row r="419" spans="7:72" hidden="1">
      <c r="G419" s="3">
        <f>(CC190+CE190+CG190+CI190+CK190+CM190+CO190+Z190)-BZ369</f>
        <v>0</v>
      </c>
    </row>
    <row r="420" spans="7:72" hidden="1"/>
    <row r="421" spans="7:72" hidden="1"/>
    <row r="422" spans="7:72" hidden="1"/>
    <row r="423" spans="7:72" hidden="1"/>
    <row r="424" spans="7:72" hidden="1"/>
    <row r="425" spans="7:72" hidden="1"/>
    <row r="426" spans="7:72" hidden="1"/>
    <row r="427" spans="7:72" hidden="1">
      <c r="BS427" s="3813">
        <f>SUM(BS428:BS435)</f>
        <v>0</v>
      </c>
      <c r="BT427" s="9">
        <f>SUM(BS428:BS435)</f>
        <v>0</v>
      </c>
    </row>
    <row r="428" spans="7:72" hidden="1">
      <c r="BS428" s="3679">
        <f>IF(AND(BI141&gt;=M57,(OR(BR189&gt;0,BS190&gt;0))),1,0)</f>
        <v>0</v>
      </c>
      <c r="BT428" s="9">
        <f>IF(AND(BI141&gt;=M57,(OR(BR189&gt;0,BS190&gt;0))),1,0)</f>
        <v>0</v>
      </c>
    </row>
    <row r="429" spans="7:72" hidden="1">
      <c r="BS429" s="3680">
        <f>IF(AND(BI141&lt;M57,BQ141&lt;M57,(BI141+BQ141)&lt;M57,BI189&gt;=M57,BQ189&gt;0,BS189&gt;0),1,0)</f>
        <v>0</v>
      </c>
      <c r="BT429" s="9">
        <f>IF(AND(BI141&lt;M57,BQ141&lt;M57,(BI141+BQ141)&lt;M57,BI189&gt;=M57,BQ189&gt;0,BS189&gt;0),1,0)</f>
        <v>0</v>
      </c>
    </row>
    <row r="430" spans="7:72" hidden="1">
      <c r="BS430" s="3681">
        <f>IF(AND(BI141&lt;M57,BQ141&lt;M57,(BI141+BQ141)&gt;=M57,OR(BR189&gt;0,BS189&gt;0)),1,0)</f>
        <v>0</v>
      </c>
      <c r="BT430" s="9">
        <f>IF(AND(BI141&lt;M57,BQ141&lt;M57,(BI141+BQ141)&gt;=M57,OR(BR189&gt;0,BS189&gt;0)),1,0)</f>
        <v>0</v>
      </c>
    </row>
    <row r="431" spans="7:72" hidden="1">
      <c r="BS431" s="3682">
        <f>IF(AND(BI141&lt;M57,BQ141&gt;=M57,BR189&gt;0,BS189&gt;0),1,0)</f>
        <v>0</v>
      </c>
      <c r="BT431" s="9">
        <f>IF(AND(BI141&lt;M57,BQ141&gt;=M57,BR189&gt;0,BS189&gt;0),1,0)</f>
        <v>0</v>
      </c>
    </row>
    <row r="432" spans="7:72" hidden="1">
      <c r="BS432" s="3683">
        <f>IF(AND(BI141&lt;M57,BQ141&lt;M57,BI189&lt;M57,(BI141+BQ141+BI189)&gt;=M57,BS189&gt;0),1,0)</f>
        <v>0</v>
      </c>
      <c r="BT432" s="9">
        <f>IF(AND(BI141&lt;M57,BQ141&lt;M57,BI189&lt;M57,(BI141+BQ141+BI189)&gt;=M57,BS189&gt;0),1,0)</f>
        <v>0</v>
      </c>
    </row>
    <row r="433" spans="8:72" hidden="1">
      <c r="BS433" s="3685">
        <f>IF(AND(BI141&gt;0,BR141=0,OR(BS141&gt;0,BR189&gt;0,BS189&gt;0)),1,0)</f>
        <v>0</v>
      </c>
      <c r="BT433" s="9">
        <f>IF(AND(BI141&gt;0,BR141=0,OR(BS141&gt;0,BR189&gt;0,BS189&gt;0)),1,0)</f>
        <v>0</v>
      </c>
    </row>
    <row r="434" spans="8:72" hidden="1">
      <c r="BS434" s="3684">
        <f>IF(AND(BI141&lt;M57,BJ141&gt;=M57,BS141&lt;M57,(BR189+BS189)&gt;0),1,0)</f>
        <v>0</v>
      </c>
      <c r="BT434" s="9">
        <f>IF(AND(BI141&lt;M57,BJ141&gt;=M57,BS141&lt;M57,(BR189+BS189)&gt;0),1,0)</f>
        <v>0</v>
      </c>
    </row>
    <row r="435" spans="8:72" hidden="1">
      <c r="BS435" s="3686">
        <f>IF(AND((BI141+BQ141)&gt;0,BT141&lt;1,BT189&gt;0),1,0)</f>
        <v>0</v>
      </c>
      <c r="BT435" s="9">
        <f>IF(AND((BI141+BQ141)&gt;0,BT141&lt;1,BT189&gt;0),1,0)</f>
        <v>0</v>
      </c>
    </row>
    <row r="436" spans="8:72" hidden="1">
      <c r="H436" s="3816">
        <f>(COUNTIF(F170:J182,"İLAHİYAT FAK."))+(COUNTIF(F107:J119,"İLAHİYAT FAK."))+(COUNTIF(F170:J182,"L.Ü.EĞT ENS"))+(COUNTIF(F107:J119,"L.Ü.EĞT ENS"))</f>
        <v>0</v>
      </c>
      <c r="K436" s="3816">
        <f>(COUNTIF(K170:K182,"İLT"))+(COUNTIF(K107:K119,"İLT"))+(COUNTIF(K170:K182,"&lt;&gt;"""))+(COUNTIF(K107:K119,"&lt;&gt;"""))</f>
        <v>26</v>
      </c>
      <c r="AA436" s="3816">
        <f>(COUNTIF(AA170:AA182,"UE"))+(COUNTIF(AA107:AA119,"UE"))</f>
        <v>0</v>
      </c>
      <c r="BS436" s="13">
        <f>IF(AND((BR141+BS141)&lt;M57,BI189&gt;0,BR189=0,BS189&gt;0),1,0)</f>
        <v>0</v>
      </c>
    </row>
    <row r="437" spans="8:72" hidden="1"/>
    <row r="438" spans="8:72" hidden="1"/>
  </sheetData>
  <sheetProtection password="CA46" sheet="1" objects="1" scenarios="1" selectLockedCells="1"/>
  <mergeCells count="952">
    <mergeCell ref="E11:Y12"/>
    <mergeCell ref="Y200:Y201"/>
    <mergeCell ref="BH306:BJ307"/>
    <mergeCell ref="CV14:DC14"/>
    <mergeCell ref="CS196:CX196"/>
    <mergeCell ref="CS197:CX197"/>
    <mergeCell ref="CY196:DC196"/>
    <mergeCell ref="CY197:DC197"/>
    <mergeCell ref="CO196:CR197"/>
    <mergeCell ref="AW30:AW31"/>
    <mergeCell ref="AW68:AW69"/>
    <mergeCell ref="BT109:BU109"/>
    <mergeCell ref="G192:BZ192"/>
    <mergeCell ref="AB190:AC190"/>
    <mergeCell ref="W115:X115"/>
    <mergeCell ref="W116:X116"/>
    <mergeCell ref="BT171:BU171"/>
    <mergeCell ref="Q194:Y194"/>
    <mergeCell ref="F194:P194"/>
    <mergeCell ref="AB111:AC111"/>
    <mergeCell ref="AB114:AC114"/>
    <mergeCell ref="AB100:AB105"/>
    <mergeCell ref="AB107:AC107"/>
    <mergeCell ref="AB118:AC118"/>
    <mergeCell ref="AW407:AW408"/>
    <mergeCell ref="BH407:BJ408"/>
    <mergeCell ref="BH261:BH262"/>
    <mergeCell ref="BH263:BH264"/>
    <mergeCell ref="BH265:BH266"/>
    <mergeCell ref="BH253:BH254"/>
    <mergeCell ref="BH255:BH256"/>
    <mergeCell ref="BH257:BH258"/>
    <mergeCell ref="BH259:BH260"/>
    <mergeCell ref="AZ259:AZ260"/>
    <mergeCell ref="AZ253:AZ254"/>
    <mergeCell ref="AZ255:AZ256"/>
    <mergeCell ref="AZ257:AZ258"/>
    <mergeCell ref="AW304:AW305"/>
    <mergeCell ref="BH304:BJ305"/>
    <mergeCell ref="AW306:AW307"/>
    <mergeCell ref="AZ261:AZ262"/>
    <mergeCell ref="AW296:AW297"/>
    <mergeCell ref="AQ216:AQ217"/>
    <mergeCell ref="AQ218:AQ219"/>
    <mergeCell ref="AQ220:AQ221"/>
    <mergeCell ref="F214:M214"/>
    <mergeCell ref="Q214:X214"/>
    <mergeCell ref="R213:U213"/>
    <mergeCell ref="F218:F219"/>
    <mergeCell ref="F215:G215"/>
    <mergeCell ref="F216:F217"/>
    <mergeCell ref="Q220:Q221"/>
    <mergeCell ref="F220:F221"/>
    <mergeCell ref="J241:N241"/>
    <mergeCell ref="F278:J278"/>
    <mergeCell ref="F279:J279"/>
    <mergeCell ref="F280:J280"/>
    <mergeCell ref="F281:J281"/>
    <mergeCell ref="F282:J282"/>
    <mergeCell ref="Z12:AF13"/>
    <mergeCell ref="AA26:AF26"/>
    <mergeCell ref="AB173:AC173"/>
    <mergeCell ref="AB180:AC180"/>
    <mergeCell ref="AB171:AC171"/>
    <mergeCell ref="AB172:AC172"/>
    <mergeCell ref="AB174:AC174"/>
    <mergeCell ref="AB177:AC177"/>
    <mergeCell ref="AB175:AC175"/>
    <mergeCell ref="Z14:AF14"/>
    <mergeCell ref="AB110:AC110"/>
    <mergeCell ref="AB109:AC109"/>
    <mergeCell ref="AB112:AC112"/>
    <mergeCell ref="AB113:AC113"/>
    <mergeCell ref="AA25:AF25"/>
    <mergeCell ref="AA27:AF27"/>
    <mergeCell ref="AB108:AC108"/>
    <mergeCell ref="AB119:AC119"/>
    <mergeCell ref="AB183:AC183"/>
    <mergeCell ref="AB188:AC188"/>
    <mergeCell ref="AA194:BJ194"/>
    <mergeCell ref="AC216:AC217"/>
    <mergeCell ref="E210:P210"/>
    <mergeCell ref="AW403:AW404"/>
    <mergeCell ref="BH403:BJ404"/>
    <mergeCell ref="AW405:AW406"/>
    <mergeCell ref="BH405:BJ406"/>
    <mergeCell ref="AC228:AC229"/>
    <mergeCell ref="AW401:AW402"/>
    <mergeCell ref="BH401:BJ402"/>
    <mergeCell ref="BB213:BD213"/>
    <mergeCell ref="AZ214:BG214"/>
    <mergeCell ref="AC218:AC219"/>
    <mergeCell ref="AC220:AC221"/>
    <mergeCell ref="BH298:BJ299"/>
    <mergeCell ref="AC222:AC223"/>
    <mergeCell ref="AQ224:AQ225"/>
    <mergeCell ref="AQ222:AQ223"/>
    <mergeCell ref="AZ233:BG233"/>
    <mergeCell ref="AZ235:AZ236"/>
    <mergeCell ref="BH245:BH246"/>
    <mergeCell ref="BB232:BD232"/>
    <mergeCell ref="F387:J387"/>
    <mergeCell ref="BX392:CA392"/>
    <mergeCell ref="BX393:CA393"/>
    <mergeCell ref="BX394:CA394"/>
    <mergeCell ref="BX395:CA395"/>
    <mergeCell ref="AW397:AW398"/>
    <mergeCell ref="BH397:BJ398"/>
    <mergeCell ref="AW399:AW400"/>
    <mergeCell ref="BH399:BJ400"/>
    <mergeCell ref="BX390:CA390"/>
    <mergeCell ref="BX391:CA391"/>
    <mergeCell ref="F379:J379"/>
    <mergeCell ref="F380:J380"/>
    <mergeCell ref="F381:J381"/>
    <mergeCell ref="F382:J382"/>
    <mergeCell ref="F383:J383"/>
    <mergeCell ref="F384:J384"/>
    <mergeCell ref="F385:J385"/>
    <mergeCell ref="F386:J386"/>
    <mergeCell ref="Q222:Q223"/>
    <mergeCell ref="F377:J377"/>
    <mergeCell ref="F378:J378"/>
    <mergeCell ref="F375:J375"/>
    <mergeCell ref="F376:J376"/>
    <mergeCell ref="F287:J287"/>
    <mergeCell ref="F315:J315"/>
    <mergeCell ref="F330:J330"/>
    <mergeCell ref="F286:J286"/>
    <mergeCell ref="F274:J274"/>
    <mergeCell ref="F275:J275"/>
    <mergeCell ref="F276:J276"/>
    <mergeCell ref="F222:F223"/>
    <mergeCell ref="F284:J284"/>
    <mergeCell ref="F285:J285"/>
    <mergeCell ref="F283:J283"/>
    <mergeCell ref="E141:Y141"/>
    <mergeCell ref="F388:J388"/>
    <mergeCell ref="BX388:CA388"/>
    <mergeCell ref="BX389:CA389"/>
    <mergeCell ref="CB335:CO335"/>
    <mergeCell ref="CE214:CL214"/>
    <mergeCell ref="Q218:Q219"/>
    <mergeCell ref="CD226:CD227"/>
    <mergeCell ref="CD228:CD229"/>
    <mergeCell ref="BR226:BR227"/>
    <mergeCell ref="Q228:Q229"/>
    <mergeCell ref="AQ226:AQ227"/>
    <mergeCell ref="AQ228:AQ229"/>
    <mergeCell ref="Q226:Q227"/>
    <mergeCell ref="CL222:CL223"/>
    <mergeCell ref="CD220:CD221"/>
    <mergeCell ref="CD222:CD223"/>
    <mergeCell ref="CL218:CL219"/>
    <mergeCell ref="BR216:BR217"/>
    <mergeCell ref="BR218:BR219"/>
    <mergeCell ref="BR220:BR221"/>
    <mergeCell ref="CL224:CL225"/>
    <mergeCell ref="CL226:CL227"/>
    <mergeCell ref="AW302:AW303"/>
    <mergeCell ref="K168:L168"/>
    <mergeCell ref="AB116:AC116"/>
    <mergeCell ref="F142:J142"/>
    <mergeCell ref="F183:J183"/>
    <mergeCell ref="AB141:AC141"/>
    <mergeCell ref="AB182:AC182"/>
    <mergeCell ref="F155:J155"/>
    <mergeCell ref="F126:J126"/>
    <mergeCell ref="F127:J127"/>
    <mergeCell ref="F145:J145"/>
    <mergeCell ref="F146:J146"/>
    <mergeCell ref="F157:J157"/>
    <mergeCell ref="F147:J147"/>
    <mergeCell ref="F154:J154"/>
    <mergeCell ref="F156:J156"/>
    <mergeCell ref="F151:J151"/>
    <mergeCell ref="F143:J143"/>
    <mergeCell ref="F148:J148"/>
    <mergeCell ref="F149:J149"/>
    <mergeCell ref="M168:Y168"/>
    <mergeCell ref="F153:J153"/>
    <mergeCell ref="W182:X182"/>
    <mergeCell ref="M183:Y183"/>
    <mergeCell ref="F122:J122"/>
    <mergeCell ref="F179:J179"/>
    <mergeCell ref="F175:J175"/>
    <mergeCell ref="F174:J174"/>
    <mergeCell ref="F150:J150"/>
    <mergeCell ref="F166:J166"/>
    <mergeCell ref="F164:J164"/>
    <mergeCell ref="F160:J160"/>
    <mergeCell ref="F163:J163"/>
    <mergeCell ref="F161:J161"/>
    <mergeCell ref="F159:J159"/>
    <mergeCell ref="F168:J168"/>
    <mergeCell ref="AB187:AC187"/>
    <mergeCell ref="E189:Y189"/>
    <mergeCell ref="BJ196:BJ197"/>
    <mergeCell ref="BJ200:BJ201"/>
    <mergeCell ref="E194:E209"/>
    <mergeCell ref="AB189:AC189"/>
    <mergeCell ref="E190:Y190"/>
    <mergeCell ref="M188:Y188"/>
    <mergeCell ref="F188:J188"/>
    <mergeCell ref="Y206:Y207"/>
    <mergeCell ref="F208:F209"/>
    <mergeCell ref="P208:P209"/>
    <mergeCell ref="P200:P201"/>
    <mergeCell ref="P196:P197"/>
    <mergeCell ref="P198:P199"/>
    <mergeCell ref="Y202:Y203"/>
    <mergeCell ref="BJ208:BJ209"/>
    <mergeCell ref="P202:P203"/>
    <mergeCell ref="Y204:Y205"/>
    <mergeCell ref="BJ202:BJ203"/>
    <mergeCell ref="BJ204:BJ205"/>
    <mergeCell ref="Y208:Y209"/>
    <mergeCell ref="Y196:Y197"/>
    <mergeCell ref="Y198:Y199"/>
    <mergeCell ref="F186:J186"/>
    <mergeCell ref="AB184:AC184"/>
    <mergeCell ref="P206:P207"/>
    <mergeCell ref="F177:J177"/>
    <mergeCell ref="M175:U175"/>
    <mergeCell ref="AB170:AC170"/>
    <mergeCell ref="W180:X180"/>
    <mergeCell ref="AB178:AC178"/>
    <mergeCell ref="AB179:AC179"/>
    <mergeCell ref="M176:U176"/>
    <mergeCell ref="F184:J184"/>
    <mergeCell ref="F185:J185"/>
    <mergeCell ref="F180:J180"/>
    <mergeCell ref="F178:J178"/>
    <mergeCell ref="F176:J176"/>
    <mergeCell ref="F173:J173"/>
    <mergeCell ref="W170:X170"/>
    <mergeCell ref="AB176:AC176"/>
    <mergeCell ref="W171:X171"/>
    <mergeCell ref="M184:Y184"/>
    <mergeCell ref="M182:U182"/>
    <mergeCell ref="F170:J170"/>
    <mergeCell ref="F182:J182"/>
    <mergeCell ref="F181:J181"/>
    <mergeCell ref="BX175:CA175"/>
    <mergeCell ref="BX172:CA172"/>
    <mergeCell ref="BX173:CA173"/>
    <mergeCell ref="W176:X176"/>
    <mergeCell ref="W177:X177"/>
    <mergeCell ref="W178:X178"/>
    <mergeCell ref="W175:X175"/>
    <mergeCell ref="W174:X174"/>
    <mergeCell ref="BT178:BU178"/>
    <mergeCell ref="BT176:BU176"/>
    <mergeCell ref="BT172:BU172"/>
    <mergeCell ref="BT181:BU181"/>
    <mergeCell ref="BX181:CA181"/>
    <mergeCell ref="AB168:AC168"/>
    <mergeCell ref="M172:U172"/>
    <mergeCell ref="M181:U181"/>
    <mergeCell ref="W181:X181"/>
    <mergeCell ref="AB181:AC181"/>
    <mergeCell ref="M179:U179"/>
    <mergeCell ref="M171:U171"/>
    <mergeCell ref="M177:U177"/>
    <mergeCell ref="M178:U178"/>
    <mergeCell ref="W173:X173"/>
    <mergeCell ref="W179:X179"/>
    <mergeCell ref="M180:U180"/>
    <mergeCell ref="M173:U173"/>
    <mergeCell ref="M174:U174"/>
    <mergeCell ref="BX170:CA170"/>
    <mergeCell ref="BX171:CA171"/>
    <mergeCell ref="W172:X172"/>
    <mergeCell ref="BT170:BU170"/>
    <mergeCell ref="BT175:BU175"/>
    <mergeCell ref="BT173:BU173"/>
    <mergeCell ref="BT180:BU180"/>
    <mergeCell ref="BX174:CA174"/>
    <mergeCell ref="M170:U170"/>
    <mergeCell ref="F152:J152"/>
    <mergeCell ref="F167:J167"/>
    <mergeCell ref="F171:J171"/>
    <mergeCell ref="F172:J172"/>
    <mergeCell ref="BH28:BJ29"/>
    <mergeCell ref="M100:U105"/>
    <mergeCell ref="W100:X105"/>
    <mergeCell ref="BH76:BJ77"/>
    <mergeCell ref="BH78:BJ79"/>
    <mergeCell ref="BH80:BJ81"/>
    <mergeCell ref="BH32:BJ33"/>
    <mergeCell ref="BH40:BJ41"/>
    <mergeCell ref="AW56:AW57"/>
    <mergeCell ref="BH70:BJ71"/>
    <mergeCell ref="BI102:BI105"/>
    <mergeCell ref="BJ102:BJ105"/>
    <mergeCell ref="BH72:BJ73"/>
    <mergeCell ref="AW78:AW79"/>
    <mergeCell ref="S56:Y56"/>
    <mergeCell ref="E28:L28"/>
    <mergeCell ref="AC100:AC105"/>
    <mergeCell ref="AA100:AA105"/>
    <mergeCell ref="E56:L56"/>
    <mergeCell ref="AW70:AW71"/>
    <mergeCell ref="W108:X108"/>
    <mergeCell ref="F108:J108"/>
    <mergeCell ref="F109:J109"/>
    <mergeCell ref="P57:Y57"/>
    <mergeCell ref="M57:O57"/>
    <mergeCell ref="W109:X109"/>
    <mergeCell ref="E57:L57"/>
    <mergeCell ref="AW80:AW81"/>
    <mergeCell ref="AW76:AW77"/>
    <mergeCell ref="E107:E119"/>
    <mergeCell ref="E100:E105"/>
    <mergeCell ref="F100:J105"/>
    <mergeCell ref="F107:J107"/>
    <mergeCell ref="W107:X107"/>
    <mergeCell ref="L100:L105"/>
    <mergeCell ref="K100:K105"/>
    <mergeCell ref="F114:J114"/>
    <mergeCell ref="M115:U115"/>
    <mergeCell ref="F119:J119"/>
    <mergeCell ref="M118:U118"/>
    <mergeCell ref="M119:U119"/>
    <mergeCell ref="W117:X117"/>
    <mergeCell ref="M107:U107"/>
    <mergeCell ref="CU180:DC180"/>
    <mergeCell ref="CU181:DC181"/>
    <mergeCell ref="CU179:DC179"/>
    <mergeCell ref="CS191:CT192"/>
    <mergeCell ref="CE194:CL194"/>
    <mergeCell ref="CS194:DC194"/>
    <mergeCell ref="CP172:CR172"/>
    <mergeCell ref="CP115:CR115"/>
    <mergeCell ref="CP116:CR116"/>
    <mergeCell ref="CP170:CR170"/>
    <mergeCell ref="CP171:CR171"/>
    <mergeCell ref="CP175:CR175"/>
    <mergeCell ref="CP176:CR176"/>
    <mergeCell ref="CP177:CR177"/>
    <mergeCell ref="CP180:CR180"/>
    <mergeCell ref="CP190:CR190"/>
    <mergeCell ref="CP181:CR181"/>
    <mergeCell ref="CP182:CR182"/>
    <mergeCell ref="CP189:CR189"/>
    <mergeCell ref="CB191:CO191"/>
    <mergeCell ref="CM194:CN194"/>
    <mergeCell ref="BS194:CD194"/>
    <mergeCell ref="BT189:BU189"/>
    <mergeCell ref="BX187:CA187"/>
    <mergeCell ref="FA212:FA215"/>
    <mergeCell ref="BT179:BU179"/>
    <mergeCell ref="CP179:CR179"/>
    <mergeCell ref="CP174:CR174"/>
    <mergeCell ref="CP178:CR178"/>
    <mergeCell ref="CP173:CR173"/>
    <mergeCell ref="BX177:CA177"/>
    <mergeCell ref="BX178:CA178"/>
    <mergeCell ref="BX179:CA179"/>
    <mergeCell ref="BT177:BU177"/>
    <mergeCell ref="BT174:BU174"/>
    <mergeCell ref="CM208:CN209"/>
    <mergeCell ref="CL208:CL209"/>
    <mergeCell ref="CL202:CL203"/>
    <mergeCell ref="CL204:CL205"/>
    <mergeCell ref="CL206:CL207"/>
    <mergeCell ref="CN202:CN203"/>
    <mergeCell ref="CP208:DC209"/>
    <mergeCell ref="CD198:CD199"/>
    <mergeCell ref="FA196:FA197"/>
    <mergeCell ref="FA209:FA210"/>
    <mergeCell ref="FA200:FA202"/>
    <mergeCell ref="FA203:FA204"/>
    <mergeCell ref="BX185:CA185"/>
    <mergeCell ref="EP25:EQ25"/>
    <mergeCell ref="FF109:FH109"/>
    <mergeCell ref="FF108:FH108"/>
    <mergeCell ref="EK25:EL25"/>
    <mergeCell ref="CX29:DC29"/>
    <mergeCell ref="CX25:DC25"/>
    <mergeCell ref="CX27:DC27"/>
    <mergeCell ref="EI25:EJ25"/>
    <mergeCell ref="EG25:EH25"/>
    <mergeCell ref="DZ104:DZ105"/>
    <mergeCell ref="EA104:EA105"/>
    <mergeCell ref="CX57:DC57"/>
    <mergeCell ref="EN29:ER29"/>
    <mergeCell ref="DY104:DY105"/>
    <mergeCell ref="EE104:EE105"/>
    <mergeCell ref="FF107:FH107"/>
    <mergeCell ref="EF100:ES101"/>
    <mergeCell ref="CX26:DC26"/>
    <mergeCell ref="CX28:DC28"/>
    <mergeCell ref="CY99:DB102"/>
    <mergeCell ref="DU104:DU105"/>
    <mergeCell ref="EF98:ES98"/>
    <mergeCell ref="CV99:CX102"/>
    <mergeCell ref="CW103:CW105"/>
    <mergeCell ref="BT115:BU115"/>
    <mergeCell ref="BT117:BU117"/>
    <mergeCell ref="BT111:BU111"/>
    <mergeCell ref="BT141:BU141"/>
    <mergeCell ref="BT114:BU114"/>
    <mergeCell ref="BT116:BU116"/>
    <mergeCell ref="BX116:CA116"/>
    <mergeCell ref="BX143:CA143"/>
    <mergeCell ref="BX139:CA139"/>
    <mergeCell ref="BX140:CA140"/>
    <mergeCell ref="BX115:CA115"/>
    <mergeCell ref="BX114:CA114"/>
    <mergeCell ref="BX138:CA138"/>
    <mergeCell ref="BX142:CA142"/>
    <mergeCell ref="BX113:CA113"/>
    <mergeCell ref="BX136:CA136"/>
    <mergeCell ref="BX134:CA134"/>
    <mergeCell ref="BX135:CA135"/>
    <mergeCell ref="DQ168:DQ169"/>
    <mergeCell ref="BX145:CA145"/>
    <mergeCell ref="CP113:CR113"/>
    <mergeCell ref="CP119:CR119"/>
    <mergeCell ref="BX168:CA168"/>
    <mergeCell ref="CS168:CT168"/>
    <mergeCell ref="F144:J144"/>
    <mergeCell ref="F128:J128"/>
    <mergeCell ref="F129:J129"/>
    <mergeCell ref="F130:J130"/>
    <mergeCell ref="AB115:AC115"/>
    <mergeCell ref="M117:U117"/>
    <mergeCell ref="AB117:AC117"/>
    <mergeCell ref="W118:X118"/>
    <mergeCell ref="M113:U113"/>
    <mergeCell ref="F113:J113"/>
    <mergeCell ref="W113:X113"/>
    <mergeCell ref="CP168:CR168"/>
    <mergeCell ref="CP117:CR117"/>
    <mergeCell ref="CP141:CR141"/>
    <mergeCell ref="CP114:CR114"/>
    <mergeCell ref="F165:J165"/>
    <mergeCell ref="F158:J158"/>
    <mergeCell ref="F162:J162"/>
    <mergeCell ref="DN104:DN105"/>
    <mergeCell ref="BX165:CA165"/>
    <mergeCell ref="BX147:CA147"/>
    <mergeCell ref="BX161:CA161"/>
    <mergeCell ref="DH168:DH169"/>
    <mergeCell ref="DF168:DF169"/>
    <mergeCell ref="CP107:CR107"/>
    <mergeCell ref="CP110:CR110"/>
    <mergeCell ref="CP112:CR112"/>
    <mergeCell ref="BX162:CA162"/>
    <mergeCell ref="BX137:CA137"/>
    <mergeCell ref="BX104:CA104"/>
    <mergeCell ref="BX105:CA105"/>
    <mergeCell ref="CX103:CX105"/>
    <mergeCell ref="DB103:DB105"/>
    <mergeCell ref="DC99:DC105"/>
    <mergeCell ref="BX107:CA107"/>
    <mergeCell ref="BX108:CA108"/>
    <mergeCell ref="BX117:CA117"/>
    <mergeCell ref="BX144:CA144"/>
    <mergeCell ref="BX146:CA146"/>
    <mergeCell ref="FM28:FT28"/>
    <mergeCell ref="FU28:FZ28"/>
    <mergeCell ref="GA28:GG28"/>
    <mergeCell ref="HC28:HC29"/>
    <mergeCell ref="HJ56:HL57"/>
    <mergeCell ref="HC30:HC31"/>
    <mergeCell ref="HC32:HC33"/>
    <mergeCell ref="HJ28:HL29"/>
    <mergeCell ref="FM29:FT29"/>
    <mergeCell ref="FU29:FZ29"/>
    <mergeCell ref="GA29:GG29"/>
    <mergeCell ref="HC34:HC35"/>
    <mergeCell ref="HC36:HC37"/>
    <mergeCell ref="HC38:HC39"/>
    <mergeCell ref="FM56:FT56"/>
    <mergeCell ref="FU56:FZ56"/>
    <mergeCell ref="GA56:GG56"/>
    <mergeCell ref="GH56:GN57"/>
    <mergeCell ref="HC40:HC41"/>
    <mergeCell ref="HL14:IH14"/>
    <mergeCell ref="GE14:GF14"/>
    <mergeCell ref="GG14:GH14"/>
    <mergeCell ref="GI14:GJ14"/>
    <mergeCell ref="GK14:GO14"/>
    <mergeCell ref="FM27:FT27"/>
    <mergeCell ref="FU27:FX27"/>
    <mergeCell ref="FY27:GG27"/>
    <mergeCell ref="HJ14:HK14"/>
    <mergeCell ref="HJ25:HK27"/>
    <mergeCell ref="HL25:HL27"/>
    <mergeCell ref="HM25:HM27"/>
    <mergeCell ref="IS56:IU56"/>
    <mergeCell ref="HC56:HC57"/>
    <mergeCell ref="FF114:FH114"/>
    <mergeCell ref="FF115:FH115"/>
    <mergeCell ref="FM57:FT57"/>
    <mergeCell ref="FU57:FW57"/>
    <mergeCell ref="FX57:GG57"/>
    <mergeCell ref="HL92:HL93"/>
    <mergeCell ref="EA168:EA169"/>
    <mergeCell ref="HG71:HH71"/>
    <mergeCell ref="FF113:FH113"/>
    <mergeCell ref="IS57:IU57"/>
    <mergeCell ref="HL58:HM58"/>
    <mergeCell ref="HJ84:HL85"/>
    <mergeCell ref="HL80:HL81"/>
    <mergeCell ref="HL95:HL96"/>
    <mergeCell ref="HL97:HL98"/>
    <mergeCell ref="HJ69:HK71"/>
    <mergeCell ref="HL69:HL71"/>
    <mergeCell ref="HM69:HM71"/>
    <mergeCell ref="HJ72:HL73"/>
    <mergeCell ref="HL74:HL75"/>
    <mergeCell ref="HL86:HL87"/>
    <mergeCell ref="HL88:HL89"/>
    <mergeCell ref="DX104:DX105"/>
    <mergeCell ref="DW104:DW105"/>
    <mergeCell ref="FF177:FH177"/>
    <mergeCell ref="FF175:FH175"/>
    <mergeCell ref="FF176:FH176"/>
    <mergeCell ref="FF173:FH173"/>
    <mergeCell ref="FF174:FH174"/>
    <mergeCell ref="FF172:FH172"/>
    <mergeCell ref="FF112:FH112"/>
    <mergeCell ref="FF110:FH110"/>
    <mergeCell ref="FF111:FH111"/>
    <mergeCell ref="FF117:FH117"/>
    <mergeCell ref="FF116:FH116"/>
    <mergeCell ref="FF170:FH170"/>
    <mergeCell ref="CV1:DB1"/>
    <mergeCell ref="CV13:CY13"/>
    <mergeCell ref="DJ168:DJ169"/>
    <mergeCell ref="DM168:DM169"/>
    <mergeCell ref="DO168:DO169"/>
    <mergeCell ref="DP168:DP169"/>
    <mergeCell ref="DN168:DN169"/>
    <mergeCell ref="DU168:DU169"/>
    <mergeCell ref="CU29:CW29"/>
    <mergeCell ref="DR168:DR169"/>
    <mergeCell ref="DG168:DG169"/>
    <mergeCell ref="DI168:DI169"/>
    <mergeCell ref="DP104:DP105"/>
    <mergeCell ref="DO104:DO105"/>
    <mergeCell ref="DJ104:DJ105"/>
    <mergeCell ref="DK104:DK105"/>
    <mergeCell ref="DL104:DL105"/>
    <mergeCell ref="DH104:DH105"/>
    <mergeCell ref="DG104:DG105"/>
    <mergeCell ref="DF104:DF105"/>
    <mergeCell ref="DS168:DS169"/>
    <mergeCell ref="DK168:DK169"/>
    <mergeCell ref="DL168:DL169"/>
    <mergeCell ref="DM104:DM105"/>
    <mergeCell ref="AW90:AW91"/>
    <mergeCell ref="BH25:BJ27"/>
    <mergeCell ref="CU28:CW28"/>
    <mergeCell ref="CU25:CW27"/>
    <mergeCell ref="CX56:DC56"/>
    <mergeCell ref="CF103:CG103"/>
    <mergeCell ref="CH103:CI103"/>
    <mergeCell ref="BR104:BR105"/>
    <mergeCell ref="BW103:BW105"/>
    <mergeCell ref="CP103:CR105"/>
    <mergeCell ref="BV100:BW102"/>
    <mergeCell ref="BT104:BU105"/>
    <mergeCell ref="BV103:BV105"/>
    <mergeCell ref="BR102:BS103"/>
    <mergeCell ref="BS104:BS105"/>
    <mergeCell ref="CU99:CU105"/>
    <mergeCell ref="CB101:CO101"/>
    <mergeCell ref="CT100:CT105"/>
    <mergeCell ref="BX103:CA103"/>
    <mergeCell ref="CP100:CR102"/>
    <mergeCell ref="CU56:CW56"/>
    <mergeCell ref="CU57:CW57"/>
    <mergeCell ref="BP101:BP105"/>
    <mergeCell ref="BO101:BO105"/>
    <mergeCell ref="E26:L26"/>
    <mergeCell ref="Q26:Y26"/>
    <mergeCell ref="BQ100:BQ105"/>
    <mergeCell ref="BR99:BU101"/>
    <mergeCell ref="BH58:BJ59"/>
    <mergeCell ref="BH60:BJ61"/>
    <mergeCell ref="BH62:BJ63"/>
    <mergeCell ref="BH56:BJ57"/>
    <mergeCell ref="BK100:BP100"/>
    <mergeCell ref="M56:R56"/>
    <mergeCell ref="AW28:AW29"/>
    <mergeCell ref="M29:R29"/>
    <mergeCell ref="S29:Y29"/>
    <mergeCell ref="AW40:AW41"/>
    <mergeCell ref="S28:Y28"/>
    <mergeCell ref="E99:BQ99"/>
    <mergeCell ref="BH66:BJ67"/>
    <mergeCell ref="Y100:Y105"/>
    <mergeCell ref="BL101:BL105"/>
    <mergeCell ref="M28:R28"/>
    <mergeCell ref="AW52:AW53"/>
    <mergeCell ref="AW38:AW39"/>
    <mergeCell ref="AW46:AW47"/>
    <mergeCell ref="AW48:AW49"/>
    <mergeCell ref="F116:J116"/>
    <mergeCell ref="M116:U116"/>
    <mergeCell ref="F117:J117"/>
    <mergeCell ref="BK25:BK27"/>
    <mergeCell ref="Q14:Y14"/>
    <mergeCell ref="AW66:AW67"/>
    <mergeCell ref="AW34:AW35"/>
    <mergeCell ref="AW36:AW37"/>
    <mergeCell ref="AW72:AW73"/>
    <mergeCell ref="AW32:AW33"/>
    <mergeCell ref="AW44:AW45"/>
    <mergeCell ref="BH34:BJ35"/>
    <mergeCell ref="BH36:BJ37"/>
    <mergeCell ref="BH38:BJ39"/>
    <mergeCell ref="AW58:AW59"/>
    <mergeCell ref="M27:Y27"/>
    <mergeCell ref="E14:P14"/>
    <mergeCell ref="E25:Y25"/>
    <mergeCell ref="M26:P26"/>
    <mergeCell ref="E27:L27"/>
    <mergeCell ref="E29:L29"/>
    <mergeCell ref="BJ14:BK14"/>
    <mergeCell ref="BH50:BJ51"/>
    <mergeCell ref="BH52:BJ53"/>
    <mergeCell ref="M109:U109"/>
    <mergeCell ref="M110:U110"/>
    <mergeCell ref="F115:J115"/>
    <mergeCell ref="W114:X114"/>
    <mergeCell ref="M114:U114"/>
    <mergeCell ref="W119:X119"/>
    <mergeCell ref="M111:U111"/>
    <mergeCell ref="M108:U108"/>
    <mergeCell ref="F133:J133"/>
    <mergeCell ref="F120:J120"/>
    <mergeCell ref="F121:J121"/>
    <mergeCell ref="F123:J123"/>
    <mergeCell ref="F131:J131"/>
    <mergeCell ref="F124:J124"/>
    <mergeCell ref="M112:U112"/>
    <mergeCell ref="F110:J110"/>
    <mergeCell ref="W110:X110"/>
    <mergeCell ref="W111:X111"/>
    <mergeCell ref="F132:J132"/>
    <mergeCell ref="W112:X112"/>
    <mergeCell ref="F111:J111"/>
    <mergeCell ref="F112:J112"/>
    <mergeCell ref="F125:J125"/>
    <mergeCell ref="F118:J118"/>
    <mergeCell ref="BH12:CT12"/>
    <mergeCell ref="BX110:CA110"/>
    <mergeCell ref="BX111:CA111"/>
    <mergeCell ref="BX112:CA112"/>
    <mergeCell ref="AW54:AW55"/>
    <mergeCell ref="BH44:BJ45"/>
    <mergeCell ref="BH46:BJ47"/>
    <mergeCell ref="AW62:AW63"/>
    <mergeCell ref="AW64:AW65"/>
    <mergeCell ref="AW74:AW75"/>
    <mergeCell ref="BH14:BI14"/>
    <mergeCell ref="BH30:BJ31"/>
    <mergeCell ref="BH54:BJ55"/>
    <mergeCell ref="BI100:BJ101"/>
    <mergeCell ref="BK101:BK105"/>
    <mergeCell ref="AW88:AW89"/>
    <mergeCell ref="BH88:BJ89"/>
    <mergeCell ref="BH48:BJ49"/>
    <mergeCell ref="AW60:AW61"/>
    <mergeCell ref="BH104:BH105"/>
    <mergeCell ref="BH74:BJ75"/>
    <mergeCell ref="BT108:BU108"/>
    <mergeCell ref="BH68:BJ69"/>
    <mergeCell ref="AW50:AW51"/>
    <mergeCell ref="BK168:BP168"/>
    <mergeCell ref="DE168:DE169"/>
    <mergeCell ref="BH64:BJ65"/>
    <mergeCell ref="CD103:CE103"/>
    <mergeCell ref="BX118:CA118"/>
    <mergeCell ref="CP111:CR111"/>
    <mergeCell ref="CP108:CR108"/>
    <mergeCell ref="CB100:CO100"/>
    <mergeCell ref="CB102:CO102"/>
    <mergeCell ref="CJ103:CK103"/>
    <mergeCell ref="CY103:CY105"/>
    <mergeCell ref="DA103:DA105"/>
    <mergeCell ref="CZ103:CZ105"/>
    <mergeCell ref="DE104:DE105"/>
    <mergeCell ref="CS100:CS105"/>
    <mergeCell ref="BN101:BN105"/>
    <mergeCell ref="BX109:CA109"/>
    <mergeCell ref="BM101:BM105"/>
    <mergeCell ref="BV168:BW168"/>
    <mergeCell ref="BT119:BU119"/>
    <mergeCell ref="BT110:BU110"/>
    <mergeCell ref="BT112:BU112"/>
    <mergeCell ref="BT113:BU113"/>
    <mergeCell ref="CN103:CO103"/>
    <mergeCell ref="EZ196:EZ197"/>
    <mergeCell ref="EY205:EY206"/>
    <mergeCell ref="EZ205:EZ206"/>
    <mergeCell ref="LL117:LL118"/>
    <mergeCell ref="LF117:LF118"/>
    <mergeCell ref="FF118:FH118"/>
    <mergeCell ref="FF182:FH182"/>
    <mergeCell ref="FF179:FH179"/>
    <mergeCell ref="FF181:FH181"/>
    <mergeCell ref="FF180:FH180"/>
    <mergeCell ref="FF178:FH178"/>
    <mergeCell ref="EY203:EY204"/>
    <mergeCell ref="EZ203:EZ204"/>
    <mergeCell ref="EY184:EY186"/>
    <mergeCell ref="EZ184:EZ186"/>
    <mergeCell ref="EY187:EY188"/>
    <mergeCell ref="EZ187:EZ188"/>
    <mergeCell ref="FN195:FO195"/>
    <mergeCell ref="EY196:EY197"/>
    <mergeCell ref="FX206:FX207"/>
    <mergeCell ref="FA198:FA199"/>
    <mergeCell ref="FX204:FX205"/>
    <mergeCell ref="FA205:FA206"/>
    <mergeCell ref="FN206:FN207"/>
    <mergeCell ref="CP203:DC204"/>
    <mergeCell ref="FA187:FA188"/>
    <mergeCell ref="FA189:FA190"/>
    <mergeCell ref="DQ104:DQ105"/>
    <mergeCell ref="CL103:CM103"/>
    <mergeCell ref="CV103:CV105"/>
    <mergeCell ref="DR104:DR105"/>
    <mergeCell ref="LG115:LK115"/>
    <mergeCell ref="EK170:EK171"/>
    <mergeCell ref="EB104:EB105"/>
    <mergeCell ref="DS104:DS105"/>
    <mergeCell ref="EI170:EI171"/>
    <mergeCell ref="LA115:LE115"/>
    <mergeCell ref="DX168:DX169"/>
    <mergeCell ref="FF119:FH119"/>
    <mergeCell ref="FF171:FH171"/>
    <mergeCell ref="CP118:CR118"/>
    <mergeCell ref="CP109:CR109"/>
    <mergeCell ref="DZ168:DZ169"/>
    <mergeCell ref="EJ170:EJ171"/>
    <mergeCell ref="EG170:EG171"/>
    <mergeCell ref="EH170:EH171"/>
    <mergeCell ref="DY168:DY169"/>
    <mergeCell ref="EB168:EB169"/>
    <mergeCell ref="DV168:DV169"/>
    <mergeCell ref="DW168:DW169"/>
    <mergeCell ref="DI104:DI105"/>
    <mergeCell ref="FN208:FN209"/>
    <mergeCell ref="FX208:FX209"/>
    <mergeCell ref="FM194:FM209"/>
    <mergeCell ref="FN194:FX194"/>
    <mergeCell ref="BH90:BJ91"/>
    <mergeCell ref="BT107:BU107"/>
    <mergeCell ref="FN196:FN197"/>
    <mergeCell ref="FX196:FX197"/>
    <mergeCell ref="FN198:FN199"/>
    <mergeCell ref="FX198:FX199"/>
    <mergeCell ref="FN200:FN201"/>
    <mergeCell ref="FX200:FX201"/>
    <mergeCell ref="FN202:FN203"/>
    <mergeCell ref="FX202:FX203"/>
    <mergeCell ref="AD100:BH103"/>
    <mergeCell ref="AD104:AD105"/>
    <mergeCell ref="AF104:AF105"/>
    <mergeCell ref="BT102:BU103"/>
    <mergeCell ref="BT118:BU118"/>
    <mergeCell ref="ED104:ED105"/>
    <mergeCell ref="EZ209:EZ210"/>
    <mergeCell ref="CN206:CN207"/>
    <mergeCell ref="CN204:CN205"/>
    <mergeCell ref="CD202:CD203"/>
    <mergeCell ref="FA184:FA186"/>
    <mergeCell ref="EY198:EY199"/>
    <mergeCell ref="EZ198:EZ199"/>
    <mergeCell ref="EY200:EY202"/>
    <mergeCell ref="EZ200:EZ202"/>
    <mergeCell ref="CO195:CR195"/>
    <mergeCell ref="CS195:DC195"/>
    <mergeCell ref="EY189:EY190"/>
    <mergeCell ref="EZ189:EZ190"/>
    <mergeCell ref="CB192:CO192"/>
    <mergeCell ref="CS199:DC199"/>
    <mergeCell ref="CD200:CD201"/>
    <mergeCell ref="CN198:CN199"/>
    <mergeCell ref="CN200:CN201"/>
    <mergeCell ref="CO200:CT200"/>
    <mergeCell ref="CO199:CR199"/>
    <mergeCell ref="CN196:CN197"/>
    <mergeCell ref="CL198:CL199"/>
    <mergeCell ref="CL196:CL197"/>
    <mergeCell ref="CL200:CL201"/>
    <mergeCell ref="CD196:CD197"/>
    <mergeCell ref="IV56:IW56"/>
    <mergeCell ref="HJ58:HK58"/>
    <mergeCell ref="AW86:AW87"/>
    <mergeCell ref="BH86:BJ87"/>
    <mergeCell ref="HL90:HL91"/>
    <mergeCell ref="CL220:CL221"/>
    <mergeCell ref="BX141:CA141"/>
    <mergeCell ref="BX176:CA176"/>
    <mergeCell ref="BR168:BU168"/>
    <mergeCell ref="BX183:CA183"/>
    <mergeCell ref="CL216:CL217"/>
    <mergeCell ref="BX184:CA184"/>
    <mergeCell ref="BX180:CA180"/>
    <mergeCell ref="BX166:CA166"/>
    <mergeCell ref="EY209:EY210"/>
    <mergeCell ref="FN204:FN205"/>
    <mergeCell ref="BX163:CA163"/>
    <mergeCell ref="BX164:CA164"/>
    <mergeCell ref="BX119:CA119"/>
    <mergeCell ref="BX133:CA133"/>
    <mergeCell ref="DV104:DV105"/>
    <mergeCell ref="IV57:IW57"/>
    <mergeCell ref="HL76:HL77"/>
    <mergeCell ref="HL78:HL79"/>
    <mergeCell ref="F332:J332"/>
    <mergeCell ref="BX332:CA332"/>
    <mergeCell ref="AW82:AW83"/>
    <mergeCell ref="BH82:BJ83"/>
    <mergeCell ref="HG83:HH83"/>
    <mergeCell ref="AW84:AW85"/>
    <mergeCell ref="BH84:BJ85"/>
    <mergeCell ref="AW92:AW93"/>
    <mergeCell ref="BH92:BJ93"/>
    <mergeCell ref="AZ228:AZ229"/>
    <mergeCell ref="BR228:BR229"/>
    <mergeCell ref="CL228:CL229"/>
    <mergeCell ref="F323:J323"/>
    <mergeCell ref="F324:J324"/>
    <mergeCell ref="F325:J325"/>
    <mergeCell ref="F326:J326"/>
    <mergeCell ref="F327:J327"/>
    <mergeCell ref="BX327:CA327"/>
    <mergeCell ref="F328:J328"/>
    <mergeCell ref="BX328:CA328"/>
    <mergeCell ref="F329:J329"/>
    <mergeCell ref="F331:J331"/>
    <mergeCell ref="BX331:CA331"/>
    <mergeCell ref="F316:J316"/>
    <mergeCell ref="F319:J319"/>
    <mergeCell ref="F320:J320"/>
    <mergeCell ref="F321:J321"/>
    <mergeCell ref="F322:J322"/>
    <mergeCell ref="BJ206:BJ207"/>
    <mergeCell ref="BR204:BR205"/>
    <mergeCell ref="CD204:CD205"/>
    <mergeCell ref="CD206:CD207"/>
    <mergeCell ref="CD216:CD217"/>
    <mergeCell ref="CD218:CD219"/>
    <mergeCell ref="CD224:CD225"/>
    <mergeCell ref="BH296:BJ297"/>
    <mergeCell ref="BX294:CA294"/>
    <mergeCell ref="BX292:CA292"/>
    <mergeCell ref="BX293:CA293"/>
    <mergeCell ref="BX290:CA290"/>
    <mergeCell ref="BX291:CA291"/>
    <mergeCell ref="BR224:BR225"/>
    <mergeCell ref="BH237:BH238"/>
    <mergeCell ref="AZ265:AZ266"/>
    <mergeCell ref="AZ263:AZ264"/>
    <mergeCell ref="E211:P211"/>
    <mergeCell ref="AS213:AU213"/>
    <mergeCell ref="AQ214:AX214"/>
    <mergeCell ref="BX329:CA329"/>
    <mergeCell ref="F314:J314"/>
    <mergeCell ref="BX330:CA330"/>
    <mergeCell ref="BX189:CA189"/>
    <mergeCell ref="BX190:CA190"/>
    <mergeCell ref="BR200:BR201"/>
    <mergeCell ref="BR196:BR197"/>
    <mergeCell ref="BJ198:BJ199"/>
    <mergeCell ref="BK194:BR194"/>
    <mergeCell ref="AZ220:AZ221"/>
    <mergeCell ref="AW298:AW299"/>
    <mergeCell ref="BB250:BD250"/>
    <mergeCell ref="BX287:CA287"/>
    <mergeCell ref="BX288:CA288"/>
    <mergeCell ref="BX289:CA289"/>
    <mergeCell ref="BH302:BJ303"/>
    <mergeCell ref="AW300:AW301"/>
    <mergeCell ref="BH300:BJ301"/>
    <mergeCell ref="BT190:BU190"/>
    <mergeCell ref="BR222:BR223"/>
    <mergeCell ref="BR198:BR199"/>
    <mergeCell ref="BL191:BM191"/>
    <mergeCell ref="F317:J317"/>
    <mergeCell ref="F318:J318"/>
    <mergeCell ref="BH241:BH242"/>
    <mergeCell ref="BH235:BH236"/>
    <mergeCell ref="BX182:CA182"/>
    <mergeCell ref="BK214:BR214"/>
    <mergeCell ref="BS214:CD214"/>
    <mergeCell ref="CD208:CD209"/>
    <mergeCell ref="BX186:CA186"/>
    <mergeCell ref="BT182:BU182"/>
    <mergeCell ref="BR206:BR207"/>
    <mergeCell ref="BR202:BR203"/>
    <mergeCell ref="BX188:CA188"/>
    <mergeCell ref="BR208:BR209"/>
    <mergeCell ref="BV191:BW191"/>
    <mergeCell ref="BX191:CA191"/>
    <mergeCell ref="F204:F205"/>
    <mergeCell ref="P204:P205"/>
    <mergeCell ref="E170:E182"/>
    <mergeCell ref="AZ224:AZ225"/>
    <mergeCell ref="AZ226:AZ227"/>
    <mergeCell ref="BH233:BO233"/>
    <mergeCell ref="BH243:BH244"/>
    <mergeCell ref="F277:J277"/>
    <mergeCell ref="AZ239:AZ240"/>
    <mergeCell ref="AZ241:AZ242"/>
    <mergeCell ref="AZ243:AZ244"/>
    <mergeCell ref="AZ245:AZ246"/>
    <mergeCell ref="AZ247:AZ248"/>
    <mergeCell ref="AZ251:BG251"/>
    <mergeCell ref="BJ250:BL250"/>
    <mergeCell ref="BH251:BO251"/>
    <mergeCell ref="BH247:BH248"/>
    <mergeCell ref="F228:F229"/>
    <mergeCell ref="E237:H237"/>
    <mergeCell ref="AC224:AC225"/>
    <mergeCell ref="AC226:AC227"/>
    <mergeCell ref="Q224:Q225"/>
    <mergeCell ref="BJ232:BL232"/>
    <mergeCell ref="BH239:BH240"/>
    <mergeCell ref="EF198:EF200"/>
    <mergeCell ref="BH98:CT98"/>
    <mergeCell ref="BH11:CT11"/>
    <mergeCell ref="F206:F207"/>
    <mergeCell ref="AZ222:AZ223"/>
    <mergeCell ref="AZ237:AZ238"/>
    <mergeCell ref="F224:F225"/>
    <mergeCell ref="F226:F227"/>
    <mergeCell ref="AB186:AC186"/>
    <mergeCell ref="AB185:AC185"/>
    <mergeCell ref="Q216:Q217"/>
    <mergeCell ref="F202:F203"/>
    <mergeCell ref="F187:J187"/>
    <mergeCell ref="F195:G195"/>
    <mergeCell ref="M185:Y185"/>
    <mergeCell ref="M187:Y187"/>
    <mergeCell ref="M186:Y186"/>
    <mergeCell ref="AC214:AJ214"/>
    <mergeCell ref="AZ216:AZ217"/>
    <mergeCell ref="AZ218:AZ219"/>
    <mergeCell ref="AE213:AG213"/>
    <mergeCell ref="F200:F201"/>
    <mergeCell ref="F196:F197"/>
    <mergeCell ref="F198:F199"/>
  </mergeCells>
  <phoneticPr fontId="0" type="noConversion"/>
  <conditionalFormatting sqref="BJ183:BJ188 BJ148:BJ167">
    <cfRule type="expression" priority="317" stopIfTrue="1">
      <formula>IF(BJ148&gt;0,BS148=BJ148,)</formula>
    </cfRule>
  </conditionalFormatting>
  <conditionalFormatting sqref="DD107:DK167 DE170:DK185 DD168:DD169 DC107:DC110 DC112:DC115 DC170:DC171 DC120:DC168">
    <cfRule type="cellIs" dxfId="236" priority="318" stopIfTrue="1" operator="lessThan">
      <formula>1</formula>
    </cfRule>
  </conditionalFormatting>
  <conditionalFormatting sqref="DD191:DK191 CS189:CT190 EG192 CB189:CO190 CC193:CR193 CP190 BV193:BX193 BV189:BW190 BI193:BT193 BI189:BT190">
    <cfRule type="cellIs" dxfId="235" priority="319" stopIfTrue="1" operator="lessThan">
      <formula>1</formula>
    </cfRule>
    <cfRule type="cellIs" dxfId="234" priority="320" stopIfTrue="1" operator="equal">
      <formula>0</formula>
    </cfRule>
  </conditionalFormatting>
  <conditionalFormatting sqref="BW148:BW160">
    <cfRule type="cellIs" dxfId="233" priority="323" stopIfTrue="1" operator="equal">
      <formula>0</formula>
    </cfRule>
    <cfRule type="cellIs" dxfId="232" priority="324" stopIfTrue="1" operator="equal">
      <formula>SUM(CC148+CE148+CG148+CI148+CK148+CM148+CO148)</formula>
    </cfRule>
  </conditionalFormatting>
  <conditionalFormatting sqref="BI113">
    <cfRule type="expression" dxfId="231" priority="313" stopIfTrue="1">
      <formula>IF(BI113&gt;0,BR113=BI113,)</formula>
    </cfRule>
  </conditionalFormatting>
  <conditionalFormatting sqref="BI113">
    <cfRule type="expression" dxfId="230" priority="311" stopIfTrue="1">
      <formula>IF(BI113&gt;0,BR113=BI113,)</formula>
    </cfRule>
  </conditionalFormatting>
  <conditionalFormatting sqref="EE102:EG102 CP107:CR140 CP169:CR182 CP142:CR167">
    <cfRule type="cellIs" dxfId="229" priority="260" operator="equal">
      <formula>"FAZLA !!!"</formula>
    </cfRule>
  </conditionalFormatting>
  <conditionalFormatting sqref="BR190">
    <cfRule type="expression" dxfId="228" priority="258">
      <formula>IF(($BR$190+$BS$190)&lt;&gt;$M$57,1,0)</formula>
    </cfRule>
  </conditionalFormatting>
  <conditionalFormatting sqref="BR190:BT190">
    <cfRule type="expression" dxfId="227" priority="257">
      <formula>IF(($BR$190+$BS$190)&lt;&gt;$M$57,1,0)</formula>
    </cfRule>
  </conditionalFormatting>
  <conditionalFormatting sqref="P57:Y57">
    <cfRule type="expression" dxfId="226" priority="4">
      <formula>IF($BT$190&lt;$M$57,1,0)</formula>
    </cfRule>
    <cfRule type="cellIs" dxfId="225" priority="192" operator="equal">
      <formula>"Yaz ve Yarıyıl Tatilinde Ders Yükü Zorunlu DEĞİL!"</formula>
    </cfRule>
    <cfRule type="cellIs" dxfId="224" priority="195" operator="equal">
      <formula>"Ders Yükü Tam Düşüldü"</formula>
    </cfRule>
    <cfRule type="cellIs" dxfId="223" priority="1" operator="equal">
      <formula>"Zorunlu Ders Yükü Düşmeyi Unutmayınız!"</formula>
    </cfRule>
  </conditionalFormatting>
  <conditionalFormatting sqref="CP170:CP182">
    <cfRule type="cellIs" dxfId="222" priority="245" stopIfTrue="1" operator="equal">
      <formula>0</formula>
    </cfRule>
  </conditionalFormatting>
  <conditionalFormatting sqref="BH12:DC12">
    <cfRule type="cellIs" dxfId="221" priority="229" operator="notEqual">
      <formula>""</formula>
    </cfRule>
  </conditionalFormatting>
  <conditionalFormatting sqref="CU190:DC191">
    <cfRule type="cellIs" dxfId="220" priority="225" operator="equal">
      <formula>"hayır"</formula>
    </cfRule>
  </conditionalFormatting>
  <conditionalFormatting sqref="BX100:CA100">
    <cfRule type="cellIs" dxfId="219" priority="214" operator="equal">
      <formula>"Dikkat! Gündüz Dersler 20 saati aşıyor!"</formula>
    </cfRule>
  </conditionalFormatting>
  <conditionalFormatting sqref="BV107:BV140 BV170:BV182">
    <cfRule type="expression" dxfId="218" priority="103">
      <formula>IF(AND($BV107&gt;0,$BV107&lt;&gt;$ED107),1,0)</formula>
    </cfRule>
    <cfRule type="expression" dxfId="217" priority="627">
      <formula>IF(AND($ED107&gt;0,$BV107=$ED107),1,0)</formula>
    </cfRule>
  </conditionalFormatting>
  <conditionalFormatting sqref="BW107:BW140 BW170:BW182">
    <cfRule type="expression" dxfId="216" priority="102">
      <formula>IF(AND($BW107&gt;0,$BW107&lt;&gt;$EE107),1,0)</formula>
    </cfRule>
    <cfRule type="expression" dxfId="215" priority="628">
      <formula>IF(AND($EE107&gt;0,$BW107=$EE107),1,0)</formula>
    </cfRule>
  </conditionalFormatting>
  <conditionalFormatting sqref="CU20 CU18:CV18 BL58:CT81 BL94:CT94 BL15:CT24">
    <cfRule type="expression" dxfId="214" priority="325">
      <formula>IF(BL$27="Cmt",1,0)</formula>
    </cfRule>
    <cfRule type="expression" dxfId="213" priority="326">
      <formula>IF(BL$27="paz",1,0)</formula>
    </cfRule>
  </conditionalFormatting>
  <conditionalFormatting sqref="CV107:DB115">
    <cfRule type="expression" dxfId="212" priority="55">
      <formula>IF(OR(CV107="X",CV107="GX"),1,0)</formula>
    </cfRule>
    <cfRule type="expression" dxfId="211" priority="111">
      <formula>IF(OR(CV107="Z",CV107="GZ"),1,0)</formula>
    </cfRule>
    <cfRule type="expression" dxfId="210" priority="182">
      <formula>IF(OR(CV107="F",CV107="GF"),1,0)</formula>
    </cfRule>
    <cfRule type="expression" dxfId="209" priority="183">
      <formula>IF(OR(CV107="U",CV107="GU"),1,0)</formula>
    </cfRule>
    <cfRule type="expression" dxfId="208" priority="240">
      <formula>IF(FP$141&gt;0,1,0)</formula>
    </cfRule>
  </conditionalFormatting>
  <conditionalFormatting sqref="CV168:DB168">
    <cfRule type="expression" dxfId="207" priority="50">
      <formula>IF(OR(CV$168="U",CV$168="NU"),1,0)</formula>
    </cfRule>
    <cfRule type="expression" dxfId="206" priority="53">
      <formula>IF(OR(CV$168="X",CV$168="NX"),1,0)</formula>
    </cfRule>
    <cfRule type="expression" dxfId="205" priority="146">
      <formula>IF(OR(CV$168="F",CV$168="NF"),1,0)</formula>
    </cfRule>
    <cfRule type="expression" dxfId="204" priority="147">
      <formula>IF(OR(CV$168="Z",CV$168="NZ"),1,0)</formula>
    </cfRule>
    <cfRule type="expression" dxfId="203" priority="148">
      <formula>IF(FP$191&gt;0,1,0)</formula>
    </cfRule>
  </conditionalFormatting>
  <conditionalFormatting sqref="CV141:DB141">
    <cfRule type="expression" dxfId="202" priority="51">
      <formula>IF(OR(CV$141="U",CV$141="NU"),1,0)</formula>
    </cfRule>
    <cfRule type="expression" dxfId="201" priority="54">
      <formula>IF(OR(CV$141="X",CV$141="NX"),1,0)</formula>
    </cfRule>
    <cfRule type="expression" dxfId="200" priority="143">
      <formula>IF(OR(CV$141="F",CV$141="NF"),1,0)</formula>
    </cfRule>
    <cfRule type="expression" dxfId="199" priority="144">
      <formula>IF(OR(CV$141="Z",CV$141="NZ"),1,0)</formula>
    </cfRule>
    <cfRule type="expression" dxfId="198" priority="145">
      <formula>IF(FP$191&gt;0,1,0)</formula>
    </cfRule>
  </conditionalFormatting>
  <conditionalFormatting sqref="CP314:CR332">
    <cfRule type="cellIs" dxfId="197" priority="118" operator="equal">
      <formula>"FAZLA !!!"</formula>
    </cfRule>
  </conditionalFormatting>
  <conditionalFormatting sqref="BI274:BI294">
    <cfRule type="expression" dxfId="196" priority="130" stopIfTrue="1">
      <formula>IF(BI274&gt;0,BR274=BI274,)</formula>
    </cfRule>
  </conditionalFormatting>
  <conditionalFormatting sqref="DC274:DK294">
    <cfRule type="cellIs" dxfId="195" priority="131" stopIfTrue="1" operator="lessThan">
      <formula>1</formula>
    </cfRule>
  </conditionalFormatting>
  <conditionalFormatting sqref="BJ274:BJ294">
    <cfRule type="expression" dxfId="194" priority="132" stopIfTrue="1">
      <formula>IF(BJ274&gt;0,BS274=BJ274)</formula>
    </cfRule>
  </conditionalFormatting>
  <conditionalFormatting sqref="CP274:CR294">
    <cfRule type="cellIs" dxfId="193" priority="129" operator="equal">
      <formula>"FAZLA !!!"</formula>
    </cfRule>
  </conditionalFormatting>
  <conditionalFormatting sqref="ES274:ES294">
    <cfRule type="cellIs" dxfId="192" priority="124" operator="equal">
      <formula>"Yoktur"</formula>
    </cfRule>
    <cfRule type="cellIs" dxfId="191" priority="125" operator="equal">
      <formula>"Aşmıyor"</formula>
    </cfRule>
    <cfRule type="cellIs" dxfId="190" priority="128" operator="equal">
      <formula>"tamam"</formula>
    </cfRule>
  </conditionalFormatting>
  <conditionalFormatting sqref="ES274:ES294">
    <cfRule type="cellIs" dxfId="189" priority="126" operator="equal">
      <formula>"Gece Günlere Dağıtılan Ücretli ve Zorunlu dersleri gösteren X'leri tekrar kontrol ediniz!"""</formula>
    </cfRule>
    <cfRule type="cellIs" dxfId="188" priority="127" operator="equal">
      <formula>"Gündüz Günlere Dağıtılan Ücretli ve Zorunlu dersleri gösteren X'leri tekrar kontrol ediniz!"</formula>
    </cfRule>
  </conditionalFormatting>
  <conditionalFormatting sqref="BV274:BV294">
    <cfRule type="expression" dxfId="187" priority="134">
      <formula>IF(AND($BV274&gt;0,$BV274&lt;&gt;$ED274),1,0)</formula>
    </cfRule>
    <cfRule type="expression" dxfId="186" priority="135">
      <formula>IF(AND($ED274&gt;0,$BV274=$ED274),1,0)</formula>
    </cfRule>
  </conditionalFormatting>
  <conditionalFormatting sqref="BW274:BW294">
    <cfRule type="expression" dxfId="185" priority="136">
      <formula>IF(AND($BW274&gt;0,$BW274&lt;&gt;$EE274),1,0)</formula>
    </cfRule>
    <cfRule type="expression" dxfId="184" priority="137">
      <formula>IF(AND($EE274&gt;0,$BW274=$EE274),1,0)</formula>
    </cfRule>
  </conditionalFormatting>
  <conditionalFormatting sqref="BI314:BI332">
    <cfRule type="expression" dxfId="183" priority="119" stopIfTrue="1">
      <formula>IF(BI314&gt;0,BR314=BI314,)</formula>
    </cfRule>
  </conditionalFormatting>
  <conditionalFormatting sqref="BJ314:BJ332">
    <cfRule type="expression" priority="120" stopIfTrue="1">
      <formula>IF(BJ314&gt;0,BS314=BJ314,)</formula>
    </cfRule>
  </conditionalFormatting>
  <conditionalFormatting sqref="DC314:DK332">
    <cfRule type="cellIs" dxfId="182" priority="121" stopIfTrue="1" operator="lessThan">
      <formula>1</formula>
    </cfRule>
  </conditionalFormatting>
  <conditionalFormatting sqref="BW314:BW326">
    <cfRule type="cellIs" dxfId="181" priority="122" stopIfTrue="1" operator="equal">
      <formula>0</formula>
    </cfRule>
    <cfRule type="cellIs" dxfId="180" priority="123" stopIfTrue="1" operator="equal">
      <formula>SUM(CC314+CE314+CG314+CI314+CK314+CM314+CO314)</formula>
    </cfRule>
  </conditionalFormatting>
  <conditionalFormatting sqref="BL82:CT93">
    <cfRule type="expression" dxfId="179" priority="116">
      <formula>IF(BL$27="Cmt",1,0)</formula>
    </cfRule>
    <cfRule type="expression" dxfId="178" priority="117">
      <formula>IF(BL$27="paz",1,0)</formula>
    </cfRule>
  </conditionalFormatting>
  <conditionalFormatting sqref="CP189:CR189">
    <cfRule type="cellIs" dxfId="177" priority="655" operator="notEqual">
      <formula>$DC$175</formula>
    </cfRule>
  </conditionalFormatting>
  <conditionalFormatting sqref="BR99:BU101 BR168:BU168">
    <cfRule type="expression" dxfId="176" priority="672">
      <formula>$M$57&lt;&gt;($BR$190+$BS$190)</formula>
    </cfRule>
  </conditionalFormatting>
  <conditionalFormatting sqref="ES174:ES179">
    <cfRule type="cellIs" dxfId="175" priority="107" operator="equal">
      <formula>"tamam"</formula>
    </cfRule>
  </conditionalFormatting>
  <conditionalFormatting sqref="CB191:CO192">
    <cfRule type="cellIs" dxfId="174" priority="101" operator="notEqual">
      <formula>""</formula>
    </cfRule>
  </conditionalFormatting>
  <conditionalFormatting sqref="ES141">
    <cfRule type="cellIs" dxfId="173" priority="100" operator="equal">
      <formula>"tamam"</formula>
    </cfRule>
  </conditionalFormatting>
  <conditionalFormatting sqref="EF98:ES98">
    <cfRule type="cellIs" dxfId="172" priority="96" operator="notEqual">
      <formula>"Tamam"</formula>
    </cfRule>
  </conditionalFormatting>
  <conditionalFormatting sqref="ES173">
    <cfRule type="cellIs" dxfId="171" priority="95" operator="equal">
      <formula>"tamam"</formula>
    </cfRule>
  </conditionalFormatting>
  <conditionalFormatting sqref="CB170:CO182">
    <cfRule type="expression" dxfId="170" priority="85">
      <formula>IF(AND(CB170&lt;&gt;"",$AA170="UE"),1,0)</formula>
    </cfRule>
  </conditionalFormatting>
  <conditionalFormatting sqref="BI375:BI395">
    <cfRule type="expression" dxfId="169" priority="78" stopIfTrue="1">
      <formula>IF(BI375&gt;0,BR375=BI375,)</formula>
    </cfRule>
  </conditionalFormatting>
  <conditionalFormatting sqref="DC375:DK395">
    <cfRule type="cellIs" dxfId="168" priority="79" stopIfTrue="1" operator="lessThan">
      <formula>1</formula>
    </cfRule>
  </conditionalFormatting>
  <conditionalFormatting sqref="BJ375:BJ395">
    <cfRule type="expression" dxfId="167" priority="80" stopIfTrue="1">
      <formula>IF(BJ375&gt;0,BS375=BJ375)</formula>
    </cfRule>
  </conditionalFormatting>
  <conditionalFormatting sqref="CP375:CR395">
    <cfRule type="cellIs" dxfId="166" priority="77" operator="equal">
      <formula>"FAZLA !!!"</formula>
    </cfRule>
  </conditionalFormatting>
  <conditionalFormatting sqref="ES375:ES395">
    <cfRule type="cellIs" dxfId="165" priority="72" operator="equal">
      <formula>"Yoktur"</formula>
    </cfRule>
    <cfRule type="cellIs" dxfId="164" priority="73" operator="equal">
      <formula>"Aşmıyor"</formula>
    </cfRule>
    <cfRule type="cellIs" dxfId="163" priority="76" operator="equal">
      <formula>"tamam"</formula>
    </cfRule>
  </conditionalFormatting>
  <conditionalFormatting sqref="ES375:ES395">
    <cfRule type="cellIs" dxfId="162" priority="74" operator="equal">
      <formula>"Gece Günlere Dağıtılan Ücretli ve Zorunlu dersleri gösteren X'leri tekrar kontrol ediniz!"""</formula>
    </cfRule>
    <cfRule type="cellIs" dxfId="161" priority="75" operator="equal">
      <formula>"Gündüz Günlere Dağıtılan Ücretli ve Zorunlu dersleri gösteren X'leri tekrar kontrol ediniz!"</formula>
    </cfRule>
  </conditionalFormatting>
  <conditionalFormatting sqref="BV375:BV395">
    <cfRule type="expression" dxfId="160" priority="81">
      <formula>IF(AND($BV375&gt;0,$BV375&lt;&gt;$ED375),1,0)</formula>
    </cfRule>
    <cfRule type="expression" dxfId="159" priority="82">
      <formula>IF(AND($ED375&gt;0,$BV375=$ED375),1,0)</formula>
    </cfRule>
  </conditionalFormatting>
  <conditionalFormatting sqref="BW375:BW395">
    <cfRule type="expression" dxfId="158" priority="83">
      <formula>IF(AND($BW375&gt;0,$BW375&lt;&gt;$EE375),1,0)</formula>
    </cfRule>
    <cfRule type="expression" dxfId="157" priority="84">
      <formula>IF(AND($EE375&gt;0,$BW375=$EE375),1,0)</formula>
    </cfRule>
  </conditionalFormatting>
  <conditionalFormatting sqref="CS194">
    <cfRule type="cellIs" dxfId="156" priority="71" operator="equal">
      <formula>"Verilmeyen ders saatim yoktur."</formula>
    </cfRule>
  </conditionalFormatting>
  <conditionalFormatting sqref="Z12">
    <cfRule type="cellIs" dxfId="155" priority="70" operator="equal">
      <formula>"TAKVİM DEĞİŞTİ"</formula>
    </cfRule>
  </conditionalFormatting>
  <conditionalFormatting sqref="ES180">
    <cfRule type="cellIs" dxfId="154" priority="69" operator="equal">
      <formula>"tamam"</formula>
    </cfRule>
  </conditionalFormatting>
  <conditionalFormatting sqref="ES181:ES182">
    <cfRule type="cellIs" dxfId="153" priority="68" operator="equal">
      <formula>"tamam"</formula>
    </cfRule>
  </conditionalFormatting>
  <conditionalFormatting sqref="ES189">
    <cfRule type="cellIs" dxfId="152" priority="67" operator="equal">
      <formula>"tamam"</formula>
    </cfRule>
  </conditionalFormatting>
  <conditionalFormatting sqref="Z189">
    <cfRule type="cellIs" dxfId="151" priority="65" stopIfTrue="1" operator="lessThan">
      <formula>1</formula>
    </cfRule>
    <cfRule type="cellIs" dxfId="150" priority="66" stopIfTrue="1" operator="equal">
      <formula>0</formula>
    </cfRule>
  </conditionalFormatting>
  <conditionalFormatting sqref="ES190">
    <cfRule type="cellIs" dxfId="149" priority="61" operator="equal">
      <formula>"tamam"</formula>
    </cfRule>
  </conditionalFormatting>
  <conditionalFormatting sqref="W107:X119 BP107:BP119 AB107:AC119 AB170:AC182 BP170:BP182 W170:X182">
    <cfRule type="expression" dxfId="148" priority="60">
      <formula>IF($W107="ARA SINAV",1,0)</formula>
    </cfRule>
  </conditionalFormatting>
  <conditionalFormatting sqref="ES191">
    <cfRule type="cellIs" dxfId="147" priority="56" operator="equal">
      <formula>"tamam"</formula>
    </cfRule>
  </conditionalFormatting>
  <conditionalFormatting sqref="F170:CT171 F173:CT182 V172:CT172">
    <cfRule type="expression" dxfId="146" priority="113">
      <formula>IF($AA170="X",1,0)</formula>
    </cfRule>
    <cfRule type="expression" dxfId="145" priority="112">
      <formula>IF($AA170="UE",1,0)</formula>
    </cfRule>
  </conditionalFormatting>
  <conditionalFormatting sqref="CV170:DB174">
    <cfRule type="expression" dxfId="144" priority="49">
      <formula>IF(OR(CV170="U",CV170="NU"),1,0)</formula>
    </cfRule>
    <cfRule type="expression" dxfId="143" priority="52">
      <formula>IF(OR(CV170="X",CV170="NX"),1,0)</formula>
    </cfRule>
    <cfRule type="expression" dxfId="142" priority="152">
      <formula>IF(OR(CV170="F",CV170="NF"),1,0)</formula>
    </cfRule>
    <cfRule type="expression" dxfId="141" priority="153">
      <formula>IF(OR(CV170="Z",CV170="NZ"),1,0)</formula>
    </cfRule>
    <cfRule type="expression" dxfId="140" priority="239">
      <formula>IF(FP$191&gt;0,1,0)</formula>
    </cfRule>
  </conditionalFormatting>
  <conditionalFormatting sqref="CV116:DB119">
    <cfRule type="expression" dxfId="139" priority="46">
      <formula>IF(CV351=1,1,0)</formula>
    </cfRule>
    <cfRule type="expression" dxfId="138" priority="47">
      <formula>IF(CV351=2,1,0)</formula>
    </cfRule>
  </conditionalFormatting>
  <conditionalFormatting sqref="CV175:DB178">
    <cfRule type="expression" dxfId="137" priority="44">
      <formula>IF(CV357=1,1,0)</formula>
    </cfRule>
    <cfRule type="expression" dxfId="136" priority="45">
      <formula>IF(CV357=2,1,0)</formula>
    </cfRule>
  </conditionalFormatting>
  <conditionalFormatting sqref="BQ107:BQ119 BQ170:BQ182">
    <cfRule type="expression" dxfId="135" priority="31">
      <formula>IF(AND($BQ107&gt;0,$BQ107=$BS107),1,0)</formula>
    </cfRule>
  </conditionalFormatting>
  <conditionalFormatting sqref="ES102:ES169 ES173:ES192">
    <cfRule type="cellIs" dxfId="134" priority="30" operator="equal">
      <formula>"tamam"</formula>
    </cfRule>
  </conditionalFormatting>
  <conditionalFormatting sqref="BN170:BN182">
    <cfRule type="expression" dxfId="133" priority="25">
      <formula>IF($AA170="X",1,0)</formula>
    </cfRule>
  </conditionalFormatting>
  <conditionalFormatting sqref="ES170:ES172">
    <cfRule type="expression" dxfId="132" priority="23">
      <formula>IF($ES$172&lt;&gt;$ES$170,1,0)</formula>
    </cfRule>
  </conditionalFormatting>
  <conditionalFormatting sqref="BO107:BO119">
    <cfRule type="expression" dxfId="131" priority="17">
      <formula>IF(OR($BO107&gt;$BN107,$BO$190&gt;2),1,0)</formula>
    </cfRule>
  </conditionalFormatting>
  <conditionalFormatting sqref="BO170:BO182">
    <cfRule type="cellIs" dxfId="130" priority="16" operator="greaterThan">
      <formula>$BN170</formula>
    </cfRule>
  </conditionalFormatting>
  <conditionalFormatting sqref="BH11:CT11">
    <cfRule type="cellIs" dxfId="129" priority="13" operator="notEqual">
      <formula>""</formula>
    </cfRule>
  </conditionalFormatting>
  <conditionalFormatting sqref="ES194">
    <cfRule type="cellIs" dxfId="128" priority="12" operator="equal">
      <formula>"tamam"</formula>
    </cfRule>
  </conditionalFormatting>
  <conditionalFormatting sqref="BH98:CT98">
    <cfRule type="cellIs" dxfId="127" priority="11" operator="notEqual">
      <formula>""</formula>
    </cfRule>
  </conditionalFormatting>
  <conditionalFormatting sqref="Y107:Y119">
    <cfRule type="expression" dxfId="126" priority="8">
      <formula>IF($W107="ARA SINAV",1,0)</formula>
    </cfRule>
  </conditionalFormatting>
  <conditionalFormatting sqref="Y107:Y119">
    <cfRule type="expression" dxfId="125" priority="9">
      <formula>IF($AA107="X",1,0)</formula>
    </cfRule>
    <cfRule type="expression" dxfId="124" priority="10">
      <formula>IF($AA107="UE",1,0)</formula>
    </cfRule>
  </conditionalFormatting>
  <conditionalFormatting sqref="Y170:Y182">
    <cfRule type="expression" dxfId="123" priority="5">
      <formula>IF($W170="ARA SINAV",1,0)</formula>
    </cfRule>
  </conditionalFormatting>
  <conditionalFormatting sqref="Y170:Y182">
    <cfRule type="expression" dxfId="122" priority="6">
      <formula>IF($AA170="X",1,0)</formula>
    </cfRule>
  </conditionalFormatting>
  <conditionalFormatting sqref="Y170:Y182">
    <cfRule type="expression" dxfId="121" priority="7">
      <formula>IF($AA170="UE",1,0)</formula>
    </cfRule>
  </conditionalFormatting>
  <conditionalFormatting sqref="F107:CT119">
    <cfRule type="expression" dxfId="120" priority="623">
      <formula>IF($AA107="X",1,0)</formula>
    </cfRule>
    <cfRule type="expression" dxfId="119" priority="624">
      <formula>IF($AA107="UE",1,0)</formula>
    </cfRule>
  </conditionalFormatting>
  <conditionalFormatting sqref="F172:U172">
    <cfRule type="expression" dxfId="118" priority="2">
      <formula>IF($AA172="X",1,0)</formula>
    </cfRule>
    <cfRule type="expression" dxfId="117" priority="3">
      <formula>IF($AA172="UE",1,0)</formula>
    </cfRule>
  </conditionalFormatting>
  <dataValidations count="69">
    <dataValidation type="whole" allowBlank="1" showInputMessage="1" showErrorMessage="1" errorTitle="******  DİKKAT *****" error="Bu dersin teorik kısmı yoktur veya bu sayıdan küçüktür. Lütfen birdaha kontrol ediniz veya zorunlu dersi  diğer derslerden seçiniz." promptTitle="*****dur ****" sqref="BR148:BS167 BR314:BS332 BR183:BS188">
      <formula1>0</formula1>
      <formula2>BI148+AD148</formula2>
    </dataValidation>
    <dataValidation type="whole" allowBlank="1" showInputMessage="1" showErrorMessage="1" errorTitle="DİKKAT!" error="Solda; &quot;II.Öğretim Zamlı&quot; yazan alanda mevcut bulunan ders saatinden fazla yazılamaz._x000a_Yada rakam değeri giriniz." sqref="BH206:BH207">
      <formula1>0</formula1>
      <formula2>BX206</formula2>
    </dataValidation>
    <dataValidation type="whole" allowBlank="1" showInputMessage="1" showErrorMessage="1" errorTitle="DİKKAT!" error="Solda; &quot;II.Öğretim Zamlı&quot; yazan alanda mevcut bulunan ders saatinden fazla yazılamaz._x000a_Yada rakam değeri giriniz." sqref="AA206:AD207">
      <formula1>0</formula1>
      <formula2>BS206</formula2>
    </dataValidation>
    <dataValidation type="whole" allowBlank="1" showInputMessage="1" showErrorMessage="1" errorTitle="DİKKAT!" error="Solda; &quot;II.Öğretim Zamlı&quot; yazan alanda mevcut bulunan ders saatinden fazla yazılamaz._x000a_Yada rakam değeri giriniz." sqref="AF206:AF207">
      <formula1>0</formula1>
      <formula2>BW206</formula2>
    </dataValidation>
    <dataValidation type="custom" showInputMessage="1" showErrorMessage="1" errorTitle="DİKKAT!" error="Desrin verildiği birim seçilmemiş._x000a_Önce ilgili alandan dersi verildiği Fakülte, M.Y.O. ya da Enstitü adı seçiniz." sqref="K170:V182 K107:V119">
      <formula1>$F107&lt;&gt;""</formula1>
    </dataValidation>
    <dataValidation type="list" showInputMessage="1" showErrorMessage="1" errorTitle="DİKKAT!" error="Dersin verildiği birim seçilmemiş olabilir. _x000a_Önce ilgili alandan dersin verildiği birimi seçiniz._x000a_" prompt="X     = Gece dersi gündüz yapılıyorsa,_x000a_UE   = Bu ders Uzaktan Eğitim dersi ise,_x000a__x000a_Dersin verildiği birimi seçtikten sonra seçim yapınız." sqref="AA170:AA182">
      <formula1>IF($F170=0,1,NASA)</formula1>
    </dataValidation>
    <dataValidation type="list" allowBlank="1" showInputMessage="1" showErrorMessage="1" sqref="Q14">
      <formula1>"Normal Zaman,Yaz ve Yarıyıl Tatili"</formula1>
    </dataValidation>
    <dataValidation type="list" allowBlank="1" showInputMessage="1" showErrorMessage="1" errorTitle="LÜTFEN SEÇİM YAPINIZ!" error="I.Öğretim Dersi Cumartesi veya Pazar yapılınca %60 zamlı ödenecek mi? EVET/HAYIR" sqref="FA212">
      <formula1>"Evet,Hayır"</formula1>
    </dataValidation>
    <dataValidation type="custom" allowBlank="1" showInputMessage="1" showErrorMessage="1" errorTitle="SAATİ AŞTINIZ!" error="Pazar günü olan Ücretli Ders Saati Miktarını aştınız!_x000a__x000a__x000a_Ya da Pazar günü ders mi yok!_x000a__x000a_Lütfen, Tekrar Kontrol Ediniz." sqref="DB142:DB167 DB314:DB332">
      <formula1>IF($GE$170&gt;$GE$171,0,1)</formula1>
    </dataValidation>
    <dataValidation type="custom" allowBlank="1" showInputMessage="1" showErrorMessage="1" sqref="BK150 BK316">
      <formula1>"5+X17"</formula1>
    </dataValidation>
    <dataValidation type="list" allowBlank="1" showInputMessage="1" showErrorMessage="1" sqref="F107:J119 M29:R29">
      <formula1>$H$195:$N$195</formula1>
    </dataValidation>
    <dataValidation type="list" allowBlank="1" showInputMessage="1" showErrorMessage="1" sqref="F170:J182">
      <formula1>$BK$195:$BP$195</formula1>
    </dataValidation>
    <dataValidation type="list" allowBlank="1" showInputMessage="1" showErrorMessage="1" errorTitle="** DİKKAT **" error="Aylardan birini giriniz" sqref="EN29:ER29">
      <formula1>"01.Oca,01.Şub,01.Mar,01.Nis,01.May,01.Haz, 01.Tem,01.Ağu,01.Eyl,01.Eki,01.Kas,01.Ara"</formula1>
    </dataValidation>
    <dataValidation type="list" errorStyle="warning" allowBlank="1" showInputMessage="1" showErrorMessage="1" errorTitle=" " sqref="FU27:FX27">
      <formula1>"Prof.Dr.,Doç.Dr.,Doç.,Yrd.Doç.Dr.,Yrd.Doç.,Öğr.Gör.,Dr.,Uzman,Okutman,Arş.Gör.,Çevirici,Tıp Uzman Ogr.,Eğt.Ögr.Plan"</formula1>
    </dataValidation>
    <dataValidation type="list" allowBlank="1" showInputMessage="1" showErrorMessage="1" errorTitle="YIL SEÇİNİZ!" sqref="BJ14:BK14">
      <formula1>YILDI</formula1>
    </dataValidation>
    <dataValidation type="list" allowBlank="1" showInputMessage="1" showErrorMessage="1" sqref="BH10">
      <formula1>AYDI</formula1>
    </dataValidation>
    <dataValidation type="list" allowBlank="1" showErrorMessage="1" sqref="BH14:BI14">
      <formula1>AYDI</formula1>
    </dataValidation>
    <dataValidation type="list" allowBlank="1" showInputMessage="1" showErrorMessage="1" errorTitle="*** D U R ***" error="EĞER ALTTAKİ TARİH TATİL VEYA İZİNE DENK GELİYORSA SADECE &quot; X &quot; İŞARETİ KONUR !!!" sqref="BL14:CM14">
      <formula1>"X,x"</formula1>
    </dataValidation>
    <dataValidation type="list" allowBlank="1" showInputMessage="1" showErrorMessage="1" errorTitle="*** D U R ***" error="EĞER ALTTAKİ TARİH TATİL VEYA İZİNE DENK GELİYORSA SADECE &quot; X &quot; İŞARETİ KONUR !!!" sqref="CN14:CT14">
      <formula1>"X,E,x"</formula1>
    </dataValidation>
    <dataValidation type="list" allowBlank="1" showInputMessage="1" showErrorMessage="1" sqref="M28:R28">
      <formula1>"İdari Görevi Yoktur,Rektör,Dekan,Enstitü Müdürü,Yüksekokul Müdürü,Rektör Yrd.,Dekan Yrd.,Enstitü Müdür Yrd.,Yüksekokul Müdür Yrd.,Bölüm Başkanı,Bölüm Başkanı (Tedviren)"</formula1>
    </dataValidation>
    <dataValidation type="list" errorStyle="warning" allowBlank="1" showInputMessage="1" showErrorMessage="1" errorTitle=" " sqref="M26:P26">
      <formula1>ÜNVANI</formula1>
    </dataValidation>
    <dataValidation type="list" allowBlank="1" showInputMessage="1" showErrorMessage="1" sqref="CV107:DB115 CV169:DB169">
      <formula1>yer</formula1>
    </dataValidation>
    <dataValidation type="list" showInputMessage="1" showErrorMessage="1" errorTitle="DİKKAT!" error="Dersin verildiği birim seçilmemiş olabilir. _x000a_Önce ilgili alandan dersin verildiği birimi seçiniz._x000a_" prompt="X     = Gündüz dersi 17:00'dan sonra yapılırsa,_x000a_UE   = Bu ders Uzaktan Eğitim dersi ise,_x000a__x000a_Dersin verildiği birimi seçtikten sonra seçim yapınız." sqref="AA107:AA119">
      <formula1>IF($F107=0,1,NASA)</formula1>
    </dataValidation>
    <dataValidation type="custom" allowBlank="1" showInputMessage="1" showErrorMessage="1" errorTitle="DİKKAT!" error="Hafta bütünlüğü bozulmamalıdır._x000a_Pazartesi gününe denk gelen tarihi yazınız." sqref="Z14:AF14">
      <formula1>IF(AA25="Pazartesi",1,0)</formula1>
    </dataValidation>
    <dataValidation type="custom" allowBlank="1" showInputMessage="1" showErrorMessage="1" errorTitle="*** DİKKAT ****" error="ŞU HATAYI YAPIYOR OLABİLİRSİNİZ?_x000a_- Teorik ders saatinden fazla yazılmaz._x000a_- Haftalık Gündüz 20 saatten fazla yazılmaz (UE Hariç)._x000a_- Haftalık Uzaktan Eğitim 10 saati geçemez." sqref="CB107:CB119">
      <formula1>IF(OR(GCUE&gt;10,$FA$189&gt;$FA$187,$CB107&gt;$BV107,$ED107&gt;$BV107),0,1)</formula1>
    </dataValidation>
    <dataValidation type="custom" allowBlank="1" showInputMessage="1" showErrorMessage="1" errorTitle="*** DİKKAT ****" error="ŞU HATAYI YAPIYOR OLABİLİRSİNİZ?_x000a_- Teorik ders saatinden fazla yazılmaz._x000a_- Haftalık Gündüz 20 saatten fazla yazılmaz (UE Hariç)._x000a_- Haftalık Uzaktan Eğitim 10 saati geçemez." sqref="CD107:CD119">
      <formula1>IF(OR(GCUE&gt;10,$FA$189&gt;$FA$187,$CD107&gt;$BV107,$ED107&gt;$BV107),0,1)</formula1>
    </dataValidation>
    <dataValidation type="custom" allowBlank="1" showInputMessage="1" showErrorMessage="1" errorTitle="*** DİKKAT ****" error="ŞU HATAYI YAPIYOR OLABİLİRSİNİZ?_x000a_- Teorik ders saatinden fazla yazılmaz._x000a_- Haftalık Gündüz 20 saatten fazla yazılmaz (UE Hariç)._x000a_- Haftalık Uzaktan Eğitim 10 saati geçemez." sqref="CF107:CF119">
      <formula1>IF(OR(GCUE&gt;10,$FA$189&gt;$FA$187,$CF107&gt;$BV107,$ED107&gt;$BV107),0,1)</formula1>
    </dataValidation>
    <dataValidation type="custom" allowBlank="1" showInputMessage="1" showErrorMessage="1" errorTitle="*** DİKKAT ****" error="ŞU HATAYI YAPIYOR OLABİLİRSİNİZ?_x000a_- Teorik ders saatinden fazla yazılmaz._x000a_- Haftalık Gündüz 20 saatten fazla yazılmaz (UE Hariç)._x000a_- Haftalık Uzaktan Eğitim 10 saati geçemez." sqref="CH107:CH119">
      <formula1>IF(OR(GCUE&gt;10,$FA$189&gt;$FA$187,$CH107&gt;$BV107,$ED107&gt;$BV107),0,1)</formula1>
    </dataValidation>
    <dataValidation type="custom" allowBlank="1" showInputMessage="1" showErrorMessage="1" errorTitle="*** DİKKAT ****" error="ŞU HATAYI YAPIYOR OLABİLİRSİNİZ?_x000a_- Teorik ders saatinden fazla yazılmaz._x000a_- Haftalık Gündüz 20 saatten fazla yazılmaz (UE Hariç)._x000a_- Haftalık Uzaktan Eğitim 10 saati geçemez." sqref="CJ107:CJ119">
      <formula1>IF(OR(GCUE&gt;10,$FA$189&gt;$FA$187,$CJ107&gt;$BV107,$ED107&gt;$BV107),0,1)</formula1>
    </dataValidation>
    <dataValidation type="custom" allowBlank="1" showInputMessage="1" showErrorMessage="1" errorTitle="*** DİKKAT ****" error="ŞU HATAYI YAPIYOR OLABİLİRSİNİZ?_x000a_- Teorik ders saatinden fazla yazılmaz._x000a_- Haftalık Gündüz 20 saatten fazla yazılmaz (UE Hariç)._x000a_- Haftalık Uzaktan Eğitim 10 saati geçemez." sqref="CL107:CL119">
      <formula1>IF(OR(GCUE&gt;10,$FA$189&gt;$FA$187,$CL107&gt;$BV107,$ED107&gt;$BV107),0,1)</formula1>
    </dataValidation>
    <dataValidation type="custom" allowBlank="1" showInputMessage="1" showErrorMessage="1" errorTitle="*** DİKKAT ****" error="ŞU HATAYI YAPIYOR OLABİLİRSİNİZ?_x000a_- Teorik ders saatinden fazla yazılmaz._x000a_- Haftalık Gündüz 20 saatten fazla yazılmaz (UE Hariç)._x000a_- Haftalık Uzaktan Eğitim 10 saati geçemez." sqref="CN107:CN119">
      <formula1>IF(OR(GCUE&gt;10,$FA$189&gt;$FA$187,$CN107&gt;$BV107,$ED107&gt;$BV107),0,1)</formula1>
    </dataValidation>
    <dataValidation type="list" showInputMessage="1" showErrorMessage="1" errorTitle="DİKKAT!" error="-  Dersin verildiği birim seçilmemiş olabilir." sqref="BL170:BL182 BL107:BL119">
      <formula1>IF(OR($F107=0),1,SAYILAR)</formula1>
    </dataValidation>
    <dataValidation type="list" showInputMessage="1" showErrorMessage="1" errorTitle="DİKKAT!" error="- Dersin verildiği birim seçilmelidir." sqref="BK170:BK182 BK107:BK119">
      <formula1>IF(OR($F107=0),1,SAYILAR)</formula1>
    </dataValidation>
    <dataValidation type="list" showDropDown="1" showInputMessage="1" showErrorMessage="1" errorTitle="DİKKAT!" error="1- Sayı değeri giriniz._x000a__x000a_2- Dersin verildiği birim seçilmemiş olabilir. Önce ilgili alandan dersin verildiği birimi seçiniz." sqref="AB107:AC119 AB170:AC182">
      <formula1>IF($F107=0,1,SAYIÖĞRENCİ)</formula1>
    </dataValidation>
    <dataValidation type="list" allowBlank="1" showInputMessage="1" showErrorMessage="1" errorTitle="ARA SINAV TARİH Başlama Bitiş" error="Ara Sınavların Başlama ve Bitiş Tarihlerini Giriniz." sqref="CY196:DC197">
      <formula1>TARİHGİR</formula1>
    </dataValidation>
    <dataValidation type="list" showInputMessage="1" showErrorMessage="1" errorTitle="DİKKAT!" error="- Dersin verildiği birim seçilmemiş olabilir. Önce ilgili alandan dersin verildiği birimi seçiniz._x000a_" sqref="BI107:BJ119">
      <formula1>IF(OR($F107=0),1,SAYILAR)</formula1>
    </dataValidation>
    <dataValidation type="list" allowBlank="1" showInputMessage="1" showErrorMessage="1" sqref="CV170:DB174 CV141:DB141 CV168:DB168">
      <formula1>yergece</formula1>
    </dataValidation>
    <dataValidation type="list" showDropDown="1" showInputMessage="1" showErrorMessage="1" errorTitle="DİKKAT!" error="1- Teorak ders saatinden fazla mı?_x000a__x000a_2- Dersin verildiği birim yazılı mı?_x000a__x000a_3- Zorunlu Ders Yükünden fazla mı?_x000a__x000a_4-Zorunlu düşümünde önce Gündüz Teorik-Uygulama sonra Gece Teorik-Uygulama." sqref="BR170:BR182">
      <formula1>IF(OR($BS$427&gt;0,$BR170&gt;$BI170,$BT$190&gt;$M$57,$F170=""),1,zorunludersyükü)</formula1>
    </dataValidation>
    <dataValidation type="list" showDropDown="1" showInputMessage="1" showErrorMessage="1" errorTitle="DİKKAT!" error="1- Teorak saatinden fazla mı?_x000a__x000a_2- Dersin verildiği birim yazılı mı?_x000a__x000a_3- Zorunlu Ders Yükünden fazla mı?_x000a__x000a_4-Zorunlu Ders Saati Düşümünde Sıralamaya uyunuz.(Önce Teorik, sonra Uygulama Saati)" sqref="BR107:BR119">
      <formula1>IF(OR($BS$427&gt;0,$BT$190&gt;$M$57,$BR107&gt;$BI107,$F107=""),0,zorunludersyükü)</formula1>
    </dataValidation>
    <dataValidation type="list" showInputMessage="1" showErrorMessage="1" errorTitle="DİKKAT !" error="- Dersin verildiği birim seçilmemiş olabilir. Önce ilgili alandan dersin verildiği birimi seçiniz." sqref="BI170:BJ182">
      <formula1>IF(OR($F170=0),1,SAYILAR)</formula1>
    </dataValidation>
    <dataValidation type="list" showInputMessage="1" showErrorMessage="1" errorTitle="DİKKAT!" error="-  Dersin verildiği birim seçilmelidir." sqref="BN107:BN119">
      <formula1>IF(OR($F107=0),1,SAYILAR)</formula1>
    </dataValidation>
    <dataValidation type="list" showDropDown="1" showInputMessage="1" showErrorMessage="1" errorTitle="DİKKAT!" error="-  Dersin verildiği birim seçilmemiş olabilir._x000a_" sqref="BN170:BN182">
      <formula1>IF(OR($F170=0),1,SAYILAR)</formula1>
    </dataValidation>
    <dataValidation type="list" showInputMessage="1" showErrorMessage="1" errorTitle="DİKKAT!" error="Dersin verildiği birim seçilmemiş olabilir. _x000a_Önce ilgili alandan dersin verildiği birimi seçiniz._x000a_" prompt="ARA SINAV= Bu dersin Ara Sınavı da var ise, ARA SINAV ibaresi seçilir ve öğrenci sayısı girilir. Ara Sınav Yükü otomatik oluşacaktır._x000a__x000a_Önce, dersin verildiği birim seçilmelidir." sqref="W107:X119 W170:X182">
      <formula1>IF($F107=0,1,ARASINAVV)</formula1>
    </dataValidation>
    <dataValidation type="list" showDropDown="1" showInputMessage="1" showErrorMessage="1" errorTitle="DİKKAT!" error="1- Sayı değeri giriniz._x000a__x000a_2- Dersin verildiği birim seçilmemiş olabilir. Önce ilgili alandan dersin verildiği birimi seçiniz._x000a__x000a_3-Soldan &quot;ARA SINAV&quot; ibaresi seçiniz." promptTitle="ZORUNLU DERS YÜKÜ" prompt="ARA SINAV HAFTASINDA derslere devam eden Dokt. ve Y. Lisans Tez Dan. veya Bit. Ödevi gibi faaliyetlerin ders saati Ara Sınav Yükü olarak sayılacağında, ders saatini bu alana giriniz. _x000a_Girilen rakam &quot;Ara Sınav Yükü&quot; toplamına katılacaktır." sqref="Y107:Y119">
      <formula1>IF($W107=0,1,SSNNRR)</formula1>
    </dataValidation>
    <dataValidation type="list" allowBlank="1" showDropDown="1" showInputMessage="1" showErrorMessage="1" errorTitle="DİKKAT!" error="1- Sayı değeri giriniz._x000a__x000a_2- Dersin verildiği birim seçilmemiş olabilir. Önce ilgili alandan dersin verildiği birimi seçiniz._x000a__x000a_3-Soldan &quot;ARA SINAV&quot; ibaresi seçiniz." promptTitle="ZORUNLU DERS YÜKÜ" prompt="ARA SINAV HAFTASINDA derslere devam eden Dokt. ve Y. Lisans Tez Dan. veya Bit. Ödevi gibi faaliyetlerin ders saati Ara Sınav Yükü olarak sayılacağında, ders saatini bu alana giriniz. _x000a_Girilen rakam &quot;Ara Sınav Yükü&quot; toplamına katılacaktır." sqref="Y170:Y182">
      <formula1>IF($W170=0,1,SSNNRR)</formula1>
    </dataValidation>
    <dataValidation type="custom" allowBlank="1" showInputMessage="1" showErrorMessage="1" errorTitle="*** DİKKAT ****" error="- Uygulama ders saatinden fazla yazılmaz._x000a_- Haftalık Gündüz 20 saatten fazla yazılmaz (UE Hariç)._x000a_- Gece+Gündüz +Zorunlu Uygulama Haftalık toplam 10 saati geçemez._x000a_- Haftalık Uzaktan Eğitim 10 saati geçemez." sqref="CC107:CC119">
      <formula1>IF(OR(GCUE&gt;10,$EW$104&gt;$EX$104,$FA$189&gt;$FA$187,$FA$198&gt;$FA$196,$CC107&gt;$BW107,$EE107&gt;$BW107),0,1)</formula1>
    </dataValidation>
    <dataValidation type="custom" allowBlank="1" showInputMessage="1" showErrorMessage="1" errorTitle="*** DİKKAT ****" error="- Uygulama ders saatinden fazla yazılmaz._x000a_- Haftalık Gündüz 20 saatten fazla yazılmaz (UE Hariç)._x000a_- Gece+Gündüz+Zorunlu Uygulama Haftalık toplam 10 saati geçemez._x000a_- Haftalık Uzaktan Eğitim 10 saati geçemez." sqref="CG107:CG119">
      <formula1>IF(OR(GCUE&gt;10,$EW$104&gt;$EX$104,$FA$189&gt;$FA$187,$FA$198&gt;$FA$196,$CG107&gt;$BW107,$EE107&gt;$BW107),0,1)</formula1>
    </dataValidation>
    <dataValidation type="custom" allowBlank="1" showInputMessage="1" showErrorMessage="1" errorTitle="*** DİKKAT ****" error="- Uygulama ders saatinden fazla yazılmaz._x000a_- Haftalık Gündüz 20 saatten fazla yazılmaz (UE Hariç)._x000a_- Gece+Gündüz+Zorunlu Uygulama Haftalık toplam 10 saati geçemez._x000a_- Haftalık Uzaktan Eğitim 10 saati geçemez." sqref="CI107:CI119">
      <formula1>IF(OR(GCUE&gt;10,$EW$104&gt;$EX$104,$FA$189&gt;$FA$187,$FA$198&gt;$FA$196,$CI107&gt;$BW107,$EE107&gt;$BW107),0,1)</formula1>
    </dataValidation>
    <dataValidation type="custom" allowBlank="1" showInputMessage="1" showErrorMessage="1" errorTitle="*** DİKKAT ****" error="- Uygulama ders saatinden fazla yazılmaz._x000a_- Haftalık Gündüz 20 saatten fazla yazılmaz (UE Hariç)._x000a_- Gece+Gündüz+Zorunlu Uygulama Haftalık toplam 10 saati geçemez._x000a_- Haftalık Uzaktan Eğitim 10 saati geçemez." sqref="CK107:CK119">
      <formula1>IF(OR(GCUE&gt;10,$EW$104&gt;$EX$104,$FA$189&gt;$FA$187,$FA$198&gt;$FA$196,$CK107&gt;$BW107,$EE107&gt;$BW107),0,1)</formula1>
    </dataValidation>
    <dataValidation type="custom" allowBlank="1" showInputMessage="1" showErrorMessage="1" errorTitle="*** DİKKAT ****" error="- Uygulama ders saatinden fazla yazılmaz._x000a_- Haftalık Gündüz 20 saatten fazla yazılmaz (UE Hariç)._x000a_- Gece+Gündüz+Zorunlu Uygulama Haftalık toplam 10 saati geçemez._x000a_- Haftalık Uzaktan Eğitim 10 saati geçemez." sqref="CM107:CM119">
      <formula1>IF(OR(GCUE&gt;10,$EW$104&gt;$EX$104,$FA$189&gt;$FA$187,$FA$198&gt;$FA$196,$CM107&gt;$BW107,$EE107&gt;$BW107),0,1)</formula1>
    </dataValidation>
    <dataValidation type="custom" allowBlank="1" showInputMessage="1" showErrorMessage="1" errorTitle="*** DİKKAT ****" error="- Uygulama ders saatinden fazla yazılmaz._x000a_- Haftalık Gündüz 20 saatten fazla yazılmaz (UE Hariç)._x000a_- Gece+Gündüz+Zorunlu Uygulama Haftalık toplam 10 saati geçemez._x000a_- Haftalık Uzaktan Eğitim 10 saati geçemez." sqref="CO107:CO119">
      <formula1>IF(OR(GCUE&gt;10,$EW$104&gt;$EX$104,$FA$189&gt;$FA$187,$FA$198&gt;$FA$196,$CO107&gt;$BW107,$EE107&gt;$BW107),0,1)</formula1>
    </dataValidation>
    <dataValidation type="custom" allowBlank="1" showInputMessage="1" showErrorMessage="1" errorTitle="*** DİKKAT ****" error="- Uygulama ders saatinden fazla yazılmaz._x000a_- Haftalık Gündüz 20 saatten fazla yazılmaz (UE Hariç)._x000a_- Gece+Gündüz+Zorunlu Uygulama Haftalık toplam 10 saati geçemez._x000a_- Haftalık Uzaktan Eğitim 10 saati geçemez." sqref="CE107:CE119">
      <formula1>IF(OR(GCUE&gt;10,$EW$104&gt;$EX$104,$FA$189&gt;$FA$187,$FA$198&gt;$FA$196,$CE107&gt;$BW107,$EE107&gt;$BW107),0,1)</formula1>
    </dataValidation>
    <dataValidation type="custom" allowBlank="1" showInputMessage="1" showErrorMessage="1" errorTitle="*** DİKKAT ****" error="_x000a_- Uygulama ders saatinden fazla yazılmaz._x000a_- Haftalık Gece 10 saatten fazla yazılmaz (UE Hariç)._x000a_- Gece+Gündüz+Zorunlu  Uygulama Haftalık toplam 10 saati aşamaz._x000a_- Uzaktan Eğitim 10 saati geçemez." sqref="CE170:CE182">
      <formula1>IF(OR(GCUE&gt;10,$FA$205&gt;$FA$203,$FA$198&gt;$FA$196,$CE170&gt;$BW170,$EE170&gt;$BW170),0,1)</formula1>
    </dataValidation>
    <dataValidation type="custom" allowBlank="1" showInputMessage="1" showErrorMessage="1" errorTitle="*** DİKKAT ****" error="ŞU HATAYI YAPIYOR OLABİLİRSİNİZ?_x000a_- Teorik ders saatinden fazla yazılmaz._x000a_- Haftalık Gece 10 saatten fazla yazılmaz (UE Hariç)._x000a_- Uzaktan Eğitim 10 saati geçemez." sqref="CB170:CB182">
      <formula1>IF(OR(GCUE&gt;10,$FA$205&gt;$FA$203,$CB170&gt;$BV170,$ED170&gt;$BV170),0,1)</formula1>
    </dataValidation>
    <dataValidation type="custom" allowBlank="1" showInputMessage="1" showErrorMessage="1" errorTitle="*** DİKKAT ****" error="ŞU HATAYI YAPIYOR OLABİLİRSİNİZ?_x000a_- Teorik ders saatinden fazla yazılmaz._x000a_- Haftalık Gece 10 saatten fazla yazılmaz (UE Hariç)._x000a_- Uzaktan Eğitim 10 saati geçemez." sqref="CD170:CD182">
      <formula1>IF(OR(GCUE&gt;10,$FA$205&gt;$FA$203,$CD170&gt;$BV170,$ED170&gt;$BV170),0,1)</formula1>
    </dataValidation>
    <dataValidation type="custom" allowBlank="1" showInputMessage="1" showErrorMessage="1" errorTitle="*** DİKKAT ****" error="ŞU HATAYI YAPIYOR OLABİLİRSİNİZ?_x000a__x000a_- Teorik ders saatinden fazla yazılmaz._x000a_- Haftalık Gece 10 saatten fazla yazılmaz (UE Hariç)._x000a_- Uzaktan Eğitim 10 saati geçemez." sqref="CF170:CF182">
      <formula1>IF(OR(GCUE&gt;10,$FA$205&gt;$FA$203,$CF170&gt;$BV170,$ED170&gt;$BV170),0,1)</formula1>
    </dataValidation>
    <dataValidation type="custom" allowBlank="1" showInputMessage="1" showErrorMessage="1" errorTitle="*** DİKKAT ****" error="ŞU HATAYI YAPIYOR _x000a__x000a_- Teorik ders saatinden fazla yazılmaz._x000a_- Haftalık Gece 10 saatten fazla yazılmaz (UE Hariç)._x000a_- Uzaktan Eğitim 10 saati geçemez." sqref="CH170:CH182">
      <formula1>IF(OR(GCUE&gt;10,$FA$205&gt;$FA$203,$CH170&gt;$BV170,$ED170&gt;$BV170),0,1)</formula1>
    </dataValidation>
    <dataValidation type="custom" allowBlank="1" showInputMessage="1" showErrorMessage="1" errorTitle="*** DİKKAT ****" error="ŞU HATAYI YAPIYOR OLABİLİRSİNİZ?_x000a__x000a_- Teorik ders saatinden fazla yazılmaz._x000a_- Haftalık Gece 10 saatten fazla yazılmaz (UE Hariç)._x000a_- Uzaktan Eğitim 10 saati geçemez." sqref="CJ170:CJ182">
      <formula1>IF(OR(GCUE&gt;10,$FA$205&gt;$FA$203,$CJ170&gt;$BV170,$ED170&gt;$BV170),0,1)</formula1>
    </dataValidation>
    <dataValidation type="custom" allowBlank="1" showInputMessage="1" showErrorMessage="1" errorTitle="*** DİKKAT ****" error="ŞU HATAYI YAPIYOR OLABİLİRSİNİZ?_x000a__x000a_- Teorik ders saatinden fazla yazılmaz._x000a_- Haftalık Gece 10 saatten fazla yazılmaz (UE Hariç)._x000a_- Uzaktan Eğitim 10 saati geçemez." sqref="CL170:CL182">
      <formula1>IF(OR(GCUE&gt;10,$FA$205&gt;$FA$203,$CL170&gt;$BV170,$ED170&gt;$BV170),0,1)</formula1>
    </dataValidation>
    <dataValidation type="custom" allowBlank="1" showInputMessage="1" showErrorMessage="1" errorTitle="*** DİKKAT ****" error="ŞU HATAYI YAPIYOR OLABİLİRSİNİZ?_x000a__x000a_- Teorik ders saatinden fazla yazılmaz._x000a_- Haftalık Gece 10 saatten fazla yazılmaz (UE Hariç)._x000a_- Uzaktan Eğitim 10 saati geçemez." sqref="CN170:CN182">
      <formula1>IF(OR(GCUE&gt;10,$FA$205&gt;$FA$203,$CN170&gt;$BV170,$ED170&gt;$BV170),0,1)</formula1>
    </dataValidation>
    <dataValidation type="custom" allowBlank="1" showInputMessage="1" showErrorMessage="1" errorTitle="*** DİKKAT ****" error="- Uygulama ders saatinden fazla yazılmaz._x000a_- Haftalık Gece 10 saatten fazla yazılmaz (UE Hariç)._x000a_- Gece+Gündüz+Zorunlu  Uygulama Haftalık toplam 10 saati aşamaz._x000a_- Uzaktan Eğitim 10 saati geçemez." sqref="CC170:CC182">
      <formula1>IF(OR(GCUE&gt;10,$FA$205&gt;$FA$203,$FA$198&gt;$FA$196,$CC170&gt;$BW170,$EE170&gt;$BW170),0,1)</formula1>
    </dataValidation>
    <dataValidation type="custom" allowBlank="1" showInputMessage="1" showErrorMessage="1" errorTitle="*** DİKKAT ****" error="_x000a_- Uygulama ders saatinden fazla yazılmaz._x000a_- Haftalık Gece 10 saatten fazla yazılmaz (UE Hariç)._x000a_- Gece+Gündüz+Zorunlu  Uygulama Haftalık toplam 10 saati aşamaz._x000a_- Uzaktan Eğitim 10 saati geçemez." sqref="CG170:CG182">
      <formula1>IF(OR(GCUE&gt;10,$FA$205&gt;$FA$203,$FA$198&gt;$FA$196,$CG170&gt;$BW170,$EE170&gt;$BW170),0,1)</formula1>
    </dataValidation>
    <dataValidation type="custom" allowBlank="1" showInputMessage="1" showErrorMessage="1" errorTitle="*** DİKKAT ****" error="_x000a_- Uygulama ders saatinden fazla yazılmaz._x000a_- Haftalık Gece 10 saatten fazla yazılmaz (UE Hariç)._x000a_- Gece+Gündüz+Zorunlu  Uygulama Haftalık toplam 10 saati aşamaz._x000a_- Uzaktan Eğitim 10 saati geçemez." sqref="CI170:CI182">
      <formula1>IF(OR(GCUE&gt;10,$FA$205&gt;$FA$203,$FA$198&gt;$FA$196,$CI170&gt;$BW170,$EE170&gt;$BW170),0,1)</formula1>
    </dataValidation>
    <dataValidation type="custom" allowBlank="1" showInputMessage="1" showErrorMessage="1" errorTitle="*** DİKKAT ****" error="_x000a_- Uygulama ders saatinden fazla yazılmaz._x000a_- Haftalık Gece 10 saatten fazla yazılmaz (UE Hariç)._x000a_- Gece+Gündüz+Zorunlu  Uygulama Haftalık toplam 10 saati aşamaz._x000a_- Uzaktan Eğitim 10 saati geçemez." sqref="CK170:CK182">
      <formula1>IF(OR(GCUE&gt;10,$FA$205&gt;$FA$203,$FA$198&gt;$FA$196,$CK170&gt;$BW170,$EE170&gt;$BW170),0,1)</formula1>
    </dataValidation>
    <dataValidation type="custom" allowBlank="1" showInputMessage="1" showErrorMessage="1" errorTitle="*** DİKKAT ****" error="_x000a_- Uygulama ders saatinden fazla yazılmaz._x000a_- Haftalık Gece 10 saatten fazla yazılmaz (UE Hariç)._x000a_- Gece+Gündüz+Zorunlu  Uygulama Haftalık toplam 10 saati aşamaz._x000a_- Uzaktan Eğitim 10 saati geçemez." sqref="CM170:CM182">
      <formula1>IF(OR(GCUE&gt;10,$FA$205&gt;$FA$203,$FA$198&gt;$FA$196,$CM170&gt;$BW170,$EE170&gt;$BW170),0,1)</formula1>
    </dataValidation>
    <dataValidation type="custom" allowBlank="1" showInputMessage="1" showErrorMessage="1" errorTitle="*** DİKKAT ****" error="_x000a_- Uygulama ders saatinden fazla yazılmaz._x000a_- Haftalık Gece 10 saatten fazla yazılmaz (UE Hariç)._x000a_- Gece+Gündüz+Zorunlu  Uygulama Haftalık toplam 10 saati aşamaz._x000a_- Uzaktan Eğitim 10 saati geçemez." sqref="CO170:CO182">
      <formula1>IF(OR(GCUE&gt;10,$FA$205&gt;$FA$203,$FA$198&gt;$FA$196,$CO170&gt;$BW170,$EE170&gt;$BW170),0,1)</formula1>
    </dataValidation>
    <dataValidation type="list" showDropDown="1" showInputMessage="1" showErrorMessage="1" errorTitle="DİKKAT !" error="1- Uygulama 10 saati geçemez._x000a__x000a_2- Zorunlu Ders Yükünden Fazla mı?_x000a__x000a_3- Dersin verildiği birim seçili mi?_x000a__x000a_4- Uygulama ders saatinden fazla mı?_x000a__x000a_5-Zorunlu Ders Saati Önce Teo., sonra Uyg. düş._x000a__x000a_" sqref="BS107:BS119">
      <formula1>IF($F107=$M$29,zorunludersyükü,(IF(OR($BS$427&gt;0,$BS107&gt;$BQ107,$BT$190&gt;$M$57,$G$419&gt;$EX$104,$F107=""),1,zorunludersyükü)))</formula1>
    </dataValidation>
    <dataValidation type="list" showDropDown="1" showInputMessage="1" showErrorMessage="1" errorTitle="DİKKAT !" error="1- Uygulama 10 saati geçemez._x000a__x000a_2- Zorunlu Ders Yükünden fazla mı?_x000a__x000a_3- Dersin verildiği birim seçili mi?_x000a__x000a_4- Uygulama ders saatinden fazla mı?_x000a__x000a_5-Zorunlu düşümünde önce Gündüz Teorik-Uygulama sonra Gece Teorik-Uygulama._x000a_" sqref="BS170:BS182">
      <formula1>IF(OR($BS$427&gt;0,$BS170&gt;$BQ170,$BT$190&gt;$M$57,$G$419&gt;$EX$104,$F170=""),1,zorunludersyükü)</formula1>
    </dataValidation>
    <dataValidation type="textLength" allowBlank="1" showInputMessage="1" showErrorMessage="1" errorTitle="TCKN 11 RAKAM OLMALIDIR" error="TC Kimlik Numarası 11 rakam olmalıdır. Kontrol ediniz." sqref="M27:Y27">
      <formula1>11</formula1>
      <formula2>11</formula2>
    </dataValidation>
  </dataValidations>
  <printOptions horizontalCentered="1" verticalCentered="1"/>
  <pageMargins left="0" right="0" top="0" bottom="0" header="0" footer="0"/>
  <pageSetup paperSize="9" scale="70" orientation="landscape" blackAndWhite="1" horizontalDpi="300" vertic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pageSetUpPr fitToPage="1"/>
  </sheetPr>
  <dimension ref="A1:NX267"/>
  <sheetViews>
    <sheetView showGridLines="0" showRowColHeaders="0" showZeros="0" topLeftCell="DN1" zoomScale="110" zoomScaleNormal="110" workbookViewId="0">
      <pane ySplit="15" topLeftCell="A16" activePane="bottomLeft" state="frozenSplit"/>
      <selection activeCell="DN1" sqref="DN1"/>
      <selection pane="bottomLeft" activeCell="DR16" sqref="DR16"/>
    </sheetView>
  </sheetViews>
  <sheetFormatPr defaultColWidth="2.42578125" defaultRowHeight="10.5" customHeight="1"/>
  <cols>
    <col min="1" max="1" width="4.42578125" style="1" hidden="1" customWidth="1"/>
    <col min="2" max="2" width="4.85546875" style="1" hidden="1" customWidth="1"/>
    <col min="3" max="3" width="13.85546875" style="1363" hidden="1" customWidth="1"/>
    <col min="4" max="8" width="2" style="1" hidden="1" customWidth="1"/>
    <col min="9" max="9" width="4" style="1" hidden="1" customWidth="1"/>
    <col min="10" max="10" width="4" style="379" hidden="1" customWidth="1"/>
    <col min="11" max="11" width="4.85546875" style="1" hidden="1" customWidth="1"/>
    <col min="12" max="12" width="11.42578125" style="1" hidden="1" customWidth="1"/>
    <col min="13" max="17" width="2" style="1" hidden="1" customWidth="1"/>
    <col min="18" max="19" width="3.42578125" style="1" hidden="1" customWidth="1"/>
    <col min="20" max="90" width="3.42578125" style="273" hidden="1" customWidth="1"/>
    <col min="91" max="91" width="13.42578125" style="273" hidden="1" customWidth="1"/>
    <col min="92" max="92" width="8.85546875" style="273" hidden="1" customWidth="1"/>
    <col min="93" max="93" width="10.5703125" style="1" hidden="1" customWidth="1"/>
    <col min="94" max="94" width="11.42578125" style="1363" hidden="1" customWidth="1"/>
    <col min="95" max="99" width="2" style="17" hidden="1" customWidth="1"/>
    <col min="100" max="100" width="0" style="1" hidden="1" customWidth="1"/>
    <col min="101" max="101" width="14.7109375" style="1" hidden="1" customWidth="1"/>
    <col min="102" max="102" width="9.7109375" style="1337" hidden="1" customWidth="1"/>
    <col min="103" max="103" width="1.85546875" style="1" hidden="1" customWidth="1"/>
    <col min="104" max="104" width="3.7109375" style="1" hidden="1" customWidth="1"/>
    <col min="105" max="107" width="4" style="1" hidden="1" customWidth="1"/>
    <col min="108" max="108" width="4.140625" style="1" hidden="1" customWidth="1"/>
    <col min="109" max="109" width="3.5703125" style="1" hidden="1" customWidth="1"/>
    <col min="110" max="110" width="4.140625" style="1" hidden="1" customWidth="1"/>
    <col min="111" max="111" width="14.7109375" style="1" hidden="1" customWidth="1"/>
    <col min="112" max="112" width="4.42578125" style="1" hidden="1" customWidth="1"/>
    <col min="113" max="113" width="2.7109375" style="1" hidden="1" customWidth="1"/>
    <col min="114" max="114" width="4.140625" style="1" hidden="1" customWidth="1"/>
    <col min="115" max="115" width="2.7109375" style="1" hidden="1" customWidth="1"/>
    <col min="116" max="116" width="4" style="1" hidden="1" customWidth="1"/>
    <col min="117" max="117" width="2.7109375" style="1" hidden="1" customWidth="1"/>
    <col min="118" max="118" width="2.7109375" style="1454" bestFit="1" customWidth="1"/>
    <col min="119" max="119" width="41.5703125" style="1456" customWidth="1"/>
    <col min="120" max="120" width="2.42578125" style="1271" customWidth="1"/>
    <col min="121" max="132" width="2" style="1456" customWidth="1"/>
    <col min="133" max="134" width="2" style="12" customWidth="1"/>
    <col min="135" max="146" width="2" style="1456" customWidth="1"/>
    <col min="147" max="148" width="2" style="12" customWidth="1"/>
    <col min="149" max="160" width="2" style="1456" customWidth="1"/>
    <col min="161" max="162" width="2" style="12" customWidth="1"/>
    <col min="163" max="174" width="2" style="1456" customWidth="1"/>
    <col min="175" max="176" width="2" style="12" customWidth="1"/>
    <col min="177" max="188" width="2" style="1456" customWidth="1"/>
    <col min="189" max="190" width="2" style="12" customWidth="1"/>
    <col min="191" max="191" width="3" style="1" bestFit="1" customWidth="1"/>
    <col min="192" max="192" width="0" style="1" hidden="1" customWidth="1"/>
    <col min="193" max="193" width="9.7109375" style="1" hidden="1" customWidth="1"/>
    <col min="194" max="194" width="2.140625" style="1295" hidden="1" customWidth="1"/>
    <col min="195" max="195" width="1.28515625" style="1295" hidden="1" customWidth="1"/>
    <col min="196" max="196" width="3.7109375" style="1295" hidden="1" customWidth="1"/>
    <col min="197" max="197" width="1.28515625" style="1295" hidden="1" customWidth="1"/>
    <col min="198" max="198" width="4" style="1295" hidden="1" customWidth="1"/>
    <col min="199" max="199" width="1.28515625" style="1295" hidden="1" customWidth="1"/>
    <col min="200" max="200" width="3.85546875" style="1295" hidden="1" customWidth="1"/>
    <col min="201" max="201" width="1.28515625" style="1295" hidden="1" customWidth="1"/>
    <col min="202" max="202" width="5.140625" style="1295" hidden="1" customWidth="1"/>
    <col min="203" max="203" width="1.28515625" style="1295" hidden="1" customWidth="1"/>
    <col min="204" max="204" width="4.5703125" style="1295" hidden="1" customWidth="1"/>
    <col min="205" max="205" width="1.28515625" style="1295" hidden="1" customWidth="1"/>
    <col min="206" max="206" width="4.28515625" style="1295" hidden="1" customWidth="1"/>
    <col min="207" max="207" width="1.28515625" style="1295" hidden="1" customWidth="1"/>
    <col min="208" max="208" width="3.85546875" style="1295" hidden="1" customWidth="1"/>
    <col min="209" max="209" width="1.28515625" style="1295" hidden="1" customWidth="1"/>
    <col min="210" max="210" width="3" style="1295" hidden="1" customWidth="1"/>
    <col min="211" max="211" width="1.28515625" style="1295" hidden="1" customWidth="1"/>
    <col min="212" max="212" width="4" style="1295" hidden="1" customWidth="1"/>
    <col min="213" max="213" width="1.28515625" style="1295" hidden="1" customWidth="1"/>
    <col min="214" max="214" width="3.85546875" style="1295" hidden="1" customWidth="1"/>
    <col min="215" max="215" width="1.28515625" style="1295" hidden="1" customWidth="1"/>
    <col min="216" max="216" width="5.140625" style="1295" hidden="1" customWidth="1"/>
    <col min="217" max="217" width="1.28515625" style="1295" hidden="1" customWidth="1"/>
    <col min="218" max="218" width="4.5703125" style="1295" hidden="1" customWidth="1"/>
    <col min="219" max="219" width="1.28515625" style="1295" hidden="1" customWidth="1"/>
    <col min="220" max="220" width="4.28515625" style="1295" hidden="1" customWidth="1"/>
    <col min="221" max="221" width="1.28515625" style="1295" hidden="1" customWidth="1"/>
    <col min="222" max="222" width="3.85546875" style="1295" hidden="1" customWidth="1"/>
    <col min="223" max="223" width="1.28515625" style="1295" hidden="1" customWidth="1"/>
    <col min="224" max="224" width="3" style="1295" hidden="1" customWidth="1"/>
    <col min="225" max="225" width="1.28515625" style="1295" hidden="1" customWidth="1"/>
    <col min="226" max="226" width="4" style="1295" hidden="1" customWidth="1"/>
    <col min="227" max="227" width="1.28515625" style="1295" hidden="1" customWidth="1"/>
    <col min="228" max="228" width="3.85546875" style="1295" hidden="1" customWidth="1"/>
    <col min="229" max="229" width="1.28515625" style="1295" hidden="1" customWidth="1"/>
    <col min="230" max="230" width="5.140625" style="1295" hidden="1" customWidth="1"/>
    <col min="231" max="231" width="1.28515625" style="1295" hidden="1" customWidth="1"/>
    <col min="232" max="232" width="4.5703125" style="1295" hidden="1" customWidth="1"/>
    <col min="233" max="233" width="1.28515625" style="1295" hidden="1" customWidth="1"/>
    <col min="234" max="234" width="4.28515625" style="1295" hidden="1" customWidth="1"/>
    <col min="235" max="235" width="1.28515625" style="1295" hidden="1" customWidth="1"/>
    <col min="236" max="236" width="3.85546875" style="1295" hidden="1" customWidth="1"/>
    <col min="237" max="237" width="1.28515625" style="1295" hidden="1" customWidth="1"/>
    <col min="238" max="238" width="3" style="1295" hidden="1" customWidth="1"/>
    <col min="239" max="239" width="1.28515625" style="1295" hidden="1" customWidth="1"/>
    <col min="240" max="240" width="4" style="1295" hidden="1" customWidth="1"/>
    <col min="241" max="241" width="1.28515625" style="1295" hidden="1" customWidth="1"/>
    <col min="242" max="242" width="3.85546875" style="1295" hidden="1" customWidth="1"/>
    <col min="243" max="243" width="1.28515625" style="1295" hidden="1" customWidth="1"/>
    <col min="244" max="244" width="5.140625" style="1295" hidden="1" customWidth="1"/>
    <col min="245" max="245" width="1.28515625" style="1295" hidden="1" customWidth="1"/>
    <col min="246" max="246" width="4.5703125" style="1295" hidden="1" customWidth="1"/>
    <col min="247" max="247" width="1.28515625" style="1295" hidden="1" customWidth="1"/>
    <col min="248" max="248" width="4.28515625" style="1295" hidden="1" customWidth="1"/>
    <col min="249" max="249" width="1.28515625" style="1295" hidden="1" customWidth="1"/>
    <col min="250" max="250" width="2" style="1295" hidden="1" customWidth="1"/>
    <col min="251" max="251" width="1.28515625" style="1295" hidden="1" customWidth="1"/>
    <col min="252" max="252" width="2" style="1295" hidden="1" customWidth="1"/>
    <col min="253" max="253" width="1.28515625" style="1295" hidden="1" customWidth="1"/>
    <col min="254" max="254" width="2" style="1295" hidden="1" customWidth="1"/>
    <col min="255" max="255" width="1.28515625" style="1295" hidden="1" customWidth="1"/>
    <col min="256" max="256" width="2" style="1295" hidden="1" customWidth="1"/>
    <col min="257" max="257" width="1.28515625" style="1295" hidden="1" customWidth="1"/>
    <col min="258" max="258" width="2" style="1295" hidden="1" customWidth="1"/>
    <col min="259" max="259" width="1.28515625" style="1295" hidden="1" customWidth="1"/>
    <col min="260" max="260" width="2" style="1295" hidden="1" customWidth="1"/>
    <col min="261" max="261" width="1.28515625" style="1295" hidden="1" customWidth="1"/>
    <col min="262" max="262" width="2" style="1295" hidden="1" customWidth="1"/>
    <col min="263" max="263" width="1.42578125" style="1" hidden="1" customWidth="1"/>
    <col min="264" max="264" width="0" style="56" hidden="1" customWidth="1"/>
    <col min="265" max="274" width="1.7109375" style="1" hidden="1" customWidth="1"/>
    <col min="275" max="275" width="2.140625" style="1295" hidden="1" customWidth="1"/>
    <col min="276" max="276" width="1.28515625" style="1295" hidden="1" customWidth="1"/>
    <col min="277" max="277" width="2.28515625" style="1295" hidden="1" customWidth="1"/>
    <col min="278" max="278" width="1.28515625" style="1295" hidden="1" customWidth="1"/>
    <col min="279" max="279" width="2.28515625" style="1295" hidden="1" customWidth="1"/>
    <col min="280" max="280" width="1.28515625" style="1295" hidden="1" customWidth="1"/>
    <col min="281" max="281" width="2.28515625" style="1295" hidden="1" customWidth="1"/>
    <col min="282" max="282" width="1.28515625" style="1295" hidden="1" customWidth="1"/>
    <col min="283" max="283" width="2.85546875" style="1295" hidden="1" customWidth="1"/>
    <col min="284" max="284" width="1.28515625" style="1295" hidden="1" customWidth="1"/>
    <col min="285" max="285" width="2.5703125" style="1295" hidden="1" customWidth="1"/>
    <col min="286" max="286" width="1.28515625" style="1295" hidden="1" customWidth="1"/>
    <col min="287" max="287" width="2.42578125" style="1295" hidden="1" customWidth="1"/>
    <col min="288" max="288" width="1.28515625" style="1295" hidden="1" customWidth="1"/>
    <col min="289" max="289" width="2.140625" style="1295" hidden="1" customWidth="1"/>
    <col min="290" max="290" width="1.28515625" style="1295" hidden="1" customWidth="1"/>
    <col min="291" max="291" width="1.85546875" style="1295" hidden="1" customWidth="1"/>
    <col min="292" max="292" width="1.28515625" style="1295" hidden="1" customWidth="1"/>
    <col min="293" max="293" width="2.28515625" style="1295" hidden="1" customWidth="1"/>
    <col min="294" max="294" width="1.28515625" style="1295" hidden="1" customWidth="1"/>
    <col min="295" max="295" width="2.28515625" style="1295" hidden="1" customWidth="1"/>
    <col min="296" max="296" width="1.28515625" style="1295" hidden="1" customWidth="1"/>
    <col min="297" max="297" width="2.85546875" style="1295" hidden="1" customWidth="1"/>
    <col min="298" max="298" width="1.28515625" style="1295" hidden="1" customWidth="1"/>
    <col min="299" max="299" width="2.5703125" style="1295" hidden="1" customWidth="1"/>
    <col min="300" max="300" width="1.28515625" style="1295" hidden="1" customWidth="1"/>
    <col min="301" max="301" width="2.42578125" style="1295" hidden="1" customWidth="1"/>
    <col min="302" max="302" width="1.28515625" style="1295" hidden="1" customWidth="1"/>
    <col min="303" max="303" width="2.140625" style="1295" hidden="1" customWidth="1"/>
    <col min="304" max="304" width="1.28515625" style="1295" hidden="1" customWidth="1"/>
    <col min="305" max="305" width="1.85546875" style="1295" hidden="1" customWidth="1"/>
    <col min="306" max="306" width="1.28515625" style="1295" hidden="1" customWidth="1"/>
    <col min="307" max="307" width="2.28515625" style="1295" hidden="1" customWidth="1"/>
    <col min="308" max="308" width="1.28515625" style="1295" hidden="1" customWidth="1"/>
    <col min="309" max="309" width="2.28515625" style="1295" hidden="1" customWidth="1"/>
    <col min="310" max="310" width="1.28515625" style="1295" hidden="1" customWidth="1"/>
    <col min="311" max="311" width="2.85546875" style="1295" hidden="1" customWidth="1"/>
    <col min="312" max="312" width="1.28515625" style="1295" hidden="1" customWidth="1"/>
    <col min="313" max="313" width="2.5703125" style="1295" hidden="1" customWidth="1"/>
    <col min="314" max="314" width="1.28515625" style="1295" hidden="1" customWidth="1"/>
    <col min="315" max="315" width="2.42578125" style="1295" hidden="1" customWidth="1"/>
    <col min="316" max="316" width="1.28515625" style="1295" hidden="1" customWidth="1"/>
    <col min="317" max="317" width="2.140625" style="1295" hidden="1" customWidth="1"/>
    <col min="318" max="318" width="1.28515625" style="1295" hidden="1" customWidth="1"/>
    <col min="319" max="319" width="1.85546875" style="1295" hidden="1" customWidth="1"/>
    <col min="320" max="320" width="1.28515625" style="1295" hidden="1" customWidth="1"/>
    <col min="321" max="321" width="2.28515625" style="1295" hidden="1" customWidth="1"/>
    <col min="322" max="322" width="1.28515625" style="1295" hidden="1" customWidth="1"/>
    <col min="323" max="323" width="2.28515625" style="1295" hidden="1" customWidth="1"/>
    <col min="324" max="324" width="1.28515625" style="1295" hidden="1" customWidth="1"/>
    <col min="325" max="325" width="2.85546875" style="1295" hidden="1" customWidth="1"/>
    <col min="326" max="326" width="1.28515625" style="1295" hidden="1" customWidth="1"/>
    <col min="327" max="327" width="2.5703125" style="1295" hidden="1" customWidth="1"/>
    <col min="328" max="328" width="1.28515625" style="1295" hidden="1" customWidth="1"/>
    <col min="329" max="329" width="2.42578125" style="1295" hidden="1" customWidth="1"/>
    <col min="330" max="343" width="1.28515625" style="1295" hidden="1" customWidth="1"/>
    <col min="344" max="344" width="1.5703125" style="1" hidden="1" customWidth="1"/>
    <col min="345" max="345" width="2" style="1337" hidden="1" customWidth="1"/>
    <col min="346" max="346" width="0" style="56" hidden="1" customWidth="1"/>
    <col min="347" max="353" width="2.5703125" style="1" hidden="1" customWidth="1"/>
    <col min="354" max="354" width="1.5703125" style="56" hidden="1" customWidth="1"/>
    <col min="355" max="355" width="0" style="56" hidden="1" customWidth="1"/>
    <col min="356" max="362" width="2.5703125" style="273" hidden="1" customWidth="1"/>
    <col min="363" max="363" width="4.5703125" style="273" hidden="1" customWidth="1"/>
    <col min="364" max="364" width="5.5703125" style="432" hidden="1" customWidth="1"/>
    <col min="365" max="365" width="0" style="56" hidden="1" customWidth="1"/>
    <col min="366" max="367" width="3.5703125" style="1" hidden="1" customWidth="1"/>
    <col min="368" max="369" width="3.7109375" style="1" hidden="1" customWidth="1"/>
    <col min="370" max="370" width="4" style="1" hidden="1" customWidth="1"/>
    <col min="371" max="371" width="3.85546875" style="1" hidden="1" customWidth="1"/>
    <col min="372" max="372" width="3.5703125" style="1" hidden="1" customWidth="1"/>
    <col min="373" max="373" width="3" style="1350" hidden="1" customWidth="1"/>
    <col min="374" max="374" width="3" style="1" hidden="1" customWidth="1"/>
    <col min="375" max="379" width="1.85546875" style="1" hidden="1" customWidth="1"/>
    <col min="380" max="381" width="1.85546875" style="1" customWidth="1"/>
    <col min="382" max="387" width="2.42578125" style="1"/>
    <col min="388" max="388" width="21" style="1" customWidth="1"/>
    <col min="389" max="16384" width="2.42578125" style="1"/>
  </cols>
  <sheetData>
    <row r="1" spans="3:381" ht="22.5" customHeight="1">
      <c r="DO1" s="5072" t="str">
        <f>'BİLGİ GİR'!BH11&amp;'BİLGİ GİR'!EF196</f>
        <v/>
      </c>
      <c r="DP1" s="5072"/>
      <c r="DQ1" s="5072"/>
      <c r="DR1" s="5072"/>
      <c r="DS1" s="5072"/>
      <c r="DT1" s="5072"/>
      <c r="DU1" s="5072"/>
      <c r="DV1" s="5072"/>
      <c r="DW1" s="5072"/>
      <c r="DX1" s="5072"/>
      <c r="DY1" s="5072"/>
      <c r="DZ1" s="5072"/>
      <c r="EA1" s="5072"/>
      <c r="EB1" s="5072"/>
      <c r="EC1" s="5072"/>
      <c r="ED1" s="5072"/>
      <c r="EE1" s="5072"/>
      <c r="EF1" s="5072"/>
      <c r="EG1" s="5072"/>
      <c r="EH1" s="5072"/>
      <c r="EI1" s="5072"/>
      <c r="EJ1" s="5072"/>
      <c r="EK1" s="5072"/>
      <c r="EL1" s="5072"/>
      <c r="EM1" s="5072"/>
      <c r="EN1" s="5072"/>
      <c r="EO1" s="5072"/>
      <c r="EP1" s="5072"/>
      <c r="EQ1" s="5072"/>
      <c r="ER1" s="5072"/>
      <c r="ES1" s="5072"/>
      <c r="ET1" s="5072"/>
      <c r="EU1" s="5072"/>
      <c r="EV1" s="5072"/>
      <c r="EW1" s="5072"/>
      <c r="EX1" s="5072"/>
      <c r="EY1" s="5072"/>
      <c r="EZ1" s="5072"/>
      <c r="FA1" s="5072"/>
      <c r="FB1" s="5072"/>
      <c r="FC1" s="5072"/>
      <c r="FD1" s="5072"/>
      <c r="FE1" s="5072"/>
      <c r="FF1" s="5072"/>
      <c r="FG1" s="5072"/>
      <c r="FH1" s="5072"/>
      <c r="FI1" s="5072"/>
      <c r="FJ1" s="5072"/>
      <c r="FK1" s="5072"/>
      <c r="FL1" s="5072"/>
      <c r="FM1" s="5072"/>
      <c r="FN1" s="5072"/>
      <c r="FO1" s="5072"/>
      <c r="FP1" s="5072"/>
      <c r="FQ1" s="5072"/>
      <c r="FR1" s="5072"/>
      <c r="FS1" s="5072"/>
      <c r="FT1" s="5072"/>
      <c r="FU1" s="5072"/>
      <c r="FV1" s="5072"/>
      <c r="FW1" s="5072"/>
      <c r="FX1" s="5072"/>
      <c r="FY1" s="5072"/>
      <c r="FZ1" s="5072"/>
      <c r="GA1" s="5072"/>
      <c r="GB1" s="5072"/>
      <c r="GC1" s="5072"/>
      <c r="GD1" s="5072"/>
      <c r="GE1" s="5072"/>
      <c r="GF1" s="5072"/>
      <c r="GG1" s="5072"/>
      <c r="GH1" s="5072"/>
    </row>
    <row r="2" spans="3:381" ht="21.75" customHeight="1">
      <c r="DN2" s="1632"/>
      <c r="DO2" s="5106" t="s">
        <v>376</v>
      </c>
      <c r="DP2" s="5106"/>
      <c r="DQ2" s="5106"/>
      <c r="DR2" s="5106"/>
      <c r="DS2" s="5106"/>
      <c r="DT2" s="5106"/>
      <c r="DU2" s="5106"/>
      <c r="DV2" s="5106"/>
      <c r="DW2" s="5106"/>
      <c r="DX2" s="5106"/>
      <c r="DY2" s="5106"/>
      <c r="DZ2" s="5106"/>
      <c r="EA2" s="5106"/>
      <c r="EB2" s="5106"/>
      <c r="EC2" s="5106"/>
      <c r="ED2" s="5106"/>
      <c r="EE2" s="5106"/>
      <c r="EF2" s="5106"/>
      <c r="EG2" s="5106"/>
      <c r="EH2" s="5106"/>
      <c r="EI2" s="5106"/>
      <c r="EJ2" s="5106"/>
      <c r="EK2" s="5106"/>
      <c r="EL2" s="5106"/>
      <c r="EM2" s="5106"/>
      <c r="EN2" s="5106"/>
      <c r="EO2" s="5106"/>
      <c r="EP2" s="5106"/>
      <c r="EQ2" s="5106"/>
      <c r="ER2" s="5106"/>
      <c r="ES2" s="5106"/>
      <c r="ET2" s="5106"/>
      <c r="EU2" s="5106"/>
      <c r="EV2" s="5106"/>
      <c r="EW2" s="5106"/>
      <c r="EX2" s="5106"/>
      <c r="EY2" s="5106"/>
      <c r="EZ2" s="5106"/>
      <c r="FA2" s="5106"/>
      <c r="FB2" s="5106"/>
      <c r="FC2" s="5106"/>
      <c r="FD2" s="5106"/>
      <c r="FE2" s="5106"/>
      <c r="FF2" s="5106"/>
      <c r="FG2" s="5106"/>
      <c r="FH2" s="5106"/>
      <c r="FI2" s="5106"/>
      <c r="FJ2" s="5106"/>
      <c r="FK2" s="5106"/>
      <c r="FL2" s="5106"/>
      <c r="FM2" s="5106"/>
      <c r="FN2" s="5106"/>
      <c r="FO2" s="5106"/>
      <c r="FP2" s="5106"/>
      <c r="FQ2" s="5106"/>
      <c r="FR2" s="5106"/>
      <c r="FS2" s="5106"/>
      <c r="FT2" s="5106"/>
      <c r="FU2" s="5106"/>
      <c r="FV2" s="5106"/>
      <c r="FW2" s="5106"/>
      <c r="FX2" s="5106"/>
      <c r="FY2" s="5106"/>
      <c r="FZ2" s="5106"/>
      <c r="GA2" s="5106"/>
      <c r="GB2" s="5106"/>
      <c r="GC2" s="5106"/>
      <c r="GD2" s="5106"/>
      <c r="GE2" s="5106"/>
      <c r="GF2" s="5106"/>
      <c r="GG2" s="5106"/>
      <c r="GH2" s="5106"/>
    </row>
    <row r="3" spans="3:381" ht="15.75" customHeight="1" thickBot="1">
      <c r="DO3" s="4164" t="str">
        <f>(IF('BİLGİ GİR'!BH12&lt;&gt;"","DİKKAT! Tatil veya izinden dolayı yapılamayan "&amp;'BİLGİ GİR'!GJ13&amp;" saat zorunlu ders saatini, bu sayfanın ilgili haftasından düşümünü yapınız!",""))</f>
        <v/>
      </c>
      <c r="DP3" s="4164"/>
      <c r="DQ3" s="4164"/>
      <c r="DR3" s="4164"/>
      <c r="DS3" s="4164"/>
      <c r="DT3" s="4164"/>
      <c r="DU3" s="4164"/>
      <c r="DV3" s="4164"/>
      <c r="DW3" s="4164"/>
      <c r="DX3" s="4164"/>
      <c r="DY3" s="4164"/>
      <c r="DZ3" s="4164"/>
      <c r="EA3" s="4164"/>
      <c r="EB3" s="4164"/>
      <c r="EC3" s="4164"/>
      <c r="ED3" s="4164"/>
      <c r="EE3" s="4164"/>
      <c r="EF3" s="4164"/>
      <c r="EG3" s="4164"/>
      <c r="EH3" s="4164"/>
      <c r="EI3" s="4164"/>
      <c r="EJ3" s="4164"/>
      <c r="EK3" s="4164"/>
      <c r="EL3" s="4164"/>
      <c r="EM3" s="4164"/>
      <c r="EN3" s="4164"/>
      <c r="EO3" s="4164"/>
      <c r="EP3" s="4164"/>
      <c r="EQ3" s="4164"/>
      <c r="ER3" s="4164"/>
      <c r="ES3" s="4164"/>
      <c r="ET3" s="4164"/>
      <c r="EU3" s="4164"/>
      <c r="EV3" s="4164"/>
      <c r="EW3" s="4164"/>
      <c r="EX3" s="4164"/>
      <c r="EY3" s="4164"/>
      <c r="EZ3" s="4164"/>
      <c r="FA3" s="4164"/>
      <c r="FB3" s="4164"/>
      <c r="FC3" s="4164"/>
      <c r="FD3" s="4164"/>
      <c r="FE3" s="4164"/>
      <c r="FF3" s="4164"/>
      <c r="FG3" s="4164"/>
      <c r="FH3" s="4164"/>
      <c r="FI3" s="4164"/>
      <c r="FJ3" s="4164"/>
      <c r="FK3" s="4164"/>
      <c r="FL3" s="4164"/>
      <c r="FM3" s="4164"/>
      <c r="FN3" s="4164"/>
      <c r="FO3" s="4164"/>
      <c r="FP3" s="4164"/>
      <c r="FQ3" s="4164"/>
      <c r="FR3" s="4164"/>
      <c r="FS3" s="4164"/>
      <c r="FT3" s="4164"/>
      <c r="FU3" s="4164"/>
      <c r="FV3" s="4164"/>
      <c r="FW3" s="4164"/>
      <c r="FX3" s="4164"/>
      <c r="FY3" s="4164"/>
      <c r="FZ3" s="4164"/>
      <c r="GA3" s="4164"/>
      <c r="GB3" s="4164"/>
      <c r="GC3" s="4164"/>
      <c r="GD3" s="4164"/>
      <c r="GE3" s="4164"/>
      <c r="GF3" s="4164"/>
      <c r="GG3" s="4164"/>
      <c r="GH3" s="4164"/>
    </row>
    <row r="4" spans="3:381" s="1288" customFormat="1" ht="15.75" customHeight="1" thickTop="1">
      <c r="C4" s="1364"/>
      <c r="J4" s="1290"/>
      <c r="T4" s="1552"/>
      <c r="U4" s="1552"/>
      <c r="V4" s="1552"/>
      <c r="W4" s="1552"/>
      <c r="X4" s="1552"/>
      <c r="Y4" s="1552"/>
      <c r="Z4" s="1552"/>
      <c r="AA4" s="1552"/>
      <c r="AB4" s="1552"/>
      <c r="AC4" s="1552"/>
      <c r="AD4" s="1552"/>
      <c r="AE4" s="1552"/>
      <c r="AF4" s="1552"/>
      <c r="AG4" s="1552"/>
      <c r="AH4" s="1552"/>
      <c r="AI4" s="1552"/>
      <c r="AJ4" s="1552"/>
      <c r="AK4" s="1552"/>
      <c r="AL4" s="1552"/>
      <c r="AM4" s="1552"/>
      <c r="AN4" s="1552"/>
      <c r="AO4" s="1552"/>
      <c r="AP4" s="1552"/>
      <c r="AQ4" s="1552"/>
      <c r="AR4" s="1552"/>
      <c r="AS4" s="1552"/>
      <c r="AT4" s="1552"/>
      <c r="AU4" s="1552"/>
      <c r="AV4" s="1552"/>
      <c r="AW4" s="1552"/>
      <c r="AX4" s="1552"/>
      <c r="AY4" s="1552"/>
      <c r="AZ4" s="1552"/>
      <c r="BA4" s="1552"/>
      <c r="BB4" s="1552"/>
      <c r="BC4" s="1552"/>
      <c r="BD4" s="1552"/>
      <c r="BE4" s="1552"/>
      <c r="BF4" s="1552"/>
      <c r="BG4" s="1552"/>
      <c r="BH4" s="1552"/>
      <c r="BI4" s="1552"/>
      <c r="BJ4" s="1552"/>
      <c r="BK4" s="1552"/>
      <c r="BL4" s="1552"/>
      <c r="BM4" s="1552"/>
      <c r="BN4" s="1552"/>
      <c r="BO4" s="1552"/>
      <c r="BP4" s="1552"/>
      <c r="BQ4" s="1552"/>
      <c r="BR4" s="1552"/>
      <c r="BS4" s="1552"/>
      <c r="BT4" s="1552"/>
      <c r="BU4" s="1552"/>
      <c r="BV4" s="1552"/>
      <c r="BW4" s="1552"/>
      <c r="BX4" s="1552"/>
      <c r="BY4" s="1552"/>
      <c r="BZ4" s="1552"/>
      <c r="CA4" s="1552"/>
      <c r="CB4" s="1552"/>
      <c r="CC4" s="1552"/>
      <c r="CD4" s="1552"/>
      <c r="CE4" s="1552"/>
      <c r="CF4" s="1552"/>
      <c r="CG4" s="1552"/>
      <c r="CH4" s="1552"/>
      <c r="CI4" s="1552"/>
      <c r="CJ4" s="1552"/>
      <c r="CK4" s="1552"/>
      <c r="CL4" s="1552"/>
      <c r="CM4" s="1552"/>
      <c r="CN4" s="1552"/>
      <c r="CP4" s="1364"/>
      <c r="CX4" s="1338"/>
      <c r="DN4" s="1287"/>
      <c r="DO4" s="1478"/>
      <c r="DP4" s="1479"/>
      <c r="DQ4" s="4165" t="str">
        <f>IF(EC4=0,"",(IF(EC4=ED4,"Düşüm Tamamdır",IF(ED4&gt;EC4,"Fazla Düşüldü, Bizginize",EC4&amp;" saat düşüm yapınız!"))))</f>
        <v/>
      </c>
      <c r="DR4" s="4166"/>
      <c r="DS4" s="4166"/>
      <c r="DT4" s="4166"/>
      <c r="DU4" s="4166"/>
      <c r="DV4" s="4166"/>
      <c r="DW4" s="4166"/>
      <c r="DX4" s="4166"/>
      <c r="DY4" s="4166"/>
      <c r="DZ4" s="4166"/>
      <c r="EA4" s="4166"/>
      <c r="EB4" s="4166"/>
      <c r="EC4" s="1476">
        <f>IF('BİLGİ GİR'!BL22=0,0,SUM(DQ6:ED6))</f>
        <v>0</v>
      </c>
      <c r="ED4" s="1477">
        <f>SUM(DQ9:ED9)</f>
        <v>0</v>
      </c>
      <c r="EE4" s="4167" t="str">
        <f t="shared" ref="EE4" si="0">IF(EQ4=0,"",(IF(EQ4=ER4,"Düşüm Tamamdır",IF(ER4&gt;EQ4,"Fazla Düşüldü, Bizginize",EQ4&amp;" saat düşüm yapınız!"))))</f>
        <v/>
      </c>
      <c r="EF4" s="4168"/>
      <c r="EG4" s="4168"/>
      <c r="EH4" s="4168"/>
      <c r="EI4" s="4168"/>
      <c r="EJ4" s="4168"/>
      <c r="EK4" s="4168"/>
      <c r="EL4" s="4168"/>
      <c r="EM4" s="4168"/>
      <c r="EN4" s="4168"/>
      <c r="EO4" s="4168"/>
      <c r="EP4" s="4168"/>
      <c r="EQ4" s="1476">
        <f>IF('BİLGİ GİR'!BS22=0,0,SUM(EE6:ER6))</f>
        <v>0</v>
      </c>
      <c r="ER4" s="1477">
        <f>SUM(EE9:ER9)</f>
        <v>0</v>
      </c>
      <c r="ES4" s="4167" t="str">
        <f t="shared" ref="ES4" si="1">IF(FE4=0,"",(IF(FE4=FF4,"Düşüm Tamamdır",IF(FF4&gt;FE4,"Fazla Düşüldü, Bizginize",FE4&amp;" saat düşüm yapınız!"))))</f>
        <v/>
      </c>
      <c r="ET4" s="4168"/>
      <c r="EU4" s="4168"/>
      <c r="EV4" s="4168"/>
      <c r="EW4" s="4168"/>
      <c r="EX4" s="4168"/>
      <c r="EY4" s="4168"/>
      <c r="EZ4" s="4168"/>
      <c r="FA4" s="4168"/>
      <c r="FB4" s="4168"/>
      <c r="FC4" s="4168"/>
      <c r="FD4" s="4168"/>
      <c r="FE4" s="1476">
        <f>IF('BİLGİ GİR'!BZ22=0,0,SUM(ES6:FF6))</f>
        <v>0</v>
      </c>
      <c r="FF4" s="1477">
        <f>SUM(ES9:FF9)</f>
        <v>0</v>
      </c>
      <c r="FG4" s="4167" t="str">
        <f t="shared" ref="FG4" si="2">IF(FS4=0,"",(IF(FS4=FT4,"Düşüm Tamamdır",IF(FT4&gt;FS4,"Fazla Düşüldü, Bizginize",FS4&amp;" saat düşüm yapınız!"))))</f>
        <v/>
      </c>
      <c r="FH4" s="4168"/>
      <c r="FI4" s="4168"/>
      <c r="FJ4" s="4168"/>
      <c r="FK4" s="4168"/>
      <c r="FL4" s="4168"/>
      <c r="FM4" s="4168"/>
      <c r="FN4" s="4168"/>
      <c r="FO4" s="4168"/>
      <c r="FP4" s="4168"/>
      <c r="FQ4" s="4168"/>
      <c r="FR4" s="4168"/>
      <c r="FS4" s="1476">
        <f>IF('BİLGİ GİR'!CG22=0,0,SUM(FG6:FT6))</f>
        <v>0</v>
      </c>
      <c r="FT4" s="1477">
        <f>SUM(FG9:FT9)</f>
        <v>0</v>
      </c>
      <c r="FU4" s="4167" t="str">
        <f t="shared" ref="FU4" si="3">IF(GG4=0,"",(IF(GG4=GH4,"Düşüm Tamamdır",IF(GH4&gt;GG4,"Fazla Düşüldü, Bizginize",GG4&amp;" saat düşüm yapınız!"))))</f>
        <v/>
      </c>
      <c r="FV4" s="4168"/>
      <c r="FW4" s="4168"/>
      <c r="FX4" s="4168"/>
      <c r="FY4" s="4168"/>
      <c r="FZ4" s="4168"/>
      <c r="GA4" s="4168"/>
      <c r="GB4" s="4168"/>
      <c r="GC4" s="4168"/>
      <c r="GD4" s="4168"/>
      <c r="GE4" s="4168"/>
      <c r="GF4" s="4168"/>
      <c r="GG4" s="1476">
        <f>IF('BİLGİ GİR'!CN22=0,0,SUM(FU6:GH6))</f>
        <v>0</v>
      </c>
      <c r="GH4" s="1477">
        <f>SUM(FU9:GH9)</f>
        <v>0</v>
      </c>
      <c r="GL4" s="1296"/>
      <c r="GM4" s="1296"/>
      <c r="GN4" s="1296"/>
      <c r="GO4" s="1296"/>
      <c r="GP4" s="1296"/>
      <c r="GQ4" s="1296"/>
      <c r="GR4" s="1296"/>
      <c r="GS4" s="1296"/>
      <c r="GT4" s="1296"/>
      <c r="GU4" s="1296"/>
      <c r="GV4" s="1296"/>
      <c r="GW4" s="1296"/>
      <c r="GX4" s="1296"/>
      <c r="GY4" s="1296"/>
      <c r="GZ4" s="1296"/>
      <c r="HA4" s="1296"/>
      <c r="HB4" s="1296"/>
      <c r="HC4" s="1296"/>
      <c r="HD4" s="1296"/>
      <c r="HE4" s="1296"/>
      <c r="HF4" s="1296"/>
      <c r="HG4" s="1296"/>
      <c r="HH4" s="1296"/>
      <c r="HI4" s="1296"/>
      <c r="HJ4" s="1296"/>
      <c r="HK4" s="1296"/>
      <c r="HL4" s="1296"/>
      <c r="HM4" s="1296"/>
      <c r="HN4" s="1296"/>
      <c r="HO4" s="1296"/>
      <c r="HP4" s="1296"/>
      <c r="HQ4" s="1296"/>
      <c r="HR4" s="1296"/>
      <c r="HS4" s="1296"/>
      <c r="HT4" s="1296"/>
      <c r="HU4" s="1296"/>
      <c r="HV4" s="1296"/>
      <c r="HW4" s="1296"/>
      <c r="HX4" s="1296"/>
      <c r="HY4" s="1296"/>
      <c r="HZ4" s="1296"/>
      <c r="IA4" s="1296"/>
      <c r="IB4" s="1296"/>
      <c r="IC4" s="1296"/>
      <c r="ID4" s="1296"/>
      <c r="IE4" s="1296"/>
      <c r="IF4" s="1296"/>
      <c r="IG4" s="1296"/>
      <c r="IH4" s="1296"/>
      <c r="II4" s="1296"/>
      <c r="IJ4" s="1296"/>
      <c r="IK4" s="1296"/>
      <c r="IL4" s="1296"/>
      <c r="IM4" s="1296"/>
      <c r="IN4" s="1296"/>
      <c r="IO4" s="1296"/>
      <c r="IP4" s="1296"/>
      <c r="IQ4" s="1296"/>
      <c r="IR4" s="1296"/>
      <c r="IS4" s="1296"/>
      <c r="IT4" s="1296"/>
      <c r="IU4" s="1296"/>
      <c r="IV4" s="1296"/>
      <c r="IW4" s="1296"/>
      <c r="IX4" s="1296"/>
      <c r="IY4" s="1296"/>
      <c r="IZ4" s="1296"/>
      <c r="JA4" s="1296"/>
      <c r="JB4" s="1296"/>
      <c r="JD4" s="1551"/>
      <c r="JO4" s="1296"/>
      <c r="JP4" s="1296"/>
      <c r="JQ4" s="1296"/>
      <c r="JR4" s="1296"/>
      <c r="JS4" s="1296"/>
      <c r="JT4" s="1296"/>
      <c r="JU4" s="1296"/>
      <c r="JV4" s="1296"/>
      <c r="JW4" s="1296"/>
      <c r="JX4" s="1296"/>
      <c r="JY4" s="1296"/>
      <c r="JZ4" s="1296"/>
      <c r="KA4" s="1296"/>
      <c r="KB4" s="1296"/>
      <c r="KC4" s="1296"/>
      <c r="KD4" s="1296"/>
      <c r="KE4" s="1296"/>
      <c r="KF4" s="1296"/>
      <c r="KG4" s="1296"/>
      <c r="KH4" s="1296"/>
      <c r="KI4" s="1296"/>
      <c r="KJ4" s="1296"/>
      <c r="KK4" s="1296"/>
      <c r="KL4" s="1296"/>
      <c r="KM4" s="1296"/>
      <c r="KN4" s="1296"/>
      <c r="KO4" s="1296"/>
      <c r="KP4" s="1296"/>
      <c r="KQ4" s="1296"/>
      <c r="KR4" s="1296"/>
      <c r="KS4" s="1296"/>
      <c r="KT4" s="1296"/>
      <c r="KU4" s="1296"/>
      <c r="KV4" s="1296"/>
      <c r="KW4" s="1296"/>
      <c r="KX4" s="1296"/>
      <c r="KY4" s="1296"/>
      <c r="KZ4" s="1296"/>
      <c r="LA4" s="1296"/>
      <c r="LB4" s="1296"/>
      <c r="LC4" s="1296"/>
      <c r="LD4" s="1296"/>
      <c r="LE4" s="1296"/>
      <c r="LF4" s="1296"/>
      <c r="LG4" s="1296"/>
      <c r="LH4" s="1296"/>
      <c r="LI4" s="1296"/>
      <c r="LJ4" s="1296"/>
      <c r="LK4" s="1296"/>
      <c r="LL4" s="1296"/>
      <c r="LM4" s="1296"/>
      <c r="LN4" s="1296"/>
      <c r="LO4" s="1296"/>
      <c r="LP4" s="1296"/>
      <c r="LQ4" s="1296"/>
      <c r="LR4" s="1296"/>
      <c r="LS4" s="1296"/>
      <c r="LT4" s="1296"/>
      <c r="LU4" s="1296"/>
      <c r="LV4" s="1296"/>
      <c r="LW4" s="1296"/>
      <c r="LX4" s="1296"/>
      <c r="LY4" s="1296"/>
      <c r="LZ4" s="1296"/>
      <c r="MA4" s="1296"/>
      <c r="MB4" s="1296"/>
      <c r="MC4" s="1296"/>
      <c r="MD4" s="1296"/>
      <c r="ME4" s="1296"/>
      <c r="MG4" s="1361"/>
      <c r="MH4" s="1551"/>
      <c r="MP4" s="1551"/>
      <c r="MQ4" s="1551"/>
      <c r="MR4" s="1552"/>
      <c r="MS4" s="1552"/>
      <c r="MT4" s="1552"/>
      <c r="MU4" s="1552"/>
      <c r="MV4" s="1552"/>
      <c r="MW4" s="1552"/>
      <c r="MX4" s="1552"/>
      <c r="MY4" s="1552"/>
      <c r="MZ4" s="1556"/>
      <c r="NA4" s="1551"/>
      <c r="NI4" s="1351"/>
    </row>
    <row r="5" spans="3:381" s="1290" customFormat="1" ht="15.75" customHeight="1" thickBot="1">
      <c r="C5" s="1365"/>
      <c r="T5" s="1552"/>
      <c r="U5" s="1552"/>
      <c r="V5" s="1552"/>
      <c r="W5" s="1552"/>
      <c r="X5" s="1552"/>
      <c r="Y5" s="1552"/>
      <c r="Z5" s="1552"/>
      <c r="AA5" s="1552"/>
      <c r="AB5" s="1552"/>
      <c r="AC5" s="1552"/>
      <c r="AD5" s="1552"/>
      <c r="AE5" s="1552"/>
      <c r="AF5" s="1552"/>
      <c r="AG5" s="1552"/>
      <c r="AH5" s="1552"/>
      <c r="AI5" s="1552"/>
      <c r="AJ5" s="1552"/>
      <c r="AK5" s="1552"/>
      <c r="AL5" s="1552"/>
      <c r="AM5" s="1552"/>
      <c r="AN5" s="1552"/>
      <c r="AO5" s="1552"/>
      <c r="AP5" s="1552"/>
      <c r="AQ5" s="1552"/>
      <c r="AR5" s="1552"/>
      <c r="AS5" s="1552"/>
      <c r="AT5" s="1552"/>
      <c r="AU5" s="1552"/>
      <c r="AV5" s="1552"/>
      <c r="AW5" s="1552"/>
      <c r="AX5" s="1552"/>
      <c r="AY5" s="1552"/>
      <c r="AZ5" s="1552"/>
      <c r="BA5" s="1552"/>
      <c r="BB5" s="1552"/>
      <c r="BC5" s="1552"/>
      <c r="BD5" s="1552"/>
      <c r="BE5" s="1552"/>
      <c r="BF5" s="1552"/>
      <c r="BG5" s="1552"/>
      <c r="BH5" s="1552"/>
      <c r="BI5" s="1552"/>
      <c r="BJ5" s="1552"/>
      <c r="BK5" s="1552"/>
      <c r="BL5" s="1552"/>
      <c r="BM5" s="1552"/>
      <c r="BN5" s="1552"/>
      <c r="BO5" s="1552"/>
      <c r="BP5" s="1552"/>
      <c r="BQ5" s="1552"/>
      <c r="BR5" s="1552"/>
      <c r="BS5" s="1552"/>
      <c r="BT5" s="1552"/>
      <c r="BU5" s="1552"/>
      <c r="BV5" s="1552"/>
      <c r="BW5" s="1552"/>
      <c r="BX5" s="1552"/>
      <c r="BY5" s="1552"/>
      <c r="BZ5" s="1552"/>
      <c r="CA5" s="1552"/>
      <c r="CB5" s="1552"/>
      <c r="CC5" s="1552"/>
      <c r="CD5" s="1552"/>
      <c r="CE5" s="1552"/>
      <c r="CF5" s="1552"/>
      <c r="CG5" s="1552"/>
      <c r="CH5" s="1552"/>
      <c r="CI5" s="1552"/>
      <c r="CJ5" s="1552"/>
      <c r="CK5" s="1552"/>
      <c r="CL5" s="1552"/>
      <c r="CM5" s="1552"/>
      <c r="CN5" s="1552"/>
      <c r="CP5" s="1365"/>
      <c r="CX5" s="1339"/>
      <c r="DN5" s="1289"/>
      <c r="DO5" s="2404"/>
      <c r="DP5" s="2405"/>
      <c r="DQ5" s="4169" t="str">
        <f>IF(AND(ED4&gt;0,EC4&lt;1),"Dikkat ! Ders saati düşümü yaptınız!",(IF(AND(EC4&gt;0,ED4=0),"Düşüm yapmaya başlayınız!",(IF(EC4=0,"",(IF(DQ4="Düşüm Tamamdır",DQ4,("Şuan "&amp;ED4&amp;" saat düşüm yapıldı!"))))))))</f>
        <v/>
      </c>
      <c r="DR5" s="4170"/>
      <c r="DS5" s="4170"/>
      <c r="DT5" s="4170"/>
      <c r="DU5" s="4170"/>
      <c r="DV5" s="4170"/>
      <c r="DW5" s="4170"/>
      <c r="DX5" s="4170"/>
      <c r="DY5" s="4170"/>
      <c r="DZ5" s="4170"/>
      <c r="EA5" s="4170"/>
      <c r="EB5" s="4170"/>
      <c r="EC5" s="4170"/>
      <c r="ED5" s="4171"/>
      <c r="EE5" s="4169" t="str">
        <f>IF(AND(ER4&gt;0,EQ4&lt;1),"Dikkat ! Ders saati düşümü yaptınız!",(IF(AND(EQ4&gt;0,ER4=0),"Düşüm yapmaya başlayınız!",(IF(EQ4=0,"",(IF(EE4="Düşüm Tamamdır",EE4,("Şuan "&amp;ER4&amp;" saat düşüm yapıldı!"))))))))</f>
        <v/>
      </c>
      <c r="EF5" s="4170"/>
      <c r="EG5" s="4170"/>
      <c r="EH5" s="4170"/>
      <c r="EI5" s="4170"/>
      <c r="EJ5" s="4170"/>
      <c r="EK5" s="4170"/>
      <c r="EL5" s="4170"/>
      <c r="EM5" s="4170"/>
      <c r="EN5" s="4170"/>
      <c r="EO5" s="4170"/>
      <c r="EP5" s="4170"/>
      <c r="EQ5" s="4170"/>
      <c r="ER5" s="4171"/>
      <c r="ES5" s="4169" t="str">
        <f>IF(AND(FF4&gt;0,FE4&lt;1),"Dikkat ! Ders saati düşümü yaptınız!",(IF(AND(FE4&gt;0,FF4=0),"Düşüm yapmaya başlayınız!",(IF(FE4=0,"",(IF(ES4="Düşüm Tamamdır",ES4,("Şuan "&amp;FF4&amp;" saat düşüm yapıldı!"))))))))</f>
        <v/>
      </c>
      <c r="ET5" s="4170"/>
      <c r="EU5" s="4170"/>
      <c r="EV5" s="4170"/>
      <c r="EW5" s="4170"/>
      <c r="EX5" s="4170"/>
      <c r="EY5" s="4170"/>
      <c r="EZ5" s="4170"/>
      <c r="FA5" s="4170"/>
      <c r="FB5" s="4170"/>
      <c r="FC5" s="4170"/>
      <c r="FD5" s="4170"/>
      <c r="FE5" s="4170"/>
      <c r="FF5" s="4171"/>
      <c r="FG5" s="4169" t="str">
        <f>IF(AND(FT4&gt;0,FS4&lt;1),"Dikkat ! Ders saati düşümü yaptınız!",(IF(AND(FS4&gt;0,FT4=0),"Düşüm yapmaya başlayınız!",(IF(FS4=0,"",(IF(FG4="Düşüm Tamamdır",FG4,("Şuan "&amp;FT4&amp;" saat düşüm yapıldı!"))))))))</f>
        <v/>
      </c>
      <c r="FH5" s="4170"/>
      <c r="FI5" s="4170"/>
      <c r="FJ5" s="4170"/>
      <c r="FK5" s="4170"/>
      <c r="FL5" s="4170"/>
      <c r="FM5" s="4170"/>
      <c r="FN5" s="4170"/>
      <c r="FO5" s="4170"/>
      <c r="FP5" s="4170"/>
      <c r="FQ5" s="4170"/>
      <c r="FR5" s="4170"/>
      <c r="FS5" s="4170"/>
      <c r="FT5" s="4171"/>
      <c r="FU5" s="4169" t="str">
        <f>IF(AND(GH4&gt;0,GG4&lt;1),"Dikkat ! Ders saati düşümü yaptınız!",(IF(AND(GG4&gt;0,GH4=0),"Düşüm yapmaya başlayınız!",(IF(GG4=0,"",(IF(FU4="Düşüm Tamamdır",FU4,("Şuan "&amp;GH4&amp;" saat düşüm yapıldı!"))))))))</f>
        <v/>
      </c>
      <c r="FV5" s="4170"/>
      <c r="FW5" s="4170"/>
      <c r="FX5" s="4170"/>
      <c r="FY5" s="4170"/>
      <c r="FZ5" s="4170"/>
      <c r="GA5" s="4170"/>
      <c r="GB5" s="4170"/>
      <c r="GC5" s="4170"/>
      <c r="GD5" s="4170"/>
      <c r="GE5" s="4170"/>
      <c r="GF5" s="4170"/>
      <c r="GG5" s="4170"/>
      <c r="GH5" s="4171"/>
      <c r="GL5" s="1297"/>
      <c r="GM5" s="1297"/>
      <c r="GN5" s="1297"/>
      <c r="GO5" s="1297"/>
      <c r="GP5" s="1297"/>
      <c r="GQ5" s="1297"/>
      <c r="GR5" s="1297"/>
      <c r="GS5" s="1297"/>
      <c r="GT5" s="1297"/>
      <c r="GU5" s="1297"/>
      <c r="GV5" s="1297"/>
      <c r="GW5" s="1297"/>
      <c r="GX5" s="1297"/>
      <c r="GY5" s="1297"/>
      <c r="GZ5" s="1297"/>
      <c r="HA5" s="1297"/>
      <c r="HB5" s="1297"/>
      <c r="HC5" s="1297"/>
      <c r="HD5" s="1297"/>
      <c r="HE5" s="1297"/>
      <c r="HF5" s="1297"/>
      <c r="HG5" s="1297"/>
      <c r="HH5" s="1297"/>
      <c r="HI5" s="1297"/>
      <c r="HJ5" s="1297"/>
      <c r="HK5" s="1297"/>
      <c r="HL5" s="1297"/>
      <c r="HM5" s="1297"/>
      <c r="HN5" s="1297"/>
      <c r="HO5" s="1297"/>
      <c r="HP5" s="1297"/>
      <c r="HQ5" s="1297"/>
      <c r="HR5" s="1297"/>
      <c r="HS5" s="1297"/>
      <c r="HT5" s="1297"/>
      <c r="HU5" s="1297"/>
      <c r="HV5" s="1297"/>
      <c r="HW5" s="1297"/>
      <c r="HX5" s="1297"/>
      <c r="HY5" s="1297"/>
      <c r="HZ5" s="1297"/>
      <c r="IA5" s="1297"/>
      <c r="IB5" s="1297"/>
      <c r="IC5" s="1297"/>
      <c r="ID5" s="1297"/>
      <c r="IE5" s="1297"/>
      <c r="IF5" s="1297"/>
      <c r="IG5" s="1297"/>
      <c r="IH5" s="1297"/>
      <c r="II5" s="1297"/>
      <c r="IJ5" s="1297"/>
      <c r="IK5" s="1297"/>
      <c r="IL5" s="1297"/>
      <c r="IM5" s="1297"/>
      <c r="IN5" s="1297"/>
      <c r="IO5" s="1297"/>
      <c r="IP5" s="1297"/>
      <c r="IQ5" s="1297"/>
      <c r="IR5" s="1297"/>
      <c r="IS5" s="1297"/>
      <c r="IT5" s="1297"/>
      <c r="IU5" s="1297"/>
      <c r="IV5" s="1297"/>
      <c r="IW5" s="1297"/>
      <c r="IX5" s="1297"/>
      <c r="IY5" s="1297"/>
      <c r="IZ5" s="1297"/>
      <c r="JA5" s="1297"/>
      <c r="JB5" s="1297"/>
      <c r="JD5" s="1552"/>
      <c r="JO5" s="1297"/>
      <c r="JP5" s="1297"/>
      <c r="JQ5" s="1297"/>
      <c r="JR5" s="1297"/>
      <c r="JS5" s="1297"/>
      <c r="JT5" s="1297"/>
      <c r="JU5" s="1297"/>
      <c r="JV5" s="1297"/>
      <c r="JW5" s="1297"/>
      <c r="JX5" s="1297"/>
      <c r="JY5" s="1297"/>
      <c r="JZ5" s="1297"/>
      <c r="KA5" s="1297"/>
      <c r="KB5" s="1297"/>
      <c r="KC5" s="1297"/>
      <c r="KD5" s="1297"/>
      <c r="KE5" s="1297"/>
      <c r="KF5" s="1297"/>
      <c r="KG5" s="1297"/>
      <c r="KH5" s="1297"/>
      <c r="KI5" s="1297"/>
      <c r="KJ5" s="1297"/>
      <c r="KK5" s="1297"/>
      <c r="KL5" s="1297"/>
      <c r="KM5" s="1297"/>
      <c r="KN5" s="1297"/>
      <c r="KO5" s="1297"/>
      <c r="KP5" s="1297"/>
      <c r="KQ5" s="1297"/>
      <c r="KR5" s="1297"/>
      <c r="KS5" s="1297"/>
      <c r="KT5" s="1297"/>
      <c r="KU5" s="1297"/>
      <c r="KV5" s="1297"/>
      <c r="KW5" s="1297"/>
      <c r="KX5" s="1297"/>
      <c r="KY5" s="1297"/>
      <c r="KZ5" s="1297"/>
      <c r="LA5" s="1297"/>
      <c r="LB5" s="1297"/>
      <c r="LC5" s="1297"/>
      <c r="LD5" s="1297"/>
      <c r="LE5" s="1297"/>
      <c r="LF5" s="1297"/>
      <c r="LG5" s="1297"/>
      <c r="LH5" s="1297"/>
      <c r="LI5" s="1297"/>
      <c r="LJ5" s="1297"/>
      <c r="LK5" s="1297"/>
      <c r="LL5" s="1297"/>
      <c r="LM5" s="1297"/>
      <c r="LN5" s="1297"/>
      <c r="LO5" s="1297"/>
      <c r="LP5" s="1297"/>
      <c r="LQ5" s="1297"/>
      <c r="LR5" s="1297"/>
      <c r="LS5" s="1297"/>
      <c r="LT5" s="1297"/>
      <c r="LU5" s="1297"/>
      <c r="LV5" s="1297"/>
      <c r="LW5" s="1297"/>
      <c r="LX5" s="1297"/>
      <c r="LY5" s="1297"/>
      <c r="LZ5" s="1297"/>
      <c r="MA5" s="1297"/>
      <c r="MB5" s="1297"/>
      <c r="MC5" s="1297"/>
      <c r="MD5" s="1297"/>
      <c r="ME5" s="1297"/>
      <c r="MG5" s="1362"/>
      <c r="MH5" s="1552"/>
      <c r="MP5" s="1552"/>
      <c r="MQ5" s="1552"/>
      <c r="MR5" s="1552"/>
      <c r="MS5" s="1552"/>
      <c r="MT5" s="1552"/>
      <c r="MU5" s="1552"/>
      <c r="MV5" s="1552"/>
      <c r="MW5" s="1552"/>
      <c r="MX5" s="1552"/>
      <c r="MY5" s="1552"/>
      <c r="MZ5" s="1556"/>
      <c r="NA5" s="1552"/>
      <c r="NI5" s="1352"/>
    </row>
    <row r="6" spans="3:381" ht="15" customHeight="1" thickTop="1" thickBot="1">
      <c r="DO6" s="5079" t="s">
        <v>145</v>
      </c>
      <c r="DP6" s="5080"/>
      <c r="DQ6" s="4161">
        <f>'BİLGİ GİR'!BL13</f>
        <v>0</v>
      </c>
      <c r="DR6" s="4162"/>
      <c r="DS6" s="4151">
        <f>'BİLGİ GİR'!BM13</f>
        <v>0</v>
      </c>
      <c r="DT6" s="4162"/>
      <c r="DU6" s="4151">
        <f>'BİLGİ GİR'!BN13</f>
        <v>0</v>
      </c>
      <c r="DV6" s="4162"/>
      <c r="DW6" s="4151">
        <f>'BİLGİ GİR'!BO13</f>
        <v>0</v>
      </c>
      <c r="DX6" s="4162"/>
      <c r="DY6" s="4151">
        <f>'BİLGİ GİR'!BP13</f>
        <v>0</v>
      </c>
      <c r="DZ6" s="4162"/>
      <c r="EA6" s="4151">
        <f>'BİLGİ GİR'!BQ13</f>
        <v>0</v>
      </c>
      <c r="EB6" s="4162"/>
      <c r="EC6" s="4151">
        <f>'BİLGİ GİR'!BR13</f>
        <v>0</v>
      </c>
      <c r="ED6" s="4152"/>
      <c r="EE6" s="4161">
        <f>'BİLGİ GİR'!BS13</f>
        <v>0</v>
      </c>
      <c r="EF6" s="4162"/>
      <c r="EG6" s="4151">
        <f>'BİLGİ GİR'!BT13</f>
        <v>0</v>
      </c>
      <c r="EH6" s="4162"/>
      <c r="EI6" s="4151">
        <f>'BİLGİ GİR'!BU13</f>
        <v>0</v>
      </c>
      <c r="EJ6" s="4162"/>
      <c r="EK6" s="4151">
        <f>'BİLGİ GİR'!BV13</f>
        <v>0</v>
      </c>
      <c r="EL6" s="4162"/>
      <c r="EM6" s="4151">
        <f>'BİLGİ GİR'!BW13</f>
        <v>0</v>
      </c>
      <c r="EN6" s="4162"/>
      <c r="EO6" s="4151">
        <f>'BİLGİ GİR'!BX13</f>
        <v>0</v>
      </c>
      <c r="EP6" s="4162"/>
      <c r="EQ6" s="4151">
        <f>'BİLGİ GİR'!BY13</f>
        <v>0</v>
      </c>
      <c r="ER6" s="4152"/>
      <c r="ES6" s="4161">
        <f>'BİLGİ GİR'!BZ13</f>
        <v>0</v>
      </c>
      <c r="ET6" s="4162"/>
      <c r="EU6" s="4151">
        <f>'BİLGİ GİR'!CA13</f>
        <v>0</v>
      </c>
      <c r="EV6" s="4162"/>
      <c r="EW6" s="4151">
        <f>'BİLGİ GİR'!CB13</f>
        <v>0</v>
      </c>
      <c r="EX6" s="4162"/>
      <c r="EY6" s="4151">
        <f>'BİLGİ GİR'!CC13</f>
        <v>0</v>
      </c>
      <c r="EZ6" s="4162"/>
      <c r="FA6" s="4151">
        <f>'BİLGİ GİR'!CD13</f>
        <v>0</v>
      </c>
      <c r="FB6" s="4162"/>
      <c r="FC6" s="4151">
        <f>'BİLGİ GİR'!CE13</f>
        <v>0</v>
      </c>
      <c r="FD6" s="4162"/>
      <c r="FE6" s="4151">
        <f>'BİLGİ GİR'!CF13</f>
        <v>0</v>
      </c>
      <c r="FF6" s="4152"/>
      <c r="FG6" s="4161">
        <f>'BİLGİ GİR'!CG13</f>
        <v>0</v>
      </c>
      <c r="FH6" s="4162"/>
      <c r="FI6" s="4151">
        <f>'BİLGİ GİR'!CH13</f>
        <v>0</v>
      </c>
      <c r="FJ6" s="4162"/>
      <c r="FK6" s="4151">
        <f>'BİLGİ GİR'!CI13</f>
        <v>0</v>
      </c>
      <c r="FL6" s="4162"/>
      <c r="FM6" s="4151">
        <f>'BİLGİ GİR'!CJ13</f>
        <v>0</v>
      </c>
      <c r="FN6" s="4162"/>
      <c r="FO6" s="4151">
        <f>'BİLGİ GİR'!CK13</f>
        <v>0</v>
      </c>
      <c r="FP6" s="4162"/>
      <c r="FQ6" s="4151">
        <f>'BİLGİ GİR'!CL13</f>
        <v>0</v>
      </c>
      <c r="FR6" s="4162"/>
      <c r="FS6" s="4151">
        <f>'BİLGİ GİR'!CM13</f>
        <v>0</v>
      </c>
      <c r="FT6" s="4152"/>
      <c r="FU6" s="4161">
        <f>'BİLGİ GİR'!CN13</f>
        <v>0</v>
      </c>
      <c r="FV6" s="4162"/>
      <c r="FW6" s="4151">
        <f>'BİLGİ GİR'!CO13</f>
        <v>0</v>
      </c>
      <c r="FX6" s="4162"/>
      <c r="FY6" s="4151">
        <f>'BİLGİ GİR'!CP13</f>
        <v>0</v>
      </c>
      <c r="FZ6" s="4162"/>
      <c r="GA6" s="4151">
        <f>'BİLGİ GİR'!CQ13</f>
        <v>0</v>
      </c>
      <c r="GB6" s="4162"/>
      <c r="GC6" s="4151">
        <f>'BİLGİ GİR'!CR13</f>
        <v>0</v>
      </c>
      <c r="GD6" s="4162"/>
      <c r="GE6" s="4151">
        <f>'BİLGİ GİR'!CS13</f>
        <v>0</v>
      </c>
      <c r="GF6" s="4162"/>
      <c r="GG6" s="4151">
        <f>'BİLGİ GİR'!CT13</f>
        <v>0</v>
      </c>
      <c r="GH6" s="4152"/>
    </row>
    <row r="7" spans="3:381" ht="15" hidden="1" customHeight="1">
      <c r="DO7" s="5084" t="s">
        <v>143</v>
      </c>
      <c r="DP7" s="5085"/>
      <c r="DQ7" s="1300" t="str">
        <f>IFERROR((IF(DQ8="x",(HLOOKUP(DQ$13,'BİLGİ GİR'!$CV$103:$DB$190,89,0)),"")),0)</f>
        <v/>
      </c>
      <c r="DR7" s="1301" t="str">
        <f>IFERROR((IF(DR8="x",(HLOOKUP(DR$13,'BİLGİ GİR'!$CV$103:$DB$190,89,0)),"")),0)</f>
        <v/>
      </c>
      <c r="DS7" s="1302" t="str">
        <f>IFERROR((IF(DS8="x",(HLOOKUP(DS$13,'BİLGİ GİR'!$CV$103:$DB$190,89,0)),"")),0)</f>
        <v/>
      </c>
      <c r="DT7" s="1301" t="str">
        <f>IFERROR((IF(DT8="x",(HLOOKUP(DT$13,'BİLGİ GİR'!$CV$103:$DB$190,89,0)),"")),0)</f>
        <v/>
      </c>
      <c r="DU7" s="1302" t="str">
        <f>IFERROR((IF(DU8="x",(HLOOKUP(DU$13,'BİLGİ GİR'!$CV$103:$DB$190,89,0)),"")),0)</f>
        <v/>
      </c>
      <c r="DV7" s="1301" t="str">
        <f>IFERROR((IF(DV8="x",(HLOOKUP(DV$13,'BİLGİ GİR'!$CV$103:$DB$190,89,0)),"")),0)</f>
        <v/>
      </c>
      <c r="DW7" s="1302" t="str">
        <f>IFERROR((IF(DW8="x",(HLOOKUP(DW$13,'BİLGİ GİR'!$CV$103:$DB$190,89,0)),"")),0)</f>
        <v/>
      </c>
      <c r="DX7" s="1301" t="str">
        <f>IFERROR((IF(DX8="x",(HLOOKUP(DX$13,'BİLGİ GİR'!$CV$103:$DB$190,89,0)),"")),0)</f>
        <v/>
      </c>
      <c r="DY7" s="1302" t="str">
        <f>IFERROR((IF(DY8="x",(HLOOKUP(DY$13,'BİLGİ GİR'!$CV$103:$DB$190,89,0)),"")),0)</f>
        <v/>
      </c>
      <c r="DZ7" s="1301" t="str">
        <f>IFERROR((IF(DZ8="x",(HLOOKUP(DZ$13,'BİLGİ GİR'!$CV$103:$DB$190,89,0)),"")),0)</f>
        <v/>
      </c>
      <c r="EA7" s="1302" t="str">
        <f>IFERROR((IF(EA8="x",(HLOOKUP(EA$13,'BİLGİ GİR'!$CV$103:$DB$190,89,0)),"")),0)</f>
        <v/>
      </c>
      <c r="EB7" s="1301" t="str">
        <f>IFERROR((IF(EB8="x",(HLOOKUP(EB$13,'BİLGİ GİR'!$CV$103:$DB$190,89,0)),"")),0)</f>
        <v/>
      </c>
      <c r="EC7" s="1303" t="str">
        <f>IFERROR((IF(EC8="x",(HLOOKUP(EC$13,'BİLGİ GİR'!$CV$103:$DB$190,89,0)),"")),0)</f>
        <v/>
      </c>
      <c r="ED7" s="1304" t="str">
        <f>IFERROR((IF(ED8="x",(HLOOKUP(ED$13,'BİLGİ GİR'!$CV$103:$DB$190,89,0)),"")),0)</f>
        <v/>
      </c>
      <c r="EE7" s="1300" t="str">
        <f>IFERROR((IF(EE8="x",(HLOOKUP(EE$13,'BİLGİ GİR'!$CV$103:$DB$190,89,0)),"")),0)</f>
        <v/>
      </c>
      <c r="EF7" s="1301" t="str">
        <f>IFERROR((IF(EF8="x",(HLOOKUP(EF$13,'BİLGİ GİR'!$CV$103:$DB$190,89,0)),"")),0)</f>
        <v/>
      </c>
      <c r="EG7" s="1302" t="str">
        <f>IFERROR((IF(EG8="x",(HLOOKUP(EG$13,'BİLGİ GİR'!$CV$103:$DB$190,89,0)),"")),0)</f>
        <v/>
      </c>
      <c r="EH7" s="1301" t="str">
        <f>IFERROR((IF(EH8="x",(HLOOKUP(EH$13,'BİLGİ GİR'!$CV$103:$DB$190,89,0)),"")),0)</f>
        <v/>
      </c>
      <c r="EI7" s="1302" t="str">
        <f>IFERROR((IF(EI8="x",(HLOOKUP(EI$13,'BİLGİ GİR'!$CV$103:$DB$190,89,0)),"")),0)</f>
        <v/>
      </c>
      <c r="EJ7" s="1301" t="str">
        <f>IFERROR((IF(EJ8="x",(HLOOKUP(EJ$13,'BİLGİ GİR'!$CV$103:$DB$190,89,0)),"")),0)</f>
        <v/>
      </c>
      <c r="EK7" s="1302" t="str">
        <f>IFERROR((IF(EK8="x",(HLOOKUP(EK$13,'BİLGİ GİR'!$CV$103:$DB$190,89,0)),"")),0)</f>
        <v/>
      </c>
      <c r="EL7" s="1301" t="str">
        <f>IFERROR((IF(EL8="x",(HLOOKUP(EL$13,'BİLGİ GİR'!$CV$103:$DB$190,89,0)),"")),0)</f>
        <v/>
      </c>
      <c r="EM7" s="1302" t="str">
        <f>IFERROR((IF(EM8="x",(HLOOKUP(EM$13,'BİLGİ GİR'!$CV$103:$DB$190,89,0)),"")),0)</f>
        <v/>
      </c>
      <c r="EN7" s="1301" t="str">
        <f>IFERROR((IF(EN8="x",(HLOOKUP(EN$13,'BİLGİ GİR'!$CV$103:$DB$190,89,0)),"")),0)</f>
        <v/>
      </c>
      <c r="EO7" s="1302" t="str">
        <f>IFERROR((IF(EO8="x",(HLOOKUP(EO$13,'BİLGİ GİR'!$CV$103:$DB$190,89,0)),"")),0)</f>
        <v/>
      </c>
      <c r="EP7" s="1301" t="str">
        <f>IFERROR((IF(EP8="x",(HLOOKUP(EP$13,'BİLGİ GİR'!$CV$103:$DB$190,89,0)),"")),0)</f>
        <v/>
      </c>
      <c r="EQ7" s="1303" t="str">
        <f>IFERROR((IF(EQ8="x",(HLOOKUP(EQ$13,'BİLGİ GİR'!$CV$103:$DB$190,89,0)),"")),0)</f>
        <v/>
      </c>
      <c r="ER7" s="1304" t="str">
        <f>IFERROR((IF(ER8="x",(HLOOKUP(ER$13,'BİLGİ GİR'!$CV$103:$DB$190,89,0)),"")),0)</f>
        <v/>
      </c>
      <c r="ES7" s="1300" t="str">
        <f>IFERROR((IF(ES8="x",(HLOOKUP(ES$13,'BİLGİ GİR'!$CV$103:$DB$190,89,0)),"")),0)</f>
        <v/>
      </c>
      <c r="ET7" s="1301" t="str">
        <f>IFERROR((IF(ET8="x",(HLOOKUP(ET$13,'BİLGİ GİR'!$CV$103:$DB$190,89,0)),"")),0)</f>
        <v/>
      </c>
      <c r="EU7" s="1302" t="str">
        <f>IFERROR((IF(EU8="x",(HLOOKUP(EU$13,'BİLGİ GİR'!$CV$103:$DB$190,89,0)),"")),0)</f>
        <v/>
      </c>
      <c r="EV7" s="1301" t="str">
        <f>IFERROR((IF(EV8="x",(HLOOKUP(EV$13,'BİLGİ GİR'!$CV$103:$DB$190,89,0)),"")),0)</f>
        <v/>
      </c>
      <c r="EW7" s="1302" t="str">
        <f>IFERROR((IF(EW8="x",(HLOOKUP(EW$13,'BİLGİ GİR'!$CV$103:$DB$190,89,0)),"")),0)</f>
        <v/>
      </c>
      <c r="EX7" s="1301" t="str">
        <f>IFERROR((IF(EX8="x",(HLOOKUP(EX$13,'BİLGİ GİR'!$CV$103:$DB$190,89,0)),"")),0)</f>
        <v/>
      </c>
      <c r="EY7" s="1302" t="str">
        <f>IFERROR((IF(EY8="x",(HLOOKUP(EY$13,'BİLGİ GİR'!$CV$103:$DB$190,89,0)),"")),0)</f>
        <v/>
      </c>
      <c r="EZ7" s="1301" t="str">
        <f>IFERROR((IF(EZ8="x",(HLOOKUP(EZ$13,'BİLGİ GİR'!$CV$103:$DB$190,89,0)),"")),0)</f>
        <v/>
      </c>
      <c r="FA7" s="1302" t="str">
        <f>IFERROR((IF(FA8="x",(HLOOKUP(FA$13,'BİLGİ GİR'!$CV$103:$DB$190,89,0)),"")),0)</f>
        <v/>
      </c>
      <c r="FB7" s="1301" t="str">
        <f>IFERROR((IF(FB8="x",(HLOOKUP(FB$13,'BİLGİ GİR'!$CV$103:$DB$190,89,0)),"")),0)</f>
        <v/>
      </c>
      <c r="FC7" s="1302" t="str">
        <f>IFERROR((IF(FC8="x",(HLOOKUP(FC$13,'BİLGİ GİR'!$CV$103:$DB$190,89,0)),"")),0)</f>
        <v/>
      </c>
      <c r="FD7" s="1301" t="str">
        <f>IFERROR((IF(FD8="x",(HLOOKUP(FD$13,'BİLGİ GİR'!$CV$103:$DB$190,89,0)),"")),0)</f>
        <v/>
      </c>
      <c r="FE7" s="1303" t="str">
        <f>IFERROR((IF(FE8="x",(HLOOKUP(FE$13,'BİLGİ GİR'!$CV$103:$DB$190,89,0)),"")),0)</f>
        <v/>
      </c>
      <c r="FF7" s="1304" t="str">
        <f>IFERROR((IF(FF8="x",(HLOOKUP(FF$13,'BİLGİ GİR'!$CV$103:$DB$190,89,0)),"")),0)</f>
        <v/>
      </c>
      <c r="FG7" s="1300" t="str">
        <f>IFERROR((IF(FG8="x",(HLOOKUP(FG$13,'BİLGİ GİR'!$CV$103:$DB$190,89,0)),"")),0)</f>
        <v/>
      </c>
      <c r="FH7" s="1301" t="str">
        <f>IFERROR((IF(FH8="x",(HLOOKUP(FH$13,'BİLGİ GİR'!$CV$103:$DB$190,89,0)),"")),0)</f>
        <v/>
      </c>
      <c r="FI7" s="1302" t="str">
        <f>IFERROR((IF(FI8="x",(HLOOKUP(FI$13,'BİLGİ GİR'!$CV$103:$DB$190,89,0)),"")),0)</f>
        <v/>
      </c>
      <c r="FJ7" s="1301" t="str">
        <f>IFERROR((IF(FJ8="x",(HLOOKUP(FJ$13,'BİLGİ GİR'!$CV$103:$DB$190,89,0)),"")),0)</f>
        <v/>
      </c>
      <c r="FK7" s="1302" t="str">
        <f>IFERROR((IF(FK8="x",(HLOOKUP(FK$13,'BİLGİ GİR'!$CV$103:$DB$190,89,0)),"")),0)</f>
        <v/>
      </c>
      <c r="FL7" s="1301" t="str">
        <f>IFERROR((IF(FL8="x",(HLOOKUP(FL$13,'BİLGİ GİR'!$CV$103:$DB$190,89,0)),"")),0)</f>
        <v/>
      </c>
      <c r="FM7" s="1302" t="str">
        <f>IFERROR((IF(FM8="x",(HLOOKUP(FM$13,'BİLGİ GİR'!$CV$103:$DB$190,89,0)),"")),0)</f>
        <v/>
      </c>
      <c r="FN7" s="1301" t="str">
        <f>IFERROR((IF(FN8="x",(HLOOKUP(FN$13,'BİLGİ GİR'!$CV$103:$DB$190,89,0)),"")),0)</f>
        <v/>
      </c>
      <c r="FO7" s="1302" t="str">
        <f>IFERROR((IF(FO8="x",(HLOOKUP(FO$13,'BİLGİ GİR'!$CV$103:$DB$190,89,0)),"")),0)</f>
        <v/>
      </c>
      <c r="FP7" s="1301" t="str">
        <f>IFERROR((IF(FP8="x",(HLOOKUP(FP$13,'BİLGİ GİR'!$CV$103:$DB$190,89,0)),"")),0)</f>
        <v/>
      </c>
      <c r="FQ7" s="1302" t="str">
        <f>IFERROR((IF(FQ8="x",(HLOOKUP(FQ$13,'BİLGİ GİR'!$CV$103:$DB$190,89,0)),"")),0)</f>
        <v/>
      </c>
      <c r="FR7" s="1301" t="str">
        <f>IFERROR((IF(FR8="x",(HLOOKUP(FR$13,'BİLGİ GİR'!$CV$103:$DB$190,89,0)),"")),0)</f>
        <v/>
      </c>
      <c r="FS7" s="1303" t="str">
        <f>IFERROR((IF(FS8="x",(HLOOKUP(FS$13,'BİLGİ GİR'!$CV$103:$DB$190,89,0)),"")),0)</f>
        <v/>
      </c>
      <c r="FT7" s="1304" t="str">
        <f>IFERROR((IF(FT8="x",(HLOOKUP(FT$13,'BİLGİ GİR'!$CV$103:$DB$190,89,0)),"")),0)</f>
        <v/>
      </c>
      <c r="FU7" s="1300" t="str">
        <f>IFERROR((IF(FU8="x",(HLOOKUP(FU$13,'BİLGİ GİR'!$CV$103:$DB$190,89,0)),"")),0)</f>
        <v/>
      </c>
      <c r="FV7" s="1301" t="str">
        <f>IFERROR((IF(FV8="x",(HLOOKUP(FV$13,'BİLGİ GİR'!$CV$103:$DB$190,89,0)),"")),0)</f>
        <v/>
      </c>
      <c r="FW7" s="1302" t="str">
        <f>IFERROR((IF(FW8="x",(HLOOKUP(FW$13,'BİLGİ GİR'!$CV$103:$DB$190,89,0)),"")),0)</f>
        <v/>
      </c>
      <c r="FX7" s="1301" t="str">
        <f>IFERROR((IF(FX8="x",(HLOOKUP(FX$13,'BİLGİ GİR'!$CV$103:$DB$190,89,0)),"")),0)</f>
        <v/>
      </c>
      <c r="FY7" s="1302" t="str">
        <f>IFERROR((IF(FY8="x",(HLOOKUP(FY$13,'BİLGİ GİR'!$CV$103:$DB$190,89,0)),"")),0)</f>
        <v/>
      </c>
      <c r="FZ7" s="1301" t="str">
        <f>IFERROR((IF(FZ8="x",(HLOOKUP(FZ$13,'BİLGİ GİR'!$CV$103:$DB$190,89,0)),"")),0)</f>
        <v/>
      </c>
      <c r="GA7" s="1302" t="str">
        <f>IFERROR((IF(GA8="x",(HLOOKUP(GA$13,'BİLGİ GİR'!$CV$103:$DB$190,89,0)),"")),0)</f>
        <v/>
      </c>
      <c r="GB7" s="1301" t="str">
        <f>IFERROR((IF(GB8="x",(HLOOKUP(GB$13,'BİLGİ GİR'!$CV$103:$DB$190,89,0)),"")),0)</f>
        <v/>
      </c>
      <c r="GC7" s="1302" t="str">
        <f>IFERROR((IF(GC8="x",(HLOOKUP(GC$13,'BİLGİ GİR'!$CV$103:$DB$190,89,0)),"")),0)</f>
        <v/>
      </c>
      <c r="GD7" s="1301" t="str">
        <f>IFERROR((IF(GD8="x",(HLOOKUP(GD$13,'BİLGİ GİR'!$CV$103:$DB$190,89,0)),"")),0)</f>
        <v/>
      </c>
      <c r="GE7" s="1302" t="str">
        <f>IFERROR((IF(GE8="x",(HLOOKUP(GE$13,'BİLGİ GİR'!$CV$103:$DB$190,89,0)),"")),0)</f>
        <v/>
      </c>
      <c r="GF7" s="1301" t="str">
        <f>IFERROR((IF(GF8="x",(HLOOKUP(GF$13,'BİLGİ GİR'!$CV$103:$DB$190,89,0)),"")),0)</f>
        <v/>
      </c>
      <c r="GG7" s="1303" t="str">
        <f>IFERROR((IF(GG8="x",(HLOOKUP(GG$13,'BİLGİ GİR'!$CV$103:$DB$190,89,0)),"")),0)</f>
        <v/>
      </c>
      <c r="GH7" s="1304" t="str">
        <f>IFERROR((IF(GH8="x",(HLOOKUP(GH$13,'BİLGİ GİR'!$CV$103:$DB$190,89,0)),"")),0)</f>
        <v/>
      </c>
    </row>
    <row r="8" spans="3:381" ht="18" hidden="1" customHeight="1" thickBot="1">
      <c r="DO8" s="5086" t="s">
        <v>144</v>
      </c>
      <c r="DP8" s="5087"/>
      <c r="DQ8" s="1305">
        <f>'BİLGİ GİR'!BL14</f>
        <v>0</v>
      </c>
      <c r="DR8" s="1306"/>
      <c r="DS8" s="1307">
        <f>'BİLGİ GİR'!BM14</f>
        <v>0</v>
      </c>
      <c r="DT8" s="1306"/>
      <c r="DU8" s="1307">
        <f>'BİLGİ GİR'!BN14</f>
        <v>0</v>
      </c>
      <c r="DV8" s="1306"/>
      <c r="DW8" s="1307">
        <f>'BİLGİ GİR'!BO14</f>
        <v>0</v>
      </c>
      <c r="DX8" s="1306"/>
      <c r="DY8" s="1307">
        <f>'BİLGİ GİR'!BP14</f>
        <v>0</v>
      </c>
      <c r="DZ8" s="1306"/>
      <c r="EA8" s="1307">
        <f>'BİLGİ GİR'!BQ14</f>
        <v>0</v>
      </c>
      <c r="EB8" s="1306"/>
      <c r="EC8" s="1308">
        <f>'BİLGİ GİR'!BR14</f>
        <v>0</v>
      </c>
      <c r="ED8" s="1309"/>
      <c r="EE8" s="1305">
        <f>'BİLGİ GİR'!BS14</f>
        <v>0</v>
      </c>
      <c r="EF8" s="1306"/>
      <c r="EG8" s="1307">
        <f>'BİLGİ GİR'!BT14</f>
        <v>0</v>
      </c>
      <c r="EH8" s="1306"/>
      <c r="EI8" s="1307">
        <f>'BİLGİ GİR'!BU14</f>
        <v>0</v>
      </c>
      <c r="EJ8" s="1306"/>
      <c r="EK8" s="1322">
        <f>'BİLGİ GİR'!BV14</f>
        <v>0</v>
      </c>
      <c r="EL8" s="1323"/>
      <c r="EM8" s="1307">
        <f>'BİLGİ GİR'!BW14</f>
        <v>0</v>
      </c>
      <c r="EN8" s="1306"/>
      <c r="EO8" s="1307">
        <f>'BİLGİ GİR'!BX14</f>
        <v>0</v>
      </c>
      <c r="EP8" s="1306"/>
      <c r="EQ8" s="1308">
        <f>'BİLGİ GİR'!BY14</f>
        <v>0</v>
      </c>
      <c r="ER8" s="1309"/>
      <c r="ES8" s="1305">
        <f>'BİLGİ GİR'!BZ14</f>
        <v>0</v>
      </c>
      <c r="ET8" s="1306"/>
      <c r="EU8" s="1307">
        <f>'BİLGİ GİR'!CA14</f>
        <v>0</v>
      </c>
      <c r="EV8" s="1306"/>
      <c r="EW8" s="1307">
        <f>'BİLGİ GİR'!CB14</f>
        <v>0</v>
      </c>
      <c r="EX8" s="1306"/>
      <c r="EY8" s="1307">
        <f>'BİLGİ GİR'!CC14</f>
        <v>0</v>
      </c>
      <c r="EZ8" s="1306"/>
      <c r="FA8" s="1307">
        <f>'BİLGİ GİR'!CD14</f>
        <v>0</v>
      </c>
      <c r="FB8" s="1306"/>
      <c r="FC8" s="1307">
        <f>'BİLGİ GİR'!CE14</f>
        <v>0</v>
      </c>
      <c r="FD8" s="1306"/>
      <c r="FE8" s="1308">
        <f>'BİLGİ GİR'!CF14</f>
        <v>0</v>
      </c>
      <c r="FF8" s="1309"/>
      <c r="FG8" s="1305">
        <f>'BİLGİ GİR'!CG14</f>
        <v>0</v>
      </c>
      <c r="FH8" s="1306"/>
      <c r="FI8" s="1307">
        <f>'BİLGİ GİR'!CH14</f>
        <v>0</v>
      </c>
      <c r="FJ8" s="1306"/>
      <c r="FK8" s="1307">
        <f>'BİLGİ GİR'!CI14</f>
        <v>0</v>
      </c>
      <c r="FL8" s="1306"/>
      <c r="FM8" s="1307">
        <f>'BİLGİ GİR'!CJ14</f>
        <v>0</v>
      </c>
      <c r="FN8" s="1306"/>
      <c r="FO8" s="1307">
        <f>'BİLGİ GİR'!CK14</f>
        <v>0</v>
      </c>
      <c r="FP8" s="1306"/>
      <c r="FQ8" s="1307">
        <f>'BİLGİ GİR'!CL14</f>
        <v>0</v>
      </c>
      <c r="FR8" s="1306"/>
      <c r="FS8" s="1308">
        <f>'BİLGİ GİR'!CM14</f>
        <v>0</v>
      </c>
      <c r="FT8" s="1309"/>
      <c r="FU8" s="1305">
        <f>'BİLGİ GİR'!CN14</f>
        <v>0</v>
      </c>
      <c r="FV8" s="1306"/>
      <c r="FW8" s="1307">
        <f>'BİLGİ GİR'!CO14</f>
        <v>0</v>
      </c>
      <c r="FX8" s="1306"/>
      <c r="FY8" s="1307">
        <f>'BİLGİ GİR'!CP14</f>
        <v>0</v>
      </c>
      <c r="FZ8" s="1306"/>
      <c r="GA8" s="1307">
        <f>'BİLGİ GİR'!CQ14</f>
        <v>0</v>
      </c>
      <c r="GB8" s="1306"/>
      <c r="GC8" s="1307">
        <f>'BİLGİ GİR'!CR14</f>
        <v>0</v>
      </c>
      <c r="GD8" s="1306"/>
      <c r="GE8" s="1307">
        <f>'BİLGİ GİR'!CS14</f>
        <v>0</v>
      </c>
      <c r="GF8" s="1306"/>
      <c r="GG8" s="1308">
        <f>'BİLGİ GİR'!CT14</f>
        <v>0</v>
      </c>
      <c r="GH8" s="1309"/>
    </row>
    <row r="9" spans="3:381" ht="15" customHeight="1" thickBot="1">
      <c r="DO9" s="2617" t="s">
        <v>146</v>
      </c>
      <c r="DP9" s="2618"/>
      <c r="DQ9" s="2301">
        <f>DQ10+DQ11</f>
        <v>0</v>
      </c>
      <c r="DR9" s="2302"/>
      <c r="DS9" s="2303">
        <f t="shared" ref="DS9" si="4">DS10+DS11</f>
        <v>0</v>
      </c>
      <c r="DT9" s="2302"/>
      <c r="DU9" s="2303">
        <f>DU10+DU11</f>
        <v>0</v>
      </c>
      <c r="DV9" s="2302"/>
      <c r="DW9" s="2303">
        <f t="shared" ref="DW9" si="5">DW10+DW11</f>
        <v>0</v>
      </c>
      <c r="DX9" s="2302"/>
      <c r="DY9" s="2303">
        <f t="shared" ref="DY9" si="6">DY10+DY11</f>
        <v>0</v>
      </c>
      <c r="DZ9" s="2302"/>
      <c r="EA9" s="2303">
        <f t="shared" ref="EA9" si="7">EA10+EA11</f>
        <v>0</v>
      </c>
      <c r="EB9" s="2302"/>
      <c r="EC9" s="2304">
        <f t="shared" ref="EC9" si="8">EC10+EC11</f>
        <v>0</v>
      </c>
      <c r="ED9" s="2305"/>
      <c r="EE9" s="2301">
        <f t="shared" ref="EE9" si="9">EE10+EE11</f>
        <v>0</v>
      </c>
      <c r="EF9" s="2302"/>
      <c r="EG9" s="2303">
        <f t="shared" ref="EG9" si="10">EG10+EG11</f>
        <v>0</v>
      </c>
      <c r="EH9" s="2302"/>
      <c r="EI9" s="2303">
        <f t="shared" ref="EI9" si="11">EI10+EI11</f>
        <v>0</v>
      </c>
      <c r="EJ9" s="2302"/>
      <c r="EK9" s="2303">
        <f t="shared" ref="EK9" si="12">EK10+EK11</f>
        <v>0</v>
      </c>
      <c r="EL9" s="2302"/>
      <c r="EM9" s="2303">
        <f t="shared" ref="EM9" si="13">EM10+EM11</f>
        <v>0</v>
      </c>
      <c r="EN9" s="2302"/>
      <c r="EO9" s="2303">
        <f t="shared" ref="EO9" si="14">EO10+EO11</f>
        <v>0</v>
      </c>
      <c r="EP9" s="2302"/>
      <c r="EQ9" s="2304">
        <f t="shared" ref="EQ9" si="15">EQ10+EQ11</f>
        <v>0</v>
      </c>
      <c r="ER9" s="2305"/>
      <c r="ES9" s="2301">
        <f t="shared" ref="ES9" si="16">ES10+ES11</f>
        <v>0</v>
      </c>
      <c r="ET9" s="2302"/>
      <c r="EU9" s="2303">
        <f t="shared" ref="EU9" si="17">EU10+EU11</f>
        <v>0</v>
      </c>
      <c r="EV9" s="2302"/>
      <c r="EW9" s="2303">
        <f t="shared" ref="EW9" si="18">EW10+EW11</f>
        <v>0</v>
      </c>
      <c r="EX9" s="2302"/>
      <c r="EY9" s="2303">
        <f t="shared" ref="EY9" si="19">EY10+EY11</f>
        <v>0</v>
      </c>
      <c r="EZ9" s="2302"/>
      <c r="FA9" s="2303">
        <f t="shared" ref="FA9" si="20">FA10+FA11</f>
        <v>0</v>
      </c>
      <c r="FB9" s="2302"/>
      <c r="FC9" s="2303">
        <f t="shared" ref="FC9" si="21">FC10+FC11</f>
        <v>0</v>
      </c>
      <c r="FD9" s="2302"/>
      <c r="FE9" s="2304">
        <f t="shared" ref="FE9" si="22">FE10+FE11</f>
        <v>0</v>
      </c>
      <c r="FF9" s="2305"/>
      <c r="FG9" s="2301">
        <f t="shared" ref="FG9" si="23">FG10+FG11</f>
        <v>0</v>
      </c>
      <c r="FH9" s="2302"/>
      <c r="FI9" s="2303">
        <f t="shared" ref="FI9" si="24">FI10+FI11</f>
        <v>0</v>
      </c>
      <c r="FJ9" s="2302"/>
      <c r="FK9" s="2303">
        <f t="shared" ref="FK9" si="25">FK10+FK11</f>
        <v>0</v>
      </c>
      <c r="FL9" s="2302"/>
      <c r="FM9" s="2303">
        <f t="shared" ref="FM9" si="26">FM10+FM11</f>
        <v>0</v>
      </c>
      <c r="FN9" s="2302"/>
      <c r="FO9" s="2303">
        <f t="shared" ref="FO9" si="27">FO10+FO11</f>
        <v>0</v>
      </c>
      <c r="FP9" s="2302"/>
      <c r="FQ9" s="2303">
        <f t="shared" ref="FQ9" si="28">FQ10+FQ11</f>
        <v>0</v>
      </c>
      <c r="FR9" s="2302"/>
      <c r="FS9" s="2304">
        <f t="shared" ref="FS9" si="29">FS10+FS11</f>
        <v>0</v>
      </c>
      <c r="FT9" s="2305"/>
      <c r="FU9" s="2301">
        <f t="shared" ref="FU9" si="30">FU10+FU11</f>
        <v>0</v>
      </c>
      <c r="FV9" s="2302"/>
      <c r="FW9" s="2303">
        <f t="shared" ref="FW9" si="31">FW10+FW11</f>
        <v>0</v>
      </c>
      <c r="FX9" s="2302"/>
      <c r="FY9" s="2303">
        <f t="shared" ref="FY9" si="32">FY10+FY11</f>
        <v>0</v>
      </c>
      <c r="FZ9" s="2302"/>
      <c r="GA9" s="2303">
        <f t="shared" ref="GA9" si="33">GA10+GA11</f>
        <v>0</v>
      </c>
      <c r="GB9" s="2302"/>
      <c r="GC9" s="2303">
        <f t="shared" ref="GC9" si="34">GC10+GC11</f>
        <v>0</v>
      </c>
      <c r="GD9" s="2302"/>
      <c r="GE9" s="2303">
        <f t="shared" ref="GE9" si="35">GE10+GE11</f>
        <v>0</v>
      </c>
      <c r="GF9" s="2302"/>
      <c r="GG9" s="2304">
        <f t="shared" ref="GG9" si="36">GG10+GG11</f>
        <v>0</v>
      </c>
      <c r="GH9" s="2305"/>
    </row>
    <row r="10" spans="3:381" ht="10.5" customHeight="1">
      <c r="DO10" s="2235" t="s">
        <v>258</v>
      </c>
      <c r="DP10" s="1277" t="s">
        <v>7</v>
      </c>
      <c r="DQ10" s="1314">
        <f>SUMIFS(DQ16:DQ43,$DP$16:$DP$43,"=T",DR16:DR43,"=X")</f>
        <v>0</v>
      </c>
      <c r="DR10" s="1315"/>
      <c r="DS10" s="1316">
        <f>SUMIFS(DS16:DS43,$DP$16:$DP$43,"=T",DT16:DT43,"=X")</f>
        <v>0</v>
      </c>
      <c r="DT10" s="1315"/>
      <c r="DU10" s="1316">
        <f>SUMIFS(DU16:DU43,$DP$16:$DP$43,"=T",DV16:DV43,"=X")</f>
        <v>0</v>
      </c>
      <c r="DV10" s="1315"/>
      <c r="DW10" s="1316">
        <f>SUMIFS(DW16:DW43,$DP$16:$DP$43,"=T",DX16:DX43,"=X")</f>
        <v>0</v>
      </c>
      <c r="DX10" s="1315"/>
      <c r="DY10" s="1316">
        <f>SUMIFS(DY16:DY43,$DP$16:$DP$43,"=T",DZ16:DZ43,"=X")</f>
        <v>0</v>
      </c>
      <c r="DZ10" s="1315"/>
      <c r="EA10" s="1316">
        <f>SUMIFS(EA16:EA43,$DP$16:$DP$43,"=T",EB16:EB43,"=X")</f>
        <v>0</v>
      </c>
      <c r="EB10" s="1315"/>
      <c r="EC10" s="1317">
        <f>SUMIFS(EC16:EC43,$DP$16:$DP$43,"=T",ED16:ED43,"=X")</f>
        <v>0</v>
      </c>
      <c r="ED10" s="1485"/>
      <c r="EE10" s="1314">
        <f>SUMIFS(EE16:EE43,$DP$16:$DP$43,"=T",EF16:EF43,"=X")</f>
        <v>0</v>
      </c>
      <c r="EF10" s="1315"/>
      <c r="EG10" s="1316">
        <f>SUMIFS(EG16:EG43,$DP$16:$DP$43,"=T",EH16:EH43,"=X")</f>
        <v>0</v>
      </c>
      <c r="EH10" s="1315"/>
      <c r="EI10" s="1316">
        <f>SUMIFS(EI16:EI43,$DP$16:$DP$43,"=T",EJ16:EJ43,"=X")</f>
        <v>0</v>
      </c>
      <c r="EJ10" s="1315"/>
      <c r="EK10" s="1316">
        <f>SUMIFS(EK16:EK43,$DP$16:$DP$43,"=T",EL16:EL43,"=X")</f>
        <v>0</v>
      </c>
      <c r="EL10" s="1315"/>
      <c r="EM10" s="1316">
        <f>SUMIFS(EM16:EM43,$DP$16:$DP$43,"=T",EN16:EN43,"=X")</f>
        <v>0</v>
      </c>
      <c r="EN10" s="1315"/>
      <c r="EO10" s="1316">
        <f>SUMIFS(EO16:EO43,$DP$16:$DP$43,"=T",EP16:EP43,"=X")</f>
        <v>0</v>
      </c>
      <c r="EP10" s="1315"/>
      <c r="EQ10" s="1317">
        <f>SUMIFS(EQ16:EQ43,$DP$16:$DP$43,"=T",ER16:ER43,"=X")</f>
        <v>0</v>
      </c>
      <c r="ER10" s="1485"/>
      <c r="ES10" s="1314">
        <f>SUMIFS(ES16:ES43,$DP$16:$DP$43,"=T",ET16:ET43,"=X")</f>
        <v>0</v>
      </c>
      <c r="ET10" s="1315"/>
      <c r="EU10" s="1316">
        <f>SUMIFS(EU16:EU43,$DP$16:$DP$43,"=T",EV16:EV43,"=X")</f>
        <v>0</v>
      </c>
      <c r="EV10" s="1315"/>
      <c r="EW10" s="1316">
        <f>SUMIFS(EW16:EW43,$DP$16:$DP$43,"=T",EX16:EX43,"=X")</f>
        <v>0</v>
      </c>
      <c r="EX10" s="1315"/>
      <c r="EY10" s="1316">
        <f>SUMIFS(EY16:EY43,$DP$16:$DP$43,"=T",EZ16:EZ43,"=X")</f>
        <v>0</v>
      </c>
      <c r="EZ10" s="1315"/>
      <c r="FA10" s="1316">
        <f>SUMIFS(FA16:FA43,$DP$16:$DP$43,"=T",FB16:FB43,"=X")</f>
        <v>0</v>
      </c>
      <c r="FB10" s="1315"/>
      <c r="FC10" s="1316">
        <f>SUMIFS(FC16:FC43,$DP$16:$DP$43,"=T",FD16:FD43,"=X")</f>
        <v>0</v>
      </c>
      <c r="FD10" s="1315"/>
      <c r="FE10" s="1317">
        <f>SUMIFS(FE16:FE43,$DP$16:$DP$43,"=T",FF16:FF43,"=X")</f>
        <v>0</v>
      </c>
      <c r="FF10" s="1485"/>
      <c r="FG10" s="1314">
        <f>SUMIFS(FG16:FG43,$DP$16:$DP$43,"=T",FH16:FH43,"=X")</f>
        <v>0</v>
      </c>
      <c r="FH10" s="1315"/>
      <c r="FI10" s="1316">
        <f>SUMIFS(FI16:FI43,$DP$16:$DP$43,"=T",FJ16:FJ43,"=X")</f>
        <v>0</v>
      </c>
      <c r="FJ10" s="1315"/>
      <c r="FK10" s="1316">
        <f>SUMIFS(FK16:FK43,$DP$16:$DP$43,"=T",FL16:FL43,"=X")</f>
        <v>0</v>
      </c>
      <c r="FL10" s="1315"/>
      <c r="FM10" s="1316">
        <f>SUMIFS(FM16:FM43,$DP$16:$DP$43,"=T",FN16:FN43,"=X")</f>
        <v>0</v>
      </c>
      <c r="FN10" s="1315"/>
      <c r="FO10" s="1316">
        <f>SUMIFS(FO16:FO43,$DP$16:$DP$43,"=T",FP16:FP43,"=X")</f>
        <v>0</v>
      </c>
      <c r="FP10" s="1315"/>
      <c r="FQ10" s="1316">
        <f>SUMIFS(FQ16:FQ43,$DP$16:$DP$43,"=T",FR16:FR43,"=X")</f>
        <v>0</v>
      </c>
      <c r="FR10" s="1315"/>
      <c r="FS10" s="1317">
        <f>SUMIFS(FS16:FS43,$DP$16:$DP$43,"=T",FT16:FT43,"=X")</f>
        <v>0</v>
      </c>
      <c r="FT10" s="1485"/>
      <c r="FU10" s="1314">
        <f>SUMIFS(FU16:FU43,$DP$16:$DP$43,"=T",FV16:FV43,"=X")</f>
        <v>0</v>
      </c>
      <c r="FV10" s="1315"/>
      <c r="FW10" s="1316">
        <f>SUMIFS(FW16:FW43,$DP$16:$DP$43,"=T",FX16:FX43,"=X")</f>
        <v>0</v>
      </c>
      <c r="FX10" s="1315"/>
      <c r="FY10" s="1316">
        <f>SUMIFS(FY16:FY43,$DP$16:$DP$43,"=T",FZ16:FZ43,"=X")</f>
        <v>0</v>
      </c>
      <c r="FZ10" s="1315"/>
      <c r="GA10" s="1316">
        <f>SUMIFS(GA16:GA43,$DP$16:$DP$43,"=T",GB16:GB43,"=X")</f>
        <v>0</v>
      </c>
      <c r="GB10" s="1315"/>
      <c r="GC10" s="1316">
        <f>SUMIFS(GC16:GC43,$DP$16:$DP$43,"=T",GD16:GD43,"=X")</f>
        <v>0</v>
      </c>
      <c r="GD10" s="1315"/>
      <c r="GE10" s="1316">
        <f>SUMIFS(GE16:GE43,$DP$16:$DP$43,"=T",GF16:GF43,"=X")</f>
        <v>0</v>
      </c>
      <c r="GF10" s="1315"/>
      <c r="GG10" s="1317">
        <f>SUMIFS(GG16:GG43,$DP$16:$DP$43,"=T",GH16:GH43,"=X")</f>
        <v>0</v>
      </c>
      <c r="GH10" s="1485"/>
    </row>
    <row r="11" spans="3:381" ht="10.5" customHeight="1" thickBot="1">
      <c r="DO11" s="3848" t="s">
        <v>259</v>
      </c>
      <c r="DP11" s="1278" t="s">
        <v>71</v>
      </c>
      <c r="DQ11" s="1828">
        <f>SUMIFS(DQ16:DQ43,$DP$16:$DP$43,"=D",DR16:DR43,"=X")</f>
        <v>0</v>
      </c>
      <c r="DR11" s="1829"/>
      <c r="DS11" s="1830">
        <f>SUMIFS(DS16:DS43,$DP$16:$DP$43,"=D",DT16:DT43,"=X")</f>
        <v>0</v>
      </c>
      <c r="DT11" s="1829"/>
      <c r="DU11" s="1830">
        <f>SUMIFS(DU16:DU43,$DP$16:$DP$43,"=D",DV16:DV43,"=X")</f>
        <v>0</v>
      </c>
      <c r="DV11" s="1829"/>
      <c r="DW11" s="1830">
        <f>SUMIFS(DW16:DW43,$DP$16:$DP$43,"=D",DX16:DX43,"=X")</f>
        <v>0</v>
      </c>
      <c r="DX11" s="1829"/>
      <c r="DY11" s="1830">
        <f>SUMIFS(DY16:DY43,$DP$16:$DP$43,"=D",DZ16:DZ43,"=X")</f>
        <v>0</v>
      </c>
      <c r="DZ11" s="1829"/>
      <c r="EA11" s="1830">
        <f>SUMIFS(EA16:EA43,$DP$16:$DP$43,"=D",EB16:EB43,"=X")</f>
        <v>0</v>
      </c>
      <c r="EB11" s="1829"/>
      <c r="EC11" s="1831">
        <f>SUMIFS(EC16:EC43,$DP$16:$DP$43,"=D",ED16:ED43,"=X")</f>
        <v>0</v>
      </c>
      <c r="ED11" s="1486"/>
      <c r="EE11" s="1828">
        <f>SUMIFS(EE16:EE43,$DP$16:$DP$43,"=D",EF16:EF43,"=X")</f>
        <v>0</v>
      </c>
      <c r="EF11" s="1829"/>
      <c r="EG11" s="1830">
        <f>SUMIFS(EG16:EG43,$DP$16:$DP$43,"=D",EH16:EH43,"=X")</f>
        <v>0</v>
      </c>
      <c r="EH11" s="1829"/>
      <c r="EI11" s="1830">
        <f>SUMIFS(EI16:EI43,$DP$16:$DP$43,"=D",EJ16:EJ43,"=X")</f>
        <v>0</v>
      </c>
      <c r="EJ11" s="1829"/>
      <c r="EK11" s="1830">
        <f>SUMIFS(EK16:EK43,$DP$16:$DP$43,"=D",EL16:EL43,"=X")</f>
        <v>0</v>
      </c>
      <c r="EL11" s="1829"/>
      <c r="EM11" s="1830">
        <f>SUMIFS(EM16:EM43,$DP$16:$DP$43,"=D",EN16:EN43,"=X")</f>
        <v>0</v>
      </c>
      <c r="EN11" s="1829"/>
      <c r="EO11" s="1830">
        <f>SUMIFS(EO16:EO43,$DP$16:$DP$43,"=D",EP16:EP43,"=X")</f>
        <v>0</v>
      </c>
      <c r="EP11" s="1829"/>
      <c r="EQ11" s="1831">
        <f>SUMIFS(EQ16:EQ43,$DP$16:$DP$43,"=D",ER16:ER43,"=X")</f>
        <v>0</v>
      </c>
      <c r="ER11" s="1486"/>
      <c r="ES11" s="1828">
        <f>SUMIFS(ES16:ES43,$DP$16:$DP$43,"=D",ET16:ET43,"=X")</f>
        <v>0</v>
      </c>
      <c r="ET11" s="1829"/>
      <c r="EU11" s="1830">
        <f>SUMIFS(EU16:EU43,$DP$16:$DP$43,"=D",EV16:EV43,"=X")</f>
        <v>0</v>
      </c>
      <c r="EV11" s="1829"/>
      <c r="EW11" s="1830">
        <f>SUMIFS(EW16:EW43,$DP$16:$DP$43,"=D",EX16:EX43,"=X")</f>
        <v>0</v>
      </c>
      <c r="EX11" s="1829"/>
      <c r="EY11" s="1830">
        <f>SUMIFS(EY16:EY43,$DP$16:$DP$43,"=D",EZ16:EZ43,"=X")</f>
        <v>0</v>
      </c>
      <c r="EZ11" s="1829"/>
      <c r="FA11" s="1830">
        <f>SUMIFS(FA16:FA43,$DP$16:$DP$43,"=D",FB16:FB43,"=X")</f>
        <v>0</v>
      </c>
      <c r="FB11" s="1829"/>
      <c r="FC11" s="1830">
        <f>SUMIFS(FC16:FC43,$DP$16:$DP$43,"=D",FD16:FD43,"=X")</f>
        <v>0</v>
      </c>
      <c r="FD11" s="1829"/>
      <c r="FE11" s="1831">
        <f>SUMIFS(FE16:FE43,$DP$16:$DP$43,"=D",FF16:FF43,"=X")</f>
        <v>0</v>
      </c>
      <c r="FF11" s="1486"/>
      <c r="FG11" s="1828">
        <f>SUMIFS(FG16:FG43,$DP$16:$DP$43,"=D",FH16:FH43,"=X")</f>
        <v>0</v>
      </c>
      <c r="FH11" s="1829"/>
      <c r="FI11" s="1830">
        <f>SUMIFS(FI16:FI43,$DP$16:$DP$43,"=D",FJ16:FJ43,"=X")</f>
        <v>0</v>
      </c>
      <c r="FJ11" s="1829"/>
      <c r="FK11" s="1830">
        <f>SUMIFS(FK16:FK43,$DP$16:$DP$43,"=D",FL16:FL43,"=X")</f>
        <v>0</v>
      </c>
      <c r="FL11" s="1829"/>
      <c r="FM11" s="1830">
        <f>SUMIFS(FM16:FM43,$DP$16:$DP$43,"=D",FN16:FN43,"=X")</f>
        <v>0</v>
      </c>
      <c r="FN11" s="1829"/>
      <c r="FO11" s="1830">
        <f>SUMIFS(FO16:FO43,$DP$16:$DP$43,"=D",FP16:FP43,"=X")</f>
        <v>0</v>
      </c>
      <c r="FP11" s="1829"/>
      <c r="FQ11" s="1830">
        <f>SUMIFS(FQ16:FQ43,$DP$16:$DP$43,"=D",FR16:FR43,"=X")</f>
        <v>0</v>
      </c>
      <c r="FR11" s="1829"/>
      <c r="FS11" s="1831">
        <f>SUMIFS(FS16:FS43,$DP$16:$DP$43,"=D",FT16:FT43,"=X")</f>
        <v>0</v>
      </c>
      <c r="FT11" s="1486"/>
      <c r="FU11" s="1828">
        <f>SUMIFS(FU16:FU43,$DP$16:$DP$43,"=D",FV16:FV43,"=X")</f>
        <v>0</v>
      </c>
      <c r="FV11" s="1829"/>
      <c r="FW11" s="1830">
        <f>SUMIFS(FW16:FW43,$DP$16:$DP$43,"=D",FX16:FX43,"=X")</f>
        <v>0</v>
      </c>
      <c r="FX11" s="1829"/>
      <c r="FY11" s="1830">
        <f>SUMIFS(FY16:FY43,$DP$16:$DP$43,"=D",FZ16:FZ43,"=X")</f>
        <v>0</v>
      </c>
      <c r="FZ11" s="1829"/>
      <c r="GA11" s="1830">
        <f>SUMIFS(GA16:GA43,$DP$16:$DP$43,"=D",GB16:GB43,"=X")</f>
        <v>0</v>
      </c>
      <c r="GB11" s="1829"/>
      <c r="GC11" s="1830">
        <f>SUMIFS(GC16:GC43,$DP$16:$DP$43,"=D",GD16:GD43,"=X")</f>
        <v>0</v>
      </c>
      <c r="GD11" s="1829"/>
      <c r="GE11" s="1830">
        <f>SUMIFS(GE16:GE43,$DP$16:$DP$43,"=D",GF16:GF43,"=X")</f>
        <v>0</v>
      </c>
      <c r="GF11" s="1829"/>
      <c r="GG11" s="1831">
        <f>SUMIFS(GG16:GG43,$DP$16:$DP$43,"=D",GH16:GH43,"=X")</f>
        <v>0</v>
      </c>
      <c r="GH11" s="1486"/>
    </row>
    <row r="12" spans="3:381" s="1457" customFormat="1" ht="15.75" customHeight="1" thickTop="1">
      <c r="C12" s="95"/>
      <c r="J12" s="751"/>
      <c r="T12" s="1537"/>
      <c r="U12" s="1537"/>
      <c r="V12" s="1537"/>
      <c r="W12" s="1537"/>
      <c r="X12" s="1537"/>
      <c r="Y12" s="1537"/>
      <c r="Z12" s="1537"/>
      <c r="AA12" s="1537"/>
      <c r="AB12" s="1537"/>
      <c r="AC12" s="1537"/>
      <c r="AD12" s="1537"/>
      <c r="AE12" s="1537"/>
      <c r="AF12" s="1537"/>
      <c r="AG12" s="1537"/>
      <c r="AH12" s="1537"/>
      <c r="AI12" s="1537"/>
      <c r="AJ12" s="1537"/>
      <c r="AK12" s="1537"/>
      <c r="AL12" s="1537"/>
      <c r="AM12" s="1537"/>
      <c r="AN12" s="1537"/>
      <c r="AO12" s="1537"/>
      <c r="AP12" s="1537"/>
      <c r="AQ12" s="1537"/>
      <c r="AR12" s="1537"/>
      <c r="AS12" s="1537"/>
      <c r="AT12" s="1537"/>
      <c r="AU12" s="1537"/>
      <c r="AV12" s="1537"/>
      <c r="AW12" s="1537"/>
      <c r="AX12" s="1537"/>
      <c r="AY12" s="1537"/>
      <c r="AZ12" s="1537"/>
      <c r="BA12" s="1537"/>
      <c r="BB12" s="1537"/>
      <c r="BC12" s="1537"/>
      <c r="BD12" s="1537"/>
      <c r="BE12" s="1537"/>
      <c r="BF12" s="1537"/>
      <c r="BG12" s="1537"/>
      <c r="BH12" s="1537"/>
      <c r="BI12" s="1537"/>
      <c r="BJ12" s="1537"/>
      <c r="BK12" s="1537"/>
      <c r="BL12" s="1537"/>
      <c r="BM12" s="1537"/>
      <c r="BN12" s="1537"/>
      <c r="BO12" s="1537"/>
      <c r="BP12" s="1537"/>
      <c r="BQ12" s="1537"/>
      <c r="BR12" s="1537"/>
      <c r="BS12" s="1537"/>
      <c r="BT12" s="1537"/>
      <c r="BU12" s="1537"/>
      <c r="BV12" s="1537"/>
      <c r="BW12" s="1537"/>
      <c r="BX12" s="1537"/>
      <c r="BY12" s="1537"/>
      <c r="BZ12" s="1537"/>
      <c r="CA12" s="1537"/>
      <c r="CB12" s="1537"/>
      <c r="CC12" s="1537"/>
      <c r="CD12" s="1537"/>
      <c r="CE12" s="1537"/>
      <c r="CF12" s="1537"/>
      <c r="CG12" s="1537"/>
      <c r="CH12" s="1537"/>
      <c r="CI12" s="1537"/>
      <c r="CJ12" s="1537"/>
      <c r="CK12" s="1537"/>
      <c r="CL12" s="1537"/>
      <c r="CM12" s="1537"/>
      <c r="CN12" s="1537"/>
      <c r="CP12" s="95"/>
      <c r="CQ12" s="18"/>
      <c r="CR12" s="18"/>
      <c r="CS12" s="18"/>
      <c r="CT12" s="18"/>
      <c r="CU12" s="18"/>
      <c r="DN12" s="33"/>
      <c r="DO12" s="5088" t="s">
        <v>374</v>
      </c>
      <c r="DP12" s="4213">
        <f>'BİLGİ GİR'!BK25</f>
        <v>0</v>
      </c>
      <c r="DQ12" s="4201">
        <f>'BİLGİ GİR'!BL25</f>
        <v>4</v>
      </c>
      <c r="DR12" s="4198"/>
      <c r="DS12" s="4197">
        <f>'BİLGİ GİR'!BM25</f>
        <v>5</v>
      </c>
      <c r="DT12" s="4198"/>
      <c r="DU12" s="4197">
        <f>'BİLGİ GİR'!BN25</f>
        <v>6</v>
      </c>
      <c r="DV12" s="4198"/>
      <c r="DW12" s="4197">
        <f>'BİLGİ GİR'!BO25</f>
        <v>7</v>
      </c>
      <c r="DX12" s="4198"/>
      <c r="DY12" s="4197">
        <f>'BİLGİ GİR'!BP25</f>
        <v>8</v>
      </c>
      <c r="DZ12" s="4198"/>
      <c r="EA12" s="5081">
        <f>'BİLGİ GİR'!BQ25</f>
        <v>9</v>
      </c>
      <c r="EB12" s="5082"/>
      <c r="EC12" s="5083">
        <f>'BİLGİ GİR'!BR25</f>
        <v>10</v>
      </c>
      <c r="ED12" s="4142"/>
      <c r="EE12" s="4201">
        <f>'BİLGİ GİR'!BS25</f>
        <v>11</v>
      </c>
      <c r="EF12" s="4198"/>
      <c r="EG12" s="4197">
        <f>'BİLGİ GİR'!BT25</f>
        <v>12</v>
      </c>
      <c r="EH12" s="4198"/>
      <c r="EI12" s="4197">
        <f>'BİLGİ GİR'!BU25</f>
        <v>13</v>
      </c>
      <c r="EJ12" s="4198"/>
      <c r="EK12" s="4197">
        <f>'BİLGİ GİR'!BV25</f>
        <v>14</v>
      </c>
      <c r="EL12" s="4198"/>
      <c r="EM12" s="4197">
        <f>'BİLGİ GİR'!BW25</f>
        <v>15</v>
      </c>
      <c r="EN12" s="4198"/>
      <c r="EO12" s="5081">
        <f>'BİLGİ GİR'!BX25</f>
        <v>16</v>
      </c>
      <c r="EP12" s="5082"/>
      <c r="EQ12" s="5083">
        <f>'BİLGİ GİR'!BY25</f>
        <v>17</v>
      </c>
      <c r="ER12" s="4142"/>
      <c r="ES12" s="4201">
        <f>'BİLGİ GİR'!BZ25</f>
        <v>18</v>
      </c>
      <c r="ET12" s="4198"/>
      <c r="EU12" s="4197">
        <f>'BİLGİ GİR'!CA25</f>
        <v>19</v>
      </c>
      <c r="EV12" s="4198"/>
      <c r="EW12" s="4197">
        <f>'BİLGİ GİR'!CB25</f>
        <v>20</v>
      </c>
      <c r="EX12" s="4198"/>
      <c r="EY12" s="4197">
        <f>'BİLGİ GİR'!CC25</f>
        <v>21</v>
      </c>
      <c r="EZ12" s="4198"/>
      <c r="FA12" s="4197">
        <f>'BİLGİ GİR'!CD25</f>
        <v>22</v>
      </c>
      <c r="FB12" s="4198"/>
      <c r="FC12" s="5081">
        <f>'BİLGİ GİR'!CE25</f>
        <v>23</v>
      </c>
      <c r="FD12" s="5082"/>
      <c r="FE12" s="5083">
        <f>'BİLGİ GİR'!CF25</f>
        <v>24</v>
      </c>
      <c r="FF12" s="4142"/>
      <c r="FG12" s="4201">
        <f>'BİLGİ GİR'!CG25</f>
        <v>25</v>
      </c>
      <c r="FH12" s="4198"/>
      <c r="FI12" s="4197">
        <f>'BİLGİ GİR'!CH25</f>
        <v>26</v>
      </c>
      <c r="FJ12" s="4198"/>
      <c r="FK12" s="4197">
        <f>'BİLGİ GİR'!CI25</f>
        <v>27</v>
      </c>
      <c r="FL12" s="4198"/>
      <c r="FM12" s="4197">
        <f>'BİLGİ GİR'!CJ25</f>
        <v>28</v>
      </c>
      <c r="FN12" s="4198"/>
      <c r="FO12" s="4197">
        <f>'BİLGİ GİR'!CK25</f>
        <v>29</v>
      </c>
      <c r="FP12" s="4198"/>
      <c r="FQ12" s="5081">
        <f>'BİLGİ GİR'!CL25</f>
        <v>30</v>
      </c>
      <c r="FR12" s="5082"/>
      <c r="FS12" s="5083">
        <f>'BİLGİ GİR'!CM25</f>
        <v>31</v>
      </c>
      <c r="FT12" s="4142"/>
      <c r="FU12" s="4201">
        <f>'BİLGİ GİR'!CN25</f>
        <v>1</v>
      </c>
      <c r="FV12" s="4198"/>
      <c r="FW12" s="4197">
        <f>'BİLGİ GİR'!CO25</f>
        <v>2</v>
      </c>
      <c r="FX12" s="4198"/>
      <c r="FY12" s="4197">
        <f>'BİLGİ GİR'!CP25</f>
        <v>3</v>
      </c>
      <c r="FZ12" s="4198"/>
      <c r="GA12" s="4197">
        <f>'BİLGİ GİR'!CQ25</f>
        <v>4</v>
      </c>
      <c r="GB12" s="4198"/>
      <c r="GC12" s="4197">
        <f>'BİLGİ GİR'!CR25</f>
        <v>5</v>
      </c>
      <c r="GD12" s="4198"/>
      <c r="GE12" s="5081">
        <f>'BİLGİ GİR'!CS25</f>
        <v>6</v>
      </c>
      <c r="GF12" s="5082"/>
      <c r="GG12" s="5083">
        <f>'BİLGİ GİR'!CT25</f>
        <v>7</v>
      </c>
      <c r="GH12" s="4142"/>
      <c r="GL12" s="1298"/>
      <c r="GM12" s="1298"/>
      <c r="GN12" s="1298"/>
      <c r="GO12" s="1298"/>
      <c r="GP12" s="1298"/>
      <c r="GQ12" s="1298"/>
      <c r="GR12" s="1298"/>
      <c r="GS12" s="1298"/>
      <c r="GT12" s="1298"/>
      <c r="GU12" s="1298"/>
      <c r="GV12" s="1298"/>
      <c r="GW12" s="1298"/>
      <c r="GX12" s="1298"/>
      <c r="GY12" s="1298"/>
      <c r="GZ12" s="1298"/>
      <c r="HA12" s="1298"/>
      <c r="HB12" s="1298"/>
      <c r="HC12" s="1298"/>
      <c r="HD12" s="1298"/>
      <c r="HE12" s="1298"/>
      <c r="HF12" s="1298"/>
      <c r="HG12" s="1298"/>
      <c r="HH12" s="1298"/>
      <c r="HI12" s="1298"/>
      <c r="HJ12" s="1298"/>
      <c r="HK12" s="1298"/>
      <c r="HL12" s="1298"/>
      <c r="HM12" s="1298"/>
      <c r="HN12" s="1298"/>
      <c r="HO12" s="1298"/>
      <c r="HP12" s="1298"/>
      <c r="HQ12" s="1298"/>
      <c r="HR12" s="1298"/>
      <c r="HS12" s="1298"/>
      <c r="HT12" s="1298"/>
      <c r="HU12" s="1298"/>
      <c r="HV12" s="1298"/>
      <c r="HW12" s="1298"/>
      <c r="HX12" s="1298"/>
      <c r="HY12" s="1298"/>
      <c r="HZ12" s="1298"/>
      <c r="IA12" s="1298"/>
      <c r="IB12" s="1298"/>
      <c r="IC12" s="1298"/>
      <c r="ID12" s="1298"/>
      <c r="IE12" s="1298"/>
      <c r="IF12" s="1298"/>
      <c r="IG12" s="1298"/>
      <c r="IH12" s="1298"/>
      <c r="II12" s="1298"/>
      <c r="IJ12" s="1298"/>
      <c r="IK12" s="1298"/>
      <c r="IL12" s="1298"/>
      <c r="IM12" s="1298"/>
      <c r="IN12" s="1298"/>
      <c r="IO12" s="1298"/>
      <c r="IP12" s="1298"/>
      <c r="IQ12" s="1298"/>
      <c r="IR12" s="1298"/>
      <c r="IS12" s="1298"/>
      <c r="IT12" s="1298"/>
      <c r="IU12" s="1298"/>
      <c r="IV12" s="1298"/>
      <c r="IW12" s="1298"/>
      <c r="IX12" s="1298"/>
      <c r="IY12" s="1298"/>
      <c r="IZ12" s="1298"/>
      <c r="JA12" s="1298"/>
      <c r="JB12" s="1298"/>
      <c r="JD12" s="38"/>
      <c r="JO12" s="1298"/>
      <c r="JP12" s="1298"/>
      <c r="JQ12" s="1298"/>
      <c r="JR12" s="1298"/>
      <c r="JS12" s="1298"/>
      <c r="JT12" s="1298"/>
      <c r="JU12" s="1298"/>
      <c r="JV12" s="1298"/>
      <c r="JW12" s="1298"/>
      <c r="JX12" s="1298"/>
      <c r="JY12" s="1298"/>
      <c r="JZ12" s="1298"/>
      <c r="KA12" s="1298"/>
      <c r="KB12" s="1298"/>
      <c r="KC12" s="1298"/>
      <c r="KD12" s="1298"/>
      <c r="KE12" s="1298"/>
      <c r="KF12" s="1298"/>
      <c r="KG12" s="1298"/>
      <c r="KH12" s="1298"/>
      <c r="KI12" s="1298"/>
      <c r="KJ12" s="1298"/>
      <c r="KK12" s="1298"/>
      <c r="KL12" s="1298"/>
      <c r="KM12" s="1298"/>
      <c r="KN12" s="1298"/>
      <c r="KO12" s="1298"/>
      <c r="KP12" s="1298"/>
      <c r="KQ12" s="1298"/>
      <c r="KR12" s="1298"/>
      <c r="KS12" s="1298"/>
      <c r="KT12" s="1298"/>
      <c r="KU12" s="1298"/>
      <c r="KV12" s="1298"/>
      <c r="KW12" s="1298"/>
      <c r="KX12" s="1298"/>
      <c r="KY12" s="1298"/>
      <c r="KZ12" s="1298"/>
      <c r="LA12" s="1298"/>
      <c r="LB12" s="1298"/>
      <c r="LC12" s="1298"/>
      <c r="LD12" s="1298"/>
      <c r="LE12" s="1298"/>
      <c r="LF12" s="1298"/>
      <c r="LG12" s="1298"/>
      <c r="LH12" s="1298"/>
      <c r="LI12" s="1298"/>
      <c r="LJ12" s="1298"/>
      <c r="LK12" s="1298"/>
      <c r="LL12" s="1298"/>
      <c r="LM12" s="1298"/>
      <c r="LN12" s="1298"/>
      <c r="LO12" s="1298"/>
      <c r="LP12" s="1298"/>
      <c r="LQ12" s="1298"/>
      <c r="LR12" s="1298"/>
      <c r="LS12" s="1298"/>
      <c r="LT12" s="1298"/>
      <c r="LU12" s="1298"/>
      <c r="LV12" s="1298"/>
      <c r="LW12" s="1298"/>
      <c r="LX12" s="1298"/>
      <c r="LY12" s="1298"/>
      <c r="LZ12" s="1298"/>
      <c r="MA12" s="1298"/>
      <c r="MB12" s="1298"/>
      <c r="MC12" s="1298"/>
      <c r="MD12" s="1298"/>
      <c r="ME12" s="1298"/>
      <c r="MG12" s="81"/>
      <c r="MH12" s="38"/>
      <c r="MP12" s="38"/>
      <c r="MQ12" s="38"/>
      <c r="MR12" s="1537"/>
      <c r="MS12" s="1537"/>
      <c r="MT12" s="1537"/>
      <c r="MU12" s="1537"/>
      <c r="MV12" s="1537"/>
      <c r="MW12" s="1537"/>
      <c r="MX12" s="1537"/>
      <c r="MY12" s="1537"/>
      <c r="MZ12" s="1537"/>
      <c r="NA12" s="38"/>
      <c r="NI12" s="1353"/>
    </row>
    <row r="13" spans="3:381" s="1457" customFormat="1" ht="16.5" customHeight="1" thickBot="1">
      <c r="C13" s="95"/>
      <c r="J13" s="751"/>
      <c r="T13" s="1537"/>
      <c r="U13" s="1537"/>
      <c r="V13" s="1537"/>
      <c r="W13" s="1537"/>
      <c r="X13" s="1537"/>
      <c r="Y13" s="1537"/>
      <c r="Z13" s="1537"/>
      <c r="AA13" s="1537"/>
      <c r="AB13" s="1537"/>
      <c r="AC13" s="1537"/>
      <c r="AD13" s="1537"/>
      <c r="AE13" s="1537"/>
      <c r="AF13" s="1537"/>
      <c r="AG13" s="1537"/>
      <c r="AH13" s="1537"/>
      <c r="AI13" s="1537"/>
      <c r="AJ13" s="1537"/>
      <c r="AK13" s="1537"/>
      <c r="AL13" s="1537"/>
      <c r="AM13" s="1537"/>
      <c r="AN13" s="1537"/>
      <c r="AO13" s="1537"/>
      <c r="AP13" s="1537"/>
      <c r="AQ13" s="1537"/>
      <c r="AR13" s="1537"/>
      <c r="AS13" s="1537"/>
      <c r="AT13" s="1537"/>
      <c r="AU13" s="1537"/>
      <c r="AV13" s="1537"/>
      <c r="AW13" s="1537"/>
      <c r="AX13" s="1537"/>
      <c r="AY13" s="1537"/>
      <c r="AZ13" s="1537"/>
      <c r="BA13" s="1537"/>
      <c r="BB13" s="1537"/>
      <c r="BC13" s="1537"/>
      <c r="BD13" s="1537"/>
      <c r="BE13" s="1537"/>
      <c r="BF13" s="1537"/>
      <c r="BG13" s="1537"/>
      <c r="BH13" s="1537"/>
      <c r="BI13" s="1537"/>
      <c r="BJ13" s="1537"/>
      <c r="BK13" s="1537"/>
      <c r="BL13" s="1537"/>
      <c r="BM13" s="1537"/>
      <c r="BN13" s="1537"/>
      <c r="BO13" s="1537"/>
      <c r="BP13" s="1537"/>
      <c r="BQ13" s="1537"/>
      <c r="BR13" s="1537"/>
      <c r="BS13" s="1537"/>
      <c r="BT13" s="1537"/>
      <c r="BU13" s="1537"/>
      <c r="BV13" s="1537"/>
      <c r="BW13" s="1537"/>
      <c r="BX13" s="1537"/>
      <c r="BY13" s="1537"/>
      <c r="BZ13" s="1537"/>
      <c r="CA13" s="1537"/>
      <c r="CB13" s="1537"/>
      <c r="CC13" s="1537"/>
      <c r="CD13" s="1537"/>
      <c r="CE13" s="1537"/>
      <c r="CF13" s="1537"/>
      <c r="CG13" s="1537"/>
      <c r="CH13" s="1537"/>
      <c r="CI13" s="1537"/>
      <c r="CJ13" s="1537"/>
      <c r="CK13" s="1537"/>
      <c r="CL13" s="1537"/>
      <c r="CM13" s="1537"/>
      <c r="CN13" s="1537"/>
      <c r="CP13" s="95"/>
      <c r="CQ13" s="18"/>
      <c r="CR13" s="18"/>
      <c r="CS13" s="18"/>
      <c r="CT13" s="18"/>
      <c r="CU13" s="18"/>
      <c r="DN13" s="1453"/>
      <c r="DO13" s="5089"/>
      <c r="DP13" s="4214"/>
      <c r="DQ13" s="4116" t="str">
        <f>'BİLGİ GİR'!BL26</f>
        <v>Pzt</v>
      </c>
      <c r="DR13" s="4117"/>
      <c r="DS13" s="4118" t="str">
        <f>'BİLGİ GİR'!BM26</f>
        <v>Sal</v>
      </c>
      <c r="DT13" s="4119"/>
      <c r="DU13" s="4118" t="str">
        <f>'BİLGİ GİR'!BN26</f>
        <v>Çar</v>
      </c>
      <c r="DV13" s="4119"/>
      <c r="DW13" s="4118" t="str">
        <f>'BİLGİ GİR'!BO26</f>
        <v>Per</v>
      </c>
      <c r="DX13" s="4119"/>
      <c r="DY13" s="4118" t="str">
        <f>'BİLGİ GİR'!BP26</f>
        <v>Cum</v>
      </c>
      <c r="DZ13" s="4119"/>
      <c r="EA13" s="4120" t="str">
        <f>'BİLGİ GİR'!BQ26</f>
        <v>Cmt</v>
      </c>
      <c r="EB13" s="4121"/>
      <c r="EC13" s="4120" t="str">
        <f>'BİLGİ GİR'!BR26</f>
        <v>Paz</v>
      </c>
      <c r="ED13" s="4129"/>
      <c r="EE13" s="4116" t="str">
        <f>'BİLGİ GİR'!BS26</f>
        <v>Pzt</v>
      </c>
      <c r="EF13" s="4117"/>
      <c r="EG13" s="4118" t="str">
        <f>'BİLGİ GİR'!BT26</f>
        <v>Sal</v>
      </c>
      <c r="EH13" s="4119"/>
      <c r="EI13" s="4118" t="str">
        <f>'BİLGİ GİR'!BU26</f>
        <v>Çar</v>
      </c>
      <c r="EJ13" s="4119"/>
      <c r="EK13" s="4118" t="str">
        <f>'BİLGİ GİR'!BV26</f>
        <v>Per</v>
      </c>
      <c r="EL13" s="4119"/>
      <c r="EM13" s="4118" t="str">
        <f>'BİLGİ GİR'!BW26</f>
        <v>Cum</v>
      </c>
      <c r="EN13" s="4119"/>
      <c r="EO13" s="4120" t="str">
        <f>'BİLGİ GİR'!BX26</f>
        <v>Cmt</v>
      </c>
      <c r="EP13" s="4121"/>
      <c r="EQ13" s="4120" t="str">
        <f>'BİLGİ GİR'!BY26</f>
        <v>Paz</v>
      </c>
      <c r="ER13" s="4129"/>
      <c r="ES13" s="4116" t="str">
        <f>'BİLGİ GİR'!BZ26</f>
        <v>Pzt</v>
      </c>
      <c r="ET13" s="4117"/>
      <c r="EU13" s="4118" t="str">
        <f>'BİLGİ GİR'!CA26</f>
        <v>Sal</v>
      </c>
      <c r="EV13" s="4119"/>
      <c r="EW13" s="4118" t="str">
        <f>'BİLGİ GİR'!CB26</f>
        <v>Çar</v>
      </c>
      <c r="EX13" s="4119"/>
      <c r="EY13" s="4118" t="str">
        <f>'BİLGİ GİR'!CC26</f>
        <v>Per</v>
      </c>
      <c r="EZ13" s="4119"/>
      <c r="FA13" s="4118" t="str">
        <f>'BİLGİ GİR'!CD26</f>
        <v>Cum</v>
      </c>
      <c r="FB13" s="4119"/>
      <c r="FC13" s="4120" t="str">
        <f>'BİLGİ GİR'!CE26</f>
        <v>Cmt</v>
      </c>
      <c r="FD13" s="4121"/>
      <c r="FE13" s="4120" t="str">
        <f>'BİLGİ GİR'!CF26</f>
        <v>Paz</v>
      </c>
      <c r="FF13" s="4129"/>
      <c r="FG13" s="4116" t="str">
        <f>'BİLGİ GİR'!CG26</f>
        <v>Pzt</v>
      </c>
      <c r="FH13" s="4117"/>
      <c r="FI13" s="4118" t="str">
        <f>'BİLGİ GİR'!CH26</f>
        <v>Sal</v>
      </c>
      <c r="FJ13" s="4119"/>
      <c r="FK13" s="4118" t="str">
        <f>'BİLGİ GİR'!CI26</f>
        <v>Çar</v>
      </c>
      <c r="FL13" s="4119"/>
      <c r="FM13" s="4118" t="str">
        <f>'BİLGİ GİR'!CJ26</f>
        <v>Per</v>
      </c>
      <c r="FN13" s="4119"/>
      <c r="FO13" s="4118" t="str">
        <f>'BİLGİ GİR'!CK26</f>
        <v>Cum</v>
      </c>
      <c r="FP13" s="4119"/>
      <c r="FQ13" s="4120" t="str">
        <f>'BİLGİ GİR'!CL26</f>
        <v>Cmt</v>
      </c>
      <c r="FR13" s="4121"/>
      <c r="FS13" s="4120" t="str">
        <f>'BİLGİ GİR'!CM26</f>
        <v>Paz</v>
      </c>
      <c r="FT13" s="4129"/>
      <c r="FU13" s="4116" t="str">
        <f>'BİLGİ GİR'!CN26</f>
        <v/>
      </c>
      <c r="FV13" s="4117"/>
      <c r="FW13" s="4118" t="str">
        <f>'BİLGİ GİR'!CO26</f>
        <v/>
      </c>
      <c r="FX13" s="4119"/>
      <c r="FY13" s="4118" t="str">
        <f>'BİLGİ GİR'!CP26</f>
        <v/>
      </c>
      <c r="FZ13" s="4119"/>
      <c r="GA13" s="4118" t="str">
        <f>'BİLGİ GİR'!CQ26</f>
        <v/>
      </c>
      <c r="GB13" s="4119"/>
      <c r="GC13" s="4118" t="str">
        <f>'BİLGİ GİR'!CR26</f>
        <v/>
      </c>
      <c r="GD13" s="4119"/>
      <c r="GE13" s="4120" t="str">
        <f>'BİLGİ GİR'!CS26</f>
        <v/>
      </c>
      <c r="GF13" s="4121"/>
      <c r="GG13" s="4120" t="str">
        <f>'BİLGİ GİR'!CT26</f>
        <v/>
      </c>
      <c r="GH13" s="4129"/>
      <c r="GK13" s="4122" t="s">
        <v>161</v>
      </c>
      <c r="GL13" s="4122"/>
      <c r="GM13" s="4122"/>
      <c r="GN13" s="4122"/>
      <c r="GO13" s="4122"/>
      <c r="GP13" s="4122"/>
      <c r="GQ13" s="4122"/>
      <c r="GR13" s="4122"/>
      <c r="GS13" s="4122"/>
      <c r="GT13" s="4122"/>
      <c r="GU13" s="4122"/>
      <c r="GV13" s="4122"/>
      <c r="GW13" s="4122"/>
      <c r="GX13" s="4122"/>
      <c r="GY13" s="4122"/>
      <c r="GZ13" s="4122"/>
      <c r="HA13" s="4122"/>
      <c r="HB13" s="4122"/>
      <c r="HC13" s="4122"/>
      <c r="HD13" s="4122"/>
      <c r="HE13" s="4122"/>
      <c r="HF13" s="4122"/>
      <c r="HG13" s="4122"/>
      <c r="HH13" s="4122"/>
      <c r="HI13" s="4122"/>
      <c r="HJ13" s="4122"/>
      <c r="HK13" s="4122"/>
      <c r="HL13" s="4122"/>
      <c r="HM13" s="4122"/>
      <c r="HN13" s="4122"/>
      <c r="HO13" s="4122"/>
      <c r="HP13" s="4122"/>
      <c r="HQ13" s="4122"/>
      <c r="HR13" s="4122"/>
      <c r="HS13" s="4122"/>
      <c r="HT13" s="4122"/>
      <c r="HU13" s="4122"/>
      <c r="HV13" s="4122"/>
      <c r="HW13" s="4122"/>
      <c r="HX13" s="4122"/>
      <c r="HY13" s="4122"/>
      <c r="HZ13" s="4122"/>
      <c r="IA13" s="4122"/>
      <c r="IB13" s="4122"/>
      <c r="IC13" s="4122"/>
      <c r="ID13" s="4122"/>
      <c r="IE13" s="4122"/>
      <c r="IF13" s="4122"/>
      <c r="IG13" s="4122"/>
      <c r="IH13" s="4122"/>
      <c r="II13" s="4122"/>
      <c r="IJ13" s="4122"/>
      <c r="IK13" s="4122"/>
      <c r="IL13" s="4122"/>
      <c r="IM13" s="4122"/>
      <c r="IN13" s="4122"/>
      <c r="IO13" s="4122"/>
      <c r="IP13" s="4122"/>
      <c r="IQ13" s="4122"/>
      <c r="IR13" s="4122"/>
      <c r="IS13" s="4122"/>
      <c r="IT13" s="4122"/>
      <c r="IU13" s="4122"/>
      <c r="IV13" s="4122"/>
      <c r="IW13" s="4122"/>
      <c r="IX13" s="4122"/>
      <c r="IY13" s="4122"/>
      <c r="IZ13" s="4122"/>
      <c r="JA13" s="4122"/>
      <c r="JB13" s="4122"/>
      <c r="JD13" s="38"/>
      <c r="JM13" s="4122" t="s">
        <v>162</v>
      </c>
      <c r="JN13" s="4122"/>
      <c r="JO13" s="4122"/>
      <c r="JP13" s="4122"/>
      <c r="JQ13" s="4122"/>
      <c r="JR13" s="4122"/>
      <c r="JS13" s="4122"/>
      <c r="JT13" s="4122"/>
      <c r="JU13" s="4122"/>
      <c r="JV13" s="4122"/>
      <c r="JW13" s="4122"/>
      <c r="JX13" s="4122"/>
      <c r="JY13" s="4122"/>
      <c r="JZ13" s="4122"/>
      <c r="KA13" s="4122"/>
      <c r="KB13" s="4122"/>
      <c r="KC13" s="4122"/>
      <c r="KD13" s="4122"/>
      <c r="KE13" s="4122"/>
      <c r="KF13" s="4122"/>
      <c r="KG13" s="4122"/>
      <c r="KH13" s="4122"/>
      <c r="KI13" s="4122"/>
      <c r="KJ13" s="4122"/>
      <c r="KK13" s="4122"/>
      <c r="KL13" s="4122"/>
      <c r="KM13" s="4122"/>
      <c r="KN13" s="4122"/>
      <c r="KO13" s="4122"/>
      <c r="KP13" s="4122"/>
      <c r="KQ13" s="4122"/>
      <c r="KR13" s="4122"/>
      <c r="KS13" s="4122"/>
      <c r="KT13" s="4122"/>
      <c r="KU13" s="4122"/>
      <c r="KV13" s="4122"/>
      <c r="KW13" s="4122"/>
      <c r="KX13" s="4122"/>
      <c r="KY13" s="4122"/>
      <c r="KZ13" s="4122"/>
      <c r="LA13" s="4122"/>
      <c r="LB13" s="4122"/>
      <c r="LC13" s="4122"/>
      <c r="LD13" s="4122"/>
      <c r="LE13" s="4122"/>
      <c r="LF13" s="4122"/>
      <c r="LG13" s="4122"/>
      <c r="LH13" s="4122"/>
      <c r="LI13" s="4122"/>
      <c r="LJ13" s="4122"/>
      <c r="LK13" s="4122"/>
      <c r="LL13" s="4122"/>
      <c r="LM13" s="4122"/>
      <c r="LN13" s="4122"/>
      <c r="LO13" s="4122"/>
      <c r="LP13" s="4122"/>
      <c r="LQ13" s="4122"/>
      <c r="LR13" s="4122"/>
      <c r="LS13" s="4122"/>
      <c r="LT13" s="4122"/>
      <c r="LU13" s="4122"/>
      <c r="LV13" s="4122"/>
      <c r="LW13" s="4122"/>
      <c r="LX13" s="4122"/>
      <c r="LY13" s="4122"/>
      <c r="LZ13" s="4122"/>
      <c r="MA13" s="4122"/>
      <c r="MB13" s="4122"/>
      <c r="MC13" s="4122"/>
      <c r="MD13" s="4122"/>
      <c r="ME13" s="1298"/>
      <c r="MG13" s="81"/>
      <c r="MH13" s="38"/>
      <c r="MP13" s="38"/>
      <c r="MQ13" s="38"/>
      <c r="MR13" s="4146"/>
      <c r="MS13" s="4146"/>
      <c r="MT13" s="4146"/>
      <c r="MU13" s="4146"/>
      <c r="MV13" s="4146"/>
      <c r="MW13" s="4146"/>
      <c r="MX13" s="4146"/>
      <c r="MY13" s="1537"/>
      <c r="MZ13" s="1537"/>
      <c r="NA13" s="38"/>
      <c r="NI13" s="1353"/>
    </row>
    <row r="14" spans="3:381" ht="15" hidden="1" customHeight="1" thickTop="1" thickBot="1">
      <c r="C14" s="5077" t="s">
        <v>167</v>
      </c>
      <c r="D14" s="5077"/>
      <c r="E14" s="5077"/>
      <c r="F14" s="5077"/>
      <c r="G14" s="5077"/>
      <c r="H14" s="5077"/>
      <c r="I14" s="1415"/>
      <c r="J14" s="1415"/>
      <c r="L14" s="5077" t="s">
        <v>165</v>
      </c>
      <c r="M14" s="5077"/>
      <c r="N14" s="5077"/>
      <c r="O14" s="5077"/>
      <c r="P14" s="5077"/>
      <c r="Q14" s="5077"/>
      <c r="R14" s="1535"/>
      <c r="S14" s="1535"/>
      <c r="T14" s="1535"/>
      <c r="W14" s="4189"/>
      <c r="X14" s="4189"/>
      <c r="Y14" s="4189"/>
      <c r="Z14" s="4189"/>
      <c r="AA14" s="4189"/>
      <c r="AB14" s="4189"/>
      <c r="AC14" s="4189"/>
      <c r="AD14" s="4189"/>
      <c r="AE14" s="4189"/>
      <c r="AF14" s="4189"/>
      <c r="AG14" s="4189"/>
      <c r="AH14" s="4189"/>
      <c r="AI14" s="4189"/>
      <c r="AJ14" s="4189"/>
      <c r="AK14" s="4189"/>
      <c r="AL14" s="4189"/>
      <c r="AM14" s="4189"/>
      <c r="AN14" s="4189"/>
      <c r="AO14" s="4189"/>
      <c r="AP14" s="4189"/>
      <c r="AQ14" s="4189"/>
      <c r="AR14" s="4189"/>
      <c r="AS14" s="4189"/>
      <c r="AT14" s="4189"/>
      <c r="AU14" s="4189"/>
      <c r="AV14" s="4189"/>
      <c r="AW14" s="4189"/>
      <c r="AX14" s="4189"/>
      <c r="AY14" s="4189"/>
      <c r="AZ14" s="4189"/>
      <c r="BA14" s="4189"/>
      <c r="BB14" s="4189"/>
      <c r="BC14" s="4189"/>
      <c r="BD14" s="4189"/>
      <c r="BE14" s="4189"/>
      <c r="BF14" s="4189"/>
      <c r="BG14" s="4189"/>
      <c r="BH14" s="4189"/>
      <c r="BI14" s="4189"/>
      <c r="BJ14" s="4189"/>
      <c r="BK14" s="4189"/>
      <c r="BL14" s="4189"/>
      <c r="BM14" s="4189"/>
      <c r="BN14" s="4189"/>
      <c r="BO14" s="4189"/>
      <c r="BP14" s="4189"/>
      <c r="BQ14" s="4189"/>
      <c r="BR14" s="4189"/>
      <c r="BS14" s="4189"/>
      <c r="BT14" s="4189"/>
      <c r="BU14" s="4189"/>
      <c r="BV14" s="4189"/>
      <c r="BW14" s="4189"/>
      <c r="BX14" s="4189"/>
      <c r="BY14" s="4189"/>
      <c r="BZ14" s="4189"/>
      <c r="CA14" s="4189"/>
      <c r="CB14" s="4189"/>
      <c r="CC14" s="4189"/>
      <c r="CD14" s="4189"/>
      <c r="CE14" s="4189"/>
      <c r="CF14" s="4189"/>
      <c r="CG14" s="4189"/>
      <c r="CH14" s="4189"/>
      <c r="CI14" s="4189"/>
      <c r="CJ14" s="4189"/>
      <c r="CK14" s="4189"/>
      <c r="CL14" s="4189"/>
      <c r="CM14" s="4189"/>
      <c r="CN14" s="4189"/>
      <c r="CP14" s="5078" t="s">
        <v>179</v>
      </c>
      <c r="CQ14" s="5078"/>
      <c r="CR14" s="5078"/>
      <c r="CS14" s="5078"/>
      <c r="CT14" s="5078"/>
      <c r="CU14" s="5078"/>
      <c r="DN14" s="1453"/>
      <c r="DO14" s="5094" t="s">
        <v>181</v>
      </c>
      <c r="DP14" s="5095"/>
      <c r="DQ14" s="5095"/>
      <c r="DR14" s="5095"/>
      <c r="DS14" s="5095"/>
      <c r="DT14" s="5095"/>
      <c r="DU14" s="5095"/>
      <c r="DV14" s="5095"/>
      <c r="DW14" s="5095"/>
      <c r="DX14" s="5095"/>
      <c r="DY14" s="5095"/>
      <c r="DZ14" s="5095"/>
      <c r="EA14" s="5095"/>
      <c r="EB14" s="5095"/>
      <c r="EC14" s="5095"/>
      <c r="ED14" s="5095"/>
      <c r="EE14" s="5095"/>
      <c r="EF14" s="5095"/>
      <c r="EG14" s="5095"/>
      <c r="EH14" s="5095"/>
      <c r="EI14" s="5095"/>
      <c r="EJ14" s="5095"/>
      <c r="EK14" s="5095"/>
      <c r="EL14" s="5095"/>
      <c r="EM14" s="5095"/>
      <c r="EN14" s="5095"/>
      <c r="EO14" s="5095"/>
      <c r="EP14" s="5095"/>
      <c r="EQ14" s="5095"/>
      <c r="ER14" s="5095"/>
      <c r="ES14" s="5095"/>
      <c r="ET14" s="5095"/>
      <c r="EU14" s="5095"/>
      <c r="EV14" s="5095"/>
      <c r="EW14" s="5095"/>
      <c r="EX14" s="5095"/>
      <c r="EY14" s="5095"/>
      <c r="EZ14" s="5095"/>
      <c r="FA14" s="5095"/>
      <c r="FB14" s="5095"/>
      <c r="FC14" s="5095"/>
      <c r="FD14" s="5095"/>
      <c r="FE14" s="5095"/>
      <c r="FF14" s="5095"/>
      <c r="FG14" s="5095"/>
      <c r="FH14" s="5095"/>
      <c r="FI14" s="5095"/>
      <c r="FJ14" s="5095"/>
      <c r="FK14" s="5095"/>
      <c r="FL14" s="5095"/>
      <c r="FM14" s="5095"/>
      <c r="FN14" s="5095"/>
      <c r="FO14" s="5095"/>
      <c r="FP14" s="5095"/>
      <c r="FQ14" s="5095"/>
      <c r="FR14" s="5095"/>
      <c r="FS14" s="5095"/>
      <c r="FT14" s="5095"/>
      <c r="FU14" s="5095"/>
      <c r="FV14" s="5095"/>
      <c r="FW14" s="5095"/>
      <c r="FX14" s="5095"/>
      <c r="FY14" s="5095"/>
      <c r="FZ14" s="5095"/>
      <c r="GA14" s="5095"/>
      <c r="GB14" s="5095"/>
      <c r="GC14" s="5095"/>
      <c r="GD14" s="5095"/>
      <c r="GE14" s="5095"/>
      <c r="GF14" s="5095"/>
      <c r="GG14" s="5095"/>
      <c r="GH14" s="5096"/>
      <c r="GL14" s="1357" t="str">
        <f>'BİLGİ GİR'!BL26</f>
        <v>Pzt</v>
      </c>
      <c r="GM14" s="1295">
        <f t="shared" ref="GM14:IX14" si="37">DR13</f>
        <v>0</v>
      </c>
      <c r="GN14" s="3" t="str">
        <f t="shared" si="37"/>
        <v>Sal</v>
      </c>
      <c r="GO14" s="3">
        <f t="shared" si="37"/>
        <v>0</v>
      </c>
      <c r="GP14" s="3" t="str">
        <f t="shared" si="37"/>
        <v>Çar</v>
      </c>
      <c r="GQ14" s="3">
        <f t="shared" si="37"/>
        <v>0</v>
      </c>
      <c r="GR14" s="3" t="str">
        <f t="shared" si="37"/>
        <v>Per</v>
      </c>
      <c r="GS14" s="3">
        <f t="shared" si="37"/>
        <v>0</v>
      </c>
      <c r="GT14" s="3" t="str">
        <f t="shared" si="37"/>
        <v>Cum</v>
      </c>
      <c r="GU14" s="3">
        <f t="shared" si="37"/>
        <v>0</v>
      </c>
      <c r="GV14" s="3" t="str">
        <f t="shared" si="37"/>
        <v>Cmt</v>
      </c>
      <c r="GW14" s="3">
        <f t="shared" si="37"/>
        <v>0</v>
      </c>
      <c r="GX14" s="3" t="str">
        <f t="shared" si="37"/>
        <v>Paz</v>
      </c>
      <c r="GY14" s="3">
        <f t="shared" si="37"/>
        <v>0</v>
      </c>
      <c r="GZ14" s="3" t="str">
        <f t="shared" si="37"/>
        <v>Pzt</v>
      </c>
      <c r="HA14" s="3">
        <f t="shared" si="37"/>
        <v>0</v>
      </c>
      <c r="HB14" s="3" t="str">
        <f t="shared" si="37"/>
        <v>Sal</v>
      </c>
      <c r="HC14" s="3">
        <f t="shared" si="37"/>
        <v>0</v>
      </c>
      <c r="HD14" s="3" t="str">
        <f t="shared" si="37"/>
        <v>Çar</v>
      </c>
      <c r="HE14" s="3">
        <f t="shared" si="37"/>
        <v>0</v>
      </c>
      <c r="HF14" s="3" t="str">
        <f t="shared" si="37"/>
        <v>Per</v>
      </c>
      <c r="HG14" s="3">
        <f t="shared" si="37"/>
        <v>0</v>
      </c>
      <c r="HH14" s="3" t="str">
        <f t="shared" si="37"/>
        <v>Cum</v>
      </c>
      <c r="HI14" s="3">
        <f t="shared" si="37"/>
        <v>0</v>
      </c>
      <c r="HJ14" s="3" t="str">
        <f t="shared" si="37"/>
        <v>Cmt</v>
      </c>
      <c r="HK14" s="3">
        <f t="shared" si="37"/>
        <v>0</v>
      </c>
      <c r="HL14" s="3" t="str">
        <f t="shared" si="37"/>
        <v>Paz</v>
      </c>
      <c r="HM14" s="3">
        <f t="shared" si="37"/>
        <v>0</v>
      </c>
      <c r="HN14" s="3" t="str">
        <f t="shared" si="37"/>
        <v>Pzt</v>
      </c>
      <c r="HO14" s="3">
        <f t="shared" si="37"/>
        <v>0</v>
      </c>
      <c r="HP14" s="3" t="str">
        <f t="shared" si="37"/>
        <v>Sal</v>
      </c>
      <c r="HQ14" s="3">
        <f t="shared" si="37"/>
        <v>0</v>
      </c>
      <c r="HR14" s="3" t="str">
        <f t="shared" si="37"/>
        <v>Çar</v>
      </c>
      <c r="HS14" s="3">
        <f t="shared" si="37"/>
        <v>0</v>
      </c>
      <c r="HT14" s="3" t="str">
        <f t="shared" si="37"/>
        <v>Per</v>
      </c>
      <c r="HU14" s="3">
        <f t="shared" si="37"/>
        <v>0</v>
      </c>
      <c r="HV14" s="3" t="str">
        <f t="shared" si="37"/>
        <v>Cum</v>
      </c>
      <c r="HW14" s="3">
        <f t="shared" si="37"/>
        <v>0</v>
      </c>
      <c r="HX14" s="3" t="str">
        <f t="shared" si="37"/>
        <v>Cmt</v>
      </c>
      <c r="HY14" s="3">
        <f t="shared" si="37"/>
        <v>0</v>
      </c>
      <c r="HZ14" s="3" t="str">
        <f t="shared" si="37"/>
        <v>Paz</v>
      </c>
      <c r="IA14" s="3">
        <f t="shared" si="37"/>
        <v>0</v>
      </c>
      <c r="IB14" s="3" t="str">
        <f t="shared" si="37"/>
        <v>Pzt</v>
      </c>
      <c r="IC14" s="3">
        <f t="shared" si="37"/>
        <v>0</v>
      </c>
      <c r="ID14" s="3" t="str">
        <f t="shared" si="37"/>
        <v>Sal</v>
      </c>
      <c r="IE14" s="3">
        <f t="shared" si="37"/>
        <v>0</v>
      </c>
      <c r="IF14" s="3" t="str">
        <f t="shared" si="37"/>
        <v>Çar</v>
      </c>
      <c r="IG14" s="3">
        <f t="shared" si="37"/>
        <v>0</v>
      </c>
      <c r="IH14" s="3" t="str">
        <f t="shared" si="37"/>
        <v>Per</v>
      </c>
      <c r="II14" s="3">
        <f t="shared" si="37"/>
        <v>0</v>
      </c>
      <c r="IJ14" s="3" t="str">
        <f t="shared" si="37"/>
        <v>Cum</v>
      </c>
      <c r="IK14" s="3">
        <f t="shared" si="37"/>
        <v>0</v>
      </c>
      <c r="IL14" s="3" t="str">
        <f t="shared" si="37"/>
        <v>Cmt</v>
      </c>
      <c r="IM14" s="3">
        <f t="shared" si="37"/>
        <v>0</v>
      </c>
      <c r="IN14" s="3" t="str">
        <f t="shared" si="37"/>
        <v>Paz</v>
      </c>
      <c r="IO14" s="3">
        <f t="shared" si="37"/>
        <v>0</v>
      </c>
      <c r="IP14" s="3" t="str">
        <f t="shared" si="37"/>
        <v/>
      </c>
      <c r="IQ14" s="3">
        <f t="shared" si="37"/>
        <v>0</v>
      </c>
      <c r="IR14" s="3" t="str">
        <f t="shared" si="37"/>
        <v/>
      </c>
      <c r="IS14" s="3">
        <f t="shared" si="37"/>
        <v>0</v>
      </c>
      <c r="IT14" s="3" t="str">
        <f t="shared" si="37"/>
        <v/>
      </c>
      <c r="IU14" s="3">
        <f t="shared" si="37"/>
        <v>0</v>
      </c>
      <c r="IV14" s="3" t="str">
        <f t="shared" si="37"/>
        <v/>
      </c>
      <c r="IW14" s="3">
        <f t="shared" si="37"/>
        <v>0</v>
      </c>
      <c r="IX14" s="3" t="str">
        <f t="shared" si="37"/>
        <v/>
      </c>
      <c r="IY14" s="3">
        <f t="shared" ref="IY14:JB14" si="38">GD13</f>
        <v>0</v>
      </c>
      <c r="IZ14" s="3" t="str">
        <f t="shared" si="38"/>
        <v/>
      </c>
      <c r="JA14" s="3">
        <f t="shared" si="38"/>
        <v>0</v>
      </c>
      <c r="JB14" s="3" t="str">
        <f t="shared" si="38"/>
        <v/>
      </c>
      <c r="JE14" s="4147" t="s">
        <v>177</v>
      </c>
      <c r="JF14" s="4147"/>
      <c r="JG14" s="4147"/>
      <c r="JH14" s="4147"/>
      <c r="JI14" s="4147"/>
      <c r="JJ14" s="4147" t="s">
        <v>176</v>
      </c>
      <c r="JK14" s="4147"/>
      <c r="JL14" s="4147"/>
      <c r="JM14" s="4147"/>
      <c r="JN14" s="4147"/>
      <c r="JO14" s="1295" t="str">
        <f>DQ13</f>
        <v>Pzt</v>
      </c>
      <c r="JP14" s="1295">
        <f t="shared" ref="JP14:MA14" si="39">DR13</f>
        <v>0</v>
      </c>
      <c r="JQ14" s="1295" t="str">
        <f t="shared" si="39"/>
        <v>Sal</v>
      </c>
      <c r="JR14" s="1295">
        <f t="shared" si="39"/>
        <v>0</v>
      </c>
      <c r="JS14" s="1295" t="str">
        <f t="shared" si="39"/>
        <v>Çar</v>
      </c>
      <c r="JT14" s="1295">
        <f t="shared" si="39"/>
        <v>0</v>
      </c>
      <c r="JU14" s="1295" t="str">
        <f t="shared" si="39"/>
        <v>Per</v>
      </c>
      <c r="JV14" s="1295">
        <f t="shared" si="39"/>
        <v>0</v>
      </c>
      <c r="JW14" s="1295" t="str">
        <f t="shared" si="39"/>
        <v>Cum</v>
      </c>
      <c r="JX14" s="1295">
        <f t="shared" si="39"/>
        <v>0</v>
      </c>
      <c r="JY14" s="1295" t="str">
        <f t="shared" si="39"/>
        <v>Cmt</v>
      </c>
      <c r="JZ14" s="1295">
        <f t="shared" si="39"/>
        <v>0</v>
      </c>
      <c r="KA14" s="1295" t="str">
        <f t="shared" si="39"/>
        <v>Paz</v>
      </c>
      <c r="KB14" s="1295">
        <f t="shared" si="39"/>
        <v>0</v>
      </c>
      <c r="KC14" s="1295" t="str">
        <f t="shared" si="39"/>
        <v>Pzt</v>
      </c>
      <c r="KD14" s="1295">
        <f t="shared" si="39"/>
        <v>0</v>
      </c>
      <c r="KE14" s="1295" t="str">
        <f t="shared" si="39"/>
        <v>Sal</v>
      </c>
      <c r="KF14" s="1295">
        <f t="shared" si="39"/>
        <v>0</v>
      </c>
      <c r="KG14" s="1295" t="str">
        <f t="shared" si="39"/>
        <v>Çar</v>
      </c>
      <c r="KH14" s="1295">
        <f t="shared" si="39"/>
        <v>0</v>
      </c>
      <c r="KI14" s="1295" t="str">
        <f t="shared" si="39"/>
        <v>Per</v>
      </c>
      <c r="KJ14" s="1295">
        <f t="shared" si="39"/>
        <v>0</v>
      </c>
      <c r="KK14" s="1295" t="str">
        <f t="shared" si="39"/>
        <v>Cum</v>
      </c>
      <c r="KL14" s="1295">
        <f t="shared" si="39"/>
        <v>0</v>
      </c>
      <c r="KM14" s="1295" t="str">
        <f t="shared" si="39"/>
        <v>Cmt</v>
      </c>
      <c r="KN14" s="1295">
        <f t="shared" si="39"/>
        <v>0</v>
      </c>
      <c r="KO14" s="1295" t="str">
        <f t="shared" si="39"/>
        <v>Paz</v>
      </c>
      <c r="KP14" s="1295">
        <f t="shared" si="39"/>
        <v>0</v>
      </c>
      <c r="KQ14" s="1295" t="str">
        <f t="shared" si="39"/>
        <v>Pzt</v>
      </c>
      <c r="KR14" s="1295">
        <f t="shared" si="39"/>
        <v>0</v>
      </c>
      <c r="KS14" s="1295" t="str">
        <f t="shared" si="39"/>
        <v>Sal</v>
      </c>
      <c r="KT14" s="1295">
        <f t="shared" si="39"/>
        <v>0</v>
      </c>
      <c r="KU14" s="1295" t="str">
        <f t="shared" si="39"/>
        <v>Çar</v>
      </c>
      <c r="KV14" s="1295">
        <f t="shared" si="39"/>
        <v>0</v>
      </c>
      <c r="KW14" s="1295" t="str">
        <f t="shared" si="39"/>
        <v>Per</v>
      </c>
      <c r="KX14" s="1295">
        <f t="shared" si="39"/>
        <v>0</v>
      </c>
      <c r="KY14" s="1295" t="str">
        <f t="shared" si="39"/>
        <v>Cum</v>
      </c>
      <c r="KZ14" s="1295">
        <f t="shared" si="39"/>
        <v>0</v>
      </c>
      <c r="LA14" s="1295" t="str">
        <f t="shared" si="39"/>
        <v>Cmt</v>
      </c>
      <c r="LB14" s="1295">
        <f t="shared" si="39"/>
        <v>0</v>
      </c>
      <c r="LC14" s="1295" t="str">
        <f t="shared" si="39"/>
        <v>Paz</v>
      </c>
      <c r="LD14" s="1295">
        <f t="shared" si="39"/>
        <v>0</v>
      </c>
      <c r="LE14" s="1295" t="str">
        <f t="shared" si="39"/>
        <v>Pzt</v>
      </c>
      <c r="LF14" s="1295">
        <f t="shared" si="39"/>
        <v>0</v>
      </c>
      <c r="LG14" s="1295" t="str">
        <f t="shared" si="39"/>
        <v>Sal</v>
      </c>
      <c r="LH14" s="1295">
        <f t="shared" si="39"/>
        <v>0</v>
      </c>
      <c r="LI14" s="1295" t="str">
        <f t="shared" si="39"/>
        <v>Çar</v>
      </c>
      <c r="LJ14" s="1295">
        <f t="shared" si="39"/>
        <v>0</v>
      </c>
      <c r="LK14" s="1295" t="str">
        <f t="shared" si="39"/>
        <v>Per</v>
      </c>
      <c r="LL14" s="1295">
        <f t="shared" si="39"/>
        <v>0</v>
      </c>
      <c r="LM14" s="1295" t="str">
        <f t="shared" si="39"/>
        <v>Cum</v>
      </c>
      <c r="LN14" s="1295">
        <f t="shared" si="39"/>
        <v>0</v>
      </c>
      <c r="LO14" s="1295" t="str">
        <f t="shared" si="39"/>
        <v>Cmt</v>
      </c>
      <c r="LP14" s="1295">
        <f t="shared" si="39"/>
        <v>0</v>
      </c>
      <c r="LQ14" s="1295" t="str">
        <f t="shared" si="39"/>
        <v>Paz</v>
      </c>
      <c r="LR14" s="1295">
        <f t="shared" si="39"/>
        <v>0</v>
      </c>
      <c r="LS14" s="1295" t="str">
        <f t="shared" si="39"/>
        <v/>
      </c>
      <c r="LT14" s="1295">
        <f t="shared" si="39"/>
        <v>0</v>
      </c>
      <c r="LU14" s="1295" t="str">
        <f t="shared" si="39"/>
        <v/>
      </c>
      <c r="LV14" s="1295">
        <f t="shared" si="39"/>
        <v>0</v>
      </c>
      <c r="LW14" s="1295" t="str">
        <f t="shared" si="39"/>
        <v/>
      </c>
      <c r="LX14" s="1295">
        <f t="shared" si="39"/>
        <v>0</v>
      </c>
      <c r="LY14" s="1295" t="str">
        <f t="shared" si="39"/>
        <v/>
      </c>
      <c r="LZ14" s="1295">
        <f t="shared" si="39"/>
        <v>0</v>
      </c>
      <c r="MA14" s="1295" t="str">
        <f t="shared" si="39"/>
        <v/>
      </c>
      <c r="MB14" s="1295">
        <f t="shared" ref="MB14:ME14" si="40">GD13</f>
        <v>0</v>
      </c>
      <c r="MC14" s="1295" t="str">
        <f t="shared" si="40"/>
        <v/>
      </c>
      <c r="MD14" s="1295">
        <f t="shared" si="40"/>
        <v>0</v>
      </c>
      <c r="ME14" s="1295" t="str">
        <f t="shared" si="40"/>
        <v/>
      </c>
    </row>
    <row r="15" spans="3:381" ht="15" hidden="1" customHeight="1" thickBot="1">
      <c r="D15" s="1472">
        <v>1</v>
      </c>
      <c r="E15" s="1472">
        <v>2</v>
      </c>
      <c r="F15" s="1472">
        <v>3</v>
      </c>
      <c r="G15" s="1472">
        <v>4</v>
      </c>
      <c r="H15" s="1472">
        <v>5</v>
      </c>
      <c r="I15" s="28"/>
      <c r="M15" s="1456">
        <v>1</v>
      </c>
      <c r="N15" s="1456">
        <v>2</v>
      </c>
      <c r="O15" s="1456">
        <v>3</v>
      </c>
      <c r="P15" s="1456">
        <v>4</v>
      </c>
      <c r="Q15" s="1456">
        <v>5</v>
      </c>
      <c r="R15" s="432"/>
      <c r="S15" s="273"/>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Q15" s="1473">
        <v>1</v>
      </c>
      <c r="CR15" s="1473">
        <v>2</v>
      </c>
      <c r="CS15" s="1473">
        <v>3</v>
      </c>
      <c r="CT15" s="1473">
        <v>4</v>
      </c>
      <c r="CU15" s="1473">
        <v>5</v>
      </c>
      <c r="CW15" s="1" t="s">
        <v>163</v>
      </c>
      <c r="CZ15" s="159" t="s">
        <v>41</v>
      </c>
      <c r="DA15" s="159"/>
      <c r="DB15" s="159" t="s">
        <v>43</v>
      </c>
      <c r="DC15" s="159"/>
      <c r="DD15" s="159" t="s">
        <v>44</v>
      </c>
      <c r="DE15" s="159"/>
      <c r="DF15" s="159" t="s">
        <v>45</v>
      </c>
      <c r="DG15" s="159"/>
      <c r="DH15" s="159" t="s">
        <v>40</v>
      </c>
      <c r="DI15" s="159"/>
      <c r="DJ15" s="159" t="s">
        <v>46</v>
      </c>
      <c r="DK15" s="159"/>
      <c r="DL15" s="159" t="s">
        <v>42</v>
      </c>
      <c r="DM15" s="159"/>
      <c r="DN15" s="1453"/>
      <c r="DO15" s="5097"/>
      <c r="DP15" s="5098"/>
      <c r="DQ15" s="5098"/>
      <c r="DR15" s="5098"/>
      <c r="DS15" s="5098"/>
      <c r="DT15" s="5098"/>
      <c r="DU15" s="5098"/>
      <c r="DV15" s="5098"/>
      <c r="DW15" s="5098"/>
      <c r="DX15" s="5098"/>
      <c r="DY15" s="5098"/>
      <c r="DZ15" s="5098"/>
      <c r="EA15" s="5098"/>
      <c r="EB15" s="5098"/>
      <c r="EC15" s="5098"/>
      <c r="ED15" s="5098"/>
      <c r="EE15" s="5098"/>
      <c r="EF15" s="5098"/>
      <c r="EG15" s="5098"/>
      <c r="EH15" s="5098"/>
      <c r="EI15" s="5098"/>
      <c r="EJ15" s="5098"/>
      <c r="EK15" s="5098"/>
      <c r="EL15" s="5098"/>
      <c r="EM15" s="5098"/>
      <c r="EN15" s="5098"/>
      <c r="EO15" s="5098"/>
      <c r="EP15" s="5098"/>
      <c r="EQ15" s="5098"/>
      <c r="ER15" s="5098"/>
      <c r="ES15" s="5098"/>
      <c r="ET15" s="5098"/>
      <c r="EU15" s="5098"/>
      <c r="EV15" s="5098"/>
      <c r="EW15" s="5098"/>
      <c r="EX15" s="5098"/>
      <c r="EY15" s="5098"/>
      <c r="EZ15" s="5098"/>
      <c r="FA15" s="5098"/>
      <c r="FB15" s="5098"/>
      <c r="FC15" s="5098"/>
      <c r="FD15" s="5098"/>
      <c r="FE15" s="5098"/>
      <c r="FF15" s="5098"/>
      <c r="FG15" s="5098"/>
      <c r="FH15" s="5098"/>
      <c r="FI15" s="5098"/>
      <c r="FJ15" s="5098"/>
      <c r="FK15" s="5098"/>
      <c r="FL15" s="5098"/>
      <c r="FM15" s="5098"/>
      <c r="FN15" s="5098"/>
      <c r="FO15" s="5098"/>
      <c r="FP15" s="5098"/>
      <c r="FQ15" s="5098"/>
      <c r="FR15" s="5098"/>
      <c r="FS15" s="5098"/>
      <c r="FT15" s="5098"/>
      <c r="FU15" s="5098"/>
      <c r="FV15" s="5098"/>
      <c r="FW15" s="5098"/>
      <c r="FX15" s="5098"/>
      <c r="FY15" s="5098"/>
      <c r="FZ15" s="5098"/>
      <c r="GA15" s="5098"/>
      <c r="GB15" s="5098"/>
      <c r="GC15" s="5098"/>
      <c r="GD15" s="5098"/>
      <c r="GE15" s="5098"/>
      <c r="GF15" s="5098"/>
      <c r="GG15" s="5098"/>
      <c r="GH15" s="5099"/>
      <c r="GL15" s="1299">
        <f>DQ12</f>
        <v>4</v>
      </c>
      <c r="GM15" s="1299">
        <f t="shared" ref="GM15:IX15" si="41">DR12</f>
        <v>0</v>
      </c>
      <c r="GN15" s="1470">
        <f t="shared" si="41"/>
        <v>5</v>
      </c>
      <c r="GO15" s="1470">
        <f t="shared" si="41"/>
        <v>0</v>
      </c>
      <c r="GP15" s="1470">
        <f t="shared" si="41"/>
        <v>6</v>
      </c>
      <c r="GQ15" s="1470">
        <f t="shared" si="41"/>
        <v>0</v>
      </c>
      <c r="GR15" s="1470">
        <f t="shared" si="41"/>
        <v>7</v>
      </c>
      <c r="GS15" s="1470">
        <f t="shared" si="41"/>
        <v>0</v>
      </c>
      <c r="GT15" s="1470">
        <f t="shared" si="41"/>
        <v>8</v>
      </c>
      <c r="GU15" s="1470">
        <f t="shared" si="41"/>
        <v>0</v>
      </c>
      <c r="GV15" s="1470">
        <f t="shared" si="41"/>
        <v>9</v>
      </c>
      <c r="GW15" s="1470">
        <f t="shared" si="41"/>
        <v>0</v>
      </c>
      <c r="GX15" s="1470">
        <f t="shared" si="41"/>
        <v>10</v>
      </c>
      <c r="GY15" s="1470">
        <f t="shared" si="41"/>
        <v>0</v>
      </c>
      <c r="GZ15" s="1470">
        <f t="shared" si="41"/>
        <v>11</v>
      </c>
      <c r="HA15" s="1470">
        <f t="shared" si="41"/>
        <v>0</v>
      </c>
      <c r="HB15" s="1470">
        <f t="shared" si="41"/>
        <v>12</v>
      </c>
      <c r="HC15" s="1470">
        <f t="shared" si="41"/>
        <v>0</v>
      </c>
      <c r="HD15" s="1470">
        <f t="shared" si="41"/>
        <v>13</v>
      </c>
      <c r="HE15" s="1470">
        <f t="shared" si="41"/>
        <v>0</v>
      </c>
      <c r="HF15" s="1470">
        <f t="shared" si="41"/>
        <v>14</v>
      </c>
      <c r="HG15" s="1470">
        <f t="shared" si="41"/>
        <v>0</v>
      </c>
      <c r="HH15" s="1470">
        <f t="shared" si="41"/>
        <v>15</v>
      </c>
      <c r="HI15" s="1470">
        <f t="shared" si="41"/>
        <v>0</v>
      </c>
      <c r="HJ15" s="1470">
        <f t="shared" si="41"/>
        <v>16</v>
      </c>
      <c r="HK15" s="1470">
        <f t="shared" si="41"/>
        <v>0</v>
      </c>
      <c r="HL15" s="1470">
        <f t="shared" si="41"/>
        <v>17</v>
      </c>
      <c r="HM15" s="1470">
        <f t="shared" si="41"/>
        <v>0</v>
      </c>
      <c r="HN15" s="1470">
        <f t="shared" si="41"/>
        <v>18</v>
      </c>
      <c r="HO15" s="1470">
        <f t="shared" si="41"/>
        <v>0</v>
      </c>
      <c r="HP15" s="1470">
        <f t="shared" si="41"/>
        <v>19</v>
      </c>
      <c r="HQ15" s="1470">
        <f t="shared" si="41"/>
        <v>0</v>
      </c>
      <c r="HR15" s="1470">
        <f t="shared" si="41"/>
        <v>20</v>
      </c>
      <c r="HS15" s="1470">
        <f t="shared" si="41"/>
        <v>0</v>
      </c>
      <c r="HT15" s="1470">
        <f t="shared" si="41"/>
        <v>21</v>
      </c>
      <c r="HU15" s="1470">
        <f t="shared" si="41"/>
        <v>0</v>
      </c>
      <c r="HV15" s="1470">
        <f t="shared" si="41"/>
        <v>22</v>
      </c>
      <c r="HW15" s="1470">
        <f t="shared" si="41"/>
        <v>0</v>
      </c>
      <c r="HX15" s="1470">
        <f t="shared" si="41"/>
        <v>23</v>
      </c>
      <c r="HY15" s="1470">
        <f t="shared" si="41"/>
        <v>0</v>
      </c>
      <c r="HZ15" s="1470">
        <f t="shared" si="41"/>
        <v>24</v>
      </c>
      <c r="IA15" s="1470">
        <f t="shared" si="41"/>
        <v>0</v>
      </c>
      <c r="IB15" s="1470">
        <f t="shared" si="41"/>
        <v>25</v>
      </c>
      <c r="IC15" s="1470">
        <f t="shared" si="41"/>
        <v>0</v>
      </c>
      <c r="ID15" s="1470">
        <f t="shared" si="41"/>
        <v>26</v>
      </c>
      <c r="IE15" s="1470">
        <f t="shared" si="41"/>
        <v>0</v>
      </c>
      <c r="IF15" s="1470">
        <f t="shared" si="41"/>
        <v>27</v>
      </c>
      <c r="IG15" s="1470">
        <f t="shared" si="41"/>
        <v>0</v>
      </c>
      <c r="IH15" s="1470">
        <f t="shared" si="41"/>
        <v>28</v>
      </c>
      <c r="II15" s="1470">
        <f t="shared" si="41"/>
        <v>0</v>
      </c>
      <c r="IJ15" s="1470">
        <f t="shared" si="41"/>
        <v>29</v>
      </c>
      <c r="IK15" s="1470">
        <f t="shared" si="41"/>
        <v>0</v>
      </c>
      <c r="IL15" s="1470">
        <f t="shared" si="41"/>
        <v>30</v>
      </c>
      <c r="IM15" s="1470">
        <f t="shared" si="41"/>
        <v>0</v>
      </c>
      <c r="IN15" s="1470">
        <f t="shared" si="41"/>
        <v>31</v>
      </c>
      <c r="IO15" s="1470">
        <f t="shared" si="41"/>
        <v>0</v>
      </c>
      <c r="IP15" s="1470">
        <f t="shared" si="41"/>
        <v>1</v>
      </c>
      <c r="IQ15" s="1470">
        <f t="shared" si="41"/>
        <v>0</v>
      </c>
      <c r="IR15" s="1470">
        <f t="shared" si="41"/>
        <v>2</v>
      </c>
      <c r="IS15" s="1470">
        <f t="shared" si="41"/>
        <v>0</v>
      </c>
      <c r="IT15" s="1470">
        <f t="shared" si="41"/>
        <v>3</v>
      </c>
      <c r="IU15" s="1470">
        <f t="shared" si="41"/>
        <v>0</v>
      </c>
      <c r="IV15" s="1470">
        <f t="shared" si="41"/>
        <v>4</v>
      </c>
      <c r="IW15" s="1470">
        <f t="shared" si="41"/>
        <v>0</v>
      </c>
      <c r="IX15" s="1470">
        <f t="shared" si="41"/>
        <v>5</v>
      </c>
      <c r="IY15" s="1470">
        <f t="shared" ref="IY15:JB15" si="42">GD12</f>
        <v>0</v>
      </c>
      <c r="IZ15" s="1470">
        <f t="shared" si="42"/>
        <v>6</v>
      </c>
      <c r="JA15" s="1470">
        <f t="shared" si="42"/>
        <v>0</v>
      </c>
      <c r="JB15" s="1470">
        <f t="shared" si="42"/>
        <v>7</v>
      </c>
      <c r="JE15" s="1493">
        <v>1</v>
      </c>
      <c r="JF15" s="1493">
        <v>2</v>
      </c>
      <c r="JG15" s="1493">
        <v>3</v>
      </c>
      <c r="JH15" s="1493">
        <v>4</v>
      </c>
      <c r="JI15" s="1493">
        <v>5</v>
      </c>
      <c r="JJ15" s="709">
        <v>1</v>
      </c>
      <c r="JK15" s="709">
        <v>2</v>
      </c>
      <c r="JL15" s="1527">
        <v>3</v>
      </c>
      <c r="JM15" s="1527">
        <v>4</v>
      </c>
      <c r="JN15" s="1527">
        <v>5</v>
      </c>
      <c r="JO15" s="1299">
        <f>GL15</f>
        <v>4</v>
      </c>
      <c r="JP15" s="1299">
        <f t="shared" ref="JP15:MA15" si="43">GM15</f>
        <v>0</v>
      </c>
      <c r="JQ15" s="1299">
        <f t="shared" si="43"/>
        <v>5</v>
      </c>
      <c r="JR15" s="1299">
        <f t="shared" si="43"/>
        <v>0</v>
      </c>
      <c r="JS15" s="1299">
        <f t="shared" si="43"/>
        <v>6</v>
      </c>
      <c r="JT15" s="1299">
        <f t="shared" si="43"/>
        <v>0</v>
      </c>
      <c r="JU15" s="1299">
        <f t="shared" si="43"/>
        <v>7</v>
      </c>
      <c r="JV15" s="1299">
        <f t="shared" si="43"/>
        <v>0</v>
      </c>
      <c r="JW15" s="1299">
        <f t="shared" si="43"/>
        <v>8</v>
      </c>
      <c r="JX15" s="1299">
        <f t="shared" si="43"/>
        <v>0</v>
      </c>
      <c r="JY15" s="1299">
        <f t="shared" si="43"/>
        <v>9</v>
      </c>
      <c r="JZ15" s="1299">
        <f t="shared" si="43"/>
        <v>0</v>
      </c>
      <c r="KA15" s="1299">
        <f t="shared" si="43"/>
        <v>10</v>
      </c>
      <c r="KB15" s="1299">
        <f t="shared" si="43"/>
        <v>0</v>
      </c>
      <c r="KC15" s="1299">
        <f t="shared" si="43"/>
        <v>11</v>
      </c>
      <c r="KD15" s="1299">
        <f t="shared" si="43"/>
        <v>0</v>
      </c>
      <c r="KE15" s="1299">
        <f t="shared" si="43"/>
        <v>12</v>
      </c>
      <c r="KF15" s="1299">
        <f t="shared" si="43"/>
        <v>0</v>
      </c>
      <c r="KG15" s="1299">
        <f t="shared" si="43"/>
        <v>13</v>
      </c>
      <c r="KH15" s="1299">
        <f t="shared" si="43"/>
        <v>0</v>
      </c>
      <c r="KI15" s="1299">
        <f t="shared" si="43"/>
        <v>14</v>
      </c>
      <c r="KJ15" s="1299">
        <f t="shared" si="43"/>
        <v>0</v>
      </c>
      <c r="KK15" s="1299">
        <f t="shared" si="43"/>
        <v>15</v>
      </c>
      <c r="KL15" s="1299">
        <f t="shared" si="43"/>
        <v>0</v>
      </c>
      <c r="KM15" s="1299">
        <f t="shared" si="43"/>
        <v>16</v>
      </c>
      <c r="KN15" s="1299">
        <f t="shared" si="43"/>
        <v>0</v>
      </c>
      <c r="KO15" s="1299">
        <f t="shared" si="43"/>
        <v>17</v>
      </c>
      <c r="KP15" s="1299">
        <f t="shared" si="43"/>
        <v>0</v>
      </c>
      <c r="KQ15" s="1299">
        <f t="shared" si="43"/>
        <v>18</v>
      </c>
      <c r="KR15" s="1299">
        <f t="shared" si="43"/>
        <v>0</v>
      </c>
      <c r="KS15" s="1299">
        <f t="shared" si="43"/>
        <v>19</v>
      </c>
      <c r="KT15" s="1299">
        <f t="shared" si="43"/>
        <v>0</v>
      </c>
      <c r="KU15" s="1299">
        <f t="shared" si="43"/>
        <v>20</v>
      </c>
      <c r="KV15" s="1299">
        <f t="shared" si="43"/>
        <v>0</v>
      </c>
      <c r="KW15" s="1299">
        <f t="shared" si="43"/>
        <v>21</v>
      </c>
      <c r="KX15" s="1299">
        <f t="shared" si="43"/>
        <v>0</v>
      </c>
      <c r="KY15" s="1299">
        <f t="shared" si="43"/>
        <v>22</v>
      </c>
      <c r="KZ15" s="1299">
        <f t="shared" si="43"/>
        <v>0</v>
      </c>
      <c r="LA15" s="1299">
        <f t="shared" si="43"/>
        <v>23</v>
      </c>
      <c r="LB15" s="1299">
        <f t="shared" si="43"/>
        <v>0</v>
      </c>
      <c r="LC15" s="1299">
        <f t="shared" si="43"/>
        <v>24</v>
      </c>
      <c r="LD15" s="1299">
        <f t="shared" si="43"/>
        <v>0</v>
      </c>
      <c r="LE15" s="1299">
        <f t="shared" si="43"/>
        <v>25</v>
      </c>
      <c r="LF15" s="1299">
        <f t="shared" si="43"/>
        <v>0</v>
      </c>
      <c r="LG15" s="1299">
        <f t="shared" si="43"/>
        <v>26</v>
      </c>
      <c r="LH15" s="1299">
        <f t="shared" si="43"/>
        <v>0</v>
      </c>
      <c r="LI15" s="1299">
        <f t="shared" si="43"/>
        <v>27</v>
      </c>
      <c r="LJ15" s="1299">
        <f t="shared" si="43"/>
        <v>0</v>
      </c>
      <c r="LK15" s="1299">
        <f t="shared" si="43"/>
        <v>28</v>
      </c>
      <c r="LL15" s="1299">
        <f t="shared" si="43"/>
        <v>0</v>
      </c>
      <c r="LM15" s="1299">
        <f t="shared" si="43"/>
        <v>29</v>
      </c>
      <c r="LN15" s="1299">
        <f t="shared" si="43"/>
        <v>0</v>
      </c>
      <c r="LO15" s="1299">
        <f t="shared" si="43"/>
        <v>30</v>
      </c>
      <c r="LP15" s="1299">
        <f t="shared" si="43"/>
        <v>0</v>
      </c>
      <c r="LQ15" s="1299">
        <f t="shared" si="43"/>
        <v>31</v>
      </c>
      <c r="LR15" s="1299">
        <f t="shared" si="43"/>
        <v>0</v>
      </c>
      <c r="LS15" s="1299">
        <f t="shared" si="43"/>
        <v>1</v>
      </c>
      <c r="LT15" s="1299">
        <f t="shared" si="43"/>
        <v>0</v>
      </c>
      <c r="LU15" s="1299">
        <f t="shared" si="43"/>
        <v>2</v>
      </c>
      <c r="LV15" s="1299">
        <f t="shared" si="43"/>
        <v>0</v>
      </c>
      <c r="LW15" s="1299">
        <f t="shared" si="43"/>
        <v>3</v>
      </c>
      <c r="LX15" s="1299">
        <f t="shared" si="43"/>
        <v>0</v>
      </c>
      <c r="LY15" s="1299">
        <f t="shared" si="43"/>
        <v>4</v>
      </c>
      <c r="LZ15" s="1299">
        <f t="shared" si="43"/>
        <v>0</v>
      </c>
      <c r="MA15" s="1299">
        <f t="shared" si="43"/>
        <v>5</v>
      </c>
      <c r="MB15" s="1299">
        <f t="shared" ref="MB15:ME15" si="44">IY15</f>
        <v>0</v>
      </c>
      <c r="MC15" s="1299">
        <f t="shared" si="44"/>
        <v>6</v>
      </c>
      <c r="MD15" s="1299">
        <f t="shared" si="44"/>
        <v>0</v>
      </c>
      <c r="ME15" s="1299">
        <f t="shared" si="44"/>
        <v>7</v>
      </c>
      <c r="MI15" s="1576" t="s">
        <v>129</v>
      </c>
      <c r="MJ15" s="1577" t="s">
        <v>130</v>
      </c>
      <c r="MK15" s="1577" t="s">
        <v>131</v>
      </c>
      <c r="ML15" s="1577" t="s">
        <v>132</v>
      </c>
      <c r="MM15" s="1577" t="s">
        <v>133</v>
      </c>
      <c r="MN15" s="1577" t="s">
        <v>134</v>
      </c>
      <c r="MO15" s="1578" t="s">
        <v>135</v>
      </c>
      <c r="MR15" s="1548"/>
      <c r="MS15" s="1548"/>
      <c r="MT15" s="1548"/>
      <c r="MU15" s="1548"/>
      <c r="MV15" s="1548"/>
      <c r="MW15" s="1548"/>
      <c r="MX15" s="1548"/>
      <c r="NB15" s="1582" t="s">
        <v>41</v>
      </c>
      <c r="NC15" s="1582" t="s">
        <v>43</v>
      </c>
      <c r="ND15" s="1582" t="s">
        <v>44</v>
      </c>
      <c r="NE15" s="1582" t="s">
        <v>45</v>
      </c>
      <c r="NF15" s="1582" t="s">
        <v>40</v>
      </c>
      <c r="NG15" s="1582" t="s">
        <v>46</v>
      </c>
      <c r="NH15" s="1582" t="s">
        <v>42</v>
      </c>
      <c r="NI15" s="1583">
        <f>SUM(NI16:NI41)</f>
        <v>0</v>
      </c>
      <c r="NJ15" s="1354">
        <f>SUM(NJ16:NJ41)</f>
        <v>0</v>
      </c>
    </row>
    <row r="16" spans="3:381" s="1457" customFormat="1" ht="11.25" customHeight="1" thickTop="1" thickBot="1">
      <c r="C16" s="1538" t="str">
        <f>L16</f>
        <v>T</v>
      </c>
      <c r="D16" s="1539">
        <f>SUM($EA16:$ED16)-JJ16</f>
        <v>0</v>
      </c>
      <c r="E16" s="1539">
        <f>SUM($EO16:$ER16)-JK16</f>
        <v>0</v>
      </c>
      <c r="F16" s="1539">
        <f>SUM($FC16:$FF16)-JL16</f>
        <v>0</v>
      </c>
      <c r="G16" s="1539">
        <f>SUM($FQ16:$FT16)-JM16</f>
        <v>0</v>
      </c>
      <c r="H16" s="1539">
        <f>SUM($GE16:$GH16)-JN16</f>
        <v>0</v>
      </c>
      <c r="I16" s="1533"/>
      <c r="J16" s="751"/>
      <c r="L16" s="1419" t="str">
        <f>CP16</f>
        <v>T</v>
      </c>
      <c r="M16" s="1540">
        <f>IF($CW16="x",CQ16,0)</f>
        <v>0</v>
      </c>
      <c r="N16" s="1540">
        <f>IF($CW16="x",CR16,0)</f>
        <v>0</v>
      </c>
      <c r="O16" s="1540">
        <f>IF($CW16="x",CS16,0)</f>
        <v>0</v>
      </c>
      <c r="P16" s="1540">
        <f>IF($CW16="x",CT16,0)</f>
        <v>0</v>
      </c>
      <c r="Q16" s="1540">
        <f>IF($CW16="x",CU16,0)</f>
        <v>0</v>
      </c>
      <c r="R16" s="1536"/>
      <c r="S16" s="1537"/>
      <c r="T16" s="1537"/>
      <c r="U16" s="1537"/>
      <c r="V16" s="1537"/>
      <c r="W16" s="1537"/>
      <c r="X16" s="1537"/>
      <c r="Y16" s="1537"/>
      <c r="Z16" s="1537"/>
      <c r="AA16" s="1537"/>
      <c r="AB16" s="1537"/>
      <c r="AC16" s="1537"/>
      <c r="AD16" s="1537"/>
      <c r="AE16" s="1537"/>
      <c r="AF16" s="1537"/>
      <c r="AG16" s="1537"/>
      <c r="AH16" s="1537"/>
      <c r="AI16" s="1537"/>
      <c r="AJ16" s="1537"/>
      <c r="AK16" s="1537"/>
      <c r="AL16" s="1537"/>
      <c r="AM16" s="1537"/>
      <c r="AN16" s="1537"/>
      <c r="AO16" s="1537"/>
      <c r="AP16" s="1537"/>
      <c r="AQ16" s="1537"/>
      <c r="AR16" s="1537"/>
      <c r="AS16" s="1537"/>
      <c r="AT16" s="1537"/>
      <c r="AU16" s="1537"/>
      <c r="AV16" s="1537"/>
      <c r="AW16" s="1537"/>
      <c r="AX16" s="1537"/>
      <c r="AY16" s="1537"/>
      <c r="AZ16" s="1537"/>
      <c r="BA16" s="1537"/>
      <c r="BB16" s="1537"/>
      <c r="BC16" s="1537"/>
      <c r="BD16" s="1537"/>
      <c r="BE16" s="1537"/>
      <c r="BF16" s="1537"/>
      <c r="BG16" s="1537"/>
      <c r="BH16" s="1537"/>
      <c r="BI16" s="1537"/>
      <c r="BJ16" s="1537"/>
      <c r="BK16" s="1537"/>
      <c r="BL16" s="1537"/>
      <c r="BM16" s="1537"/>
      <c r="BN16" s="1537"/>
      <c r="BO16" s="1537"/>
      <c r="BP16" s="1537"/>
      <c r="BQ16" s="1537"/>
      <c r="BR16" s="1537"/>
      <c r="BS16" s="1537"/>
      <c r="BT16" s="1537"/>
      <c r="BU16" s="1537"/>
      <c r="BV16" s="1537"/>
      <c r="BW16" s="1537"/>
      <c r="BX16" s="1537"/>
      <c r="BY16" s="1537"/>
      <c r="BZ16" s="1537"/>
      <c r="CA16" s="1537"/>
      <c r="CB16" s="1537"/>
      <c r="CC16" s="1537"/>
      <c r="CD16" s="1537"/>
      <c r="CE16" s="1537"/>
      <c r="CF16" s="1537"/>
      <c r="CG16" s="1537"/>
      <c r="CH16" s="1537"/>
      <c r="CI16" s="1537"/>
      <c r="CJ16" s="1537"/>
      <c r="CK16" s="1537"/>
      <c r="CL16" s="1537"/>
      <c r="CM16" s="5073">
        <f>'BİLGİ GİR'!F107</f>
        <v>0</v>
      </c>
      <c r="CN16" s="2401" t="str">
        <f>IF(CM16="","",(CM16&amp;(COUNTIF($CM$16:CM16,CM16))))</f>
        <v>01</v>
      </c>
      <c r="CO16" s="1596" t="str">
        <f>DO16</f>
        <v/>
      </c>
      <c r="CP16" s="1541" t="str">
        <f>DO16&amp;DP16</f>
        <v>T</v>
      </c>
      <c r="CQ16" s="1540">
        <f>SUM($DQ16:$DZ16)-JE16</f>
        <v>0</v>
      </c>
      <c r="CR16" s="1540">
        <f>SUM($EE16:$EN16)-JF16</f>
        <v>0</v>
      </c>
      <c r="CS16" s="1540">
        <f>SUM($ES16:$FB16)-JG16</f>
        <v>0</v>
      </c>
      <c r="CT16" s="1540">
        <f>SUM($FG16:$FP16)-JH16</f>
        <v>0</v>
      </c>
      <c r="CU16" s="1540">
        <f>SUM($FU16:$GD16)-JI16</f>
        <v>0</v>
      </c>
      <c r="CW16" s="1457" t="str">
        <f>IFERROR((VLOOKUP(CN16,'BİLGİ GİR'!$V$107:$AA$119,6,0)),"")</f>
        <v/>
      </c>
      <c r="CX16" s="5100" t="str">
        <f>'BİLGİ GİR'!F107&amp;CHAR(10)&amp;'BİLGİ GİR'!K107&amp;"-"&amp;'BİLGİ GİR'!L107&amp;"-"&amp;'BİLGİ GİR'!M107</f>
        <v xml:space="preserve">
--</v>
      </c>
      <c r="CY16" s="1542" t="s">
        <v>7</v>
      </c>
      <c r="CZ16" s="1543">
        <f>'BİLGİ GİR'!CB107</f>
        <v>0</v>
      </c>
      <c r="DA16" s="1543"/>
      <c r="DB16" s="1544">
        <f>'BİLGİ GİR'!CD107</f>
        <v>0</v>
      </c>
      <c r="DC16" s="1544"/>
      <c r="DD16" s="1544">
        <f>'BİLGİ GİR'!CF107</f>
        <v>0</v>
      </c>
      <c r="DE16" s="1544"/>
      <c r="DF16" s="1544">
        <f>'BİLGİ GİR'!CH107</f>
        <v>0</v>
      </c>
      <c r="DG16" s="1544"/>
      <c r="DH16" s="1544">
        <f>'BİLGİ GİR'!CJ107</f>
        <v>0</v>
      </c>
      <c r="DI16" s="1544"/>
      <c r="DJ16" s="1544">
        <f>'BİLGİ GİR'!CL107</f>
        <v>0</v>
      </c>
      <c r="DK16" s="1544"/>
      <c r="DL16" s="1544">
        <f>'BİLGİ GİR'!CN107</f>
        <v>0</v>
      </c>
      <c r="DM16" s="1544"/>
      <c r="DN16" s="33"/>
      <c r="DO16" s="5102" t="str">
        <f>IF(CX16="
--","",CX16)</f>
        <v/>
      </c>
      <c r="DP16" s="2274" t="s">
        <v>7</v>
      </c>
      <c r="DQ16" s="2236">
        <f>IF(DQ$13="",0,CZ16)</f>
        <v>0</v>
      </c>
      <c r="DR16" s="3856"/>
      <c r="DS16" s="2237">
        <f t="shared" ref="DS16:DS41" si="45">IF(DS$13="",0,DB16)</f>
        <v>0</v>
      </c>
      <c r="DT16" s="3856"/>
      <c r="DU16" s="2237">
        <f t="shared" ref="DU16:DU41" si="46">IF(DU$13="",0,DD16)</f>
        <v>0</v>
      </c>
      <c r="DV16" s="3856"/>
      <c r="DW16" s="2237">
        <f t="shared" ref="DW16:DW41" si="47">IF(DW$13="",0,DF16)</f>
        <v>0</v>
      </c>
      <c r="DX16" s="3856"/>
      <c r="DY16" s="2237">
        <f t="shared" ref="DY16:DY41" si="48">IF(DY$13="",0,DH16)</f>
        <v>0</v>
      </c>
      <c r="DZ16" s="3856"/>
      <c r="EA16" s="2238">
        <f t="shared" ref="EA16:EA41" si="49">IF(EA$13="",0,DJ16)</f>
        <v>0</v>
      </c>
      <c r="EB16" s="3856"/>
      <c r="EC16" s="2240">
        <f>IF(EC$13="",0,DL16)</f>
        <v>0</v>
      </c>
      <c r="ED16" s="3856"/>
      <c r="EE16" s="2236">
        <f>IF(EE$13="",0,CZ16)</f>
        <v>0</v>
      </c>
      <c r="EF16" s="3856"/>
      <c r="EG16" s="2237">
        <f t="shared" ref="EG16:EG41" si="50">IF(EG$13="",0,DB16)</f>
        <v>0</v>
      </c>
      <c r="EH16" s="3856"/>
      <c r="EI16" s="2237">
        <f t="shared" ref="EI16:EI41" si="51">IF(EI$13="",0,DD16)</f>
        <v>0</v>
      </c>
      <c r="EJ16" s="3856"/>
      <c r="EK16" s="2237">
        <f t="shared" ref="EK16:EK41" si="52">IF(EK$13="",0,DF16)</f>
        <v>0</v>
      </c>
      <c r="EL16" s="3856"/>
      <c r="EM16" s="2237">
        <f t="shared" ref="EM16:EM41" si="53">IF(EM$13="",0,DH16)</f>
        <v>0</v>
      </c>
      <c r="EN16" s="3856"/>
      <c r="EO16" s="2238">
        <f t="shared" ref="EO16:EO41" si="54">IF(EO$13="",0,DJ16)</f>
        <v>0</v>
      </c>
      <c r="EP16" s="3856"/>
      <c r="EQ16" s="2240">
        <f t="shared" ref="EQ16:EQ41" si="55">IF(EQ$13="",0,DL16)</f>
        <v>0</v>
      </c>
      <c r="ER16" s="3856"/>
      <c r="ES16" s="2236">
        <f>IF(ES$13="",0,CZ16)</f>
        <v>0</v>
      </c>
      <c r="ET16" s="3856"/>
      <c r="EU16" s="2237">
        <f t="shared" ref="EU16:EU41" si="56">IF(EU$13="",0,DB16)</f>
        <v>0</v>
      </c>
      <c r="EV16" s="3856"/>
      <c r="EW16" s="2237">
        <f t="shared" ref="EW16:EW41" si="57">IF(EW$13="",0,DD16)</f>
        <v>0</v>
      </c>
      <c r="EX16" s="3856"/>
      <c r="EY16" s="2237">
        <f t="shared" ref="EY16:EY41" si="58">IF(EY$13="",0,DF16)</f>
        <v>0</v>
      </c>
      <c r="EZ16" s="3856"/>
      <c r="FA16" s="2237">
        <f t="shared" ref="FA16:FA41" si="59">IF(FA$13="",0,DH16)</f>
        <v>0</v>
      </c>
      <c r="FB16" s="3856"/>
      <c r="FC16" s="2238">
        <f t="shared" ref="FC16:FC41" si="60">IF(FC$13="",0,DJ16)</f>
        <v>0</v>
      </c>
      <c r="FD16" s="3856"/>
      <c r="FE16" s="2240">
        <f t="shared" ref="FE16:FE41" si="61">IF(FE$13="",0,DL16)</f>
        <v>0</v>
      </c>
      <c r="FF16" s="3856"/>
      <c r="FG16" s="2236">
        <f>IF(FG$13="",0,CZ16)</f>
        <v>0</v>
      </c>
      <c r="FH16" s="3856"/>
      <c r="FI16" s="2237">
        <f t="shared" ref="FI16:FI41" si="62">IF(FI$13="",0,DB16)</f>
        <v>0</v>
      </c>
      <c r="FJ16" s="3856"/>
      <c r="FK16" s="2237">
        <f t="shared" ref="FK16:FK41" si="63">IF(FK$13="",0,DD16)</f>
        <v>0</v>
      </c>
      <c r="FL16" s="3856"/>
      <c r="FM16" s="2237">
        <f t="shared" ref="FM16:FM41" si="64">IF(FM$13="",0,DF16)</f>
        <v>0</v>
      </c>
      <c r="FN16" s="3856"/>
      <c r="FO16" s="2237">
        <f t="shared" ref="FO16:FO41" si="65">IF(FO$13="",0,DH16)</f>
        <v>0</v>
      </c>
      <c r="FP16" s="3856"/>
      <c r="FQ16" s="2238">
        <f t="shared" ref="FQ16:FQ41" si="66">IF(FQ$13="",0,DJ16)</f>
        <v>0</v>
      </c>
      <c r="FR16" s="3856"/>
      <c r="FS16" s="2240">
        <f t="shared" ref="FS16:FS41" si="67">IF(FS$13="",0,DL16)</f>
        <v>0</v>
      </c>
      <c r="FT16" s="3856"/>
      <c r="FU16" s="2236">
        <f>IF(FU$13="",0,CZ16)</f>
        <v>0</v>
      </c>
      <c r="FV16" s="3856"/>
      <c r="FW16" s="2237">
        <f t="shared" ref="FW16:FW41" si="68">IF(FW$13="",0,DB16)</f>
        <v>0</v>
      </c>
      <c r="FX16" s="3856"/>
      <c r="FY16" s="2237">
        <f t="shared" ref="FY16:FY41" si="69">IF(FY$13="",0,DD16)</f>
        <v>0</v>
      </c>
      <c r="FZ16" s="3856"/>
      <c r="GA16" s="2237">
        <f t="shared" ref="GA16:GA41" si="70">IF(GA$13="",0,DF16)</f>
        <v>0</v>
      </c>
      <c r="GB16" s="3856"/>
      <c r="GC16" s="2237">
        <f t="shared" ref="GC16:GC41" si="71">IF(GC$13="",0,DH16)</f>
        <v>0</v>
      </c>
      <c r="GD16" s="3856"/>
      <c r="GE16" s="2238">
        <f t="shared" ref="GE16:GE41" si="72">IF(GE$13="",0,DJ16)</f>
        <v>0</v>
      </c>
      <c r="GF16" s="3856"/>
      <c r="GG16" s="2240">
        <f t="shared" ref="GG16:GG41" si="73">IF(GG$13="",0,DL16)</f>
        <v>0</v>
      </c>
      <c r="GH16" s="3862"/>
      <c r="GK16" s="4108" t="str">
        <f>DO16</f>
        <v/>
      </c>
      <c r="GL16" s="1487" t="str">
        <f>IF(AND(DQ16&lt;&gt;"",DR16="x"),DQ16,"")</f>
        <v/>
      </c>
      <c r="GM16" s="1515"/>
      <c r="GN16" s="1487" t="str">
        <f t="shared" ref="GN16:GN43" si="74">IF(AND(DS16&lt;&gt;"",DT16="x"),DS16,"")</f>
        <v/>
      </c>
      <c r="GO16" s="1515"/>
      <c r="GP16" s="1487" t="str">
        <f t="shared" ref="GP16:GP43" si="75">IF(AND(DU16&lt;&gt;"",DV16="x"),DU16,"")</f>
        <v/>
      </c>
      <c r="GQ16" s="1515"/>
      <c r="GR16" s="1487" t="str">
        <f t="shared" ref="GR16:GR43" si="76">IF(AND(DW16&lt;&gt;"",DX16="x"),DW16,"")</f>
        <v/>
      </c>
      <c r="GS16" s="1515"/>
      <c r="GT16" s="1487" t="str">
        <f t="shared" ref="GT16:GT43" si="77">IF(AND(DY16&lt;&gt;"",DZ16="x"),DY16,"")</f>
        <v/>
      </c>
      <c r="GU16" s="1500"/>
      <c r="GV16" s="1497" t="str">
        <f>IF(AND(EA16&lt;&gt;"",EB16="x"),EA16,"")</f>
        <v/>
      </c>
      <c r="GW16" s="1515"/>
      <c r="GX16" s="1487" t="str">
        <f>IF(AND(EC16&lt;&gt;"",ED16="x"),EC16,"")</f>
        <v/>
      </c>
      <c r="GY16" s="1517"/>
      <c r="GZ16" s="1494" t="str">
        <f>IF(AND(EE16&lt;&gt;"",EF16="x"),EE16,"")</f>
        <v/>
      </c>
      <c r="HA16" s="1515"/>
      <c r="HB16" s="1490" t="str">
        <f t="shared" ref="HB16:HB43" si="78">IF(AND(EG16&lt;&gt;"",EH16="x"),EG16,"")</f>
        <v/>
      </c>
      <c r="HC16" s="1515"/>
      <c r="HD16" s="1490" t="str">
        <f t="shared" ref="HD16:HD43" si="79">IF(AND(EI16&lt;&gt;"",EJ16="x"),EI16,"")</f>
        <v/>
      </c>
      <c r="HE16" s="1515"/>
      <c r="HF16" s="1490" t="str">
        <f t="shared" ref="HF16:HF43" si="80">IF(AND(EK16&lt;&gt;"",EL16="x"),EK16,"")</f>
        <v/>
      </c>
      <c r="HG16" s="1515"/>
      <c r="HH16" s="1490" t="str">
        <f t="shared" ref="HH16:HH43" si="81">IF(AND(EM16&lt;&gt;"",EN16="x"),EM16,"")</f>
        <v/>
      </c>
      <c r="HI16" s="1500"/>
      <c r="HJ16" s="1506" t="str">
        <f t="shared" ref="HJ16:HJ43" si="82">IF(AND(EO16&lt;&gt;"",EP16="x"),EO16,"")</f>
        <v/>
      </c>
      <c r="HK16" s="1515"/>
      <c r="HL16" s="1490" t="str">
        <f>IF(AND(EQ16&lt;&gt;"",ER16="x"),EQ16,"")</f>
        <v/>
      </c>
      <c r="HM16" s="1517"/>
      <c r="HN16" s="1503" t="str">
        <f t="shared" ref="HN16:HN43" si="83">IF(AND(ES16&lt;&gt;"",ET16="x"),ES16,"")</f>
        <v/>
      </c>
      <c r="HO16" s="1515"/>
      <c r="HP16" s="1487" t="str">
        <f t="shared" ref="HP16:HP43" si="84">IF(AND(EU16&lt;&gt;"",EV16="x"),EU16,"")</f>
        <v/>
      </c>
      <c r="HQ16" s="1515"/>
      <c r="HR16" s="1487" t="str">
        <f t="shared" ref="HR16:HR43" si="85">IF(AND(EW16&lt;&gt;"",EX16="x"),EW16,"")</f>
        <v/>
      </c>
      <c r="HS16" s="1515"/>
      <c r="HT16" s="1487" t="str">
        <f t="shared" ref="HT16:HT43" si="86">IF(AND(EY16&lt;&gt;"",EZ16="x"),EY16,"")</f>
        <v/>
      </c>
      <c r="HU16" s="1515"/>
      <c r="HV16" s="1487" t="str">
        <f t="shared" ref="HV16:HV43" si="87">IF(AND(FA16&lt;&gt;"",FB16="x"),FA16,"")</f>
        <v/>
      </c>
      <c r="HW16" s="1500"/>
      <c r="HX16" s="1497" t="str">
        <f t="shared" ref="HX16:HX43" si="88">IF(AND(FC16&lt;&gt;"",FD16="x"),FC16,"")</f>
        <v/>
      </c>
      <c r="HY16" s="1515"/>
      <c r="HZ16" s="1487" t="str">
        <f t="shared" ref="HZ16:HZ43" si="89">IF(AND(FE16&lt;&gt;"",FF16="x"),FE16,"")</f>
        <v/>
      </c>
      <c r="IA16" s="1517"/>
      <c r="IB16" s="1494" t="str">
        <f t="shared" ref="IB16:IB43" si="90">IF(AND(FG16&lt;&gt;"",FH16="x"),FG16,"")</f>
        <v/>
      </c>
      <c r="IC16" s="1515"/>
      <c r="ID16" s="1490" t="str">
        <f t="shared" ref="ID16:ID43" si="91">IF(AND(FI16&lt;&gt;"",FJ16="x"),FI16,"")</f>
        <v/>
      </c>
      <c r="IE16" s="1515"/>
      <c r="IF16" s="1490" t="str">
        <f t="shared" ref="IF16:IF43" si="92">IF(AND(FK16&lt;&gt;"",FL16="x"),FK16,"")</f>
        <v/>
      </c>
      <c r="IG16" s="1515"/>
      <c r="IH16" s="1490" t="str">
        <f t="shared" ref="IH16:IH43" si="93">IF(AND(FM16&lt;&gt;"",FN16="x"),FM16,"")</f>
        <v/>
      </c>
      <c r="II16" s="1515"/>
      <c r="IJ16" s="1490" t="str">
        <f t="shared" ref="IJ16:IJ43" si="94">IF(AND(FO16&lt;&gt;"",FP16="x"),FO16,"")</f>
        <v/>
      </c>
      <c r="IK16" s="1500"/>
      <c r="IL16" s="1506" t="str">
        <f t="shared" ref="IL16:IL43" si="95">IF(AND(FQ16&lt;&gt;"",FR16="x"),FQ16,"")</f>
        <v/>
      </c>
      <c r="IM16" s="1515"/>
      <c r="IN16" s="1490" t="str">
        <f t="shared" ref="IN16:IN43" si="96">IF(AND(FS16&lt;&gt;"",FT16="x"),FS16,"")</f>
        <v/>
      </c>
      <c r="IO16" s="1517"/>
      <c r="IP16" s="1509" t="str">
        <f t="shared" ref="IP16:IP43" si="97">IF(AND(FU16&lt;&gt;"",FV16="x"),FU16,"")</f>
        <v/>
      </c>
      <c r="IQ16" s="1515"/>
      <c r="IR16" s="1422" t="str">
        <f t="shared" ref="IR16:IR43" si="98">IF(AND(FW16&lt;&gt;"",FX16="x"),FW16,"")</f>
        <v/>
      </c>
      <c r="IS16" s="1515"/>
      <c r="IT16" s="1422" t="str">
        <f t="shared" ref="IT16:IT43" si="99">IF(AND(FY16&lt;&gt;"",FZ16="x"),FY16,"")</f>
        <v/>
      </c>
      <c r="IU16" s="1515"/>
      <c r="IV16" s="1422" t="str">
        <f t="shared" ref="IV16:IV43" si="100">IF(AND(GA16&lt;&gt;"",GB16="x"),GA16,"")</f>
        <v/>
      </c>
      <c r="IW16" s="1515"/>
      <c r="IX16" s="1422" t="str">
        <f t="shared" ref="IX16:IX43" si="101">IF(AND(GC16&lt;&gt;"",GD16="x"),GC16,"")</f>
        <v/>
      </c>
      <c r="IY16" s="1500"/>
      <c r="IZ16" s="1512" t="str">
        <f t="shared" ref="IZ16:IZ43" si="102">IF(AND(GE16&lt;&gt;"",GF16="x"),GE16,"")</f>
        <v/>
      </c>
      <c r="JA16" s="1515"/>
      <c r="JB16" s="1422" t="str">
        <f t="shared" ref="JB16:JB43" si="103">IF(AND(GG16&lt;&gt;"",GH16="x"),GG16,"")</f>
        <v/>
      </c>
      <c r="JC16" s="1517"/>
      <c r="JD16" s="38"/>
      <c r="JE16" s="1569">
        <f>SUM(GL16:GU16)</f>
        <v>0</v>
      </c>
      <c r="JF16" s="1423">
        <f>SUM(GZ16:HI16)</f>
        <v>0</v>
      </c>
      <c r="JG16" s="1423">
        <f>SUM(HN16:HW16)</f>
        <v>0</v>
      </c>
      <c r="JH16" s="1423">
        <f>SUM(IB16:IK16)</f>
        <v>0</v>
      </c>
      <c r="JI16" s="1423">
        <f>SUM(IP16:IY16)</f>
        <v>0</v>
      </c>
      <c r="JJ16" s="1565">
        <f>SUM(GV16:GY16)</f>
        <v>0</v>
      </c>
      <c r="JK16" s="1528">
        <f>SUM(HJ16:HM16)</f>
        <v>0</v>
      </c>
      <c r="JL16" s="1529">
        <f>SUM(HX16:IA16)</f>
        <v>0</v>
      </c>
      <c r="JM16" s="1529">
        <f>SUM(IL16:IO16)</f>
        <v>0</v>
      </c>
      <c r="JN16" s="1559">
        <f>SUM(IZ16:JC16)</f>
        <v>0</v>
      </c>
      <c r="JO16" s="1424" t="str">
        <f>IF(AND(DQ16&gt;0,DR16&lt;&gt;"x"),1,"")</f>
        <v/>
      </c>
      <c r="JP16" s="1424"/>
      <c r="JQ16" s="1424" t="str">
        <f t="shared" ref="JQ16:JQ41" si="104">IF(AND(DS16&gt;0,DT16&lt;&gt;"x"),1,"")</f>
        <v/>
      </c>
      <c r="JR16" s="1424"/>
      <c r="JS16" s="1424" t="str">
        <f t="shared" ref="JS16:JS41" si="105">IF(AND(DU16&gt;0,DV16&lt;&gt;"x"),1,"")</f>
        <v/>
      </c>
      <c r="JT16" s="1424"/>
      <c r="JU16" s="1424" t="str">
        <f t="shared" ref="JU16:JU41" si="106">IF(AND(DW16&gt;0,DX16&lt;&gt;"x"),1,"")</f>
        <v/>
      </c>
      <c r="JV16" s="1424"/>
      <c r="JW16" s="1424" t="str">
        <f t="shared" ref="JW16:JW41" si="107">IF(AND(DY16&gt;0,DZ16&lt;&gt;"x"),1,"")</f>
        <v/>
      </c>
      <c r="JX16" s="1424"/>
      <c r="JY16" s="1424" t="str">
        <f t="shared" ref="JY16:JY41" si="108">IF(AND(EA16&gt;0,EB16&lt;&gt;"x"),1,"")</f>
        <v/>
      </c>
      <c r="JZ16" s="1424"/>
      <c r="KA16" s="1424" t="str">
        <f t="shared" ref="KA16:KA41" si="109">IF(AND(EC16&gt;0,ED16&lt;&gt;"x"),1,"")</f>
        <v/>
      </c>
      <c r="KB16" s="1424"/>
      <c r="KC16" s="1424" t="str">
        <f t="shared" ref="KC16:KC41" si="110">IF(AND(EE16&gt;0,EF16&lt;&gt;"x"),1,"")</f>
        <v/>
      </c>
      <c r="KD16" s="1424"/>
      <c r="KE16" s="1424" t="str">
        <f t="shared" ref="KE16:KE41" si="111">IF(AND(EG16&gt;0,EH16&lt;&gt;"x"),1,"")</f>
        <v/>
      </c>
      <c r="KF16" s="1424"/>
      <c r="KG16" s="1424" t="str">
        <f t="shared" ref="KG16:KG41" si="112">IF(AND(EI16&gt;0,EJ16&lt;&gt;"x"),1,"")</f>
        <v/>
      </c>
      <c r="KH16" s="1424"/>
      <c r="KI16" s="1424" t="str">
        <f t="shared" ref="KI16:KI41" si="113">IF(AND(EK16&gt;0,EL16&lt;&gt;"x"),1,"")</f>
        <v/>
      </c>
      <c r="KJ16" s="1424"/>
      <c r="KK16" s="1424" t="str">
        <f t="shared" ref="KK16:KK41" si="114">IF(AND(EM16&gt;0,EN16&lt;&gt;"x"),1,"")</f>
        <v/>
      </c>
      <c r="KL16" s="1424"/>
      <c r="KM16" s="1424" t="str">
        <f t="shared" ref="KM16:KM41" si="115">IF(AND(EO16&gt;0,EP16&lt;&gt;"x"),1,"")</f>
        <v/>
      </c>
      <c r="KN16" s="1424"/>
      <c r="KO16" s="1424" t="str">
        <f t="shared" ref="KO16:KO41" si="116">IF(AND(EQ16&gt;0,ER16&lt;&gt;"x"),1,"")</f>
        <v/>
      </c>
      <c r="KP16" s="1424"/>
      <c r="KQ16" s="1424" t="str">
        <f t="shared" ref="KQ16:KQ41" si="117">IF(AND(ES16&gt;0,ET16&lt;&gt;"x"),1,"")</f>
        <v/>
      </c>
      <c r="KR16" s="1424"/>
      <c r="KS16" s="1424" t="str">
        <f t="shared" ref="KS16:KS41" si="118">IF(AND(EU16&gt;0,EV16&lt;&gt;"x"),1,"")</f>
        <v/>
      </c>
      <c r="KT16" s="1424"/>
      <c r="KU16" s="1424" t="str">
        <f t="shared" ref="KU16:KU41" si="119">IF(AND(EW16&gt;0,EX16&lt;&gt;"x"),1,"")</f>
        <v/>
      </c>
      <c r="KV16" s="1424"/>
      <c r="KW16" s="1424" t="str">
        <f t="shared" ref="KW16:KW41" si="120">IF(AND(EY16&gt;0,EZ16&lt;&gt;"x"),1,"")</f>
        <v/>
      </c>
      <c r="KX16" s="1424"/>
      <c r="KY16" s="1424" t="str">
        <f t="shared" ref="KY16:KY41" si="121">IF(AND(FA16&gt;0,FB16&lt;&gt;"x"),1,"")</f>
        <v/>
      </c>
      <c r="KZ16" s="1424"/>
      <c r="LA16" s="1424" t="str">
        <f t="shared" ref="LA16:LA41" si="122">IF(AND(FC16&gt;0,FD16&lt;&gt;"x"),1,"")</f>
        <v/>
      </c>
      <c r="LB16" s="1424"/>
      <c r="LC16" s="1424" t="str">
        <f t="shared" ref="LC16:LC41" si="123">IF(AND(FE16&gt;0,FF16&lt;&gt;"x"),1,"")</f>
        <v/>
      </c>
      <c r="LD16" s="1424"/>
      <c r="LE16" s="1424" t="str">
        <f t="shared" ref="LE16:LE41" si="124">IF(AND(FG16&gt;0,FH16&lt;&gt;"x"),1,"")</f>
        <v/>
      </c>
      <c r="LF16" s="1424"/>
      <c r="LG16" s="1424" t="str">
        <f t="shared" ref="LG16:LG41" si="125">IF(AND(FI16&gt;0,FJ16&lt;&gt;"x"),1,"")</f>
        <v/>
      </c>
      <c r="LH16" s="1424"/>
      <c r="LI16" s="1424" t="str">
        <f t="shared" ref="LI16:LI41" si="126">IF(AND(FK16&gt;0,FL16&lt;&gt;"x"),1,"")</f>
        <v/>
      </c>
      <c r="LJ16" s="1424"/>
      <c r="LK16" s="1424" t="str">
        <f t="shared" ref="LK16:LK41" si="127">IF(AND(FM16&gt;0,FN16&lt;&gt;"x"),1,"")</f>
        <v/>
      </c>
      <c r="LL16" s="1424"/>
      <c r="LM16" s="1424" t="str">
        <f t="shared" ref="LM16:LM41" si="128">IF(AND(FO16&gt;0,FP16&lt;&gt;"x"),1,"")</f>
        <v/>
      </c>
      <c r="LN16" s="1424"/>
      <c r="LO16" s="1424" t="str">
        <f t="shared" ref="LO16:LO41" si="129">IF(AND(FQ16&gt;0,FR16&lt;&gt;"x"),1,"")</f>
        <v/>
      </c>
      <c r="LP16" s="1424"/>
      <c r="LQ16" s="1424" t="str">
        <f t="shared" ref="LQ16:LQ41" si="130">IF(AND(FS16&gt;0,FT16&lt;&gt;"x"),1,"")</f>
        <v/>
      </c>
      <c r="LR16" s="1424"/>
      <c r="LS16" s="1424" t="str">
        <f t="shared" ref="LS16:LS41" si="131">IF(AND(FU16&gt;0,FV16&lt;&gt;"x"),1,"")</f>
        <v/>
      </c>
      <c r="LT16" s="1424"/>
      <c r="LU16" s="1424" t="str">
        <f t="shared" ref="LU16:LU41" si="132">IF(AND(FW16&gt;0,FX16&lt;&gt;"x"),1,"")</f>
        <v/>
      </c>
      <c r="LV16" s="1424"/>
      <c r="LW16" s="1424" t="str">
        <f t="shared" ref="LW16:LW41" si="133">IF(AND(FY16&gt;0,FZ16&lt;&gt;"x"),1,"")</f>
        <v/>
      </c>
      <c r="LX16" s="1424"/>
      <c r="LY16" s="1424" t="str">
        <f t="shared" ref="LY16:LY41" si="134">IF(AND(GA16&gt;0,GB16&lt;&gt;"x"),1,"")</f>
        <v/>
      </c>
      <c r="LZ16" s="1424"/>
      <c r="MA16" s="1424" t="str">
        <f t="shared" ref="MA16:MA41" si="135">IF(AND(GC16&gt;0,GD16&lt;&gt;"x"),1,"")</f>
        <v/>
      </c>
      <c r="MB16" s="1424"/>
      <c r="MC16" s="1424" t="str">
        <f t="shared" ref="MC16:MC41" si="136">IF(AND(GE16&gt;0,GF16&lt;&gt;"x"),1,"")</f>
        <v/>
      </c>
      <c r="MD16" s="1424"/>
      <c r="ME16" s="1424" t="str">
        <f t="shared" ref="ME16:ME40" si="137">IF(AND(GG16&gt;0,GH16&lt;&gt;"x"),1,"")</f>
        <v/>
      </c>
      <c r="MF16" s="1424"/>
      <c r="MG16" s="1570">
        <f>SUM(JO16:MF16)</f>
        <v>0</v>
      </c>
      <c r="MH16" s="38"/>
      <c r="MI16" s="1571">
        <f>SUMIF($JO$14:$MF$14,MI$15,$JO16:$MF16)</f>
        <v>0</v>
      </c>
      <c r="MJ16" s="1555">
        <f t="shared" ref="MJ16:MO31" si="138">SUMIF($JO$14:$MF$14,MJ$15,$JO16:$MF16)</f>
        <v>0</v>
      </c>
      <c r="MK16" s="1555">
        <f t="shared" si="138"/>
        <v>0</v>
      </c>
      <c r="ML16" s="1555">
        <f t="shared" si="138"/>
        <v>0</v>
      </c>
      <c r="MM16" s="1555">
        <f t="shared" si="138"/>
        <v>0</v>
      </c>
      <c r="MN16" s="1555">
        <f t="shared" si="138"/>
        <v>0</v>
      </c>
      <c r="MO16" s="1579">
        <f>SUMIF($JO$14:$MF$14,MO$15,$JO16:$MF16)</f>
        <v>0</v>
      </c>
      <c r="MP16" s="38">
        <f>SUM(MI16:MO16)</f>
        <v>0</v>
      </c>
      <c r="MQ16" s="38"/>
      <c r="MR16" s="1557"/>
      <c r="MS16" s="1557"/>
      <c r="MT16" s="1557"/>
      <c r="MU16" s="1557"/>
      <c r="MV16" s="1557"/>
      <c r="MW16" s="1557"/>
      <c r="MX16" s="1557"/>
      <c r="MY16" s="1537"/>
      <c r="MZ16" s="1537"/>
      <c r="NA16" s="38"/>
      <c r="NB16" s="1584">
        <f>MI16*CZ16</f>
        <v>0</v>
      </c>
      <c r="NC16" s="1425">
        <f>MJ16*DB16</f>
        <v>0</v>
      </c>
      <c r="ND16" s="1425">
        <f>MK16*DD16</f>
        <v>0</v>
      </c>
      <c r="NE16" s="1425">
        <f>ML16*DF16</f>
        <v>0</v>
      </c>
      <c r="NF16" s="1425">
        <f>MM16*DH16</f>
        <v>0</v>
      </c>
      <c r="NG16" s="1425">
        <f>MN16*DJ16</f>
        <v>0</v>
      </c>
      <c r="NH16" s="1425">
        <f>MO16*DL16</f>
        <v>0</v>
      </c>
      <c r="NI16" s="1426">
        <f>SUM(NB16:NH16)</f>
        <v>0</v>
      </c>
      <c r="NJ16" s="1457">
        <f>NI16+NI18+NI20+NI22+NI24+NI26+NI28+NI30+NI32+NI34+NI36+NI38+NI40</f>
        <v>0</v>
      </c>
      <c r="NK16" s="1"/>
      <c r="NL16" s="1"/>
      <c r="NM16" s="1"/>
      <c r="NN16" s="1"/>
      <c r="NO16" s="1"/>
      <c r="NP16" s="1"/>
      <c r="NQ16" s="1"/>
    </row>
    <row r="17" spans="3:388" s="1457" customFormat="1" ht="11.25" customHeight="1" thickBot="1">
      <c r="C17" s="1538" t="str">
        <f t="shared" ref="C17:C41" si="139">L17</f>
        <v>D</v>
      </c>
      <c r="D17" s="1539">
        <f t="shared" ref="D17:D41" si="140">SUM($EA17:$ED17)-JJ17</f>
        <v>0</v>
      </c>
      <c r="E17" s="1539">
        <f t="shared" ref="E17:E41" si="141">SUM($EO17:$ER17)-JK17</f>
        <v>0</v>
      </c>
      <c r="F17" s="1539">
        <f t="shared" ref="F17:F41" si="142">SUM($FC17:$FF17)-JL17</f>
        <v>0</v>
      </c>
      <c r="G17" s="1539">
        <f t="shared" ref="G17:G41" si="143">SUM($FQ17:$FT17)-JM17</f>
        <v>0</v>
      </c>
      <c r="H17" s="1539">
        <f t="shared" ref="H17:H41" si="144">SUM($GE17:$GH17)-JN17</f>
        <v>0</v>
      </c>
      <c r="I17" s="1533"/>
      <c r="J17" s="751"/>
      <c r="L17" s="1419" t="str">
        <f t="shared" ref="L17:L41" si="145">CP17</f>
        <v>D</v>
      </c>
      <c r="M17" s="1540">
        <f>IF($CW17="x",CQ17,0)</f>
        <v>0</v>
      </c>
      <c r="N17" s="1540">
        <f t="shared" ref="N17:N31" si="146">IF($CW17="x",CR17,0)</f>
        <v>0</v>
      </c>
      <c r="O17" s="1540">
        <f t="shared" ref="O17:O31" si="147">IF($CW17="x",CS17,0)</f>
        <v>0</v>
      </c>
      <c r="P17" s="1540">
        <f t="shared" ref="P17:P31" si="148">IF($CW17="x",CT17,0)</f>
        <v>0</v>
      </c>
      <c r="Q17" s="1540">
        <f t="shared" ref="Q17:Q31" si="149">IF($CW17="x",CU17,0)</f>
        <v>0</v>
      </c>
      <c r="R17" s="1536"/>
      <c r="S17" s="1537"/>
      <c r="T17" s="1537"/>
      <c r="U17" s="1537"/>
      <c r="V17" s="1537"/>
      <c r="W17" s="1537"/>
      <c r="X17" s="1537"/>
      <c r="Y17" s="1537"/>
      <c r="Z17" s="1537"/>
      <c r="AA17" s="1537"/>
      <c r="AB17" s="1537"/>
      <c r="AC17" s="1537"/>
      <c r="AD17" s="1537"/>
      <c r="AE17" s="1537"/>
      <c r="AF17" s="1537"/>
      <c r="AG17" s="1537"/>
      <c r="AH17" s="1537"/>
      <c r="AI17" s="1537"/>
      <c r="AJ17" s="1537"/>
      <c r="AK17" s="1537"/>
      <c r="AL17" s="1537"/>
      <c r="AM17" s="1537"/>
      <c r="AN17" s="1537"/>
      <c r="AO17" s="1537"/>
      <c r="AP17" s="1537"/>
      <c r="AQ17" s="1537"/>
      <c r="AR17" s="1537"/>
      <c r="AS17" s="1537"/>
      <c r="AT17" s="1537"/>
      <c r="AU17" s="1537"/>
      <c r="AV17" s="1537"/>
      <c r="AW17" s="1537"/>
      <c r="AX17" s="1537"/>
      <c r="AY17" s="1537"/>
      <c r="AZ17" s="1537"/>
      <c r="BA17" s="1537"/>
      <c r="BB17" s="1537"/>
      <c r="BC17" s="1537"/>
      <c r="BD17" s="1537"/>
      <c r="BE17" s="1537"/>
      <c r="BF17" s="1537"/>
      <c r="BG17" s="1537"/>
      <c r="BH17" s="1537"/>
      <c r="BI17" s="1537"/>
      <c r="BJ17" s="1537"/>
      <c r="BK17" s="1537"/>
      <c r="BL17" s="1537"/>
      <c r="BM17" s="1537"/>
      <c r="BN17" s="1537"/>
      <c r="BO17" s="1537"/>
      <c r="BP17" s="1537"/>
      <c r="BQ17" s="1537"/>
      <c r="BR17" s="1537"/>
      <c r="BS17" s="1537"/>
      <c r="BT17" s="1537"/>
      <c r="BU17" s="1537"/>
      <c r="BV17" s="1537"/>
      <c r="BW17" s="1537"/>
      <c r="BX17" s="1537"/>
      <c r="BY17" s="1537"/>
      <c r="BZ17" s="1537"/>
      <c r="CA17" s="1537"/>
      <c r="CB17" s="1537"/>
      <c r="CC17" s="1537"/>
      <c r="CD17" s="1537"/>
      <c r="CE17" s="1537"/>
      <c r="CF17" s="1537"/>
      <c r="CG17" s="1537"/>
      <c r="CH17" s="1537"/>
      <c r="CI17" s="1537"/>
      <c r="CJ17" s="1537"/>
      <c r="CK17" s="1537"/>
      <c r="CL17" s="1537"/>
      <c r="CM17" s="5074"/>
      <c r="CN17" s="2401" t="str">
        <f>IF(CM16="","",(CM16&amp;(COUNTIF($CM$16:CM16,CM16))))</f>
        <v>01</v>
      </c>
      <c r="CO17" s="1596" t="str">
        <f>CO16</f>
        <v/>
      </c>
      <c r="CP17" s="1541" t="str">
        <f>DO16&amp;DP17</f>
        <v>D</v>
      </c>
      <c r="CQ17" s="1540">
        <f t="shared" ref="CQ17:CQ22" si="150">SUM($DQ17:$DZ17)-JE17</f>
        <v>0</v>
      </c>
      <c r="CR17" s="1540">
        <f t="shared" ref="CR17:CR41" si="151">SUM($EE17:$EN17)-JF17</f>
        <v>0</v>
      </c>
      <c r="CS17" s="1540">
        <f t="shared" ref="CS17:CS41" si="152">SUM($ES17:$FB17)-JG17</f>
        <v>0</v>
      </c>
      <c r="CT17" s="1540">
        <f t="shared" ref="CT17:CT41" si="153">SUM($FG17:$FP17)-JH17</f>
        <v>0</v>
      </c>
      <c r="CU17" s="1540">
        <f t="shared" ref="CU17:CU41" si="154">SUM($FU17:$GD17)-JI17</f>
        <v>0</v>
      </c>
      <c r="CW17" s="1457" t="str">
        <f>IFERROR((VLOOKUP(CN17,'BİLGİ GİR'!$V$107:$AA$119,6,0)),"")</f>
        <v/>
      </c>
      <c r="CX17" s="5101"/>
      <c r="CY17" s="1545" t="s">
        <v>8</v>
      </c>
      <c r="CZ17" s="1546">
        <f>'BİLGİ GİR'!CC107</f>
        <v>0</v>
      </c>
      <c r="DA17" s="1546"/>
      <c r="DB17" s="1547">
        <f>'BİLGİ GİR'!CE107</f>
        <v>0</v>
      </c>
      <c r="DC17" s="1547"/>
      <c r="DD17" s="1547">
        <f>'BİLGİ GİR'!CG107</f>
        <v>0</v>
      </c>
      <c r="DE17" s="1547"/>
      <c r="DF17" s="1547">
        <f>'BİLGİ GİR'!CI107</f>
        <v>0</v>
      </c>
      <c r="DG17" s="1547"/>
      <c r="DH17" s="1547">
        <f>'BİLGİ GİR'!CK107</f>
        <v>0</v>
      </c>
      <c r="DI17" s="1547"/>
      <c r="DJ17" s="1547">
        <f>'BİLGİ GİR'!CM107</f>
        <v>0</v>
      </c>
      <c r="DK17" s="1547"/>
      <c r="DL17" s="1547">
        <f>'BİLGİ GİR'!CO107</f>
        <v>0</v>
      </c>
      <c r="DM17" s="1547"/>
      <c r="DN17" s="33"/>
      <c r="DO17" s="5092"/>
      <c r="DP17" s="2267" t="s">
        <v>8</v>
      </c>
      <c r="DQ17" s="2241">
        <f t="shared" ref="DQ17:DQ41" si="155">IF(DQ$13="",0,CZ17)</f>
        <v>0</v>
      </c>
      <c r="DR17" s="3857"/>
      <c r="DS17" s="2242">
        <f t="shared" si="45"/>
        <v>0</v>
      </c>
      <c r="DT17" s="3857"/>
      <c r="DU17" s="2242">
        <f t="shared" si="46"/>
        <v>0</v>
      </c>
      <c r="DV17" s="3857"/>
      <c r="DW17" s="2242">
        <f t="shared" si="47"/>
        <v>0</v>
      </c>
      <c r="DX17" s="3857"/>
      <c r="DY17" s="2242">
        <f t="shared" si="48"/>
        <v>0</v>
      </c>
      <c r="DZ17" s="3857"/>
      <c r="EA17" s="2243">
        <f t="shared" si="49"/>
        <v>0</v>
      </c>
      <c r="EB17" s="3857"/>
      <c r="EC17" s="2245">
        <f t="shared" ref="EC17:EC41" si="156">IF(EC$13="",0,DL17)</f>
        <v>0</v>
      </c>
      <c r="ED17" s="3857"/>
      <c r="EE17" s="2241">
        <f t="shared" ref="EE17:EE41" si="157">IF(EE$13="",0,CZ17)</f>
        <v>0</v>
      </c>
      <c r="EF17" s="3857"/>
      <c r="EG17" s="2242">
        <f t="shared" si="50"/>
        <v>0</v>
      </c>
      <c r="EH17" s="3857"/>
      <c r="EI17" s="2242">
        <f t="shared" si="51"/>
        <v>0</v>
      </c>
      <c r="EJ17" s="3857"/>
      <c r="EK17" s="2242">
        <f t="shared" si="52"/>
        <v>0</v>
      </c>
      <c r="EL17" s="3857"/>
      <c r="EM17" s="2242">
        <f t="shared" si="53"/>
        <v>0</v>
      </c>
      <c r="EN17" s="3857"/>
      <c r="EO17" s="2243">
        <f t="shared" si="54"/>
        <v>0</v>
      </c>
      <c r="EP17" s="3857"/>
      <c r="EQ17" s="2245">
        <f t="shared" si="55"/>
        <v>0</v>
      </c>
      <c r="ER17" s="3857"/>
      <c r="ES17" s="2241">
        <f t="shared" ref="ES17:ES41" si="158">IF(ES$13="",0,CZ17)</f>
        <v>0</v>
      </c>
      <c r="ET17" s="3857"/>
      <c r="EU17" s="2242">
        <f t="shared" si="56"/>
        <v>0</v>
      </c>
      <c r="EV17" s="3857"/>
      <c r="EW17" s="2242">
        <f t="shared" si="57"/>
        <v>0</v>
      </c>
      <c r="EX17" s="3857"/>
      <c r="EY17" s="2242">
        <f t="shared" si="58"/>
        <v>0</v>
      </c>
      <c r="EZ17" s="3857"/>
      <c r="FA17" s="2242">
        <f t="shared" si="59"/>
        <v>0</v>
      </c>
      <c r="FB17" s="3857"/>
      <c r="FC17" s="2243">
        <f t="shared" si="60"/>
        <v>0</v>
      </c>
      <c r="FD17" s="3857"/>
      <c r="FE17" s="2245">
        <f t="shared" si="61"/>
        <v>0</v>
      </c>
      <c r="FF17" s="3857"/>
      <c r="FG17" s="2241">
        <f t="shared" ref="FG17:FG41" si="159">IF(FG$13="",0,CZ17)</f>
        <v>0</v>
      </c>
      <c r="FH17" s="3857"/>
      <c r="FI17" s="2242">
        <f t="shared" si="62"/>
        <v>0</v>
      </c>
      <c r="FJ17" s="3857"/>
      <c r="FK17" s="2242">
        <f t="shared" si="63"/>
        <v>0</v>
      </c>
      <c r="FL17" s="3857"/>
      <c r="FM17" s="2242">
        <f t="shared" si="64"/>
        <v>0</v>
      </c>
      <c r="FN17" s="3857"/>
      <c r="FO17" s="2242">
        <f t="shared" si="65"/>
        <v>0</v>
      </c>
      <c r="FP17" s="3857"/>
      <c r="FQ17" s="2243">
        <f t="shared" si="66"/>
        <v>0</v>
      </c>
      <c r="FR17" s="3857"/>
      <c r="FS17" s="2245">
        <f t="shared" si="67"/>
        <v>0</v>
      </c>
      <c r="FT17" s="3857"/>
      <c r="FU17" s="2241">
        <f t="shared" ref="FU17:FU41" si="160">IF(FU$13="",0,CZ17)</f>
        <v>0</v>
      </c>
      <c r="FV17" s="3857"/>
      <c r="FW17" s="2242">
        <f t="shared" si="68"/>
        <v>0</v>
      </c>
      <c r="FX17" s="3857"/>
      <c r="FY17" s="2242">
        <f t="shared" si="69"/>
        <v>0</v>
      </c>
      <c r="FZ17" s="3857"/>
      <c r="GA17" s="2242">
        <f t="shared" si="70"/>
        <v>0</v>
      </c>
      <c r="GB17" s="3857"/>
      <c r="GC17" s="2242">
        <f t="shared" si="71"/>
        <v>0</v>
      </c>
      <c r="GD17" s="3857"/>
      <c r="GE17" s="2243">
        <f t="shared" si="72"/>
        <v>0</v>
      </c>
      <c r="GF17" s="3857"/>
      <c r="GG17" s="2245">
        <f t="shared" si="73"/>
        <v>0</v>
      </c>
      <c r="GH17" s="3863"/>
      <c r="GK17" s="4109"/>
      <c r="GL17" s="1487" t="str">
        <f t="shared" ref="GL17:GL43" si="161">IF(AND(DQ17&lt;&gt;"",DR17="x"),DQ17,"")</f>
        <v/>
      </c>
      <c r="GM17" s="1515"/>
      <c r="GN17" s="1487" t="str">
        <f t="shared" si="74"/>
        <v/>
      </c>
      <c r="GO17" s="1515"/>
      <c r="GP17" s="1487" t="str">
        <f t="shared" si="75"/>
        <v/>
      </c>
      <c r="GQ17" s="1515"/>
      <c r="GR17" s="1487" t="str">
        <f t="shared" si="76"/>
        <v/>
      </c>
      <c r="GS17" s="1515"/>
      <c r="GT17" s="1487" t="str">
        <f t="shared" si="77"/>
        <v/>
      </c>
      <c r="GU17" s="1500"/>
      <c r="GV17" s="1497" t="str">
        <f t="shared" ref="GV17:GV43" si="162">IF(AND(EA17&lt;&gt;"",EB17="x"),EA17,"")</f>
        <v/>
      </c>
      <c r="GW17" s="1515"/>
      <c r="GX17" s="1487" t="str">
        <f t="shared" ref="GX17:GX43" si="163">IF(AND(EC17&lt;&gt;"",ED17="x"),EC17,"")</f>
        <v/>
      </c>
      <c r="GY17" s="1517"/>
      <c r="GZ17" s="1494" t="str">
        <f t="shared" ref="GZ17:GZ43" si="164">IF(AND(EE17&lt;&gt;"",EF17="x"),EE17,"")</f>
        <v/>
      </c>
      <c r="HA17" s="1515"/>
      <c r="HB17" s="1490" t="str">
        <f t="shared" si="78"/>
        <v/>
      </c>
      <c r="HC17" s="1515"/>
      <c r="HD17" s="1490" t="str">
        <f t="shared" si="79"/>
        <v/>
      </c>
      <c r="HE17" s="1515"/>
      <c r="HF17" s="1490" t="str">
        <f t="shared" si="80"/>
        <v/>
      </c>
      <c r="HG17" s="1515"/>
      <c r="HH17" s="1490" t="str">
        <f t="shared" si="81"/>
        <v/>
      </c>
      <c r="HI17" s="1500"/>
      <c r="HJ17" s="1506" t="str">
        <f t="shared" si="82"/>
        <v/>
      </c>
      <c r="HK17" s="1515"/>
      <c r="HL17" s="1490" t="str">
        <f t="shared" ref="HL17:HL43" si="165">IF(AND(EQ17&lt;&gt;"",ER17="x"),EQ17,"")</f>
        <v/>
      </c>
      <c r="HM17" s="1517"/>
      <c r="HN17" s="1503" t="str">
        <f t="shared" si="83"/>
        <v/>
      </c>
      <c r="HO17" s="1515"/>
      <c r="HP17" s="1487" t="str">
        <f t="shared" si="84"/>
        <v/>
      </c>
      <c r="HQ17" s="1515"/>
      <c r="HR17" s="1487" t="str">
        <f t="shared" si="85"/>
        <v/>
      </c>
      <c r="HS17" s="1515"/>
      <c r="HT17" s="1487" t="str">
        <f t="shared" si="86"/>
        <v/>
      </c>
      <c r="HU17" s="1515"/>
      <c r="HV17" s="1487" t="str">
        <f t="shared" si="87"/>
        <v/>
      </c>
      <c r="HW17" s="1500"/>
      <c r="HX17" s="1497" t="str">
        <f t="shared" si="88"/>
        <v/>
      </c>
      <c r="HY17" s="1515"/>
      <c r="HZ17" s="1487" t="str">
        <f t="shared" si="89"/>
        <v/>
      </c>
      <c r="IA17" s="1517"/>
      <c r="IB17" s="1494" t="str">
        <f t="shared" si="90"/>
        <v/>
      </c>
      <c r="IC17" s="1515"/>
      <c r="ID17" s="1490" t="str">
        <f t="shared" si="91"/>
        <v/>
      </c>
      <c r="IE17" s="1515"/>
      <c r="IF17" s="1490" t="str">
        <f t="shared" si="92"/>
        <v/>
      </c>
      <c r="IG17" s="1515"/>
      <c r="IH17" s="1490" t="str">
        <f t="shared" si="93"/>
        <v/>
      </c>
      <c r="II17" s="1515"/>
      <c r="IJ17" s="1490" t="str">
        <f t="shared" si="94"/>
        <v/>
      </c>
      <c r="IK17" s="1500"/>
      <c r="IL17" s="1506" t="str">
        <f t="shared" si="95"/>
        <v/>
      </c>
      <c r="IM17" s="1515"/>
      <c r="IN17" s="1490" t="str">
        <f t="shared" si="96"/>
        <v/>
      </c>
      <c r="IO17" s="1517"/>
      <c r="IP17" s="1509" t="str">
        <f t="shared" si="97"/>
        <v/>
      </c>
      <c r="IQ17" s="1515"/>
      <c r="IR17" s="1422" t="str">
        <f t="shared" si="98"/>
        <v/>
      </c>
      <c r="IS17" s="1515"/>
      <c r="IT17" s="1422" t="str">
        <f t="shared" si="99"/>
        <v/>
      </c>
      <c r="IU17" s="1515"/>
      <c r="IV17" s="1422" t="str">
        <f t="shared" si="100"/>
        <v/>
      </c>
      <c r="IW17" s="1515"/>
      <c r="IX17" s="1422" t="str">
        <f t="shared" si="101"/>
        <v/>
      </c>
      <c r="IY17" s="1500"/>
      <c r="IZ17" s="1512" t="str">
        <f t="shared" si="102"/>
        <v/>
      </c>
      <c r="JA17" s="1515"/>
      <c r="JB17" s="1422" t="str">
        <f t="shared" si="103"/>
        <v/>
      </c>
      <c r="JC17" s="1517"/>
      <c r="JD17" s="38"/>
      <c r="JE17" s="1571">
        <f t="shared" ref="JE17:JE41" si="166">SUM(GL17:GU17)</f>
        <v>0</v>
      </c>
      <c r="JF17" s="1555">
        <f t="shared" ref="JF17:JF41" si="167">SUM(GZ17:HI17)</f>
        <v>0</v>
      </c>
      <c r="JG17" s="1555">
        <f t="shared" ref="JG17:JG41" si="168">SUM(HN17:HW17)</f>
        <v>0</v>
      </c>
      <c r="JH17" s="1555">
        <f t="shared" ref="JH17:JH41" si="169">SUM(IB17:IK17)</f>
        <v>0</v>
      </c>
      <c r="JI17" s="1555">
        <f t="shared" ref="JI17:JI41" si="170">SUM(IP17:IY17)</f>
        <v>0</v>
      </c>
      <c r="JJ17" s="1566">
        <f t="shared" ref="JJ17:JJ41" si="171">SUM(GV17:GY17)</f>
        <v>0</v>
      </c>
      <c r="JK17" s="1522">
        <f t="shared" ref="JK17:JK41" si="172">SUM(HJ17:HM17)</f>
        <v>0</v>
      </c>
      <c r="JL17" s="1523">
        <f t="shared" ref="JL17:JL41" si="173">SUM(HX17:IA17)</f>
        <v>0</v>
      </c>
      <c r="JM17" s="1523">
        <f t="shared" ref="JM17:JM41" si="174">SUM(IL17:IO17)</f>
        <v>0</v>
      </c>
      <c r="JN17" s="1560">
        <f t="shared" ref="JN17:JN41" si="175">SUM(IZ17:JC17)</f>
        <v>0</v>
      </c>
      <c r="JO17" s="1563" t="str">
        <f>IF(AND(DQ17&gt;0,DR17&lt;&gt;"x"),1,"")</f>
        <v/>
      </c>
      <c r="JP17" s="1563"/>
      <c r="JQ17" s="1563" t="str">
        <f>IF(AND(DS17&gt;0,DT17&lt;&gt;"x"),1,"")</f>
        <v/>
      </c>
      <c r="JR17" s="1563"/>
      <c r="JS17" s="1563" t="str">
        <f t="shared" si="105"/>
        <v/>
      </c>
      <c r="JT17" s="1563"/>
      <c r="JU17" s="1563" t="str">
        <f t="shared" si="106"/>
        <v/>
      </c>
      <c r="JV17" s="1563"/>
      <c r="JW17" s="1563" t="str">
        <f t="shared" si="107"/>
        <v/>
      </c>
      <c r="JX17" s="1563"/>
      <c r="JY17" s="1563" t="str">
        <f t="shared" si="108"/>
        <v/>
      </c>
      <c r="JZ17" s="1563"/>
      <c r="KA17" s="1563" t="str">
        <f t="shared" si="109"/>
        <v/>
      </c>
      <c r="KB17" s="1563"/>
      <c r="KC17" s="1563" t="str">
        <f t="shared" si="110"/>
        <v/>
      </c>
      <c r="KD17" s="1563"/>
      <c r="KE17" s="1563" t="str">
        <f t="shared" si="111"/>
        <v/>
      </c>
      <c r="KF17" s="1563"/>
      <c r="KG17" s="1563" t="str">
        <f t="shared" si="112"/>
        <v/>
      </c>
      <c r="KH17" s="1563"/>
      <c r="KI17" s="1563" t="str">
        <f t="shared" si="113"/>
        <v/>
      </c>
      <c r="KJ17" s="1563"/>
      <c r="KK17" s="1563" t="str">
        <f t="shared" si="114"/>
        <v/>
      </c>
      <c r="KL17" s="1563"/>
      <c r="KM17" s="1563" t="str">
        <f t="shared" si="115"/>
        <v/>
      </c>
      <c r="KN17" s="1563"/>
      <c r="KO17" s="1563" t="str">
        <f t="shared" si="116"/>
        <v/>
      </c>
      <c r="KP17" s="1563"/>
      <c r="KQ17" s="1563" t="str">
        <f t="shared" si="117"/>
        <v/>
      </c>
      <c r="KR17" s="1563"/>
      <c r="KS17" s="1563" t="str">
        <f t="shared" si="118"/>
        <v/>
      </c>
      <c r="KT17" s="1563"/>
      <c r="KU17" s="1563" t="str">
        <f t="shared" si="119"/>
        <v/>
      </c>
      <c r="KV17" s="1563"/>
      <c r="KW17" s="1563" t="str">
        <f t="shared" si="120"/>
        <v/>
      </c>
      <c r="KX17" s="1563"/>
      <c r="KY17" s="1563" t="str">
        <f t="shared" si="121"/>
        <v/>
      </c>
      <c r="KZ17" s="1563"/>
      <c r="LA17" s="1563" t="str">
        <f t="shared" si="122"/>
        <v/>
      </c>
      <c r="LB17" s="1563"/>
      <c r="LC17" s="1563" t="str">
        <f t="shared" si="123"/>
        <v/>
      </c>
      <c r="LD17" s="1563"/>
      <c r="LE17" s="1563" t="str">
        <f t="shared" si="124"/>
        <v/>
      </c>
      <c r="LF17" s="1563"/>
      <c r="LG17" s="1563" t="str">
        <f>IF(AND(FI17&gt;0,FJ17&lt;&gt;"x"),1,"")</f>
        <v/>
      </c>
      <c r="LH17" s="1563"/>
      <c r="LI17" s="1563" t="str">
        <f t="shared" si="126"/>
        <v/>
      </c>
      <c r="LJ17" s="1563"/>
      <c r="LK17" s="1563" t="str">
        <f t="shared" si="127"/>
        <v/>
      </c>
      <c r="LL17" s="1563"/>
      <c r="LM17" s="1563" t="str">
        <f t="shared" si="128"/>
        <v/>
      </c>
      <c r="LN17" s="1563"/>
      <c r="LO17" s="1563" t="str">
        <f t="shared" si="129"/>
        <v/>
      </c>
      <c r="LP17" s="1563"/>
      <c r="LQ17" s="1563" t="str">
        <f t="shared" si="130"/>
        <v/>
      </c>
      <c r="LR17" s="1563"/>
      <c r="LS17" s="1563" t="str">
        <f t="shared" si="131"/>
        <v/>
      </c>
      <c r="LT17" s="1563"/>
      <c r="LU17" s="1563" t="str">
        <f t="shared" si="132"/>
        <v/>
      </c>
      <c r="LV17" s="1563"/>
      <c r="LW17" s="1563" t="str">
        <f t="shared" si="133"/>
        <v/>
      </c>
      <c r="LX17" s="1563"/>
      <c r="LY17" s="1563" t="str">
        <f t="shared" si="134"/>
        <v/>
      </c>
      <c r="LZ17" s="1563"/>
      <c r="MA17" s="1563" t="str">
        <f t="shared" si="135"/>
        <v/>
      </c>
      <c r="MB17" s="1563"/>
      <c r="MC17" s="1563" t="str">
        <f t="shared" si="136"/>
        <v/>
      </c>
      <c r="MD17" s="1563"/>
      <c r="ME17" s="1563" t="str">
        <f t="shared" si="137"/>
        <v/>
      </c>
      <c r="MF17" s="1563"/>
      <c r="MG17" s="1572">
        <f>SUM(JO17:MF17)</f>
        <v>0</v>
      </c>
      <c r="MH17" s="38"/>
      <c r="MI17" s="1571">
        <f>SUMIF($JO$14:$MF$14,MI$15,$JO17:$MF17)</f>
        <v>0</v>
      </c>
      <c r="MJ17" s="1555">
        <f t="shared" si="138"/>
        <v>0</v>
      </c>
      <c r="MK17" s="1555">
        <f t="shared" si="138"/>
        <v>0</v>
      </c>
      <c r="ML17" s="1555">
        <f t="shared" si="138"/>
        <v>0</v>
      </c>
      <c r="MM17" s="1555">
        <f t="shared" si="138"/>
        <v>0</v>
      </c>
      <c r="MN17" s="1555">
        <f t="shared" si="138"/>
        <v>0</v>
      </c>
      <c r="MO17" s="1579">
        <f t="shared" si="138"/>
        <v>0</v>
      </c>
      <c r="MP17" s="38">
        <f t="shared" ref="MP17:MP41" si="176">SUM(MI17:MO17)</f>
        <v>0</v>
      </c>
      <c r="MQ17" s="38"/>
      <c r="MR17" s="1557"/>
      <c r="MS17" s="1557"/>
      <c r="MT17" s="1557"/>
      <c r="MU17" s="1557"/>
      <c r="MV17" s="1557"/>
      <c r="MW17" s="1557"/>
      <c r="MX17" s="1557"/>
      <c r="MY17" s="1537"/>
      <c r="MZ17" s="1537"/>
      <c r="NA17" s="38"/>
      <c r="NB17" s="1585">
        <f>MI17*CZ17</f>
        <v>0</v>
      </c>
      <c r="NC17" s="1554">
        <f t="shared" ref="NC17:NC41" si="177">MJ17*DB17</f>
        <v>0</v>
      </c>
      <c r="ND17" s="1554">
        <f t="shared" ref="ND17:ND41" si="178">MK17*DD17</f>
        <v>0</v>
      </c>
      <c r="NE17" s="1554">
        <f t="shared" ref="NE17:NE41" si="179">ML17*DF17</f>
        <v>0</v>
      </c>
      <c r="NF17" s="1554">
        <f t="shared" ref="NF17:NF41" si="180">MM17*DH17</f>
        <v>0</v>
      </c>
      <c r="NG17" s="1554">
        <f t="shared" ref="NG17:NG41" si="181">MN17*DJ17</f>
        <v>0</v>
      </c>
      <c r="NH17" s="1554">
        <f t="shared" ref="NH17:NH41" si="182">MO17*DL17</f>
        <v>0</v>
      </c>
      <c r="NI17" s="1586">
        <f>SUM(NB17:NH17)</f>
        <v>0</v>
      </c>
      <c r="NJ17" s="1457">
        <f>NI17+NI19+NI21+NI23+NI25+NI27+NI29+NI31+NI33+NI35+NI37+NI39+NI41</f>
        <v>0</v>
      </c>
      <c r="NK17" s="1"/>
      <c r="NL17" s="1"/>
      <c r="NM17" s="1"/>
      <c r="NN17" s="1"/>
      <c r="NO17" s="1"/>
      <c r="NP17" s="1"/>
      <c r="NQ17" s="1"/>
    </row>
    <row r="18" spans="3:388" s="1457" customFormat="1" ht="11.25" customHeight="1" thickBot="1">
      <c r="C18" s="1538" t="str">
        <f t="shared" si="139"/>
        <v>T</v>
      </c>
      <c r="D18" s="1539">
        <f t="shared" si="140"/>
        <v>0</v>
      </c>
      <c r="E18" s="1539">
        <f t="shared" si="141"/>
        <v>0</v>
      </c>
      <c r="F18" s="1539">
        <f t="shared" si="142"/>
        <v>0</v>
      </c>
      <c r="G18" s="1539">
        <f t="shared" si="143"/>
        <v>0</v>
      </c>
      <c r="H18" s="1539">
        <f t="shared" si="144"/>
        <v>0</v>
      </c>
      <c r="I18" s="1533"/>
      <c r="J18" s="751"/>
      <c r="L18" s="1419" t="str">
        <f t="shared" si="145"/>
        <v>T</v>
      </c>
      <c r="M18" s="1540">
        <f t="shared" ref="M18:M41" si="183">IF($CW18="x",CQ18,0)</f>
        <v>0</v>
      </c>
      <c r="N18" s="1540">
        <f t="shared" si="146"/>
        <v>0</v>
      </c>
      <c r="O18" s="1540">
        <f t="shared" si="147"/>
        <v>0</v>
      </c>
      <c r="P18" s="1540">
        <f t="shared" si="148"/>
        <v>0</v>
      </c>
      <c r="Q18" s="1540">
        <f t="shared" si="149"/>
        <v>0</v>
      </c>
      <c r="R18" s="1536"/>
      <c r="S18" s="1537"/>
      <c r="T18" s="1537"/>
      <c r="U18" s="1537"/>
      <c r="V18" s="1537"/>
      <c r="W18" s="1537"/>
      <c r="X18" s="1537"/>
      <c r="Y18" s="1537"/>
      <c r="Z18" s="1537"/>
      <c r="AA18" s="1537"/>
      <c r="AB18" s="1537"/>
      <c r="AC18" s="1537"/>
      <c r="AD18" s="1537"/>
      <c r="AE18" s="1537"/>
      <c r="AF18" s="1537"/>
      <c r="AG18" s="1537"/>
      <c r="AH18" s="1537"/>
      <c r="AI18" s="1537"/>
      <c r="AJ18" s="1537"/>
      <c r="AK18" s="1537"/>
      <c r="AL18" s="1537"/>
      <c r="AM18" s="1537"/>
      <c r="AN18" s="1537"/>
      <c r="AO18" s="1537"/>
      <c r="AP18" s="1537"/>
      <c r="AQ18" s="1537"/>
      <c r="AR18" s="1537"/>
      <c r="AS18" s="1537"/>
      <c r="AT18" s="1537"/>
      <c r="AU18" s="1537"/>
      <c r="AV18" s="1537"/>
      <c r="AW18" s="1537"/>
      <c r="AX18" s="1537"/>
      <c r="AY18" s="1537"/>
      <c r="AZ18" s="1537"/>
      <c r="BA18" s="1537"/>
      <c r="BB18" s="1537"/>
      <c r="BC18" s="1537"/>
      <c r="BD18" s="1537"/>
      <c r="BE18" s="1537"/>
      <c r="BF18" s="1537"/>
      <c r="BG18" s="1537"/>
      <c r="BH18" s="1537"/>
      <c r="BI18" s="1537"/>
      <c r="BJ18" s="1537"/>
      <c r="BK18" s="1537"/>
      <c r="BL18" s="1537"/>
      <c r="BM18" s="1537"/>
      <c r="BN18" s="1537"/>
      <c r="BO18" s="1537"/>
      <c r="BP18" s="1537"/>
      <c r="BQ18" s="1537"/>
      <c r="BR18" s="1537"/>
      <c r="BS18" s="1537"/>
      <c r="BT18" s="1537"/>
      <c r="BU18" s="1537"/>
      <c r="BV18" s="1537"/>
      <c r="BW18" s="1537"/>
      <c r="BX18" s="1537"/>
      <c r="BY18" s="1537"/>
      <c r="BZ18" s="1537"/>
      <c r="CA18" s="1537"/>
      <c r="CB18" s="1537"/>
      <c r="CC18" s="1537"/>
      <c r="CD18" s="1537"/>
      <c r="CE18" s="1537"/>
      <c r="CF18" s="1537"/>
      <c r="CG18" s="1537"/>
      <c r="CH18" s="1537"/>
      <c r="CI18" s="1537"/>
      <c r="CJ18" s="1537"/>
      <c r="CK18" s="1537"/>
      <c r="CL18" s="1537"/>
      <c r="CM18" s="5073">
        <f>'BİLGİ GİR'!F108</f>
        <v>0</v>
      </c>
      <c r="CN18" s="2401" t="str">
        <f>IF(CM18="","",(CM18&amp;(COUNTIF($CM$16:CM19,CM18))))</f>
        <v>02</v>
      </c>
      <c r="CO18" s="1596" t="str">
        <f t="shared" ref="CO18" si="184">DO18</f>
        <v/>
      </c>
      <c r="CP18" s="1541" t="str">
        <f t="shared" ref="CP18" si="185">DO18&amp;DP18</f>
        <v>T</v>
      </c>
      <c r="CQ18" s="1540">
        <f t="shared" si="150"/>
        <v>0</v>
      </c>
      <c r="CR18" s="1540">
        <f t="shared" si="151"/>
        <v>0</v>
      </c>
      <c r="CS18" s="1540">
        <f t="shared" si="152"/>
        <v>0</v>
      </c>
      <c r="CT18" s="1540">
        <f t="shared" si="153"/>
        <v>0</v>
      </c>
      <c r="CU18" s="1540">
        <f t="shared" si="154"/>
        <v>0</v>
      </c>
      <c r="CW18" s="1457" t="str">
        <f>IFERROR((VLOOKUP(CN18,'BİLGİ GİR'!$V$107:$AA$119,6,0)),"")</f>
        <v/>
      </c>
      <c r="CX18" s="5100" t="str">
        <f>'BİLGİ GİR'!F108&amp;CHAR(10)&amp;'BİLGİ GİR'!K108&amp;"-"&amp;'BİLGİ GİR'!L108&amp;"-"&amp;'BİLGİ GİR'!M108</f>
        <v xml:space="preserve">
--</v>
      </c>
      <c r="CY18" s="1542" t="s">
        <v>7</v>
      </c>
      <c r="CZ18" s="1544">
        <f>'BİLGİ GİR'!CB108</f>
        <v>0</v>
      </c>
      <c r="DA18" s="1544"/>
      <c r="DB18" s="1544">
        <f>'BİLGİ GİR'!CD108</f>
        <v>0</v>
      </c>
      <c r="DC18" s="1544"/>
      <c r="DD18" s="1544">
        <f>'BİLGİ GİR'!CF108</f>
        <v>0</v>
      </c>
      <c r="DE18" s="1544"/>
      <c r="DF18" s="1544">
        <f>'BİLGİ GİR'!CH108</f>
        <v>0</v>
      </c>
      <c r="DG18" s="1544"/>
      <c r="DH18" s="1544">
        <f>'BİLGİ GİR'!CJ108</f>
        <v>0</v>
      </c>
      <c r="DI18" s="1544"/>
      <c r="DJ18" s="1544">
        <f>'BİLGİ GİR'!CL108</f>
        <v>0</v>
      </c>
      <c r="DK18" s="1544"/>
      <c r="DL18" s="1544">
        <f>'BİLGİ GİR'!CN108</f>
        <v>0</v>
      </c>
      <c r="DM18" s="1544"/>
      <c r="DN18" s="33"/>
      <c r="DO18" s="5091" t="str">
        <f t="shared" ref="DO18" si="186">IF(CX18="
--","",CX18)</f>
        <v/>
      </c>
      <c r="DP18" s="2266" t="s">
        <v>7</v>
      </c>
      <c r="DQ18" s="2246">
        <f t="shared" si="155"/>
        <v>0</v>
      </c>
      <c r="DR18" s="3858"/>
      <c r="DS18" s="2247">
        <f t="shared" si="45"/>
        <v>0</v>
      </c>
      <c r="DT18" s="3858"/>
      <c r="DU18" s="2247">
        <f t="shared" si="46"/>
        <v>0</v>
      </c>
      <c r="DV18" s="3858"/>
      <c r="DW18" s="2247">
        <f t="shared" si="47"/>
        <v>0</v>
      </c>
      <c r="DX18" s="3858"/>
      <c r="DY18" s="2247">
        <f t="shared" si="48"/>
        <v>0</v>
      </c>
      <c r="DZ18" s="3858"/>
      <c r="EA18" s="2248">
        <f t="shared" si="49"/>
        <v>0</v>
      </c>
      <c r="EB18" s="3858"/>
      <c r="EC18" s="2250">
        <f t="shared" si="156"/>
        <v>0</v>
      </c>
      <c r="ED18" s="3858"/>
      <c r="EE18" s="2246">
        <f t="shared" si="157"/>
        <v>0</v>
      </c>
      <c r="EF18" s="3858"/>
      <c r="EG18" s="2247">
        <f t="shared" si="50"/>
        <v>0</v>
      </c>
      <c r="EH18" s="3858"/>
      <c r="EI18" s="2247">
        <f t="shared" si="51"/>
        <v>0</v>
      </c>
      <c r="EJ18" s="3858"/>
      <c r="EK18" s="2247">
        <f t="shared" si="52"/>
        <v>0</v>
      </c>
      <c r="EL18" s="3858"/>
      <c r="EM18" s="2247">
        <f t="shared" si="53"/>
        <v>0</v>
      </c>
      <c r="EN18" s="3858"/>
      <c r="EO18" s="2248">
        <f t="shared" si="54"/>
        <v>0</v>
      </c>
      <c r="EP18" s="3858"/>
      <c r="EQ18" s="2250">
        <f t="shared" si="55"/>
        <v>0</v>
      </c>
      <c r="ER18" s="3858"/>
      <c r="ES18" s="2246">
        <f t="shared" si="158"/>
        <v>0</v>
      </c>
      <c r="ET18" s="3858"/>
      <c r="EU18" s="2247">
        <f t="shared" si="56"/>
        <v>0</v>
      </c>
      <c r="EV18" s="3858"/>
      <c r="EW18" s="2247">
        <f t="shared" si="57"/>
        <v>0</v>
      </c>
      <c r="EX18" s="3858"/>
      <c r="EY18" s="2247">
        <f t="shared" si="58"/>
        <v>0</v>
      </c>
      <c r="EZ18" s="3858"/>
      <c r="FA18" s="2247">
        <f t="shared" si="59"/>
        <v>0</v>
      </c>
      <c r="FB18" s="3858"/>
      <c r="FC18" s="2248">
        <f t="shared" si="60"/>
        <v>0</v>
      </c>
      <c r="FD18" s="3858"/>
      <c r="FE18" s="2250">
        <f t="shared" si="61"/>
        <v>0</v>
      </c>
      <c r="FF18" s="3858"/>
      <c r="FG18" s="2246">
        <f t="shared" si="159"/>
        <v>0</v>
      </c>
      <c r="FH18" s="3858"/>
      <c r="FI18" s="2247">
        <f t="shared" si="62"/>
        <v>0</v>
      </c>
      <c r="FJ18" s="3858"/>
      <c r="FK18" s="2247">
        <f t="shared" si="63"/>
        <v>0</v>
      </c>
      <c r="FL18" s="3858"/>
      <c r="FM18" s="2247">
        <f t="shared" si="64"/>
        <v>0</v>
      </c>
      <c r="FN18" s="3858"/>
      <c r="FO18" s="2247">
        <f t="shared" si="65"/>
        <v>0</v>
      </c>
      <c r="FP18" s="3858"/>
      <c r="FQ18" s="2248">
        <f t="shared" si="66"/>
        <v>0</v>
      </c>
      <c r="FR18" s="3858"/>
      <c r="FS18" s="2250">
        <f t="shared" si="67"/>
        <v>0</v>
      </c>
      <c r="FT18" s="3858"/>
      <c r="FU18" s="2246">
        <f t="shared" si="160"/>
        <v>0</v>
      </c>
      <c r="FV18" s="3858"/>
      <c r="FW18" s="2247">
        <f t="shared" si="68"/>
        <v>0</v>
      </c>
      <c r="FX18" s="3858"/>
      <c r="FY18" s="2247">
        <f t="shared" si="69"/>
        <v>0</v>
      </c>
      <c r="FZ18" s="3858"/>
      <c r="GA18" s="2247">
        <f t="shared" si="70"/>
        <v>0</v>
      </c>
      <c r="GB18" s="3858"/>
      <c r="GC18" s="2247">
        <f t="shared" si="71"/>
        <v>0</v>
      </c>
      <c r="GD18" s="3858"/>
      <c r="GE18" s="2248">
        <f t="shared" si="72"/>
        <v>0</v>
      </c>
      <c r="GF18" s="3858"/>
      <c r="GG18" s="2250">
        <f t="shared" si="73"/>
        <v>0</v>
      </c>
      <c r="GH18" s="3864"/>
      <c r="GK18" s="4108" t="str">
        <f t="shared" ref="GK18" si="187">DO18</f>
        <v/>
      </c>
      <c r="GL18" s="1487" t="str">
        <f t="shared" si="161"/>
        <v/>
      </c>
      <c r="GM18" s="1515"/>
      <c r="GN18" s="1487" t="str">
        <f t="shared" si="74"/>
        <v/>
      </c>
      <c r="GO18" s="1515"/>
      <c r="GP18" s="1487" t="str">
        <f t="shared" si="75"/>
        <v/>
      </c>
      <c r="GQ18" s="1515"/>
      <c r="GR18" s="1487" t="str">
        <f t="shared" si="76"/>
        <v/>
      </c>
      <c r="GS18" s="1515"/>
      <c r="GT18" s="1487" t="str">
        <f t="shared" si="77"/>
        <v/>
      </c>
      <c r="GU18" s="1500"/>
      <c r="GV18" s="1497" t="str">
        <f t="shared" si="162"/>
        <v/>
      </c>
      <c r="GW18" s="1515"/>
      <c r="GX18" s="1487" t="str">
        <f t="shared" si="163"/>
        <v/>
      </c>
      <c r="GY18" s="1517"/>
      <c r="GZ18" s="1494" t="str">
        <f t="shared" si="164"/>
        <v/>
      </c>
      <c r="HA18" s="1515"/>
      <c r="HB18" s="1490" t="str">
        <f t="shared" si="78"/>
        <v/>
      </c>
      <c r="HC18" s="1515"/>
      <c r="HD18" s="1490" t="str">
        <f t="shared" si="79"/>
        <v/>
      </c>
      <c r="HE18" s="1515"/>
      <c r="HF18" s="1490" t="str">
        <f t="shared" si="80"/>
        <v/>
      </c>
      <c r="HG18" s="1515"/>
      <c r="HH18" s="1490" t="str">
        <f t="shared" si="81"/>
        <v/>
      </c>
      <c r="HI18" s="1500"/>
      <c r="HJ18" s="1506" t="str">
        <f t="shared" si="82"/>
        <v/>
      </c>
      <c r="HK18" s="1515"/>
      <c r="HL18" s="1490" t="str">
        <f t="shared" si="165"/>
        <v/>
      </c>
      <c r="HM18" s="1517"/>
      <c r="HN18" s="1503" t="str">
        <f t="shared" si="83"/>
        <v/>
      </c>
      <c r="HO18" s="1515"/>
      <c r="HP18" s="1487" t="str">
        <f t="shared" si="84"/>
        <v/>
      </c>
      <c r="HQ18" s="1515"/>
      <c r="HR18" s="1487" t="str">
        <f t="shared" si="85"/>
        <v/>
      </c>
      <c r="HS18" s="1515"/>
      <c r="HT18" s="1487" t="str">
        <f t="shared" si="86"/>
        <v/>
      </c>
      <c r="HU18" s="1515"/>
      <c r="HV18" s="1487" t="str">
        <f t="shared" si="87"/>
        <v/>
      </c>
      <c r="HW18" s="1500"/>
      <c r="HX18" s="1497" t="str">
        <f t="shared" si="88"/>
        <v/>
      </c>
      <c r="HY18" s="1515"/>
      <c r="HZ18" s="1487" t="str">
        <f t="shared" si="89"/>
        <v/>
      </c>
      <c r="IA18" s="1517"/>
      <c r="IB18" s="1494" t="str">
        <f t="shared" si="90"/>
        <v/>
      </c>
      <c r="IC18" s="1515"/>
      <c r="ID18" s="1490" t="str">
        <f t="shared" si="91"/>
        <v/>
      </c>
      <c r="IE18" s="1515"/>
      <c r="IF18" s="1490" t="str">
        <f t="shared" si="92"/>
        <v/>
      </c>
      <c r="IG18" s="1515"/>
      <c r="IH18" s="1490" t="str">
        <f t="shared" si="93"/>
        <v/>
      </c>
      <c r="II18" s="1515"/>
      <c r="IJ18" s="1490" t="str">
        <f t="shared" si="94"/>
        <v/>
      </c>
      <c r="IK18" s="1500"/>
      <c r="IL18" s="1506" t="str">
        <f t="shared" si="95"/>
        <v/>
      </c>
      <c r="IM18" s="1515"/>
      <c r="IN18" s="1490" t="str">
        <f t="shared" si="96"/>
        <v/>
      </c>
      <c r="IO18" s="1517"/>
      <c r="IP18" s="1509" t="str">
        <f t="shared" si="97"/>
        <v/>
      </c>
      <c r="IQ18" s="1515"/>
      <c r="IR18" s="1422" t="str">
        <f t="shared" si="98"/>
        <v/>
      </c>
      <c r="IS18" s="1515"/>
      <c r="IT18" s="1422" t="str">
        <f t="shared" si="99"/>
        <v/>
      </c>
      <c r="IU18" s="1515"/>
      <c r="IV18" s="1422" t="str">
        <f t="shared" si="100"/>
        <v/>
      </c>
      <c r="IW18" s="1515"/>
      <c r="IX18" s="1422" t="str">
        <f t="shared" si="101"/>
        <v/>
      </c>
      <c r="IY18" s="1500"/>
      <c r="IZ18" s="1512" t="str">
        <f t="shared" si="102"/>
        <v/>
      </c>
      <c r="JA18" s="1515"/>
      <c r="JB18" s="1422" t="str">
        <f t="shared" si="103"/>
        <v/>
      </c>
      <c r="JC18" s="1517"/>
      <c r="JD18" s="38"/>
      <c r="JE18" s="1571">
        <f t="shared" si="166"/>
        <v>0</v>
      </c>
      <c r="JF18" s="1555">
        <f t="shared" si="167"/>
        <v>0</v>
      </c>
      <c r="JG18" s="1555">
        <f t="shared" si="168"/>
        <v>0</v>
      </c>
      <c r="JH18" s="1555">
        <f t="shared" si="169"/>
        <v>0</v>
      </c>
      <c r="JI18" s="1555">
        <f t="shared" si="170"/>
        <v>0</v>
      </c>
      <c r="JJ18" s="1566">
        <f t="shared" si="171"/>
        <v>0</v>
      </c>
      <c r="JK18" s="1522">
        <f t="shared" si="172"/>
        <v>0</v>
      </c>
      <c r="JL18" s="1523">
        <f t="shared" si="173"/>
        <v>0</v>
      </c>
      <c r="JM18" s="1523">
        <f t="shared" si="174"/>
        <v>0</v>
      </c>
      <c r="JN18" s="1560">
        <f t="shared" si="175"/>
        <v>0</v>
      </c>
      <c r="JO18" s="1563" t="str">
        <f t="shared" ref="JO18:JO41" si="188">IF(AND(DQ18&gt;0,DR18&lt;&gt;"x"),1,"")</f>
        <v/>
      </c>
      <c r="JP18" s="1563"/>
      <c r="JQ18" s="1563" t="str">
        <f t="shared" si="104"/>
        <v/>
      </c>
      <c r="JR18" s="1563"/>
      <c r="JS18" s="1563" t="str">
        <f t="shared" si="105"/>
        <v/>
      </c>
      <c r="JT18" s="1563"/>
      <c r="JU18" s="1563" t="str">
        <f t="shared" si="106"/>
        <v/>
      </c>
      <c r="JV18" s="1563"/>
      <c r="JW18" s="1563" t="str">
        <f t="shared" si="107"/>
        <v/>
      </c>
      <c r="JX18" s="1563"/>
      <c r="JY18" s="1563" t="str">
        <f t="shared" si="108"/>
        <v/>
      </c>
      <c r="JZ18" s="1563"/>
      <c r="KA18" s="1563" t="str">
        <f t="shared" si="109"/>
        <v/>
      </c>
      <c r="KB18" s="1563"/>
      <c r="KC18" s="1563" t="str">
        <f t="shared" si="110"/>
        <v/>
      </c>
      <c r="KD18" s="1563"/>
      <c r="KE18" s="1563" t="str">
        <f t="shared" si="111"/>
        <v/>
      </c>
      <c r="KF18" s="1563"/>
      <c r="KG18" s="1563" t="str">
        <f t="shared" si="112"/>
        <v/>
      </c>
      <c r="KH18" s="1563"/>
      <c r="KI18" s="1563" t="str">
        <f t="shared" si="113"/>
        <v/>
      </c>
      <c r="KJ18" s="1563"/>
      <c r="KK18" s="1563" t="str">
        <f t="shared" si="114"/>
        <v/>
      </c>
      <c r="KL18" s="1563"/>
      <c r="KM18" s="1563" t="str">
        <f t="shared" si="115"/>
        <v/>
      </c>
      <c r="KN18" s="1563"/>
      <c r="KO18" s="1563" t="str">
        <f t="shared" si="116"/>
        <v/>
      </c>
      <c r="KP18" s="1563"/>
      <c r="KQ18" s="1563" t="str">
        <f t="shared" si="117"/>
        <v/>
      </c>
      <c r="KR18" s="1563"/>
      <c r="KS18" s="1563" t="str">
        <f t="shared" si="118"/>
        <v/>
      </c>
      <c r="KT18" s="1563"/>
      <c r="KU18" s="1563" t="str">
        <f t="shared" si="119"/>
        <v/>
      </c>
      <c r="KV18" s="1563"/>
      <c r="KW18" s="1563" t="str">
        <f t="shared" si="120"/>
        <v/>
      </c>
      <c r="KX18" s="1563"/>
      <c r="KY18" s="1563" t="str">
        <f t="shared" si="121"/>
        <v/>
      </c>
      <c r="KZ18" s="1563"/>
      <c r="LA18" s="1563" t="str">
        <f t="shared" si="122"/>
        <v/>
      </c>
      <c r="LB18" s="1563"/>
      <c r="LC18" s="1563" t="str">
        <f t="shared" si="123"/>
        <v/>
      </c>
      <c r="LD18" s="1563"/>
      <c r="LE18" s="1563" t="str">
        <f t="shared" si="124"/>
        <v/>
      </c>
      <c r="LF18" s="1563"/>
      <c r="LG18" s="1563" t="str">
        <f t="shared" si="125"/>
        <v/>
      </c>
      <c r="LH18" s="1563"/>
      <c r="LI18" s="1563" t="str">
        <f t="shared" si="126"/>
        <v/>
      </c>
      <c r="LJ18" s="1563"/>
      <c r="LK18" s="1563" t="str">
        <f t="shared" si="127"/>
        <v/>
      </c>
      <c r="LL18" s="1563"/>
      <c r="LM18" s="1563" t="str">
        <f t="shared" si="128"/>
        <v/>
      </c>
      <c r="LN18" s="1563"/>
      <c r="LO18" s="1563" t="str">
        <f t="shared" si="129"/>
        <v/>
      </c>
      <c r="LP18" s="1563"/>
      <c r="LQ18" s="1563" t="str">
        <f t="shared" si="130"/>
        <v/>
      </c>
      <c r="LR18" s="1563"/>
      <c r="LS18" s="1563" t="str">
        <f t="shared" si="131"/>
        <v/>
      </c>
      <c r="LT18" s="1563"/>
      <c r="LU18" s="1563" t="str">
        <f t="shared" si="132"/>
        <v/>
      </c>
      <c r="LV18" s="1563"/>
      <c r="LW18" s="1563" t="str">
        <f t="shared" si="133"/>
        <v/>
      </c>
      <c r="LX18" s="1563"/>
      <c r="LY18" s="1563" t="str">
        <f t="shared" si="134"/>
        <v/>
      </c>
      <c r="LZ18" s="1563"/>
      <c r="MA18" s="1563" t="str">
        <f t="shared" si="135"/>
        <v/>
      </c>
      <c r="MB18" s="1563"/>
      <c r="MC18" s="1563" t="str">
        <f t="shared" si="136"/>
        <v/>
      </c>
      <c r="MD18" s="1563"/>
      <c r="ME18" s="1563" t="str">
        <f t="shared" si="137"/>
        <v/>
      </c>
      <c r="MF18" s="1563"/>
      <c r="MG18" s="1572">
        <f t="shared" ref="MG18:MG43" si="189">SUM(JO18:MF18)</f>
        <v>0</v>
      </c>
      <c r="MH18" s="38"/>
      <c r="MI18" s="1571">
        <f t="shared" ref="MI18:MO41" si="190">SUMIF($JO$14:$MF$14,MI$15,$JO18:$MF18)</f>
        <v>0</v>
      </c>
      <c r="MJ18" s="1555">
        <f t="shared" si="138"/>
        <v>0</v>
      </c>
      <c r="MK18" s="1555">
        <f t="shared" si="138"/>
        <v>0</v>
      </c>
      <c r="ML18" s="1555">
        <f t="shared" si="138"/>
        <v>0</v>
      </c>
      <c r="MM18" s="1555">
        <f t="shared" si="138"/>
        <v>0</v>
      </c>
      <c r="MN18" s="1555">
        <f t="shared" si="138"/>
        <v>0</v>
      </c>
      <c r="MO18" s="1579">
        <f t="shared" si="138"/>
        <v>0</v>
      </c>
      <c r="MP18" s="38">
        <f t="shared" si="176"/>
        <v>0</v>
      </c>
      <c r="MQ18" s="38"/>
      <c r="MR18" s="1557"/>
      <c r="MS18" s="1557"/>
      <c r="MT18" s="1557"/>
      <c r="MU18" s="1557"/>
      <c r="MV18" s="1557"/>
      <c r="MW18" s="1557"/>
      <c r="MX18" s="1557"/>
      <c r="MY18" s="1537"/>
      <c r="MZ18" s="1537"/>
      <c r="NA18" s="38"/>
      <c r="NB18" s="1585">
        <f t="shared" ref="NB18:NB41" si="191">MI18*CZ18</f>
        <v>0</v>
      </c>
      <c r="NC18" s="1554">
        <f t="shared" si="177"/>
        <v>0</v>
      </c>
      <c r="ND18" s="1554">
        <f t="shared" si="178"/>
        <v>0</v>
      </c>
      <c r="NE18" s="1554">
        <f t="shared" si="179"/>
        <v>0</v>
      </c>
      <c r="NF18" s="1554">
        <f t="shared" si="180"/>
        <v>0</v>
      </c>
      <c r="NG18" s="1554">
        <f t="shared" si="181"/>
        <v>0</v>
      </c>
      <c r="NH18" s="1554">
        <f t="shared" si="182"/>
        <v>0</v>
      </c>
      <c r="NI18" s="1586">
        <f t="shared" ref="NI18:NI41" si="192">SUM(NB18:NH18)</f>
        <v>0</v>
      </c>
      <c r="NK18" s="1"/>
      <c r="NL18" s="1"/>
      <c r="NM18" s="1"/>
      <c r="NN18" s="1"/>
      <c r="NO18" s="1"/>
      <c r="NP18" s="1"/>
      <c r="NQ18" s="1"/>
    </row>
    <row r="19" spans="3:388" s="1457" customFormat="1" ht="11.25" customHeight="1" thickBot="1">
      <c r="C19" s="1538" t="str">
        <f t="shared" si="139"/>
        <v>D</v>
      </c>
      <c r="D19" s="1539">
        <f t="shared" si="140"/>
        <v>0</v>
      </c>
      <c r="E19" s="1539">
        <f t="shared" si="141"/>
        <v>0</v>
      </c>
      <c r="F19" s="1539">
        <f t="shared" si="142"/>
        <v>0</v>
      </c>
      <c r="G19" s="1539">
        <f t="shared" si="143"/>
        <v>0</v>
      </c>
      <c r="H19" s="1539">
        <f t="shared" si="144"/>
        <v>0</v>
      </c>
      <c r="I19" s="1533"/>
      <c r="J19" s="751"/>
      <c r="L19" s="1419" t="str">
        <f t="shared" si="145"/>
        <v>D</v>
      </c>
      <c r="M19" s="1540">
        <f t="shared" si="183"/>
        <v>0</v>
      </c>
      <c r="N19" s="1540">
        <f t="shared" si="146"/>
        <v>0</v>
      </c>
      <c r="O19" s="1540">
        <f t="shared" si="147"/>
        <v>0</v>
      </c>
      <c r="P19" s="1540">
        <f t="shared" si="148"/>
        <v>0</v>
      </c>
      <c r="Q19" s="1540">
        <f t="shared" si="149"/>
        <v>0</v>
      </c>
      <c r="R19" s="1536"/>
      <c r="S19" s="1537"/>
      <c r="T19" s="1537"/>
      <c r="U19" s="1537"/>
      <c r="V19" s="1537"/>
      <c r="W19" s="1537"/>
      <c r="X19" s="1537"/>
      <c r="Y19" s="1537"/>
      <c r="Z19" s="1537"/>
      <c r="AA19" s="1537"/>
      <c r="AB19" s="1537"/>
      <c r="AC19" s="1537"/>
      <c r="AD19" s="1537"/>
      <c r="AE19" s="1537"/>
      <c r="AF19" s="1537"/>
      <c r="AG19" s="1537"/>
      <c r="AH19" s="1537"/>
      <c r="AI19" s="1537"/>
      <c r="AJ19" s="1537"/>
      <c r="AK19" s="1537"/>
      <c r="AL19" s="1537"/>
      <c r="AM19" s="1537"/>
      <c r="AN19" s="1537"/>
      <c r="AO19" s="1537"/>
      <c r="AP19" s="1537"/>
      <c r="AQ19" s="1537"/>
      <c r="AR19" s="1537"/>
      <c r="AS19" s="1537"/>
      <c r="AT19" s="1537"/>
      <c r="AU19" s="1537"/>
      <c r="AV19" s="1537"/>
      <c r="AW19" s="1537"/>
      <c r="AX19" s="1537"/>
      <c r="AY19" s="1537"/>
      <c r="AZ19" s="1537"/>
      <c r="BA19" s="1537"/>
      <c r="BB19" s="1537"/>
      <c r="BC19" s="1537"/>
      <c r="BD19" s="1537"/>
      <c r="BE19" s="1537"/>
      <c r="BF19" s="1537"/>
      <c r="BG19" s="1537"/>
      <c r="BH19" s="1537"/>
      <c r="BI19" s="1537"/>
      <c r="BJ19" s="1537"/>
      <c r="BK19" s="1537"/>
      <c r="BL19" s="1537"/>
      <c r="BM19" s="1537"/>
      <c r="BN19" s="1537"/>
      <c r="BO19" s="1537"/>
      <c r="BP19" s="1537"/>
      <c r="BQ19" s="1537"/>
      <c r="BR19" s="1537"/>
      <c r="BS19" s="1537"/>
      <c r="BT19" s="1537"/>
      <c r="BU19" s="1537"/>
      <c r="BV19" s="1537"/>
      <c r="BW19" s="1537"/>
      <c r="BX19" s="1537"/>
      <c r="BY19" s="1537"/>
      <c r="BZ19" s="1537"/>
      <c r="CA19" s="1537"/>
      <c r="CB19" s="1537"/>
      <c r="CC19" s="1537"/>
      <c r="CD19" s="1537"/>
      <c r="CE19" s="1537"/>
      <c r="CF19" s="1537"/>
      <c r="CG19" s="1537"/>
      <c r="CH19" s="1537"/>
      <c r="CI19" s="1537"/>
      <c r="CJ19" s="1537"/>
      <c r="CK19" s="1537"/>
      <c r="CL19" s="1537"/>
      <c r="CM19" s="5074"/>
      <c r="CN19" s="2401" t="str">
        <f>IF(CM18="","",(CM18&amp;(COUNTIF($CM$16:CM19,CM18))))</f>
        <v>02</v>
      </c>
      <c r="CO19" s="1596" t="str">
        <f t="shared" ref="CO19" si="193">CO18</f>
        <v/>
      </c>
      <c r="CP19" s="1541" t="str">
        <f t="shared" ref="CP19" si="194">DO18&amp;DP19</f>
        <v>D</v>
      </c>
      <c r="CQ19" s="1540">
        <f t="shared" si="150"/>
        <v>0</v>
      </c>
      <c r="CR19" s="1540">
        <f t="shared" si="151"/>
        <v>0</v>
      </c>
      <c r="CS19" s="1540">
        <f t="shared" si="152"/>
        <v>0</v>
      </c>
      <c r="CT19" s="1540">
        <f t="shared" si="153"/>
        <v>0</v>
      </c>
      <c r="CU19" s="1540">
        <f t="shared" si="154"/>
        <v>0</v>
      </c>
      <c r="CW19" s="1457" t="str">
        <f>IFERROR((VLOOKUP(CN19,'BİLGİ GİR'!$V$107:$AA$119,6,0)),"")</f>
        <v/>
      </c>
      <c r="CX19" s="5101"/>
      <c r="CY19" s="1545" t="s">
        <v>8</v>
      </c>
      <c r="CZ19" s="1547">
        <f>'BİLGİ GİR'!CC108</f>
        <v>0</v>
      </c>
      <c r="DA19" s="1547"/>
      <c r="DB19" s="1547">
        <f>'BİLGİ GİR'!CE108</f>
        <v>0</v>
      </c>
      <c r="DC19" s="1547"/>
      <c r="DD19" s="1547">
        <f>'BİLGİ GİR'!CG108</f>
        <v>0</v>
      </c>
      <c r="DE19" s="1547"/>
      <c r="DF19" s="1547">
        <f>'BİLGİ GİR'!CI108</f>
        <v>0</v>
      </c>
      <c r="DG19" s="1547"/>
      <c r="DH19" s="1547">
        <f>'BİLGİ GİR'!CK108</f>
        <v>0</v>
      </c>
      <c r="DI19" s="1547"/>
      <c r="DJ19" s="1547">
        <f>'BİLGİ GİR'!CM108</f>
        <v>0</v>
      </c>
      <c r="DK19" s="1547"/>
      <c r="DL19" s="1547">
        <f>'BİLGİ GİR'!CO108</f>
        <v>0</v>
      </c>
      <c r="DM19" s="1547"/>
      <c r="DN19" s="33"/>
      <c r="DO19" s="5092"/>
      <c r="DP19" s="2267" t="s">
        <v>8</v>
      </c>
      <c r="DQ19" s="2241">
        <f t="shared" si="155"/>
        <v>0</v>
      </c>
      <c r="DR19" s="3857"/>
      <c r="DS19" s="2242">
        <f t="shared" si="45"/>
        <v>0</v>
      </c>
      <c r="DT19" s="3857"/>
      <c r="DU19" s="2242">
        <f t="shared" si="46"/>
        <v>0</v>
      </c>
      <c r="DV19" s="3857"/>
      <c r="DW19" s="2242">
        <f t="shared" si="47"/>
        <v>0</v>
      </c>
      <c r="DX19" s="3857"/>
      <c r="DY19" s="2242">
        <f t="shared" si="48"/>
        <v>0</v>
      </c>
      <c r="DZ19" s="3857"/>
      <c r="EA19" s="2243">
        <f t="shared" si="49"/>
        <v>0</v>
      </c>
      <c r="EB19" s="3857"/>
      <c r="EC19" s="2245">
        <f t="shared" si="156"/>
        <v>0</v>
      </c>
      <c r="ED19" s="3857"/>
      <c r="EE19" s="2241">
        <f t="shared" si="157"/>
        <v>0</v>
      </c>
      <c r="EF19" s="3857"/>
      <c r="EG19" s="2242">
        <f t="shared" si="50"/>
        <v>0</v>
      </c>
      <c r="EH19" s="3857"/>
      <c r="EI19" s="2242">
        <f t="shared" si="51"/>
        <v>0</v>
      </c>
      <c r="EJ19" s="3857"/>
      <c r="EK19" s="2242">
        <f t="shared" si="52"/>
        <v>0</v>
      </c>
      <c r="EL19" s="3857"/>
      <c r="EM19" s="2242">
        <f t="shared" si="53"/>
        <v>0</v>
      </c>
      <c r="EN19" s="3857"/>
      <c r="EO19" s="2243">
        <f t="shared" si="54"/>
        <v>0</v>
      </c>
      <c r="EP19" s="3857"/>
      <c r="EQ19" s="2245">
        <f t="shared" si="55"/>
        <v>0</v>
      </c>
      <c r="ER19" s="3857"/>
      <c r="ES19" s="2241">
        <f t="shared" si="158"/>
        <v>0</v>
      </c>
      <c r="ET19" s="3857"/>
      <c r="EU19" s="2242">
        <f t="shared" si="56"/>
        <v>0</v>
      </c>
      <c r="EV19" s="3857"/>
      <c r="EW19" s="2242">
        <f t="shared" si="57"/>
        <v>0</v>
      </c>
      <c r="EX19" s="3857"/>
      <c r="EY19" s="2242">
        <f t="shared" si="58"/>
        <v>0</v>
      </c>
      <c r="EZ19" s="3857"/>
      <c r="FA19" s="2242">
        <f t="shared" si="59"/>
        <v>0</v>
      </c>
      <c r="FB19" s="3857"/>
      <c r="FC19" s="2243">
        <f t="shared" si="60"/>
        <v>0</v>
      </c>
      <c r="FD19" s="3857"/>
      <c r="FE19" s="2245">
        <f t="shared" si="61"/>
        <v>0</v>
      </c>
      <c r="FF19" s="3857"/>
      <c r="FG19" s="2241">
        <f t="shared" si="159"/>
        <v>0</v>
      </c>
      <c r="FH19" s="3857"/>
      <c r="FI19" s="2242">
        <f t="shared" si="62"/>
        <v>0</v>
      </c>
      <c r="FJ19" s="3857"/>
      <c r="FK19" s="2242">
        <f t="shared" si="63"/>
        <v>0</v>
      </c>
      <c r="FL19" s="3857"/>
      <c r="FM19" s="2242">
        <f t="shared" si="64"/>
        <v>0</v>
      </c>
      <c r="FN19" s="3857"/>
      <c r="FO19" s="2242">
        <f t="shared" si="65"/>
        <v>0</v>
      </c>
      <c r="FP19" s="3857"/>
      <c r="FQ19" s="2243">
        <f t="shared" si="66"/>
        <v>0</v>
      </c>
      <c r="FR19" s="3857"/>
      <c r="FS19" s="2245">
        <f t="shared" si="67"/>
        <v>0</v>
      </c>
      <c r="FT19" s="3857"/>
      <c r="FU19" s="2241">
        <f t="shared" si="160"/>
        <v>0</v>
      </c>
      <c r="FV19" s="3857"/>
      <c r="FW19" s="2242">
        <f t="shared" si="68"/>
        <v>0</v>
      </c>
      <c r="FX19" s="3857"/>
      <c r="FY19" s="2242">
        <f t="shared" si="69"/>
        <v>0</v>
      </c>
      <c r="FZ19" s="3857"/>
      <c r="GA19" s="2242">
        <f t="shared" si="70"/>
        <v>0</v>
      </c>
      <c r="GB19" s="3857"/>
      <c r="GC19" s="2242">
        <f t="shared" si="71"/>
        <v>0</v>
      </c>
      <c r="GD19" s="3857"/>
      <c r="GE19" s="2243">
        <f t="shared" si="72"/>
        <v>0</v>
      </c>
      <c r="GF19" s="3857"/>
      <c r="GG19" s="2245">
        <f t="shared" si="73"/>
        <v>0</v>
      </c>
      <c r="GH19" s="3863"/>
      <c r="GK19" s="4109"/>
      <c r="GL19" s="1487" t="str">
        <f t="shared" si="161"/>
        <v/>
      </c>
      <c r="GM19" s="1515"/>
      <c r="GN19" s="1487" t="str">
        <f t="shared" si="74"/>
        <v/>
      </c>
      <c r="GO19" s="1515"/>
      <c r="GP19" s="1487" t="str">
        <f t="shared" si="75"/>
        <v/>
      </c>
      <c r="GQ19" s="1515"/>
      <c r="GR19" s="1487" t="str">
        <f t="shared" si="76"/>
        <v/>
      </c>
      <c r="GS19" s="1515"/>
      <c r="GT19" s="1487" t="str">
        <f t="shared" si="77"/>
        <v/>
      </c>
      <c r="GU19" s="1500"/>
      <c r="GV19" s="1497" t="str">
        <f t="shared" si="162"/>
        <v/>
      </c>
      <c r="GW19" s="1515"/>
      <c r="GX19" s="1487" t="str">
        <f t="shared" si="163"/>
        <v/>
      </c>
      <c r="GY19" s="1517"/>
      <c r="GZ19" s="1494" t="str">
        <f t="shared" si="164"/>
        <v/>
      </c>
      <c r="HA19" s="1515"/>
      <c r="HB19" s="1490" t="str">
        <f t="shared" si="78"/>
        <v/>
      </c>
      <c r="HC19" s="1515"/>
      <c r="HD19" s="1490" t="str">
        <f t="shared" si="79"/>
        <v/>
      </c>
      <c r="HE19" s="1515"/>
      <c r="HF19" s="1490" t="str">
        <f t="shared" si="80"/>
        <v/>
      </c>
      <c r="HG19" s="1515"/>
      <c r="HH19" s="1490" t="str">
        <f t="shared" si="81"/>
        <v/>
      </c>
      <c r="HI19" s="1500"/>
      <c r="HJ19" s="1506" t="str">
        <f t="shared" si="82"/>
        <v/>
      </c>
      <c r="HK19" s="1515"/>
      <c r="HL19" s="1490" t="str">
        <f t="shared" si="165"/>
        <v/>
      </c>
      <c r="HM19" s="1517"/>
      <c r="HN19" s="1503" t="str">
        <f t="shared" si="83"/>
        <v/>
      </c>
      <c r="HO19" s="1515"/>
      <c r="HP19" s="1487" t="str">
        <f t="shared" si="84"/>
        <v/>
      </c>
      <c r="HQ19" s="1515"/>
      <c r="HR19" s="1487" t="str">
        <f t="shared" si="85"/>
        <v/>
      </c>
      <c r="HS19" s="1515"/>
      <c r="HT19" s="1487" t="str">
        <f t="shared" si="86"/>
        <v/>
      </c>
      <c r="HU19" s="1515"/>
      <c r="HV19" s="1487" t="str">
        <f t="shared" si="87"/>
        <v/>
      </c>
      <c r="HW19" s="1500"/>
      <c r="HX19" s="1497" t="str">
        <f t="shared" si="88"/>
        <v/>
      </c>
      <c r="HY19" s="1515"/>
      <c r="HZ19" s="1487" t="str">
        <f t="shared" si="89"/>
        <v/>
      </c>
      <c r="IA19" s="1517"/>
      <c r="IB19" s="1494" t="str">
        <f t="shared" si="90"/>
        <v/>
      </c>
      <c r="IC19" s="1515"/>
      <c r="ID19" s="1490" t="str">
        <f t="shared" si="91"/>
        <v/>
      </c>
      <c r="IE19" s="1515"/>
      <c r="IF19" s="1490" t="str">
        <f t="shared" si="92"/>
        <v/>
      </c>
      <c r="IG19" s="1515"/>
      <c r="IH19" s="1490" t="str">
        <f t="shared" si="93"/>
        <v/>
      </c>
      <c r="II19" s="1515"/>
      <c r="IJ19" s="1490" t="str">
        <f t="shared" si="94"/>
        <v/>
      </c>
      <c r="IK19" s="1500"/>
      <c r="IL19" s="1506" t="str">
        <f t="shared" si="95"/>
        <v/>
      </c>
      <c r="IM19" s="1515"/>
      <c r="IN19" s="1490" t="str">
        <f t="shared" si="96"/>
        <v/>
      </c>
      <c r="IO19" s="1517"/>
      <c r="IP19" s="1509" t="str">
        <f t="shared" si="97"/>
        <v/>
      </c>
      <c r="IQ19" s="1515"/>
      <c r="IR19" s="1422" t="str">
        <f t="shared" si="98"/>
        <v/>
      </c>
      <c r="IS19" s="1515"/>
      <c r="IT19" s="1422" t="str">
        <f t="shared" si="99"/>
        <v/>
      </c>
      <c r="IU19" s="1515"/>
      <c r="IV19" s="1422" t="str">
        <f t="shared" si="100"/>
        <v/>
      </c>
      <c r="IW19" s="1515"/>
      <c r="IX19" s="1422" t="str">
        <f t="shared" si="101"/>
        <v/>
      </c>
      <c r="IY19" s="1500"/>
      <c r="IZ19" s="1512" t="str">
        <f t="shared" si="102"/>
        <v/>
      </c>
      <c r="JA19" s="1515"/>
      <c r="JB19" s="1422" t="str">
        <f t="shared" si="103"/>
        <v/>
      </c>
      <c r="JC19" s="1517"/>
      <c r="JD19" s="38"/>
      <c r="JE19" s="1571">
        <f t="shared" si="166"/>
        <v>0</v>
      </c>
      <c r="JF19" s="1555">
        <f t="shared" si="167"/>
        <v>0</v>
      </c>
      <c r="JG19" s="1555">
        <f t="shared" si="168"/>
        <v>0</v>
      </c>
      <c r="JH19" s="1555">
        <f t="shared" si="169"/>
        <v>0</v>
      </c>
      <c r="JI19" s="1555">
        <f t="shared" si="170"/>
        <v>0</v>
      </c>
      <c r="JJ19" s="1566">
        <f t="shared" si="171"/>
        <v>0</v>
      </c>
      <c r="JK19" s="1522">
        <f t="shared" si="172"/>
        <v>0</v>
      </c>
      <c r="JL19" s="1523">
        <f t="shared" si="173"/>
        <v>0</v>
      </c>
      <c r="JM19" s="1523">
        <f t="shared" si="174"/>
        <v>0</v>
      </c>
      <c r="JN19" s="1560">
        <f t="shared" si="175"/>
        <v>0</v>
      </c>
      <c r="JO19" s="1563" t="str">
        <f t="shared" si="188"/>
        <v/>
      </c>
      <c r="JP19" s="1563"/>
      <c r="JQ19" s="1563" t="str">
        <f t="shared" si="104"/>
        <v/>
      </c>
      <c r="JR19" s="1563"/>
      <c r="JS19" s="1563" t="str">
        <f t="shared" si="105"/>
        <v/>
      </c>
      <c r="JT19" s="1563"/>
      <c r="JU19" s="1563" t="str">
        <f t="shared" si="106"/>
        <v/>
      </c>
      <c r="JV19" s="1563"/>
      <c r="JW19" s="1563" t="str">
        <f t="shared" si="107"/>
        <v/>
      </c>
      <c r="JX19" s="1563"/>
      <c r="JY19" s="1563" t="str">
        <f t="shared" si="108"/>
        <v/>
      </c>
      <c r="JZ19" s="1563"/>
      <c r="KA19" s="1563" t="str">
        <f t="shared" si="109"/>
        <v/>
      </c>
      <c r="KB19" s="1563"/>
      <c r="KC19" s="1563" t="str">
        <f t="shared" si="110"/>
        <v/>
      </c>
      <c r="KD19" s="1563"/>
      <c r="KE19" s="1563" t="str">
        <f t="shared" si="111"/>
        <v/>
      </c>
      <c r="KF19" s="1563"/>
      <c r="KG19" s="1563" t="str">
        <f t="shared" si="112"/>
        <v/>
      </c>
      <c r="KH19" s="1563"/>
      <c r="KI19" s="1563" t="str">
        <f t="shared" si="113"/>
        <v/>
      </c>
      <c r="KJ19" s="1563"/>
      <c r="KK19" s="1563" t="str">
        <f t="shared" si="114"/>
        <v/>
      </c>
      <c r="KL19" s="1563"/>
      <c r="KM19" s="1563" t="str">
        <f t="shared" si="115"/>
        <v/>
      </c>
      <c r="KN19" s="1563"/>
      <c r="KO19" s="1563" t="str">
        <f t="shared" si="116"/>
        <v/>
      </c>
      <c r="KP19" s="1563"/>
      <c r="KQ19" s="1563" t="str">
        <f t="shared" si="117"/>
        <v/>
      </c>
      <c r="KR19" s="1563"/>
      <c r="KS19" s="1563" t="str">
        <f t="shared" si="118"/>
        <v/>
      </c>
      <c r="KT19" s="1563"/>
      <c r="KU19" s="1563" t="str">
        <f t="shared" si="119"/>
        <v/>
      </c>
      <c r="KV19" s="1563"/>
      <c r="KW19" s="1563" t="str">
        <f t="shared" si="120"/>
        <v/>
      </c>
      <c r="KX19" s="1563"/>
      <c r="KY19" s="1563" t="str">
        <f t="shared" si="121"/>
        <v/>
      </c>
      <c r="KZ19" s="1563"/>
      <c r="LA19" s="1563" t="str">
        <f t="shared" si="122"/>
        <v/>
      </c>
      <c r="LB19" s="1563"/>
      <c r="LC19" s="1563" t="str">
        <f t="shared" si="123"/>
        <v/>
      </c>
      <c r="LD19" s="1563"/>
      <c r="LE19" s="1563" t="str">
        <f t="shared" si="124"/>
        <v/>
      </c>
      <c r="LF19" s="1563"/>
      <c r="LG19" s="1563" t="str">
        <f t="shared" si="125"/>
        <v/>
      </c>
      <c r="LH19" s="1563"/>
      <c r="LI19" s="1563" t="str">
        <f t="shared" si="126"/>
        <v/>
      </c>
      <c r="LJ19" s="1563"/>
      <c r="LK19" s="1563" t="str">
        <f t="shared" si="127"/>
        <v/>
      </c>
      <c r="LL19" s="1563"/>
      <c r="LM19" s="1563" t="str">
        <f t="shared" si="128"/>
        <v/>
      </c>
      <c r="LN19" s="1563"/>
      <c r="LO19" s="1563" t="str">
        <f t="shared" si="129"/>
        <v/>
      </c>
      <c r="LP19" s="1563"/>
      <c r="LQ19" s="1563" t="str">
        <f t="shared" si="130"/>
        <v/>
      </c>
      <c r="LR19" s="1563"/>
      <c r="LS19" s="1563" t="str">
        <f t="shared" si="131"/>
        <v/>
      </c>
      <c r="LT19" s="1563"/>
      <c r="LU19" s="1563" t="str">
        <f t="shared" si="132"/>
        <v/>
      </c>
      <c r="LV19" s="1563"/>
      <c r="LW19" s="1563" t="str">
        <f t="shared" si="133"/>
        <v/>
      </c>
      <c r="LX19" s="1563"/>
      <c r="LY19" s="1563" t="str">
        <f t="shared" si="134"/>
        <v/>
      </c>
      <c r="LZ19" s="1563"/>
      <c r="MA19" s="1563" t="str">
        <f t="shared" si="135"/>
        <v/>
      </c>
      <c r="MB19" s="1563"/>
      <c r="MC19" s="1563" t="str">
        <f t="shared" si="136"/>
        <v/>
      </c>
      <c r="MD19" s="1563"/>
      <c r="ME19" s="1563" t="str">
        <f t="shared" si="137"/>
        <v/>
      </c>
      <c r="MF19" s="1563"/>
      <c r="MG19" s="1572">
        <f t="shared" si="189"/>
        <v>0</v>
      </c>
      <c r="MH19" s="38"/>
      <c r="MI19" s="1571">
        <f t="shared" si="190"/>
        <v>0</v>
      </c>
      <c r="MJ19" s="1555">
        <f t="shared" si="138"/>
        <v>0</v>
      </c>
      <c r="MK19" s="1555">
        <f t="shared" si="138"/>
        <v>0</v>
      </c>
      <c r="ML19" s="1555">
        <f t="shared" si="138"/>
        <v>0</v>
      </c>
      <c r="MM19" s="1555">
        <f t="shared" si="138"/>
        <v>0</v>
      </c>
      <c r="MN19" s="1555">
        <f t="shared" si="138"/>
        <v>0</v>
      </c>
      <c r="MO19" s="1579">
        <f t="shared" si="138"/>
        <v>0</v>
      </c>
      <c r="MP19" s="38">
        <f t="shared" si="176"/>
        <v>0</v>
      </c>
      <c r="MQ19" s="38"/>
      <c r="MR19" s="1557"/>
      <c r="MS19" s="1557"/>
      <c r="MT19" s="1557"/>
      <c r="MU19" s="1557"/>
      <c r="MV19" s="1557"/>
      <c r="MW19" s="1557"/>
      <c r="MX19" s="1557"/>
      <c r="MY19" s="1537"/>
      <c r="MZ19" s="1537"/>
      <c r="NA19" s="38"/>
      <c r="NB19" s="1585">
        <f t="shared" si="191"/>
        <v>0</v>
      </c>
      <c r="NC19" s="1554">
        <f t="shared" si="177"/>
        <v>0</v>
      </c>
      <c r="ND19" s="1554">
        <f t="shared" si="178"/>
        <v>0</v>
      </c>
      <c r="NE19" s="1554">
        <f t="shared" si="179"/>
        <v>0</v>
      </c>
      <c r="NF19" s="1554">
        <f t="shared" si="180"/>
        <v>0</v>
      </c>
      <c r="NG19" s="1554">
        <f t="shared" si="181"/>
        <v>0</v>
      </c>
      <c r="NH19" s="1554">
        <f t="shared" si="182"/>
        <v>0</v>
      </c>
      <c r="NI19" s="1586">
        <f t="shared" si="192"/>
        <v>0</v>
      </c>
      <c r="NK19" s="1"/>
      <c r="NL19" s="1"/>
      <c r="NM19" s="1"/>
      <c r="NN19" s="1"/>
      <c r="NO19" s="1"/>
      <c r="NP19" s="1"/>
      <c r="NQ19" s="1"/>
    </row>
    <row r="20" spans="3:388" s="1457" customFormat="1" ht="11.25" customHeight="1" thickBot="1">
      <c r="C20" s="1538" t="str">
        <f t="shared" si="139"/>
        <v>T</v>
      </c>
      <c r="D20" s="1539">
        <f t="shared" si="140"/>
        <v>0</v>
      </c>
      <c r="E20" s="1539">
        <f t="shared" si="141"/>
        <v>0</v>
      </c>
      <c r="F20" s="1539">
        <f t="shared" si="142"/>
        <v>0</v>
      </c>
      <c r="G20" s="1539">
        <f t="shared" si="143"/>
        <v>0</v>
      </c>
      <c r="H20" s="1539">
        <f t="shared" si="144"/>
        <v>0</v>
      </c>
      <c r="I20" s="1533"/>
      <c r="J20" s="751"/>
      <c r="L20" s="1419" t="str">
        <f t="shared" si="145"/>
        <v>T</v>
      </c>
      <c r="M20" s="1540">
        <f t="shared" si="183"/>
        <v>0</v>
      </c>
      <c r="N20" s="1540">
        <f t="shared" si="146"/>
        <v>0</v>
      </c>
      <c r="O20" s="1540">
        <f t="shared" si="147"/>
        <v>0</v>
      </c>
      <c r="P20" s="1540">
        <f t="shared" si="148"/>
        <v>0</v>
      </c>
      <c r="Q20" s="1540">
        <f t="shared" si="149"/>
        <v>0</v>
      </c>
      <c r="R20" s="1536"/>
      <c r="S20" s="1537"/>
      <c r="T20" s="1537"/>
      <c r="U20" s="1537"/>
      <c r="V20" s="1537"/>
      <c r="W20" s="1537"/>
      <c r="X20" s="1537"/>
      <c r="Y20" s="1537"/>
      <c r="Z20" s="1537"/>
      <c r="AA20" s="1537"/>
      <c r="AB20" s="1537"/>
      <c r="AC20" s="1537"/>
      <c r="AD20" s="1537"/>
      <c r="AE20" s="1537"/>
      <c r="AF20" s="1537"/>
      <c r="AG20" s="1537"/>
      <c r="AH20" s="1537"/>
      <c r="AI20" s="1537"/>
      <c r="AJ20" s="1537"/>
      <c r="AK20" s="1537"/>
      <c r="AL20" s="1537"/>
      <c r="AM20" s="1537"/>
      <c r="AN20" s="1537"/>
      <c r="AO20" s="1537"/>
      <c r="AP20" s="1537"/>
      <c r="AQ20" s="1537"/>
      <c r="AR20" s="1537"/>
      <c r="AS20" s="1537"/>
      <c r="AT20" s="1537"/>
      <c r="AU20" s="1537"/>
      <c r="AV20" s="1537"/>
      <c r="AW20" s="1537"/>
      <c r="AX20" s="1537"/>
      <c r="AY20" s="1537"/>
      <c r="AZ20" s="1537"/>
      <c r="BA20" s="1537"/>
      <c r="BB20" s="1537"/>
      <c r="BC20" s="1537"/>
      <c r="BD20" s="1537"/>
      <c r="BE20" s="1537"/>
      <c r="BF20" s="1537"/>
      <c r="BG20" s="1537"/>
      <c r="BH20" s="1537"/>
      <c r="BI20" s="1537"/>
      <c r="BJ20" s="1537"/>
      <c r="BK20" s="1537"/>
      <c r="BL20" s="1537"/>
      <c r="BM20" s="1537"/>
      <c r="BN20" s="1537"/>
      <c r="BO20" s="1537"/>
      <c r="BP20" s="1537"/>
      <c r="BQ20" s="1537"/>
      <c r="BR20" s="1537"/>
      <c r="BS20" s="1537"/>
      <c r="BT20" s="1537"/>
      <c r="BU20" s="1537"/>
      <c r="BV20" s="1537"/>
      <c r="BW20" s="1537"/>
      <c r="BX20" s="1537"/>
      <c r="BY20" s="1537"/>
      <c r="BZ20" s="1537"/>
      <c r="CA20" s="1537"/>
      <c r="CB20" s="1537"/>
      <c r="CC20" s="1537"/>
      <c r="CD20" s="1537"/>
      <c r="CE20" s="1537"/>
      <c r="CF20" s="1537"/>
      <c r="CG20" s="1537"/>
      <c r="CH20" s="1537"/>
      <c r="CI20" s="1537"/>
      <c r="CJ20" s="1537"/>
      <c r="CK20" s="1537"/>
      <c r="CL20" s="1537"/>
      <c r="CM20" s="5073">
        <f>'BİLGİ GİR'!F109</f>
        <v>0</v>
      </c>
      <c r="CN20" s="2401" t="str">
        <f>IF(CM20="","",(CM20&amp;(COUNTIF($CM$16:CM21,CM20))))</f>
        <v>03</v>
      </c>
      <c r="CO20" s="1596" t="str">
        <f t="shared" ref="CO20" si="195">DO20</f>
        <v/>
      </c>
      <c r="CP20" s="1541" t="str">
        <f t="shared" ref="CP20" si="196">DO20&amp;DP20</f>
        <v>T</v>
      </c>
      <c r="CQ20" s="1540">
        <f t="shared" si="150"/>
        <v>0</v>
      </c>
      <c r="CR20" s="1540">
        <f t="shared" si="151"/>
        <v>0</v>
      </c>
      <c r="CS20" s="1540">
        <f t="shared" si="152"/>
        <v>0</v>
      </c>
      <c r="CT20" s="1540">
        <f t="shared" si="153"/>
        <v>0</v>
      </c>
      <c r="CU20" s="1540">
        <f t="shared" si="154"/>
        <v>0</v>
      </c>
      <c r="CW20" s="1457" t="str">
        <f>IFERROR((VLOOKUP(CN20,'BİLGİ GİR'!$V$107:$AA$119,6,0)),"")</f>
        <v/>
      </c>
      <c r="CX20" s="5100" t="str">
        <f>'BİLGİ GİR'!F109&amp;CHAR(10)&amp;'BİLGİ GİR'!K109&amp;"-"&amp;'BİLGİ GİR'!L109&amp;"-"&amp;'BİLGİ GİR'!M109</f>
        <v xml:space="preserve">
--</v>
      </c>
      <c r="CY20" s="1542" t="s">
        <v>7</v>
      </c>
      <c r="CZ20" s="1544">
        <f>'BİLGİ GİR'!CB109</f>
        <v>0</v>
      </c>
      <c r="DA20" s="1544"/>
      <c r="DB20" s="1544">
        <f>'BİLGİ GİR'!CD109</f>
        <v>0</v>
      </c>
      <c r="DC20" s="1544"/>
      <c r="DD20" s="1544">
        <f>'BİLGİ GİR'!CF109</f>
        <v>0</v>
      </c>
      <c r="DE20" s="1544"/>
      <c r="DF20" s="1544">
        <f>'BİLGİ GİR'!CH109</f>
        <v>0</v>
      </c>
      <c r="DG20" s="1544"/>
      <c r="DH20" s="1544">
        <f>'BİLGİ GİR'!CJ109</f>
        <v>0</v>
      </c>
      <c r="DI20" s="1544"/>
      <c r="DJ20" s="1544">
        <f>'BİLGİ GİR'!CL109</f>
        <v>0</v>
      </c>
      <c r="DK20" s="1544"/>
      <c r="DL20" s="1544">
        <f>'BİLGİ GİR'!CN109</f>
        <v>0</v>
      </c>
      <c r="DM20" s="1544"/>
      <c r="DN20" s="33"/>
      <c r="DO20" s="5091" t="str">
        <f t="shared" ref="DO20" si="197">IF(CX20="
--","",CX20)</f>
        <v/>
      </c>
      <c r="DP20" s="2266" t="s">
        <v>7</v>
      </c>
      <c r="DQ20" s="2246">
        <f t="shared" si="155"/>
        <v>0</v>
      </c>
      <c r="DR20" s="3858"/>
      <c r="DS20" s="2247">
        <f t="shared" si="45"/>
        <v>0</v>
      </c>
      <c r="DT20" s="3858"/>
      <c r="DU20" s="2247">
        <f t="shared" si="46"/>
        <v>0</v>
      </c>
      <c r="DV20" s="3858"/>
      <c r="DW20" s="2247">
        <f t="shared" si="47"/>
        <v>0</v>
      </c>
      <c r="DX20" s="3858"/>
      <c r="DY20" s="2247">
        <f t="shared" si="48"/>
        <v>0</v>
      </c>
      <c r="DZ20" s="3858"/>
      <c r="EA20" s="2248">
        <f t="shared" si="49"/>
        <v>0</v>
      </c>
      <c r="EB20" s="3858"/>
      <c r="EC20" s="2250">
        <f t="shared" si="156"/>
        <v>0</v>
      </c>
      <c r="ED20" s="3858"/>
      <c r="EE20" s="2246">
        <f t="shared" si="157"/>
        <v>0</v>
      </c>
      <c r="EF20" s="3858"/>
      <c r="EG20" s="2247">
        <f t="shared" si="50"/>
        <v>0</v>
      </c>
      <c r="EH20" s="3858"/>
      <c r="EI20" s="2247">
        <f t="shared" si="51"/>
        <v>0</v>
      </c>
      <c r="EJ20" s="3858"/>
      <c r="EK20" s="2247">
        <f t="shared" si="52"/>
        <v>0</v>
      </c>
      <c r="EL20" s="3858"/>
      <c r="EM20" s="2247">
        <f t="shared" si="53"/>
        <v>0</v>
      </c>
      <c r="EN20" s="3858"/>
      <c r="EO20" s="2248">
        <f t="shared" si="54"/>
        <v>0</v>
      </c>
      <c r="EP20" s="3858"/>
      <c r="EQ20" s="2250">
        <f t="shared" si="55"/>
        <v>0</v>
      </c>
      <c r="ER20" s="3858"/>
      <c r="ES20" s="2246">
        <f t="shared" si="158"/>
        <v>0</v>
      </c>
      <c r="ET20" s="3858"/>
      <c r="EU20" s="2247">
        <f t="shared" si="56"/>
        <v>0</v>
      </c>
      <c r="EV20" s="3858"/>
      <c r="EW20" s="2247">
        <f t="shared" si="57"/>
        <v>0</v>
      </c>
      <c r="EX20" s="3858"/>
      <c r="EY20" s="2247">
        <f t="shared" si="58"/>
        <v>0</v>
      </c>
      <c r="EZ20" s="3858"/>
      <c r="FA20" s="2247">
        <f t="shared" si="59"/>
        <v>0</v>
      </c>
      <c r="FB20" s="3858"/>
      <c r="FC20" s="2248">
        <f t="shared" si="60"/>
        <v>0</v>
      </c>
      <c r="FD20" s="3858"/>
      <c r="FE20" s="2250">
        <f t="shared" si="61"/>
        <v>0</v>
      </c>
      <c r="FF20" s="3858"/>
      <c r="FG20" s="2246">
        <f t="shared" si="159"/>
        <v>0</v>
      </c>
      <c r="FH20" s="3858"/>
      <c r="FI20" s="2247">
        <f t="shared" si="62"/>
        <v>0</v>
      </c>
      <c r="FJ20" s="3858"/>
      <c r="FK20" s="2247">
        <f t="shared" si="63"/>
        <v>0</v>
      </c>
      <c r="FL20" s="3858"/>
      <c r="FM20" s="2247">
        <f t="shared" si="64"/>
        <v>0</v>
      </c>
      <c r="FN20" s="3858"/>
      <c r="FO20" s="2247">
        <f t="shared" si="65"/>
        <v>0</v>
      </c>
      <c r="FP20" s="3858"/>
      <c r="FQ20" s="2248">
        <f t="shared" si="66"/>
        <v>0</v>
      </c>
      <c r="FR20" s="3858"/>
      <c r="FS20" s="2250">
        <f t="shared" si="67"/>
        <v>0</v>
      </c>
      <c r="FT20" s="3858"/>
      <c r="FU20" s="2246">
        <f t="shared" si="160"/>
        <v>0</v>
      </c>
      <c r="FV20" s="3858"/>
      <c r="FW20" s="2247">
        <f t="shared" si="68"/>
        <v>0</v>
      </c>
      <c r="FX20" s="3858"/>
      <c r="FY20" s="2247">
        <f t="shared" si="69"/>
        <v>0</v>
      </c>
      <c r="FZ20" s="3858"/>
      <c r="GA20" s="2247">
        <f t="shared" si="70"/>
        <v>0</v>
      </c>
      <c r="GB20" s="3858"/>
      <c r="GC20" s="2247">
        <f t="shared" si="71"/>
        <v>0</v>
      </c>
      <c r="GD20" s="3858"/>
      <c r="GE20" s="2248">
        <f t="shared" si="72"/>
        <v>0</v>
      </c>
      <c r="GF20" s="3858"/>
      <c r="GG20" s="2250">
        <f t="shared" si="73"/>
        <v>0</v>
      </c>
      <c r="GH20" s="3864"/>
      <c r="GK20" s="4108" t="str">
        <f t="shared" ref="GK20" si="198">DO20</f>
        <v/>
      </c>
      <c r="GL20" s="1487" t="str">
        <f t="shared" si="161"/>
        <v/>
      </c>
      <c r="GM20" s="1515"/>
      <c r="GN20" s="1487" t="str">
        <f t="shared" si="74"/>
        <v/>
      </c>
      <c r="GO20" s="1515"/>
      <c r="GP20" s="1487" t="str">
        <f>IF(AND(DU20&lt;&gt;"",DV20="x"),DU20,"")</f>
        <v/>
      </c>
      <c r="GQ20" s="1515"/>
      <c r="GR20" s="1487" t="str">
        <f t="shared" si="76"/>
        <v/>
      </c>
      <c r="GS20" s="1515"/>
      <c r="GT20" s="1487" t="str">
        <f t="shared" si="77"/>
        <v/>
      </c>
      <c r="GU20" s="1500"/>
      <c r="GV20" s="1497" t="str">
        <f t="shared" si="162"/>
        <v/>
      </c>
      <c r="GW20" s="1515"/>
      <c r="GX20" s="1487" t="str">
        <f>IF(AND(EC20&lt;&gt;"",ED20="x"),EC20,"")</f>
        <v/>
      </c>
      <c r="GY20" s="1517"/>
      <c r="GZ20" s="1494" t="str">
        <f t="shared" si="164"/>
        <v/>
      </c>
      <c r="HA20" s="1515"/>
      <c r="HB20" s="1490" t="str">
        <f t="shared" si="78"/>
        <v/>
      </c>
      <c r="HC20" s="1515"/>
      <c r="HD20" s="1490" t="str">
        <f t="shared" si="79"/>
        <v/>
      </c>
      <c r="HE20" s="1515"/>
      <c r="HF20" s="1490" t="str">
        <f t="shared" si="80"/>
        <v/>
      </c>
      <c r="HG20" s="1515"/>
      <c r="HH20" s="1490" t="str">
        <f t="shared" si="81"/>
        <v/>
      </c>
      <c r="HI20" s="1500"/>
      <c r="HJ20" s="1506" t="str">
        <f t="shared" si="82"/>
        <v/>
      </c>
      <c r="HK20" s="1515"/>
      <c r="HL20" s="1490" t="str">
        <f t="shared" si="165"/>
        <v/>
      </c>
      <c r="HM20" s="1517"/>
      <c r="HN20" s="1503" t="str">
        <f t="shared" si="83"/>
        <v/>
      </c>
      <c r="HO20" s="1515"/>
      <c r="HP20" s="1487" t="str">
        <f t="shared" si="84"/>
        <v/>
      </c>
      <c r="HQ20" s="1515"/>
      <c r="HR20" s="1487" t="str">
        <f t="shared" si="85"/>
        <v/>
      </c>
      <c r="HS20" s="1515"/>
      <c r="HT20" s="1487" t="str">
        <f t="shared" si="86"/>
        <v/>
      </c>
      <c r="HU20" s="1515"/>
      <c r="HV20" s="1487" t="str">
        <f t="shared" si="87"/>
        <v/>
      </c>
      <c r="HW20" s="1500"/>
      <c r="HX20" s="1497" t="str">
        <f t="shared" si="88"/>
        <v/>
      </c>
      <c r="HY20" s="1515"/>
      <c r="HZ20" s="1487" t="str">
        <f t="shared" si="89"/>
        <v/>
      </c>
      <c r="IA20" s="1517"/>
      <c r="IB20" s="1494" t="str">
        <f t="shared" si="90"/>
        <v/>
      </c>
      <c r="IC20" s="1515"/>
      <c r="ID20" s="1490" t="str">
        <f t="shared" si="91"/>
        <v/>
      </c>
      <c r="IE20" s="1515"/>
      <c r="IF20" s="1490" t="str">
        <f t="shared" si="92"/>
        <v/>
      </c>
      <c r="IG20" s="1515"/>
      <c r="IH20" s="1490" t="str">
        <f t="shared" si="93"/>
        <v/>
      </c>
      <c r="II20" s="1515"/>
      <c r="IJ20" s="1490" t="str">
        <f t="shared" si="94"/>
        <v/>
      </c>
      <c r="IK20" s="1500"/>
      <c r="IL20" s="1506" t="str">
        <f t="shared" si="95"/>
        <v/>
      </c>
      <c r="IM20" s="1515"/>
      <c r="IN20" s="1490" t="str">
        <f t="shared" si="96"/>
        <v/>
      </c>
      <c r="IO20" s="1517"/>
      <c r="IP20" s="1509" t="str">
        <f t="shared" si="97"/>
        <v/>
      </c>
      <c r="IQ20" s="1515"/>
      <c r="IR20" s="1422" t="str">
        <f t="shared" si="98"/>
        <v/>
      </c>
      <c r="IS20" s="1515"/>
      <c r="IT20" s="1422" t="str">
        <f>IF(AND(FY20&lt;&gt;"",FZ20="x"),FY20,"")</f>
        <v/>
      </c>
      <c r="IU20" s="1515"/>
      <c r="IV20" s="1422" t="str">
        <f t="shared" si="100"/>
        <v/>
      </c>
      <c r="IW20" s="1515"/>
      <c r="IX20" s="1422" t="str">
        <f t="shared" si="101"/>
        <v/>
      </c>
      <c r="IY20" s="1500"/>
      <c r="IZ20" s="1512" t="str">
        <f t="shared" si="102"/>
        <v/>
      </c>
      <c r="JA20" s="1515"/>
      <c r="JB20" s="1422" t="str">
        <f t="shared" si="103"/>
        <v/>
      </c>
      <c r="JC20" s="1517"/>
      <c r="JD20" s="38"/>
      <c r="JE20" s="1571">
        <f t="shared" si="166"/>
        <v>0</v>
      </c>
      <c r="JF20" s="1555">
        <f t="shared" si="167"/>
        <v>0</v>
      </c>
      <c r="JG20" s="1555">
        <f t="shared" si="168"/>
        <v>0</v>
      </c>
      <c r="JH20" s="1555">
        <f t="shared" si="169"/>
        <v>0</v>
      </c>
      <c r="JI20" s="1555">
        <f t="shared" si="170"/>
        <v>0</v>
      </c>
      <c r="JJ20" s="1566">
        <f t="shared" si="171"/>
        <v>0</v>
      </c>
      <c r="JK20" s="1522">
        <f t="shared" si="172"/>
        <v>0</v>
      </c>
      <c r="JL20" s="1523">
        <f t="shared" si="173"/>
        <v>0</v>
      </c>
      <c r="JM20" s="1523">
        <f t="shared" si="174"/>
        <v>0</v>
      </c>
      <c r="JN20" s="1560">
        <f t="shared" si="175"/>
        <v>0</v>
      </c>
      <c r="JO20" s="1563" t="str">
        <f t="shared" si="188"/>
        <v/>
      </c>
      <c r="JP20" s="1563"/>
      <c r="JQ20" s="1563" t="str">
        <f t="shared" si="104"/>
        <v/>
      </c>
      <c r="JR20" s="1563"/>
      <c r="JS20" s="1563" t="str">
        <f t="shared" si="105"/>
        <v/>
      </c>
      <c r="JT20" s="1563"/>
      <c r="JU20" s="1563" t="str">
        <f t="shared" si="106"/>
        <v/>
      </c>
      <c r="JV20" s="1563"/>
      <c r="JW20" s="1563" t="str">
        <f>IF(AND(DY20&gt;0,DZ20&lt;&gt;"x"),1,"")</f>
        <v/>
      </c>
      <c r="JX20" s="1563"/>
      <c r="JY20" s="1563" t="str">
        <f t="shared" si="108"/>
        <v/>
      </c>
      <c r="JZ20" s="1563"/>
      <c r="KA20" s="1563" t="str">
        <f t="shared" si="109"/>
        <v/>
      </c>
      <c r="KB20" s="1563"/>
      <c r="KC20" s="1563" t="str">
        <f t="shared" si="110"/>
        <v/>
      </c>
      <c r="KD20" s="1563"/>
      <c r="KE20" s="1563" t="str">
        <f t="shared" si="111"/>
        <v/>
      </c>
      <c r="KF20" s="1563"/>
      <c r="KG20" s="1563" t="str">
        <f t="shared" si="112"/>
        <v/>
      </c>
      <c r="KH20" s="1563"/>
      <c r="KI20" s="1563" t="str">
        <f t="shared" si="113"/>
        <v/>
      </c>
      <c r="KJ20" s="1563"/>
      <c r="KK20" s="1563" t="str">
        <f t="shared" si="114"/>
        <v/>
      </c>
      <c r="KL20" s="1563"/>
      <c r="KM20" s="1563" t="str">
        <f t="shared" si="115"/>
        <v/>
      </c>
      <c r="KN20" s="1563"/>
      <c r="KO20" s="1563" t="str">
        <f t="shared" si="116"/>
        <v/>
      </c>
      <c r="KP20" s="1563"/>
      <c r="KQ20" s="1563" t="str">
        <f t="shared" si="117"/>
        <v/>
      </c>
      <c r="KR20" s="1563"/>
      <c r="KS20" s="1563" t="str">
        <f t="shared" si="118"/>
        <v/>
      </c>
      <c r="KT20" s="1563"/>
      <c r="KU20" s="1563" t="str">
        <f t="shared" si="119"/>
        <v/>
      </c>
      <c r="KV20" s="1563"/>
      <c r="KW20" s="1563" t="str">
        <f t="shared" si="120"/>
        <v/>
      </c>
      <c r="KX20" s="1563"/>
      <c r="KY20" s="1563" t="str">
        <f t="shared" si="121"/>
        <v/>
      </c>
      <c r="KZ20" s="1563"/>
      <c r="LA20" s="1563" t="str">
        <f t="shared" si="122"/>
        <v/>
      </c>
      <c r="LB20" s="1563"/>
      <c r="LC20" s="1563" t="str">
        <f t="shared" si="123"/>
        <v/>
      </c>
      <c r="LD20" s="1563"/>
      <c r="LE20" s="1563" t="str">
        <f t="shared" si="124"/>
        <v/>
      </c>
      <c r="LF20" s="1563"/>
      <c r="LG20" s="1563" t="str">
        <f t="shared" si="125"/>
        <v/>
      </c>
      <c r="LH20" s="1563"/>
      <c r="LI20" s="1563" t="str">
        <f t="shared" si="126"/>
        <v/>
      </c>
      <c r="LJ20" s="1563"/>
      <c r="LK20" s="1563" t="str">
        <f t="shared" si="127"/>
        <v/>
      </c>
      <c r="LL20" s="1563"/>
      <c r="LM20" s="1563" t="str">
        <f t="shared" si="128"/>
        <v/>
      </c>
      <c r="LN20" s="1563"/>
      <c r="LO20" s="1563" t="str">
        <f t="shared" si="129"/>
        <v/>
      </c>
      <c r="LP20" s="1563"/>
      <c r="LQ20" s="1563" t="str">
        <f t="shared" si="130"/>
        <v/>
      </c>
      <c r="LR20" s="1563"/>
      <c r="LS20" s="1563" t="str">
        <f t="shared" si="131"/>
        <v/>
      </c>
      <c r="LT20" s="1563"/>
      <c r="LU20" s="1563" t="str">
        <f t="shared" si="132"/>
        <v/>
      </c>
      <c r="LV20" s="1563"/>
      <c r="LW20" s="1563" t="str">
        <f t="shared" si="133"/>
        <v/>
      </c>
      <c r="LX20" s="1563"/>
      <c r="LY20" s="1563" t="str">
        <f t="shared" si="134"/>
        <v/>
      </c>
      <c r="LZ20" s="1563"/>
      <c r="MA20" s="1563" t="str">
        <f t="shared" si="135"/>
        <v/>
      </c>
      <c r="MB20" s="1563"/>
      <c r="MC20" s="1563" t="str">
        <f t="shared" si="136"/>
        <v/>
      </c>
      <c r="MD20" s="1563"/>
      <c r="ME20" s="1563" t="str">
        <f t="shared" si="137"/>
        <v/>
      </c>
      <c r="MF20" s="1563"/>
      <c r="MG20" s="1572">
        <f t="shared" si="189"/>
        <v>0</v>
      </c>
      <c r="MH20" s="38"/>
      <c r="MI20" s="1571">
        <f t="shared" si="190"/>
        <v>0</v>
      </c>
      <c r="MJ20" s="1555">
        <f t="shared" si="138"/>
        <v>0</v>
      </c>
      <c r="MK20" s="1555">
        <f t="shared" si="138"/>
        <v>0</v>
      </c>
      <c r="ML20" s="1555">
        <f t="shared" si="138"/>
        <v>0</v>
      </c>
      <c r="MM20" s="1555">
        <f t="shared" si="138"/>
        <v>0</v>
      </c>
      <c r="MN20" s="1555">
        <f t="shared" si="138"/>
        <v>0</v>
      </c>
      <c r="MO20" s="1579">
        <f t="shared" si="138"/>
        <v>0</v>
      </c>
      <c r="MP20" s="38">
        <f t="shared" si="176"/>
        <v>0</v>
      </c>
      <c r="MQ20" s="38"/>
      <c r="MR20" s="1557"/>
      <c r="MS20" s="1557"/>
      <c r="MT20" s="1557"/>
      <c r="MU20" s="1557"/>
      <c r="MV20" s="1557"/>
      <c r="MW20" s="1557"/>
      <c r="MX20" s="1557"/>
      <c r="MY20" s="1537"/>
      <c r="MZ20" s="1537"/>
      <c r="NA20" s="38"/>
      <c r="NB20" s="1585">
        <f t="shared" si="191"/>
        <v>0</v>
      </c>
      <c r="NC20" s="1554">
        <f t="shared" si="177"/>
        <v>0</v>
      </c>
      <c r="ND20" s="1554">
        <f t="shared" si="178"/>
        <v>0</v>
      </c>
      <c r="NE20" s="1554">
        <f t="shared" si="179"/>
        <v>0</v>
      </c>
      <c r="NF20" s="1554">
        <f t="shared" si="180"/>
        <v>0</v>
      </c>
      <c r="NG20" s="1554">
        <f t="shared" si="181"/>
        <v>0</v>
      </c>
      <c r="NH20" s="1554">
        <f t="shared" si="182"/>
        <v>0</v>
      </c>
      <c r="NI20" s="1586">
        <f t="shared" si="192"/>
        <v>0</v>
      </c>
      <c r="NK20" s="1"/>
      <c r="NL20" s="1"/>
      <c r="NM20" s="1"/>
      <c r="NN20" s="1"/>
      <c r="NO20" s="1"/>
      <c r="NP20" s="1"/>
      <c r="NQ20" s="1"/>
    </row>
    <row r="21" spans="3:388" s="1457" customFormat="1" ht="11.25" customHeight="1" thickBot="1">
      <c r="C21" s="1538" t="str">
        <f t="shared" si="139"/>
        <v>D</v>
      </c>
      <c r="D21" s="1539">
        <f t="shared" si="140"/>
        <v>0</v>
      </c>
      <c r="E21" s="1539">
        <f t="shared" si="141"/>
        <v>0</v>
      </c>
      <c r="F21" s="1539">
        <f t="shared" si="142"/>
        <v>0</v>
      </c>
      <c r="G21" s="1539">
        <f t="shared" si="143"/>
        <v>0</v>
      </c>
      <c r="H21" s="1539">
        <f t="shared" si="144"/>
        <v>0</v>
      </c>
      <c r="I21" s="1533"/>
      <c r="J21" s="751"/>
      <c r="L21" s="1419" t="str">
        <f t="shared" si="145"/>
        <v>D</v>
      </c>
      <c r="M21" s="1540">
        <f t="shared" si="183"/>
        <v>0</v>
      </c>
      <c r="N21" s="1540">
        <f t="shared" si="146"/>
        <v>0</v>
      </c>
      <c r="O21" s="1540">
        <f t="shared" si="147"/>
        <v>0</v>
      </c>
      <c r="P21" s="1540">
        <f t="shared" si="148"/>
        <v>0</v>
      </c>
      <c r="Q21" s="1540">
        <f t="shared" si="149"/>
        <v>0</v>
      </c>
      <c r="R21" s="1536"/>
      <c r="S21" s="1537"/>
      <c r="T21" s="1537"/>
      <c r="U21" s="1537"/>
      <c r="V21" s="1537"/>
      <c r="W21" s="1537"/>
      <c r="X21" s="1537"/>
      <c r="Y21" s="1537"/>
      <c r="Z21" s="1537"/>
      <c r="AA21" s="1537"/>
      <c r="AB21" s="1537"/>
      <c r="AC21" s="1537"/>
      <c r="AD21" s="1537"/>
      <c r="AE21" s="1537"/>
      <c r="AF21" s="1537"/>
      <c r="AG21" s="1537"/>
      <c r="AH21" s="1537"/>
      <c r="AI21" s="1537"/>
      <c r="AJ21" s="1537"/>
      <c r="AK21" s="1537"/>
      <c r="AL21" s="1537"/>
      <c r="AM21" s="1537"/>
      <c r="AN21" s="1537"/>
      <c r="AO21" s="1537"/>
      <c r="AP21" s="1537"/>
      <c r="AQ21" s="1537"/>
      <c r="AR21" s="1537"/>
      <c r="AS21" s="1537"/>
      <c r="AT21" s="1537"/>
      <c r="AU21" s="1537"/>
      <c r="AV21" s="1537"/>
      <c r="AW21" s="1537"/>
      <c r="AX21" s="1537"/>
      <c r="AY21" s="1537"/>
      <c r="AZ21" s="1537"/>
      <c r="BA21" s="1537"/>
      <c r="BB21" s="1537"/>
      <c r="BC21" s="1537"/>
      <c r="BD21" s="1537"/>
      <c r="BE21" s="1537"/>
      <c r="BF21" s="1537"/>
      <c r="BG21" s="1537"/>
      <c r="BH21" s="1537"/>
      <c r="BI21" s="1537"/>
      <c r="BJ21" s="1537"/>
      <c r="BK21" s="1537"/>
      <c r="BL21" s="1537"/>
      <c r="BM21" s="1537"/>
      <c r="BN21" s="1537"/>
      <c r="BO21" s="1537"/>
      <c r="BP21" s="1537"/>
      <c r="BQ21" s="1537"/>
      <c r="BR21" s="1537"/>
      <c r="BS21" s="1537"/>
      <c r="BT21" s="1537"/>
      <c r="BU21" s="1537"/>
      <c r="BV21" s="1537"/>
      <c r="BW21" s="1537"/>
      <c r="BX21" s="1537"/>
      <c r="BY21" s="1537"/>
      <c r="BZ21" s="1537"/>
      <c r="CA21" s="1537"/>
      <c r="CB21" s="1537"/>
      <c r="CC21" s="1537"/>
      <c r="CD21" s="1537"/>
      <c r="CE21" s="1537"/>
      <c r="CF21" s="1537"/>
      <c r="CG21" s="1537"/>
      <c r="CH21" s="1537"/>
      <c r="CI21" s="1537"/>
      <c r="CJ21" s="1537"/>
      <c r="CK21" s="1537"/>
      <c r="CL21" s="1537"/>
      <c r="CM21" s="5074"/>
      <c r="CN21" s="2401" t="str">
        <f>IF(CM20="","",(CM20&amp;(COUNTIF($CM$16:CM21,CM20))))</f>
        <v>03</v>
      </c>
      <c r="CO21" s="1596" t="str">
        <f t="shared" ref="CO21" si="199">CO20</f>
        <v/>
      </c>
      <c r="CP21" s="1541" t="str">
        <f t="shared" ref="CP21" si="200">DO20&amp;DP21</f>
        <v>D</v>
      </c>
      <c r="CQ21" s="1540">
        <f t="shared" si="150"/>
        <v>0</v>
      </c>
      <c r="CR21" s="1540">
        <f t="shared" si="151"/>
        <v>0</v>
      </c>
      <c r="CS21" s="1540">
        <f t="shared" si="152"/>
        <v>0</v>
      </c>
      <c r="CT21" s="1540">
        <f t="shared" si="153"/>
        <v>0</v>
      </c>
      <c r="CU21" s="1540">
        <f t="shared" si="154"/>
        <v>0</v>
      </c>
      <c r="CW21" s="1457" t="str">
        <f>IFERROR((VLOOKUP(CN21,'BİLGİ GİR'!$V$107:$AA$119,6,0)),"")</f>
        <v/>
      </c>
      <c r="CX21" s="5101"/>
      <c r="CY21" s="1545" t="s">
        <v>8</v>
      </c>
      <c r="CZ21" s="1547">
        <f>'BİLGİ GİR'!CC109</f>
        <v>0</v>
      </c>
      <c r="DA21" s="1547"/>
      <c r="DB21" s="1547">
        <f>'BİLGİ GİR'!CE109</f>
        <v>0</v>
      </c>
      <c r="DC21" s="1547"/>
      <c r="DD21" s="1547">
        <f>'BİLGİ GİR'!CG109</f>
        <v>0</v>
      </c>
      <c r="DE21" s="1547"/>
      <c r="DF21" s="1547">
        <f>'BİLGİ GİR'!CI109</f>
        <v>0</v>
      </c>
      <c r="DG21" s="1547"/>
      <c r="DH21" s="1547">
        <f>'BİLGİ GİR'!CK109</f>
        <v>0</v>
      </c>
      <c r="DI21" s="1547"/>
      <c r="DJ21" s="1547">
        <f>'BİLGİ GİR'!CM109</f>
        <v>0</v>
      </c>
      <c r="DK21" s="1547"/>
      <c r="DL21" s="1547">
        <f>'BİLGİ GİR'!CO109</f>
        <v>0</v>
      </c>
      <c r="DM21" s="1547"/>
      <c r="DN21" s="33"/>
      <c r="DO21" s="5092"/>
      <c r="DP21" s="2267" t="s">
        <v>8</v>
      </c>
      <c r="DQ21" s="2241">
        <f t="shared" si="155"/>
        <v>0</v>
      </c>
      <c r="DR21" s="3857"/>
      <c r="DS21" s="2242">
        <f t="shared" si="45"/>
        <v>0</v>
      </c>
      <c r="DT21" s="3857"/>
      <c r="DU21" s="2242">
        <f t="shared" si="46"/>
        <v>0</v>
      </c>
      <c r="DV21" s="3857"/>
      <c r="DW21" s="2242">
        <f t="shared" si="47"/>
        <v>0</v>
      </c>
      <c r="DX21" s="3857"/>
      <c r="DY21" s="2242">
        <f t="shared" si="48"/>
        <v>0</v>
      </c>
      <c r="DZ21" s="3857"/>
      <c r="EA21" s="2243">
        <f t="shared" si="49"/>
        <v>0</v>
      </c>
      <c r="EB21" s="3857"/>
      <c r="EC21" s="2245">
        <f t="shared" si="156"/>
        <v>0</v>
      </c>
      <c r="ED21" s="3857"/>
      <c r="EE21" s="2241">
        <f t="shared" si="157"/>
        <v>0</v>
      </c>
      <c r="EF21" s="3857"/>
      <c r="EG21" s="2242">
        <f t="shared" si="50"/>
        <v>0</v>
      </c>
      <c r="EH21" s="3857"/>
      <c r="EI21" s="2242">
        <f t="shared" si="51"/>
        <v>0</v>
      </c>
      <c r="EJ21" s="3857"/>
      <c r="EK21" s="2242">
        <f t="shared" si="52"/>
        <v>0</v>
      </c>
      <c r="EL21" s="3857"/>
      <c r="EM21" s="2242">
        <f t="shared" si="53"/>
        <v>0</v>
      </c>
      <c r="EN21" s="3857"/>
      <c r="EO21" s="2243">
        <f t="shared" si="54"/>
        <v>0</v>
      </c>
      <c r="EP21" s="3857"/>
      <c r="EQ21" s="2245">
        <f t="shared" si="55"/>
        <v>0</v>
      </c>
      <c r="ER21" s="3857"/>
      <c r="ES21" s="2241">
        <f t="shared" si="158"/>
        <v>0</v>
      </c>
      <c r="ET21" s="3857"/>
      <c r="EU21" s="2242">
        <f t="shared" si="56"/>
        <v>0</v>
      </c>
      <c r="EV21" s="3857"/>
      <c r="EW21" s="2242">
        <f t="shared" si="57"/>
        <v>0</v>
      </c>
      <c r="EX21" s="3857"/>
      <c r="EY21" s="2242">
        <f t="shared" si="58"/>
        <v>0</v>
      </c>
      <c r="EZ21" s="3857"/>
      <c r="FA21" s="2242">
        <f t="shared" si="59"/>
        <v>0</v>
      </c>
      <c r="FB21" s="3857"/>
      <c r="FC21" s="2243">
        <f t="shared" si="60"/>
        <v>0</v>
      </c>
      <c r="FD21" s="3857"/>
      <c r="FE21" s="2245">
        <f t="shared" si="61"/>
        <v>0</v>
      </c>
      <c r="FF21" s="3857"/>
      <c r="FG21" s="2241">
        <f t="shared" si="159"/>
        <v>0</v>
      </c>
      <c r="FH21" s="3857"/>
      <c r="FI21" s="2242">
        <f t="shared" si="62"/>
        <v>0</v>
      </c>
      <c r="FJ21" s="3857"/>
      <c r="FK21" s="2242">
        <f t="shared" si="63"/>
        <v>0</v>
      </c>
      <c r="FL21" s="3857"/>
      <c r="FM21" s="2242">
        <f t="shared" si="64"/>
        <v>0</v>
      </c>
      <c r="FN21" s="3857"/>
      <c r="FO21" s="2242">
        <f t="shared" si="65"/>
        <v>0</v>
      </c>
      <c r="FP21" s="3857"/>
      <c r="FQ21" s="2243">
        <f t="shared" si="66"/>
        <v>0</v>
      </c>
      <c r="FR21" s="3857"/>
      <c r="FS21" s="2245">
        <f t="shared" si="67"/>
        <v>0</v>
      </c>
      <c r="FT21" s="3857"/>
      <c r="FU21" s="2241">
        <f t="shared" si="160"/>
        <v>0</v>
      </c>
      <c r="FV21" s="3857"/>
      <c r="FW21" s="2242">
        <f t="shared" si="68"/>
        <v>0</v>
      </c>
      <c r="FX21" s="3857"/>
      <c r="FY21" s="2242">
        <f t="shared" si="69"/>
        <v>0</v>
      </c>
      <c r="FZ21" s="3857"/>
      <c r="GA21" s="2242">
        <f t="shared" si="70"/>
        <v>0</v>
      </c>
      <c r="GB21" s="3857"/>
      <c r="GC21" s="2242">
        <f t="shared" si="71"/>
        <v>0</v>
      </c>
      <c r="GD21" s="3857"/>
      <c r="GE21" s="2243">
        <f t="shared" si="72"/>
        <v>0</v>
      </c>
      <c r="GF21" s="3857"/>
      <c r="GG21" s="2245">
        <f t="shared" si="73"/>
        <v>0</v>
      </c>
      <c r="GH21" s="3863"/>
      <c r="GK21" s="4109"/>
      <c r="GL21" s="1487" t="str">
        <f t="shared" si="161"/>
        <v/>
      </c>
      <c r="GM21" s="1515"/>
      <c r="GN21" s="1487" t="str">
        <f t="shared" si="74"/>
        <v/>
      </c>
      <c r="GO21" s="1515"/>
      <c r="GP21" s="1487" t="str">
        <f t="shared" si="75"/>
        <v/>
      </c>
      <c r="GQ21" s="1515"/>
      <c r="GR21" s="1487" t="str">
        <f t="shared" si="76"/>
        <v/>
      </c>
      <c r="GS21" s="1515"/>
      <c r="GT21" s="1487" t="str">
        <f t="shared" si="77"/>
        <v/>
      </c>
      <c r="GU21" s="1500"/>
      <c r="GV21" s="1497" t="str">
        <f t="shared" si="162"/>
        <v/>
      </c>
      <c r="GW21" s="1515"/>
      <c r="GX21" s="1487" t="str">
        <f t="shared" si="163"/>
        <v/>
      </c>
      <c r="GY21" s="1517"/>
      <c r="GZ21" s="1494" t="str">
        <f t="shared" si="164"/>
        <v/>
      </c>
      <c r="HA21" s="1515"/>
      <c r="HB21" s="1490" t="str">
        <f t="shared" si="78"/>
        <v/>
      </c>
      <c r="HC21" s="1515"/>
      <c r="HD21" s="1490" t="str">
        <f t="shared" si="79"/>
        <v/>
      </c>
      <c r="HE21" s="1515"/>
      <c r="HF21" s="1490" t="str">
        <f t="shared" si="80"/>
        <v/>
      </c>
      <c r="HG21" s="1515"/>
      <c r="HH21" s="1490" t="str">
        <f t="shared" si="81"/>
        <v/>
      </c>
      <c r="HI21" s="1500"/>
      <c r="HJ21" s="1506" t="str">
        <f t="shared" si="82"/>
        <v/>
      </c>
      <c r="HK21" s="1515"/>
      <c r="HL21" s="1490" t="str">
        <f t="shared" si="165"/>
        <v/>
      </c>
      <c r="HM21" s="1517"/>
      <c r="HN21" s="1503" t="str">
        <f t="shared" si="83"/>
        <v/>
      </c>
      <c r="HO21" s="1515"/>
      <c r="HP21" s="1487" t="str">
        <f t="shared" si="84"/>
        <v/>
      </c>
      <c r="HQ21" s="1515"/>
      <c r="HR21" s="1487" t="str">
        <f t="shared" si="85"/>
        <v/>
      </c>
      <c r="HS21" s="1515"/>
      <c r="HT21" s="1487" t="str">
        <f t="shared" si="86"/>
        <v/>
      </c>
      <c r="HU21" s="1515"/>
      <c r="HV21" s="1487" t="str">
        <f t="shared" si="87"/>
        <v/>
      </c>
      <c r="HW21" s="1500"/>
      <c r="HX21" s="1497" t="str">
        <f t="shared" si="88"/>
        <v/>
      </c>
      <c r="HY21" s="1515"/>
      <c r="HZ21" s="1487" t="str">
        <f t="shared" si="89"/>
        <v/>
      </c>
      <c r="IA21" s="1517"/>
      <c r="IB21" s="1494" t="str">
        <f t="shared" si="90"/>
        <v/>
      </c>
      <c r="IC21" s="1515"/>
      <c r="ID21" s="1490" t="str">
        <f t="shared" si="91"/>
        <v/>
      </c>
      <c r="IE21" s="1515"/>
      <c r="IF21" s="1490" t="str">
        <f t="shared" si="92"/>
        <v/>
      </c>
      <c r="IG21" s="1515"/>
      <c r="IH21" s="1490" t="str">
        <f t="shared" si="93"/>
        <v/>
      </c>
      <c r="II21" s="1515"/>
      <c r="IJ21" s="1490" t="str">
        <f t="shared" si="94"/>
        <v/>
      </c>
      <c r="IK21" s="1500"/>
      <c r="IL21" s="1506" t="str">
        <f t="shared" si="95"/>
        <v/>
      </c>
      <c r="IM21" s="1515"/>
      <c r="IN21" s="1490" t="str">
        <f t="shared" si="96"/>
        <v/>
      </c>
      <c r="IO21" s="1517"/>
      <c r="IP21" s="1509" t="str">
        <f t="shared" si="97"/>
        <v/>
      </c>
      <c r="IQ21" s="1515"/>
      <c r="IR21" s="1422" t="str">
        <f t="shared" si="98"/>
        <v/>
      </c>
      <c r="IS21" s="1515"/>
      <c r="IT21" s="1422" t="str">
        <f t="shared" si="99"/>
        <v/>
      </c>
      <c r="IU21" s="1515"/>
      <c r="IV21" s="1422" t="str">
        <f t="shared" si="100"/>
        <v/>
      </c>
      <c r="IW21" s="1515"/>
      <c r="IX21" s="1422" t="str">
        <f t="shared" si="101"/>
        <v/>
      </c>
      <c r="IY21" s="1500"/>
      <c r="IZ21" s="1512" t="str">
        <f t="shared" si="102"/>
        <v/>
      </c>
      <c r="JA21" s="1515"/>
      <c r="JB21" s="1422" t="str">
        <f t="shared" si="103"/>
        <v/>
      </c>
      <c r="JC21" s="1517"/>
      <c r="JD21" s="38"/>
      <c r="JE21" s="1571">
        <f t="shared" si="166"/>
        <v>0</v>
      </c>
      <c r="JF21" s="1555">
        <f t="shared" si="167"/>
        <v>0</v>
      </c>
      <c r="JG21" s="1555">
        <f t="shared" si="168"/>
        <v>0</v>
      </c>
      <c r="JH21" s="1555">
        <f t="shared" si="169"/>
        <v>0</v>
      </c>
      <c r="JI21" s="1555">
        <f t="shared" si="170"/>
        <v>0</v>
      </c>
      <c r="JJ21" s="1566">
        <f t="shared" si="171"/>
        <v>0</v>
      </c>
      <c r="JK21" s="1522">
        <f t="shared" si="172"/>
        <v>0</v>
      </c>
      <c r="JL21" s="1523">
        <f t="shared" si="173"/>
        <v>0</v>
      </c>
      <c r="JM21" s="1523">
        <f t="shared" si="174"/>
        <v>0</v>
      </c>
      <c r="JN21" s="1560">
        <f t="shared" si="175"/>
        <v>0</v>
      </c>
      <c r="JO21" s="1563" t="str">
        <f t="shared" si="188"/>
        <v/>
      </c>
      <c r="JP21" s="1563"/>
      <c r="JQ21" s="1563" t="str">
        <f t="shared" si="104"/>
        <v/>
      </c>
      <c r="JR21" s="1563"/>
      <c r="JS21" s="1563" t="str">
        <f t="shared" si="105"/>
        <v/>
      </c>
      <c r="JT21" s="1563"/>
      <c r="JU21" s="1563" t="str">
        <f t="shared" si="106"/>
        <v/>
      </c>
      <c r="JV21" s="1563"/>
      <c r="JW21" s="1563" t="str">
        <f>IF(AND(DY21&gt;0,DZ21&lt;&gt;"x"),1,"")</f>
        <v/>
      </c>
      <c r="JX21" s="1563"/>
      <c r="JY21" s="1563" t="str">
        <f t="shared" si="108"/>
        <v/>
      </c>
      <c r="JZ21" s="1563"/>
      <c r="KA21" s="1563" t="str">
        <f t="shared" si="109"/>
        <v/>
      </c>
      <c r="KB21" s="1563"/>
      <c r="KC21" s="1563" t="str">
        <f t="shared" si="110"/>
        <v/>
      </c>
      <c r="KD21" s="1563"/>
      <c r="KE21" s="1563" t="str">
        <f t="shared" si="111"/>
        <v/>
      </c>
      <c r="KF21" s="1563"/>
      <c r="KG21" s="1563" t="str">
        <f t="shared" si="112"/>
        <v/>
      </c>
      <c r="KH21" s="1563"/>
      <c r="KI21" s="1563" t="str">
        <f t="shared" si="113"/>
        <v/>
      </c>
      <c r="KJ21" s="1563"/>
      <c r="KK21" s="1563" t="str">
        <f t="shared" si="114"/>
        <v/>
      </c>
      <c r="KL21" s="1563"/>
      <c r="KM21" s="1563" t="str">
        <f t="shared" si="115"/>
        <v/>
      </c>
      <c r="KN21" s="1563"/>
      <c r="KO21" s="1563" t="str">
        <f t="shared" si="116"/>
        <v/>
      </c>
      <c r="KP21" s="1563"/>
      <c r="KQ21" s="1563" t="str">
        <f t="shared" si="117"/>
        <v/>
      </c>
      <c r="KR21" s="1563"/>
      <c r="KS21" s="1563" t="str">
        <f t="shared" si="118"/>
        <v/>
      </c>
      <c r="KT21" s="1563"/>
      <c r="KU21" s="1563" t="str">
        <f t="shared" si="119"/>
        <v/>
      </c>
      <c r="KV21" s="1563"/>
      <c r="KW21" s="1563" t="str">
        <f t="shared" si="120"/>
        <v/>
      </c>
      <c r="KX21" s="1563"/>
      <c r="KY21" s="1563" t="str">
        <f t="shared" si="121"/>
        <v/>
      </c>
      <c r="KZ21" s="1563"/>
      <c r="LA21" s="1563" t="str">
        <f t="shared" si="122"/>
        <v/>
      </c>
      <c r="LB21" s="1563"/>
      <c r="LC21" s="1563" t="str">
        <f t="shared" si="123"/>
        <v/>
      </c>
      <c r="LD21" s="1563"/>
      <c r="LE21" s="1563" t="str">
        <f t="shared" si="124"/>
        <v/>
      </c>
      <c r="LF21" s="1563"/>
      <c r="LG21" s="1563" t="str">
        <f t="shared" si="125"/>
        <v/>
      </c>
      <c r="LH21" s="1563"/>
      <c r="LI21" s="1563" t="str">
        <f t="shared" si="126"/>
        <v/>
      </c>
      <c r="LJ21" s="1563"/>
      <c r="LK21" s="1563" t="str">
        <f t="shared" si="127"/>
        <v/>
      </c>
      <c r="LL21" s="1563"/>
      <c r="LM21" s="1563" t="str">
        <f t="shared" si="128"/>
        <v/>
      </c>
      <c r="LN21" s="1563"/>
      <c r="LO21" s="1563" t="str">
        <f t="shared" si="129"/>
        <v/>
      </c>
      <c r="LP21" s="1563"/>
      <c r="LQ21" s="1563" t="str">
        <f t="shared" si="130"/>
        <v/>
      </c>
      <c r="LR21" s="1563"/>
      <c r="LS21" s="1563" t="str">
        <f t="shared" si="131"/>
        <v/>
      </c>
      <c r="LT21" s="1563"/>
      <c r="LU21" s="1563" t="str">
        <f t="shared" si="132"/>
        <v/>
      </c>
      <c r="LV21" s="1563"/>
      <c r="LW21" s="1563" t="str">
        <f t="shared" si="133"/>
        <v/>
      </c>
      <c r="LX21" s="1563"/>
      <c r="LY21" s="1563" t="str">
        <f t="shared" si="134"/>
        <v/>
      </c>
      <c r="LZ21" s="1563"/>
      <c r="MA21" s="1563" t="str">
        <f t="shared" si="135"/>
        <v/>
      </c>
      <c r="MB21" s="1563"/>
      <c r="MC21" s="1563" t="str">
        <f t="shared" si="136"/>
        <v/>
      </c>
      <c r="MD21" s="1563"/>
      <c r="ME21" s="1563" t="str">
        <f t="shared" si="137"/>
        <v/>
      </c>
      <c r="MF21" s="1563"/>
      <c r="MG21" s="1572">
        <f t="shared" si="189"/>
        <v>0</v>
      </c>
      <c r="MH21" s="38"/>
      <c r="MI21" s="1571">
        <f t="shared" si="190"/>
        <v>0</v>
      </c>
      <c r="MJ21" s="1555">
        <f t="shared" si="138"/>
        <v>0</v>
      </c>
      <c r="MK21" s="1555">
        <f t="shared" si="138"/>
        <v>0</v>
      </c>
      <c r="ML21" s="1555">
        <f t="shared" si="138"/>
        <v>0</v>
      </c>
      <c r="MM21" s="1555">
        <f t="shared" si="138"/>
        <v>0</v>
      </c>
      <c r="MN21" s="1555">
        <f t="shared" si="138"/>
        <v>0</v>
      </c>
      <c r="MO21" s="1579">
        <f t="shared" si="138"/>
        <v>0</v>
      </c>
      <c r="MP21" s="38">
        <f t="shared" si="176"/>
        <v>0</v>
      </c>
      <c r="MQ21" s="38"/>
      <c r="MR21" s="1557"/>
      <c r="MS21" s="1557"/>
      <c r="MT21" s="1557"/>
      <c r="MU21" s="1557"/>
      <c r="MV21" s="1557"/>
      <c r="MW21" s="1557"/>
      <c r="MX21" s="1557"/>
      <c r="MY21" s="1537"/>
      <c r="MZ21" s="1537"/>
      <c r="NA21" s="38"/>
      <c r="NB21" s="1585">
        <f t="shared" si="191"/>
        <v>0</v>
      </c>
      <c r="NC21" s="1554">
        <f t="shared" si="177"/>
        <v>0</v>
      </c>
      <c r="ND21" s="1554">
        <f t="shared" si="178"/>
        <v>0</v>
      </c>
      <c r="NE21" s="1554">
        <f t="shared" si="179"/>
        <v>0</v>
      </c>
      <c r="NF21" s="1554">
        <f t="shared" si="180"/>
        <v>0</v>
      </c>
      <c r="NG21" s="1554">
        <f t="shared" si="181"/>
        <v>0</v>
      </c>
      <c r="NH21" s="1554">
        <f t="shared" si="182"/>
        <v>0</v>
      </c>
      <c r="NI21" s="1586">
        <f t="shared" si="192"/>
        <v>0</v>
      </c>
      <c r="NK21" s="1"/>
      <c r="NL21" s="1"/>
      <c r="NM21" s="1"/>
      <c r="NN21" s="1"/>
      <c r="NO21" s="1"/>
      <c r="NP21" s="5104" t="s">
        <v>220</v>
      </c>
      <c r="NQ21" s="5104"/>
      <c r="NR21" s="5104"/>
      <c r="NS21" s="5104"/>
      <c r="NT21" s="5104"/>
      <c r="NU21" s="5104"/>
      <c r="NV21" s="5104"/>
      <c r="NW21" s="5104"/>
      <c r="NX21" s="5104"/>
    </row>
    <row r="22" spans="3:388" s="1457" customFormat="1" ht="11.25" customHeight="1" thickBot="1">
      <c r="C22" s="1538" t="str">
        <f t="shared" si="139"/>
        <v>T</v>
      </c>
      <c r="D22" s="1539">
        <f t="shared" si="140"/>
        <v>0</v>
      </c>
      <c r="E22" s="1539">
        <f t="shared" si="141"/>
        <v>0</v>
      </c>
      <c r="F22" s="1539">
        <f t="shared" si="142"/>
        <v>0</v>
      </c>
      <c r="G22" s="1539">
        <f t="shared" si="143"/>
        <v>0</v>
      </c>
      <c r="H22" s="1539">
        <f t="shared" si="144"/>
        <v>0</v>
      </c>
      <c r="I22" s="1533"/>
      <c r="J22" s="751"/>
      <c r="L22" s="1419" t="str">
        <f t="shared" si="145"/>
        <v>T</v>
      </c>
      <c r="M22" s="1540">
        <f t="shared" si="183"/>
        <v>0</v>
      </c>
      <c r="N22" s="1540">
        <f t="shared" si="146"/>
        <v>0</v>
      </c>
      <c r="O22" s="1540">
        <f t="shared" si="147"/>
        <v>0</v>
      </c>
      <c r="P22" s="1540">
        <f t="shared" si="148"/>
        <v>0</v>
      </c>
      <c r="Q22" s="1540">
        <f t="shared" si="149"/>
        <v>0</v>
      </c>
      <c r="R22" s="1536"/>
      <c r="S22" s="1537"/>
      <c r="T22" s="1537"/>
      <c r="U22" s="1537"/>
      <c r="V22" s="1537"/>
      <c r="W22" s="1537"/>
      <c r="X22" s="1537"/>
      <c r="Y22" s="1537"/>
      <c r="Z22" s="1537"/>
      <c r="AA22" s="1537"/>
      <c r="AB22" s="1537"/>
      <c r="AC22" s="1537"/>
      <c r="AD22" s="1537"/>
      <c r="AE22" s="1537"/>
      <c r="AF22" s="1537"/>
      <c r="AG22" s="1537"/>
      <c r="AH22" s="1537"/>
      <c r="AI22" s="1537"/>
      <c r="AJ22" s="1537"/>
      <c r="AK22" s="1537"/>
      <c r="AL22" s="1537"/>
      <c r="AM22" s="1537"/>
      <c r="AN22" s="1537"/>
      <c r="AO22" s="1537"/>
      <c r="AP22" s="1537"/>
      <c r="AQ22" s="1537"/>
      <c r="AR22" s="1537"/>
      <c r="AS22" s="1537"/>
      <c r="AT22" s="1537"/>
      <c r="AU22" s="1537"/>
      <c r="AV22" s="1537"/>
      <c r="AW22" s="1537"/>
      <c r="AX22" s="1537"/>
      <c r="AY22" s="1537"/>
      <c r="AZ22" s="1537"/>
      <c r="BA22" s="1537"/>
      <c r="BB22" s="1537"/>
      <c r="BC22" s="1537"/>
      <c r="BD22" s="1537"/>
      <c r="BE22" s="1537"/>
      <c r="BF22" s="1537"/>
      <c r="BG22" s="1537"/>
      <c r="BH22" s="1537"/>
      <c r="BI22" s="1537"/>
      <c r="BJ22" s="1537"/>
      <c r="BK22" s="1537"/>
      <c r="BL22" s="1537"/>
      <c r="BM22" s="1537"/>
      <c r="BN22" s="1537"/>
      <c r="BO22" s="1537"/>
      <c r="BP22" s="1537"/>
      <c r="BQ22" s="1537"/>
      <c r="BR22" s="1537"/>
      <c r="BS22" s="1537"/>
      <c r="BT22" s="1537"/>
      <c r="BU22" s="1537"/>
      <c r="BV22" s="1537"/>
      <c r="BW22" s="1537"/>
      <c r="BX22" s="1537"/>
      <c r="BY22" s="1537"/>
      <c r="BZ22" s="1537"/>
      <c r="CA22" s="1537"/>
      <c r="CB22" s="1537"/>
      <c r="CC22" s="1537"/>
      <c r="CD22" s="1537"/>
      <c r="CE22" s="1537"/>
      <c r="CF22" s="1537"/>
      <c r="CG22" s="1537"/>
      <c r="CH22" s="1537"/>
      <c r="CI22" s="1537"/>
      <c r="CJ22" s="1537"/>
      <c r="CK22" s="1537"/>
      <c r="CL22" s="1537"/>
      <c r="CM22" s="5073">
        <f>'BİLGİ GİR'!F110</f>
        <v>0</v>
      </c>
      <c r="CN22" s="2401" t="str">
        <f>IF(CM22="","",(CM22&amp;(COUNTIF($CM$16:CM23,CM22))))</f>
        <v>04</v>
      </c>
      <c r="CO22" s="1596" t="str">
        <f t="shared" ref="CO22" si="201">DO22</f>
        <v/>
      </c>
      <c r="CP22" s="1541" t="str">
        <f t="shared" ref="CP22" si="202">DO22&amp;DP22</f>
        <v>T</v>
      </c>
      <c r="CQ22" s="1540">
        <f t="shared" si="150"/>
        <v>0</v>
      </c>
      <c r="CR22" s="1540">
        <f t="shared" si="151"/>
        <v>0</v>
      </c>
      <c r="CS22" s="1540">
        <f t="shared" si="152"/>
        <v>0</v>
      </c>
      <c r="CT22" s="1540">
        <f t="shared" si="153"/>
        <v>0</v>
      </c>
      <c r="CU22" s="1540">
        <f t="shared" si="154"/>
        <v>0</v>
      </c>
      <c r="CW22" s="1457" t="str">
        <f>IFERROR((VLOOKUP(CN22,'BİLGİ GİR'!$V$107:$AA$119,6,0)),"")</f>
        <v/>
      </c>
      <c r="CX22" s="5100" t="str">
        <f>'BİLGİ GİR'!F110&amp;CHAR(10)&amp;'BİLGİ GİR'!K110&amp;"-"&amp;'BİLGİ GİR'!L110&amp;"-"&amp;'BİLGİ GİR'!M110</f>
        <v xml:space="preserve">
--</v>
      </c>
      <c r="CY22" s="1542" t="s">
        <v>7</v>
      </c>
      <c r="CZ22" s="1544">
        <f>'BİLGİ GİR'!CB110</f>
        <v>0</v>
      </c>
      <c r="DA22" s="1544"/>
      <c r="DB22" s="1544">
        <f>'BİLGİ GİR'!CD110</f>
        <v>0</v>
      </c>
      <c r="DC22" s="1544"/>
      <c r="DD22" s="1544">
        <f>'BİLGİ GİR'!CF110</f>
        <v>0</v>
      </c>
      <c r="DE22" s="1544"/>
      <c r="DF22" s="1544">
        <f>'BİLGİ GİR'!CH110</f>
        <v>0</v>
      </c>
      <c r="DG22" s="1544"/>
      <c r="DH22" s="1544">
        <f>'BİLGİ GİR'!CJ110</f>
        <v>0</v>
      </c>
      <c r="DI22" s="1544"/>
      <c r="DJ22" s="1544">
        <f>'BİLGİ GİR'!CL110</f>
        <v>0</v>
      </c>
      <c r="DK22" s="1544"/>
      <c r="DL22" s="1544">
        <f>'BİLGİ GİR'!CN110</f>
        <v>0</v>
      </c>
      <c r="DM22" s="1544"/>
      <c r="DN22" s="33"/>
      <c r="DO22" s="5091" t="str">
        <f t="shared" ref="DO22" si="203">IF(CX22="
--","",CX22)</f>
        <v/>
      </c>
      <c r="DP22" s="2266" t="s">
        <v>7</v>
      </c>
      <c r="DQ22" s="2246">
        <f>IF(DQ$13="",0,CZ22)</f>
        <v>0</v>
      </c>
      <c r="DR22" s="3858"/>
      <c r="DS22" s="2247">
        <f t="shared" si="45"/>
        <v>0</v>
      </c>
      <c r="DT22" s="3858"/>
      <c r="DU22" s="2247">
        <f t="shared" si="46"/>
        <v>0</v>
      </c>
      <c r="DV22" s="3858"/>
      <c r="DW22" s="2247">
        <f t="shared" si="47"/>
        <v>0</v>
      </c>
      <c r="DX22" s="3858"/>
      <c r="DY22" s="2247">
        <f t="shared" si="48"/>
        <v>0</v>
      </c>
      <c r="DZ22" s="3858"/>
      <c r="EA22" s="2248">
        <f t="shared" si="49"/>
        <v>0</v>
      </c>
      <c r="EB22" s="3858"/>
      <c r="EC22" s="2250">
        <f t="shared" si="156"/>
        <v>0</v>
      </c>
      <c r="ED22" s="3858"/>
      <c r="EE22" s="2246">
        <f t="shared" si="157"/>
        <v>0</v>
      </c>
      <c r="EF22" s="3858"/>
      <c r="EG22" s="2247">
        <f t="shared" si="50"/>
        <v>0</v>
      </c>
      <c r="EH22" s="3858"/>
      <c r="EI22" s="2247">
        <f t="shared" si="51"/>
        <v>0</v>
      </c>
      <c r="EJ22" s="3858"/>
      <c r="EK22" s="2247">
        <f t="shared" si="52"/>
        <v>0</v>
      </c>
      <c r="EL22" s="3858"/>
      <c r="EM22" s="2247">
        <f t="shared" si="53"/>
        <v>0</v>
      </c>
      <c r="EN22" s="3858"/>
      <c r="EO22" s="2248">
        <f t="shared" si="54"/>
        <v>0</v>
      </c>
      <c r="EP22" s="3858"/>
      <c r="EQ22" s="2250">
        <f t="shared" si="55"/>
        <v>0</v>
      </c>
      <c r="ER22" s="3858"/>
      <c r="ES22" s="2246">
        <f t="shared" si="158"/>
        <v>0</v>
      </c>
      <c r="ET22" s="3858"/>
      <c r="EU22" s="2247">
        <f t="shared" si="56"/>
        <v>0</v>
      </c>
      <c r="EV22" s="3858"/>
      <c r="EW22" s="2247">
        <f t="shared" si="57"/>
        <v>0</v>
      </c>
      <c r="EX22" s="3858"/>
      <c r="EY22" s="2247">
        <f t="shared" si="58"/>
        <v>0</v>
      </c>
      <c r="EZ22" s="3858"/>
      <c r="FA22" s="2247">
        <f t="shared" si="59"/>
        <v>0</v>
      </c>
      <c r="FB22" s="3858"/>
      <c r="FC22" s="2248">
        <f t="shared" si="60"/>
        <v>0</v>
      </c>
      <c r="FD22" s="3858"/>
      <c r="FE22" s="2250">
        <f t="shared" si="61"/>
        <v>0</v>
      </c>
      <c r="FF22" s="3858"/>
      <c r="FG22" s="2246">
        <f t="shared" si="159"/>
        <v>0</v>
      </c>
      <c r="FH22" s="3858"/>
      <c r="FI22" s="2247">
        <f t="shared" si="62"/>
        <v>0</v>
      </c>
      <c r="FJ22" s="3858"/>
      <c r="FK22" s="2247">
        <f t="shared" si="63"/>
        <v>0</v>
      </c>
      <c r="FL22" s="3858"/>
      <c r="FM22" s="2247">
        <f t="shared" si="64"/>
        <v>0</v>
      </c>
      <c r="FN22" s="3858"/>
      <c r="FO22" s="2247">
        <f t="shared" si="65"/>
        <v>0</v>
      </c>
      <c r="FP22" s="3858"/>
      <c r="FQ22" s="2248">
        <f t="shared" si="66"/>
        <v>0</v>
      </c>
      <c r="FR22" s="3858"/>
      <c r="FS22" s="2250">
        <f t="shared" si="67"/>
        <v>0</v>
      </c>
      <c r="FT22" s="3858"/>
      <c r="FU22" s="2246">
        <f t="shared" si="160"/>
        <v>0</v>
      </c>
      <c r="FV22" s="3858"/>
      <c r="FW22" s="2247">
        <f t="shared" si="68"/>
        <v>0</v>
      </c>
      <c r="FX22" s="3858"/>
      <c r="FY22" s="2247">
        <f t="shared" si="69"/>
        <v>0</v>
      </c>
      <c r="FZ22" s="3858"/>
      <c r="GA22" s="2247">
        <f t="shared" si="70"/>
        <v>0</v>
      </c>
      <c r="GB22" s="3858"/>
      <c r="GC22" s="2247">
        <f t="shared" si="71"/>
        <v>0</v>
      </c>
      <c r="GD22" s="3858"/>
      <c r="GE22" s="2248">
        <f t="shared" si="72"/>
        <v>0</v>
      </c>
      <c r="GF22" s="3858"/>
      <c r="GG22" s="2250">
        <f t="shared" si="73"/>
        <v>0</v>
      </c>
      <c r="GH22" s="3864"/>
      <c r="GK22" s="4108" t="str">
        <f t="shared" ref="GK22" si="204">DO22</f>
        <v/>
      </c>
      <c r="GL22" s="1487" t="str">
        <f t="shared" si="161"/>
        <v/>
      </c>
      <c r="GM22" s="1515"/>
      <c r="GN22" s="1487" t="str">
        <f t="shared" si="74"/>
        <v/>
      </c>
      <c r="GO22" s="1515"/>
      <c r="GP22" s="1487" t="str">
        <f t="shared" si="75"/>
        <v/>
      </c>
      <c r="GQ22" s="1515"/>
      <c r="GR22" s="1487" t="str">
        <f t="shared" si="76"/>
        <v/>
      </c>
      <c r="GS22" s="1515"/>
      <c r="GT22" s="1487" t="str">
        <f t="shared" si="77"/>
        <v/>
      </c>
      <c r="GU22" s="1500"/>
      <c r="GV22" s="1497" t="str">
        <f t="shared" si="162"/>
        <v/>
      </c>
      <c r="GW22" s="1515"/>
      <c r="GX22" s="1487" t="str">
        <f t="shared" si="163"/>
        <v/>
      </c>
      <c r="GY22" s="1517"/>
      <c r="GZ22" s="1494" t="str">
        <f t="shared" si="164"/>
        <v/>
      </c>
      <c r="HA22" s="1515"/>
      <c r="HB22" s="1490" t="str">
        <f t="shared" si="78"/>
        <v/>
      </c>
      <c r="HC22" s="1515"/>
      <c r="HD22" s="1490" t="str">
        <f t="shared" si="79"/>
        <v/>
      </c>
      <c r="HE22" s="1515"/>
      <c r="HF22" s="1490" t="str">
        <f t="shared" si="80"/>
        <v/>
      </c>
      <c r="HG22" s="1515"/>
      <c r="HH22" s="1490" t="str">
        <f t="shared" si="81"/>
        <v/>
      </c>
      <c r="HI22" s="1500"/>
      <c r="HJ22" s="1506" t="str">
        <f t="shared" si="82"/>
        <v/>
      </c>
      <c r="HK22" s="1515"/>
      <c r="HL22" s="1490" t="str">
        <f t="shared" si="165"/>
        <v/>
      </c>
      <c r="HM22" s="1517"/>
      <c r="HN22" s="1503" t="str">
        <f t="shared" si="83"/>
        <v/>
      </c>
      <c r="HO22" s="1515"/>
      <c r="HP22" s="1487" t="str">
        <f t="shared" si="84"/>
        <v/>
      </c>
      <c r="HQ22" s="1515"/>
      <c r="HR22" s="1487" t="str">
        <f t="shared" si="85"/>
        <v/>
      </c>
      <c r="HS22" s="1515"/>
      <c r="HT22" s="1487" t="str">
        <f t="shared" si="86"/>
        <v/>
      </c>
      <c r="HU22" s="1515"/>
      <c r="HV22" s="1487" t="str">
        <f t="shared" si="87"/>
        <v/>
      </c>
      <c r="HW22" s="1500"/>
      <c r="HX22" s="1497" t="str">
        <f t="shared" si="88"/>
        <v/>
      </c>
      <c r="HY22" s="1515"/>
      <c r="HZ22" s="1487" t="str">
        <f t="shared" si="89"/>
        <v/>
      </c>
      <c r="IA22" s="1517"/>
      <c r="IB22" s="1494" t="str">
        <f t="shared" si="90"/>
        <v/>
      </c>
      <c r="IC22" s="1515"/>
      <c r="ID22" s="1490" t="str">
        <f t="shared" si="91"/>
        <v/>
      </c>
      <c r="IE22" s="1515"/>
      <c r="IF22" s="1490" t="str">
        <f t="shared" si="92"/>
        <v/>
      </c>
      <c r="IG22" s="1515"/>
      <c r="IH22" s="1490" t="str">
        <f t="shared" si="93"/>
        <v/>
      </c>
      <c r="II22" s="1515"/>
      <c r="IJ22" s="1490" t="str">
        <f t="shared" si="94"/>
        <v/>
      </c>
      <c r="IK22" s="1500"/>
      <c r="IL22" s="1506" t="str">
        <f t="shared" si="95"/>
        <v/>
      </c>
      <c r="IM22" s="1515"/>
      <c r="IN22" s="1490" t="str">
        <f t="shared" si="96"/>
        <v/>
      </c>
      <c r="IO22" s="1517"/>
      <c r="IP22" s="1509" t="str">
        <f t="shared" si="97"/>
        <v/>
      </c>
      <c r="IQ22" s="1515"/>
      <c r="IR22" s="1422" t="str">
        <f t="shared" si="98"/>
        <v/>
      </c>
      <c r="IS22" s="1515"/>
      <c r="IT22" s="1422" t="str">
        <f t="shared" si="99"/>
        <v/>
      </c>
      <c r="IU22" s="1515"/>
      <c r="IV22" s="1422" t="str">
        <f t="shared" si="100"/>
        <v/>
      </c>
      <c r="IW22" s="1515"/>
      <c r="IX22" s="1422" t="str">
        <f t="shared" si="101"/>
        <v/>
      </c>
      <c r="IY22" s="1500"/>
      <c r="IZ22" s="1512" t="str">
        <f t="shared" si="102"/>
        <v/>
      </c>
      <c r="JA22" s="1515"/>
      <c r="JB22" s="1422" t="str">
        <f t="shared" si="103"/>
        <v/>
      </c>
      <c r="JC22" s="1517"/>
      <c r="JD22" s="38"/>
      <c r="JE22" s="1571">
        <f t="shared" si="166"/>
        <v>0</v>
      </c>
      <c r="JF22" s="1555">
        <f t="shared" si="167"/>
        <v>0</v>
      </c>
      <c r="JG22" s="1555">
        <f t="shared" si="168"/>
        <v>0</v>
      </c>
      <c r="JH22" s="1555">
        <f t="shared" si="169"/>
        <v>0</v>
      </c>
      <c r="JI22" s="1555">
        <f t="shared" si="170"/>
        <v>0</v>
      </c>
      <c r="JJ22" s="1566">
        <f t="shared" si="171"/>
        <v>0</v>
      </c>
      <c r="JK22" s="1522">
        <f t="shared" si="172"/>
        <v>0</v>
      </c>
      <c r="JL22" s="1523">
        <f t="shared" si="173"/>
        <v>0</v>
      </c>
      <c r="JM22" s="1523">
        <f t="shared" si="174"/>
        <v>0</v>
      </c>
      <c r="JN22" s="1560">
        <f t="shared" si="175"/>
        <v>0</v>
      </c>
      <c r="JO22" s="1563" t="str">
        <f t="shared" si="188"/>
        <v/>
      </c>
      <c r="JP22" s="1563"/>
      <c r="JQ22" s="1563" t="str">
        <f t="shared" si="104"/>
        <v/>
      </c>
      <c r="JR22" s="1563"/>
      <c r="JS22" s="1563" t="str">
        <f t="shared" si="105"/>
        <v/>
      </c>
      <c r="JT22" s="1563"/>
      <c r="JU22" s="1563" t="str">
        <f t="shared" si="106"/>
        <v/>
      </c>
      <c r="JV22" s="1563"/>
      <c r="JW22" s="1563" t="str">
        <f t="shared" si="107"/>
        <v/>
      </c>
      <c r="JX22" s="1563"/>
      <c r="JY22" s="1563" t="str">
        <f t="shared" si="108"/>
        <v/>
      </c>
      <c r="JZ22" s="1563"/>
      <c r="KA22" s="1563" t="str">
        <f t="shared" si="109"/>
        <v/>
      </c>
      <c r="KB22" s="1563"/>
      <c r="KC22" s="1563" t="str">
        <f t="shared" si="110"/>
        <v/>
      </c>
      <c r="KD22" s="1563"/>
      <c r="KE22" s="1563" t="str">
        <f t="shared" si="111"/>
        <v/>
      </c>
      <c r="KF22" s="1563"/>
      <c r="KG22" s="1563" t="str">
        <f t="shared" si="112"/>
        <v/>
      </c>
      <c r="KH22" s="1563"/>
      <c r="KI22" s="1563" t="str">
        <f t="shared" si="113"/>
        <v/>
      </c>
      <c r="KJ22" s="1563"/>
      <c r="KK22" s="1563" t="str">
        <f t="shared" si="114"/>
        <v/>
      </c>
      <c r="KL22" s="1563"/>
      <c r="KM22" s="1563" t="str">
        <f t="shared" si="115"/>
        <v/>
      </c>
      <c r="KN22" s="1563"/>
      <c r="KO22" s="1563" t="str">
        <f t="shared" si="116"/>
        <v/>
      </c>
      <c r="KP22" s="1563"/>
      <c r="KQ22" s="1563" t="str">
        <f t="shared" si="117"/>
        <v/>
      </c>
      <c r="KR22" s="1563"/>
      <c r="KS22" s="1563" t="str">
        <f t="shared" si="118"/>
        <v/>
      </c>
      <c r="KT22" s="1563"/>
      <c r="KU22" s="1563" t="str">
        <f t="shared" si="119"/>
        <v/>
      </c>
      <c r="KV22" s="1563"/>
      <c r="KW22" s="1563" t="str">
        <f t="shared" si="120"/>
        <v/>
      </c>
      <c r="KX22" s="1563"/>
      <c r="KY22" s="1563" t="str">
        <f t="shared" si="121"/>
        <v/>
      </c>
      <c r="KZ22" s="1563"/>
      <c r="LA22" s="1563" t="str">
        <f t="shared" si="122"/>
        <v/>
      </c>
      <c r="LB22" s="1563"/>
      <c r="LC22" s="1563" t="str">
        <f t="shared" si="123"/>
        <v/>
      </c>
      <c r="LD22" s="1563"/>
      <c r="LE22" s="1563" t="str">
        <f t="shared" si="124"/>
        <v/>
      </c>
      <c r="LF22" s="1563"/>
      <c r="LG22" s="1563" t="str">
        <f t="shared" si="125"/>
        <v/>
      </c>
      <c r="LH22" s="1563"/>
      <c r="LI22" s="1563" t="str">
        <f t="shared" si="126"/>
        <v/>
      </c>
      <c r="LJ22" s="1563"/>
      <c r="LK22" s="1563" t="str">
        <f t="shared" si="127"/>
        <v/>
      </c>
      <c r="LL22" s="1563"/>
      <c r="LM22" s="1563" t="str">
        <f t="shared" si="128"/>
        <v/>
      </c>
      <c r="LN22" s="1563"/>
      <c r="LO22" s="1563" t="str">
        <f t="shared" si="129"/>
        <v/>
      </c>
      <c r="LP22" s="1563"/>
      <c r="LQ22" s="1563" t="str">
        <f t="shared" si="130"/>
        <v/>
      </c>
      <c r="LR22" s="1563"/>
      <c r="LS22" s="1563" t="str">
        <f t="shared" si="131"/>
        <v/>
      </c>
      <c r="LT22" s="1563"/>
      <c r="LU22" s="1563" t="str">
        <f t="shared" si="132"/>
        <v/>
      </c>
      <c r="LV22" s="1563"/>
      <c r="LW22" s="1563" t="str">
        <f t="shared" si="133"/>
        <v/>
      </c>
      <c r="LX22" s="1563"/>
      <c r="LY22" s="1563" t="str">
        <f t="shared" si="134"/>
        <v/>
      </c>
      <c r="LZ22" s="1563"/>
      <c r="MA22" s="1563" t="str">
        <f t="shared" si="135"/>
        <v/>
      </c>
      <c r="MB22" s="1563"/>
      <c r="MC22" s="1563" t="str">
        <f t="shared" si="136"/>
        <v/>
      </c>
      <c r="MD22" s="1563"/>
      <c r="ME22" s="1563" t="str">
        <f t="shared" si="137"/>
        <v/>
      </c>
      <c r="MF22" s="1563"/>
      <c r="MG22" s="1572">
        <f t="shared" si="189"/>
        <v>0</v>
      </c>
      <c r="MH22" s="38"/>
      <c r="MI22" s="1571">
        <f t="shared" si="190"/>
        <v>0</v>
      </c>
      <c r="MJ22" s="1555">
        <f t="shared" si="138"/>
        <v>0</v>
      </c>
      <c r="MK22" s="1555">
        <f t="shared" si="138"/>
        <v>0</v>
      </c>
      <c r="ML22" s="1555">
        <f t="shared" si="138"/>
        <v>0</v>
      </c>
      <c r="MM22" s="1555">
        <f t="shared" si="138"/>
        <v>0</v>
      </c>
      <c r="MN22" s="1555">
        <f t="shared" si="138"/>
        <v>0</v>
      </c>
      <c r="MO22" s="1579">
        <f t="shared" si="138"/>
        <v>0</v>
      </c>
      <c r="MP22" s="38">
        <f t="shared" si="176"/>
        <v>0</v>
      </c>
      <c r="MQ22" s="38"/>
      <c r="MR22" s="1557"/>
      <c r="MS22" s="1557"/>
      <c r="MT22" s="1557"/>
      <c r="MU22" s="1557"/>
      <c r="MV22" s="1557"/>
      <c r="MW22" s="1557"/>
      <c r="MX22" s="1557"/>
      <c r="MY22" s="1537"/>
      <c r="MZ22" s="1537"/>
      <c r="NA22" s="38"/>
      <c r="NB22" s="1585">
        <f t="shared" si="191"/>
        <v>0</v>
      </c>
      <c r="NC22" s="1554">
        <f t="shared" si="177"/>
        <v>0</v>
      </c>
      <c r="ND22" s="1554">
        <f t="shared" si="178"/>
        <v>0</v>
      </c>
      <c r="NE22" s="1554">
        <f t="shared" si="179"/>
        <v>0</v>
      </c>
      <c r="NF22" s="1554">
        <f t="shared" si="180"/>
        <v>0</v>
      </c>
      <c r="NG22" s="1554">
        <f t="shared" si="181"/>
        <v>0</v>
      </c>
      <c r="NH22" s="1554">
        <f t="shared" si="182"/>
        <v>0</v>
      </c>
      <c r="NI22" s="1586">
        <f t="shared" si="192"/>
        <v>0</v>
      </c>
      <c r="NK22" s="1"/>
      <c r="NL22" s="1"/>
      <c r="NM22" s="1"/>
      <c r="NN22" s="1"/>
      <c r="NO22" s="1"/>
      <c r="NP22" s="5104"/>
      <c r="NQ22" s="5104"/>
      <c r="NR22" s="5104"/>
      <c r="NS22" s="5104"/>
      <c r="NT22" s="5104"/>
      <c r="NU22" s="5104"/>
      <c r="NV22" s="5104"/>
      <c r="NW22" s="5104"/>
      <c r="NX22" s="5104"/>
    </row>
    <row r="23" spans="3:388" s="1457" customFormat="1" ht="11.25" customHeight="1" thickBot="1">
      <c r="C23" s="1538" t="str">
        <f t="shared" si="139"/>
        <v>D</v>
      </c>
      <c r="D23" s="1539">
        <f t="shared" si="140"/>
        <v>0</v>
      </c>
      <c r="E23" s="1539">
        <f t="shared" si="141"/>
        <v>0</v>
      </c>
      <c r="F23" s="1539">
        <f t="shared" si="142"/>
        <v>0</v>
      </c>
      <c r="G23" s="1539">
        <f t="shared" si="143"/>
        <v>0</v>
      </c>
      <c r="H23" s="1539">
        <f t="shared" si="144"/>
        <v>0</v>
      </c>
      <c r="I23" s="1533"/>
      <c r="J23" s="751"/>
      <c r="L23" s="1419" t="str">
        <f t="shared" si="145"/>
        <v>D</v>
      </c>
      <c r="M23" s="1540">
        <f t="shared" si="183"/>
        <v>0</v>
      </c>
      <c r="N23" s="1540">
        <f t="shared" si="146"/>
        <v>0</v>
      </c>
      <c r="O23" s="1540">
        <f t="shared" si="147"/>
        <v>0</v>
      </c>
      <c r="P23" s="1540">
        <f t="shared" si="148"/>
        <v>0</v>
      </c>
      <c r="Q23" s="1540">
        <f t="shared" si="149"/>
        <v>0</v>
      </c>
      <c r="R23" s="1536"/>
      <c r="S23" s="1537"/>
      <c r="T23" s="1537"/>
      <c r="U23" s="1537"/>
      <c r="V23" s="1537"/>
      <c r="W23" s="1537"/>
      <c r="X23" s="1537"/>
      <c r="Y23" s="1537"/>
      <c r="Z23" s="1537"/>
      <c r="AA23" s="1537"/>
      <c r="AB23" s="1537"/>
      <c r="AC23" s="1537"/>
      <c r="AD23" s="1537"/>
      <c r="AE23" s="1537"/>
      <c r="AF23" s="1537"/>
      <c r="AG23" s="1537"/>
      <c r="AH23" s="1537"/>
      <c r="AI23" s="1537"/>
      <c r="AJ23" s="1537"/>
      <c r="AK23" s="1537"/>
      <c r="AL23" s="1537"/>
      <c r="AM23" s="1537"/>
      <c r="AN23" s="1537"/>
      <c r="AO23" s="1537"/>
      <c r="AP23" s="1537"/>
      <c r="AQ23" s="1537"/>
      <c r="AR23" s="1537"/>
      <c r="AS23" s="1537"/>
      <c r="AT23" s="1537"/>
      <c r="AU23" s="1537"/>
      <c r="AV23" s="1537"/>
      <c r="AW23" s="1537"/>
      <c r="AX23" s="1537"/>
      <c r="AY23" s="1537"/>
      <c r="AZ23" s="1537"/>
      <c r="BA23" s="1537"/>
      <c r="BB23" s="1537"/>
      <c r="BC23" s="1537"/>
      <c r="BD23" s="1537"/>
      <c r="BE23" s="1537"/>
      <c r="BF23" s="1537"/>
      <c r="BG23" s="1537"/>
      <c r="BH23" s="1537"/>
      <c r="BI23" s="1537"/>
      <c r="BJ23" s="1537"/>
      <c r="BK23" s="1537"/>
      <c r="BL23" s="1537"/>
      <c r="BM23" s="1537"/>
      <c r="BN23" s="1537"/>
      <c r="BO23" s="1537"/>
      <c r="BP23" s="1537"/>
      <c r="BQ23" s="1537"/>
      <c r="BR23" s="1537"/>
      <c r="BS23" s="1537"/>
      <c r="BT23" s="1537"/>
      <c r="BU23" s="1537"/>
      <c r="BV23" s="1537"/>
      <c r="BW23" s="1537"/>
      <c r="BX23" s="1537"/>
      <c r="BY23" s="1537"/>
      <c r="BZ23" s="1537"/>
      <c r="CA23" s="1537"/>
      <c r="CB23" s="1537"/>
      <c r="CC23" s="1537"/>
      <c r="CD23" s="1537"/>
      <c r="CE23" s="1537"/>
      <c r="CF23" s="1537"/>
      <c r="CG23" s="1537"/>
      <c r="CH23" s="1537"/>
      <c r="CI23" s="1537"/>
      <c r="CJ23" s="1537"/>
      <c r="CK23" s="1537"/>
      <c r="CL23" s="1537"/>
      <c r="CM23" s="5074"/>
      <c r="CN23" s="2401" t="str">
        <f>IF(CM22="","",(CM22&amp;(COUNTIF($CM$16:CM23,CM22))))</f>
        <v>04</v>
      </c>
      <c r="CO23" s="1596" t="str">
        <f t="shared" ref="CO23" si="205">CO22</f>
        <v/>
      </c>
      <c r="CP23" s="1541" t="str">
        <f t="shared" ref="CP23" si="206">DO22&amp;DP23</f>
        <v>D</v>
      </c>
      <c r="CQ23" s="1540">
        <f t="shared" ref="CQ23:CQ41" si="207">SUM($DQ23:$DZ23)-JE23</f>
        <v>0</v>
      </c>
      <c r="CR23" s="1540">
        <f t="shared" si="151"/>
        <v>0</v>
      </c>
      <c r="CS23" s="1540">
        <f t="shared" si="152"/>
        <v>0</v>
      </c>
      <c r="CT23" s="1540">
        <f t="shared" si="153"/>
        <v>0</v>
      </c>
      <c r="CU23" s="1540">
        <f t="shared" si="154"/>
        <v>0</v>
      </c>
      <c r="CW23" s="1457" t="str">
        <f>IFERROR((VLOOKUP(CN23,'BİLGİ GİR'!$V$107:$AA$119,6,0)),"")</f>
        <v/>
      </c>
      <c r="CX23" s="5101"/>
      <c r="CY23" s="1545" t="s">
        <v>8</v>
      </c>
      <c r="CZ23" s="1547">
        <f>'BİLGİ GİR'!CC110</f>
        <v>0</v>
      </c>
      <c r="DA23" s="1547"/>
      <c r="DB23" s="1547">
        <f>'BİLGİ GİR'!CE110</f>
        <v>0</v>
      </c>
      <c r="DC23" s="1547"/>
      <c r="DD23" s="1547">
        <f>'BİLGİ GİR'!CG110</f>
        <v>0</v>
      </c>
      <c r="DE23" s="1547"/>
      <c r="DF23" s="1547">
        <f>'BİLGİ GİR'!CI110</f>
        <v>0</v>
      </c>
      <c r="DG23" s="1547"/>
      <c r="DH23" s="1547">
        <f>'BİLGİ GİR'!CK110</f>
        <v>0</v>
      </c>
      <c r="DI23" s="1547"/>
      <c r="DJ23" s="1547">
        <f>'BİLGİ GİR'!CM110</f>
        <v>0</v>
      </c>
      <c r="DK23" s="1547"/>
      <c r="DL23" s="1547">
        <f>'BİLGİ GİR'!CO110</f>
        <v>0</v>
      </c>
      <c r="DM23" s="1547"/>
      <c r="DN23" s="33"/>
      <c r="DO23" s="5092"/>
      <c r="DP23" s="2267" t="s">
        <v>8</v>
      </c>
      <c r="DQ23" s="2241">
        <f t="shared" si="155"/>
        <v>0</v>
      </c>
      <c r="DR23" s="3857"/>
      <c r="DS23" s="2242">
        <f t="shared" si="45"/>
        <v>0</v>
      </c>
      <c r="DT23" s="3857"/>
      <c r="DU23" s="2242">
        <f t="shared" si="46"/>
        <v>0</v>
      </c>
      <c r="DV23" s="3857"/>
      <c r="DW23" s="2242">
        <f t="shared" si="47"/>
        <v>0</v>
      </c>
      <c r="DX23" s="3857"/>
      <c r="DY23" s="2242">
        <f t="shared" si="48"/>
        <v>0</v>
      </c>
      <c r="DZ23" s="3857"/>
      <c r="EA23" s="2243">
        <f t="shared" si="49"/>
        <v>0</v>
      </c>
      <c r="EB23" s="3857"/>
      <c r="EC23" s="2245">
        <f t="shared" si="156"/>
        <v>0</v>
      </c>
      <c r="ED23" s="3857"/>
      <c r="EE23" s="2241">
        <f t="shared" si="157"/>
        <v>0</v>
      </c>
      <c r="EF23" s="3857"/>
      <c r="EG23" s="2242">
        <f t="shared" si="50"/>
        <v>0</v>
      </c>
      <c r="EH23" s="3857"/>
      <c r="EI23" s="2242">
        <f t="shared" si="51"/>
        <v>0</v>
      </c>
      <c r="EJ23" s="3857"/>
      <c r="EK23" s="2242">
        <f t="shared" si="52"/>
        <v>0</v>
      </c>
      <c r="EL23" s="3857"/>
      <c r="EM23" s="2242">
        <f t="shared" si="53"/>
        <v>0</v>
      </c>
      <c r="EN23" s="3857"/>
      <c r="EO23" s="2243">
        <f t="shared" si="54"/>
        <v>0</v>
      </c>
      <c r="EP23" s="3857"/>
      <c r="EQ23" s="2245">
        <f t="shared" si="55"/>
        <v>0</v>
      </c>
      <c r="ER23" s="3857"/>
      <c r="ES23" s="2241">
        <f t="shared" si="158"/>
        <v>0</v>
      </c>
      <c r="ET23" s="3857"/>
      <c r="EU23" s="2242">
        <f t="shared" si="56"/>
        <v>0</v>
      </c>
      <c r="EV23" s="3857"/>
      <c r="EW23" s="2242">
        <f t="shared" si="57"/>
        <v>0</v>
      </c>
      <c r="EX23" s="3857"/>
      <c r="EY23" s="2242">
        <f t="shared" si="58"/>
        <v>0</v>
      </c>
      <c r="EZ23" s="3857"/>
      <c r="FA23" s="2242">
        <f t="shared" si="59"/>
        <v>0</v>
      </c>
      <c r="FB23" s="3857"/>
      <c r="FC23" s="2243">
        <f t="shared" si="60"/>
        <v>0</v>
      </c>
      <c r="FD23" s="3857"/>
      <c r="FE23" s="2245">
        <f t="shared" si="61"/>
        <v>0</v>
      </c>
      <c r="FF23" s="3857"/>
      <c r="FG23" s="2241">
        <f t="shared" si="159"/>
        <v>0</v>
      </c>
      <c r="FH23" s="3857"/>
      <c r="FI23" s="2242">
        <f t="shared" si="62"/>
        <v>0</v>
      </c>
      <c r="FJ23" s="3857"/>
      <c r="FK23" s="2242">
        <f t="shared" si="63"/>
        <v>0</v>
      </c>
      <c r="FL23" s="3857"/>
      <c r="FM23" s="2242">
        <f t="shared" si="64"/>
        <v>0</v>
      </c>
      <c r="FN23" s="3857"/>
      <c r="FO23" s="2242">
        <f t="shared" si="65"/>
        <v>0</v>
      </c>
      <c r="FP23" s="3857"/>
      <c r="FQ23" s="2243">
        <f t="shared" si="66"/>
        <v>0</v>
      </c>
      <c r="FR23" s="3857"/>
      <c r="FS23" s="2245">
        <f t="shared" si="67"/>
        <v>0</v>
      </c>
      <c r="FT23" s="3857"/>
      <c r="FU23" s="2241">
        <f t="shared" si="160"/>
        <v>0</v>
      </c>
      <c r="FV23" s="3857"/>
      <c r="FW23" s="2242">
        <f t="shared" si="68"/>
        <v>0</v>
      </c>
      <c r="FX23" s="3857"/>
      <c r="FY23" s="2242">
        <f t="shared" si="69"/>
        <v>0</v>
      </c>
      <c r="FZ23" s="3857"/>
      <c r="GA23" s="2242">
        <f t="shared" si="70"/>
        <v>0</v>
      </c>
      <c r="GB23" s="3857"/>
      <c r="GC23" s="2242">
        <f t="shared" si="71"/>
        <v>0</v>
      </c>
      <c r="GD23" s="3857"/>
      <c r="GE23" s="2243">
        <f t="shared" si="72"/>
        <v>0</v>
      </c>
      <c r="GF23" s="3857"/>
      <c r="GG23" s="2245">
        <f t="shared" si="73"/>
        <v>0</v>
      </c>
      <c r="GH23" s="3863"/>
      <c r="GK23" s="4109"/>
      <c r="GL23" s="1487" t="str">
        <f t="shared" si="161"/>
        <v/>
      </c>
      <c r="GM23" s="1515"/>
      <c r="GN23" s="1487" t="str">
        <f t="shared" si="74"/>
        <v/>
      </c>
      <c r="GO23" s="1515"/>
      <c r="GP23" s="1487" t="str">
        <f t="shared" si="75"/>
        <v/>
      </c>
      <c r="GQ23" s="1515"/>
      <c r="GR23" s="1487" t="str">
        <f t="shared" si="76"/>
        <v/>
      </c>
      <c r="GS23" s="1515"/>
      <c r="GT23" s="1487" t="str">
        <f t="shared" si="77"/>
        <v/>
      </c>
      <c r="GU23" s="1500"/>
      <c r="GV23" s="1497" t="str">
        <f t="shared" si="162"/>
        <v/>
      </c>
      <c r="GW23" s="1515"/>
      <c r="GX23" s="1487" t="str">
        <f t="shared" si="163"/>
        <v/>
      </c>
      <c r="GY23" s="1517"/>
      <c r="GZ23" s="1494" t="str">
        <f t="shared" si="164"/>
        <v/>
      </c>
      <c r="HA23" s="1515"/>
      <c r="HB23" s="1490" t="str">
        <f t="shared" si="78"/>
        <v/>
      </c>
      <c r="HC23" s="1515"/>
      <c r="HD23" s="1490" t="str">
        <f t="shared" si="79"/>
        <v/>
      </c>
      <c r="HE23" s="1515"/>
      <c r="HF23" s="1490" t="str">
        <f t="shared" si="80"/>
        <v/>
      </c>
      <c r="HG23" s="1515"/>
      <c r="HH23" s="1490" t="str">
        <f t="shared" si="81"/>
        <v/>
      </c>
      <c r="HI23" s="1500"/>
      <c r="HJ23" s="1506" t="str">
        <f t="shared" si="82"/>
        <v/>
      </c>
      <c r="HK23" s="1515"/>
      <c r="HL23" s="1490" t="str">
        <f t="shared" si="165"/>
        <v/>
      </c>
      <c r="HM23" s="1517"/>
      <c r="HN23" s="1503" t="str">
        <f t="shared" si="83"/>
        <v/>
      </c>
      <c r="HO23" s="1515"/>
      <c r="HP23" s="1487" t="str">
        <f t="shared" si="84"/>
        <v/>
      </c>
      <c r="HQ23" s="1515"/>
      <c r="HR23" s="1487" t="str">
        <f t="shared" si="85"/>
        <v/>
      </c>
      <c r="HS23" s="1515"/>
      <c r="HT23" s="1487" t="str">
        <f t="shared" si="86"/>
        <v/>
      </c>
      <c r="HU23" s="1515"/>
      <c r="HV23" s="1487" t="str">
        <f t="shared" si="87"/>
        <v/>
      </c>
      <c r="HW23" s="1500"/>
      <c r="HX23" s="1497" t="str">
        <f t="shared" si="88"/>
        <v/>
      </c>
      <c r="HY23" s="1515"/>
      <c r="HZ23" s="1487" t="str">
        <f t="shared" si="89"/>
        <v/>
      </c>
      <c r="IA23" s="1517"/>
      <c r="IB23" s="1494" t="str">
        <f t="shared" si="90"/>
        <v/>
      </c>
      <c r="IC23" s="1515"/>
      <c r="ID23" s="1490" t="str">
        <f t="shared" si="91"/>
        <v/>
      </c>
      <c r="IE23" s="1515"/>
      <c r="IF23" s="1490" t="str">
        <f t="shared" si="92"/>
        <v/>
      </c>
      <c r="IG23" s="1515"/>
      <c r="IH23" s="1490" t="str">
        <f t="shared" si="93"/>
        <v/>
      </c>
      <c r="II23" s="1515"/>
      <c r="IJ23" s="1490" t="str">
        <f t="shared" si="94"/>
        <v/>
      </c>
      <c r="IK23" s="1500"/>
      <c r="IL23" s="1506" t="str">
        <f t="shared" si="95"/>
        <v/>
      </c>
      <c r="IM23" s="1515"/>
      <c r="IN23" s="1490" t="str">
        <f t="shared" si="96"/>
        <v/>
      </c>
      <c r="IO23" s="1517"/>
      <c r="IP23" s="1509" t="str">
        <f t="shared" si="97"/>
        <v/>
      </c>
      <c r="IQ23" s="1515"/>
      <c r="IR23" s="1422" t="str">
        <f t="shared" si="98"/>
        <v/>
      </c>
      <c r="IS23" s="1515"/>
      <c r="IT23" s="1422" t="str">
        <f t="shared" si="99"/>
        <v/>
      </c>
      <c r="IU23" s="1515"/>
      <c r="IV23" s="1422" t="str">
        <f t="shared" si="100"/>
        <v/>
      </c>
      <c r="IW23" s="1515"/>
      <c r="IX23" s="1422" t="str">
        <f t="shared" si="101"/>
        <v/>
      </c>
      <c r="IY23" s="1500"/>
      <c r="IZ23" s="1512" t="str">
        <f t="shared" si="102"/>
        <v/>
      </c>
      <c r="JA23" s="1515"/>
      <c r="JB23" s="1422" t="str">
        <f t="shared" si="103"/>
        <v/>
      </c>
      <c r="JC23" s="1517"/>
      <c r="JD23" s="38"/>
      <c r="JE23" s="1571">
        <f t="shared" si="166"/>
        <v>0</v>
      </c>
      <c r="JF23" s="1555">
        <f t="shared" si="167"/>
        <v>0</v>
      </c>
      <c r="JG23" s="1555">
        <f t="shared" si="168"/>
        <v>0</v>
      </c>
      <c r="JH23" s="1555">
        <f t="shared" si="169"/>
        <v>0</v>
      </c>
      <c r="JI23" s="1555">
        <f t="shared" si="170"/>
        <v>0</v>
      </c>
      <c r="JJ23" s="1566">
        <f t="shared" si="171"/>
        <v>0</v>
      </c>
      <c r="JK23" s="1522">
        <f t="shared" si="172"/>
        <v>0</v>
      </c>
      <c r="JL23" s="1523">
        <f t="shared" si="173"/>
        <v>0</v>
      </c>
      <c r="JM23" s="1523">
        <f t="shared" si="174"/>
        <v>0</v>
      </c>
      <c r="JN23" s="1560">
        <f t="shared" si="175"/>
        <v>0</v>
      </c>
      <c r="JO23" s="1563" t="str">
        <f t="shared" si="188"/>
        <v/>
      </c>
      <c r="JP23" s="1563"/>
      <c r="JQ23" s="1563" t="str">
        <f t="shared" si="104"/>
        <v/>
      </c>
      <c r="JR23" s="1563"/>
      <c r="JS23" s="1563" t="str">
        <f t="shared" si="105"/>
        <v/>
      </c>
      <c r="JT23" s="1563"/>
      <c r="JU23" s="1563" t="str">
        <f t="shared" si="106"/>
        <v/>
      </c>
      <c r="JV23" s="1563"/>
      <c r="JW23" s="1563" t="str">
        <f t="shared" si="107"/>
        <v/>
      </c>
      <c r="JX23" s="1563"/>
      <c r="JY23" s="1563" t="str">
        <f t="shared" si="108"/>
        <v/>
      </c>
      <c r="JZ23" s="1563"/>
      <c r="KA23" s="1563" t="str">
        <f t="shared" si="109"/>
        <v/>
      </c>
      <c r="KB23" s="1563"/>
      <c r="KC23" s="1563" t="str">
        <f t="shared" si="110"/>
        <v/>
      </c>
      <c r="KD23" s="1563"/>
      <c r="KE23" s="1563" t="str">
        <f t="shared" si="111"/>
        <v/>
      </c>
      <c r="KF23" s="1563"/>
      <c r="KG23" s="1563" t="str">
        <f t="shared" si="112"/>
        <v/>
      </c>
      <c r="KH23" s="1563"/>
      <c r="KI23" s="1563" t="str">
        <f t="shared" si="113"/>
        <v/>
      </c>
      <c r="KJ23" s="1563"/>
      <c r="KK23" s="1563" t="str">
        <f t="shared" si="114"/>
        <v/>
      </c>
      <c r="KL23" s="1563"/>
      <c r="KM23" s="1563" t="str">
        <f t="shared" si="115"/>
        <v/>
      </c>
      <c r="KN23" s="1563"/>
      <c r="KO23" s="1563" t="str">
        <f t="shared" si="116"/>
        <v/>
      </c>
      <c r="KP23" s="1563"/>
      <c r="KQ23" s="1563" t="str">
        <f t="shared" si="117"/>
        <v/>
      </c>
      <c r="KR23" s="1563"/>
      <c r="KS23" s="1563" t="str">
        <f t="shared" si="118"/>
        <v/>
      </c>
      <c r="KT23" s="1563"/>
      <c r="KU23" s="1563" t="str">
        <f t="shared" si="119"/>
        <v/>
      </c>
      <c r="KV23" s="1563"/>
      <c r="KW23" s="1563" t="str">
        <f t="shared" si="120"/>
        <v/>
      </c>
      <c r="KX23" s="1563"/>
      <c r="KY23" s="1563" t="str">
        <f t="shared" si="121"/>
        <v/>
      </c>
      <c r="KZ23" s="1563"/>
      <c r="LA23" s="1563" t="str">
        <f t="shared" si="122"/>
        <v/>
      </c>
      <c r="LB23" s="1563"/>
      <c r="LC23" s="1563" t="str">
        <f t="shared" si="123"/>
        <v/>
      </c>
      <c r="LD23" s="1563"/>
      <c r="LE23" s="1563" t="str">
        <f t="shared" si="124"/>
        <v/>
      </c>
      <c r="LF23" s="1563"/>
      <c r="LG23" s="1563" t="str">
        <f t="shared" si="125"/>
        <v/>
      </c>
      <c r="LH23" s="1563"/>
      <c r="LI23" s="1563" t="str">
        <f t="shared" si="126"/>
        <v/>
      </c>
      <c r="LJ23" s="1563"/>
      <c r="LK23" s="1563" t="str">
        <f t="shared" si="127"/>
        <v/>
      </c>
      <c r="LL23" s="1563"/>
      <c r="LM23" s="1563" t="str">
        <f t="shared" si="128"/>
        <v/>
      </c>
      <c r="LN23" s="1563"/>
      <c r="LO23" s="1563" t="str">
        <f t="shared" si="129"/>
        <v/>
      </c>
      <c r="LP23" s="1563"/>
      <c r="LQ23" s="1563" t="str">
        <f t="shared" si="130"/>
        <v/>
      </c>
      <c r="LR23" s="1563"/>
      <c r="LS23" s="1563" t="str">
        <f t="shared" si="131"/>
        <v/>
      </c>
      <c r="LT23" s="1563"/>
      <c r="LU23" s="1563" t="str">
        <f t="shared" si="132"/>
        <v/>
      </c>
      <c r="LV23" s="1563"/>
      <c r="LW23" s="1563" t="str">
        <f t="shared" si="133"/>
        <v/>
      </c>
      <c r="LX23" s="1563"/>
      <c r="LY23" s="1563" t="str">
        <f t="shared" si="134"/>
        <v/>
      </c>
      <c r="LZ23" s="1563"/>
      <c r="MA23" s="1563" t="str">
        <f t="shared" si="135"/>
        <v/>
      </c>
      <c r="MB23" s="1563"/>
      <c r="MC23" s="1563" t="str">
        <f t="shared" si="136"/>
        <v/>
      </c>
      <c r="MD23" s="1563"/>
      <c r="ME23" s="1563" t="str">
        <f t="shared" si="137"/>
        <v/>
      </c>
      <c r="MF23" s="1563"/>
      <c r="MG23" s="1572">
        <f t="shared" si="189"/>
        <v>0</v>
      </c>
      <c r="MH23" s="38"/>
      <c r="MI23" s="1571">
        <f t="shared" si="190"/>
        <v>0</v>
      </c>
      <c r="MJ23" s="1555">
        <f t="shared" si="138"/>
        <v>0</v>
      </c>
      <c r="MK23" s="1555">
        <f t="shared" si="138"/>
        <v>0</v>
      </c>
      <c r="ML23" s="1555">
        <f t="shared" si="138"/>
        <v>0</v>
      </c>
      <c r="MM23" s="1555">
        <f t="shared" si="138"/>
        <v>0</v>
      </c>
      <c r="MN23" s="1555">
        <f t="shared" si="138"/>
        <v>0</v>
      </c>
      <c r="MO23" s="1579">
        <f t="shared" si="138"/>
        <v>0</v>
      </c>
      <c r="MP23" s="38">
        <f t="shared" si="176"/>
        <v>0</v>
      </c>
      <c r="MQ23" s="38"/>
      <c r="MR23" s="1557"/>
      <c r="MS23" s="1557"/>
      <c r="MT23" s="1557"/>
      <c r="MU23" s="1557"/>
      <c r="MV23" s="1557"/>
      <c r="MW23" s="1557"/>
      <c r="MX23" s="1557"/>
      <c r="MY23" s="1537"/>
      <c r="MZ23" s="1537"/>
      <c r="NA23" s="38"/>
      <c r="NB23" s="1585">
        <f t="shared" si="191"/>
        <v>0</v>
      </c>
      <c r="NC23" s="1554">
        <f t="shared" si="177"/>
        <v>0</v>
      </c>
      <c r="ND23" s="1554">
        <f t="shared" si="178"/>
        <v>0</v>
      </c>
      <c r="NE23" s="1554">
        <f t="shared" si="179"/>
        <v>0</v>
      </c>
      <c r="NF23" s="1554">
        <f t="shared" si="180"/>
        <v>0</v>
      </c>
      <c r="NG23" s="1554">
        <f t="shared" si="181"/>
        <v>0</v>
      </c>
      <c r="NH23" s="1554">
        <f t="shared" si="182"/>
        <v>0</v>
      </c>
      <c r="NI23" s="1586">
        <f t="shared" si="192"/>
        <v>0</v>
      </c>
      <c r="NK23" s="1"/>
      <c r="NL23" s="1"/>
      <c r="NM23" s="1"/>
      <c r="NN23" s="1"/>
      <c r="NO23" s="1"/>
      <c r="NP23" s="5105" t="s">
        <v>260</v>
      </c>
      <c r="NQ23" s="5105"/>
      <c r="NR23" s="5105"/>
      <c r="NS23" s="5105"/>
      <c r="NT23" s="5105"/>
      <c r="NU23" s="5105"/>
      <c r="NV23" s="5105"/>
      <c r="NW23" s="5105"/>
      <c r="NX23" s="5105"/>
    </row>
    <row r="24" spans="3:388" s="1457" customFormat="1" ht="11.25" customHeight="1" thickBot="1">
      <c r="C24" s="1538" t="str">
        <f t="shared" si="139"/>
        <v>T</v>
      </c>
      <c r="D24" s="1539">
        <f t="shared" si="140"/>
        <v>0</v>
      </c>
      <c r="E24" s="1539">
        <f t="shared" si="141"/>
        <v>0</v>
      </c>
      <c r="F24" s="1539">
        <f t="shared" si="142"/>
        <v>0</v>
      </c>
      <c r="G24" s="1539">
        <f t="shared" si="143"/>
        <v>0</v>
      </c>
      <c r="H24" s="1539">
        <f t="shared" si="144"/>
        <v>0</v>
      </c>
      <c r="I24" s="1533"/>
      <c r="J24" s="751"/>
      <c r="L24" s="1419" t="str">
        <f t="shared" si="145"/>
        <v>T</v>
      </c>
      <c r="M24" s="1540">
        <f t="shared" si="183"/>
        <v>0</v>
      </c>
      <c r="N24" s="1540">
        <f t="shared" si="146"/>
        <v>0</v>
      </c>
      <c r="O24" s="1540">
        <f t="shared" si="147"/>
        <v>0</v>
      </c>
      <c r="P24" s="1540">
        <f t="shared" si="148"/>
        <v>0</v>
      </c>
      <c r="Q24" s="1540">
        <f t="shared" si="149"/>
        <v>0</v>
      </c>
      <c r="R24" s="1536"/>
      <c r="S24" s="1537"/>
      <c r="T24" s="1537"/>
      <c r="U24" s="1537"/>
      <c r="V24" s="1537"/>
      <c r="W24" s="1537"/>
      <c r="X24" s="1537"/>
      <c r="Y24" s="1537"/>
      <c r="Z24" s="1537"/>
      <c r="AA24" s="1537"/>
      <c r="AB24" s="1537"/>
      <c r="AC24" s="1537"/>
      <c r="AD24" s="1537"/>
      <c r="AE24" s="1537"/>
      <c r="AF24" s="1537"/>
      <c r="AG24" s="1537"/>
      <c r="AH24" s="1537"/>
      <c r="AI24" s="1537"/>
      <c r="AJ24" s="1537"/>
      <c r="AK24" s="1537"/>
      <c r="AL24" s="1537"/>
      <c r="AM24" s="1537"/>
      <c r="AN24" s="1537"/>
      <c r="AO24" s="1537"/>
      <c r="AP24" s="1537"/>
      <c r="AQ24" s="1537"/>
      <c r="AR24" s="1537"/>
      <c r="AS24" s="1537"/>
      <c r="AT24" s="1537"/>
      <c r="AU24" s="1537"/>
      <c r="AV24" s="1537"/>
      <c r="AW24" s="1537"/>
      <c r="AX24" s="1537"/>
      <c r="AY24" s="1537"/>
      <c r="AZ24" s="1537"/>
      <c r="BA24" s="1537"/>
      <c r="BB24" s="1537"/>
      <c r="BC24" s="1537"/>
      <c r="BD24" s="1537"/>
      <c r="BE24" s="1537"/>
      <c r="BF24" s="1537"/>
      <c r="BG24" s="1537"/>
      <c r="BH24" s="1537"/>
      <c r="BI24" s="1537"/>
      <c r="BJ24" s="1537"/>
      <c r="BK24" s="1537"/>
      <c r="BL24" s="1537"/>
      <c r="BM24" s="1537"/>
      <c r="BN24" s="1537"/>
      <c r="BO24" s="1537"/>
      <c r="BP24" s="1537"/>
      <c r="BQ24" s="1537"/>
      <c r="BR24" s="1537"/>
      <c r="BS24" s="1537"/>
      <c r="BT24" s="1537"/>
      <c r="BU24" s="1537"/>
      <c r="BV24" s="1537"/>
      <c r="BW24" s="1537"/>
      <c r="BX24" s="1537"/>
      <c r="BY24" s="1537"/>
      <c r="BZ24" s="1537"/>
      <c r="CA24" s="1537"/>
      <c r="CB24" s="1537"/>
      <c r="CC24" s="1537"/>
      <c r="CD24" s="1537"/>
      <c r="CE24" s="1537"/>
      <c r="CF24" s="1537"/>
      <c r="CG24" s="1537"/>
      <c r="CH24" s="1537"/>
      <c r="CI24" s="1537"/>
      <c r="CJ24" s="1537"/>
      <c r="CK24" s="1537"/>
      <c r="CL24" s="1537"/>
      <c r="CM24" s="5073">
        <f>'BİLGİ GİR'!F111</f>
        <v>0</v>
      </c>
      <c r="CN24" s="2401" t="str">
        <f>IF(CM24="","",(CM24&amp;(COUNTIF($CM$16:CM25,CM24))))</f>
        <v>05</v>
      </c>
      <c r="CO24" s="1596" t="str">
        <f t="shared" ref="CO24" si="208">DO24</f>
        <v/>
      </c>
      <c r="CP24" s="1541" t="str">
        <f t="shared" ref="CP24" si="209">DO24&amp;DP24</f>
        <v>T</v>
      </c>
      <c r="CQ24" s="1540">
        <f t="shared" si="207"/>
        <v>0</v>
      </c>
      <c r="CR24" s="1540">
        <f t="shared" si="151"/>
        <v>0</v>
      </c>
      <c r="CS24" s="1540">
        <f t="shared" si="152"/>
        <v>0</v>
      </c>
      <c r="CT24" s="1540">
        <f t="shared" si="153"/>
        <v>0</v>
      </c>
      <c r="CU24" s="1540">
        <f t="shared" si="154"/>
        <v>0</v>
      </c>
      <c r="CW24" s="1457" t="str">
        <f>IFERROR((VLOOKUP(CN24,'BİLGİ GİR'!$V$107:$AA$119,6,0)),"")</f>
        <v/>
      </c>
      <c r="CX24" s="5100" t="str">
        <f>'BİLGİ GİR'!F111&amp;CHAR(10)&amp;'BİLGİ GİR'!K111&amp;"-"&amp;'BİLGİ GİR'!L111&amp;"-"&amp;'BİLGİ GİR'!M111</f>
        <v xml:space="preserve">
--</v>
      </c>
      <c r="CY24" s="1542" t="s">
        <v>7</v>
      </c>
      <c r="CZ24" s="1544">
        <f>'BİLGİ GİR'!CB111</f>
        <v>0</v>
      </c>
      <c r="DA24" s="1544"/>
      <c r="DB24" s="1544">
        <f>'BİLGİ GİR'!CD111</f>
        <v>0</v>
      </c>
      <c r="DC24" s="1544"/>
      <c r="DD24" s="1544">
        <f>'BİLGİ GİR'!CF111</f>
        <v>0</v>
      </c>
      <c r="DE24" s="1544"/>
      <c r="DF24" s="1544">
        <f>'BİLGİ GİR'!CH111</f>
        <v>0</v>
      </c>
      <c r="DG24" s="1544"/>
      <c r="DH24" s="1544">
        <f>'BİLGİ GİR'!CJ111</f>
        <v>0</v>
      </c>
      <c r="DI24" s="1544"/>
      <c r="DJ24" s="1544">
        <f>'BİLGİ GİR'!CL111</f>
        <v>0</v>
      </c>
      <c r="DK24" s="1544"/>
      <c r="DL24" s="1544">
        <f>'BİLGİ GİR'!CN111</f>
        <v>0</v>
      </c>
      <c r="DM24" s="1544"/>
      <c r="DN24" s="33"/>
      <c r="DO24" s="5091" t="str">
        <f t="shared" ref="DO24" si="210">IF(CX24="
--","",CX24)</f>
        <v/>
      </c>
      <c r="DP24" s="2266" t="s">
        <v>7</v>
      </c>
      <c r="DQ24" s="2246">
        <f t="shared" si="155"/>
        <v>0</v>
      </c>
      <c r="DR24" s="3858"/>
      <c r="DS24" s="2247">
        <f t="shared" si="45"/>
        <v>0</v>
      </c>
      <c r="DT24" s="3858"/>
      <c r="DU24" s="2247">
        <f t="shared" si="46"/>
        <v>0</v>
      </c>
      <c r="DV24" s="3858"/>
      <c r="DW24" s="2247">
        <f t="shared" si="47"/>
        <v>0</v>
      </c>
      <c r="DX24" s="3858"/>
      <c r="DY24" s="2247">
        <f t="shared" si="48"/>
        <v>0</v>
      </c>
      <c r="DZ24" s="3858"/>
      <c r="EA24" s="2248">
        <f t="shared" si="49"/>
        <v>0</v>
      </c>
      <c r="EB24" s="3858"/>
      <c r="EC24" s="2250">
        <f t="shared" si="156"/>
        <v>0</v>
      </c>
      <c r="ED24" s="3858"/>
      <c r="EE24" s="2246">
        <f t="shared" si="157"/>
        <v>0</v>
      </c>
      <c r="EF24" s="3858"/>
      <c r="EG24" s="2247">
        <f t="shared" si="50"/>
        <v>0</v>
      </c>
      <c r="EH24" s="3858"/>
      <c r="EI24" s="2247">
        <f t="shared" si="51"/>
        <v>0</v>
      </c>
      <c r="EJ24" s="3858"/>
      <c r="EK24" s="2247">
        <f t="shared" si="52"/>
        <v>0</v>
      </c>
      <c r="EL24" s="3858"/>
      <c r="EM24" s="2247">
        <f t="shared" si="53"/>
        <v>0</v>
      </c>
      <c r="EN24" s="3858"/>
      <c r="EO24" s="2248">
        <f t="shared" si="54"/>
        <v>0</v>
      </c>
      <c r="EP24" s="3858"/>
      <c r="EQ24" s="2250">
        <f t="shared" si="55"/>
        <v>0</v>
      </c>
      <c r="ER24" s="3858"/>
      <c r="ES24" s="2246">
        <f t="shared" si="158"/>
        <v>0</v>
      </c>
      <c r="ET24" s="3858"/>
      <c r="EU24" s="2247">
        <f t="shared" si="56"/>
        <v>0</v>
      </c>
      <c r="EV24" s="3858"/>
      <c r="EW24" s="2247">
        <f t="shared" si="57"/>
        <v>0</v>
      </c>
      <c r="EX24" s="3858"/>
      <c r="EY24" s="2247">
        <f t="shared" si="58"/>
        <v>0</v>
      </c>
      <c r="EZ24" s="3858"/>
      <c r="FA24" s="2247">
        <f t="shared" si="59"/>
        <v>0</v>
      </c>
      <c r="FB24" s="3858"/>
      <c r="FC24" s="2248">
        <f t="shared" si="60"/>
        <v>0</v>
      </c>
      <c r="FD24" s="3858"/>
      <c r="FE24" s="2250">
        <f t="shared" si="61"/>
        <v>0</v>
      </c>
      <c r="FF24" s="3858"/>
      <c r="FG24" s="2246">
        <f t="shared" si="159"/>
        <v>0</v>
      </c>
      <c r="FH24" s="3858"/>
      <c r="FI24" s="2247">
        <f t="shared" si="62"/>
        <v>0</v>
      </c>
      <c r="FJ24" s="3858"/>
      <c r="FK24" s="2247">
        <f t="shared" si="63"/>
        <v>0</v>
      </c>
      <c r="FL24" s="3858"/>
      <c r="FM24" s="2247">
        <f t="shared" si="64"/>
        <v>0</v>
      </c>
      <c r="FN24" s="3858"/>
      <c r="FO24" s="2247">
        <f t="shared" si="65"/>
        <v>0</v>
      </c>
      <c r="FP24" s="3858"/>
      <c r="FQ24" s="2248">
        <f t="shared" si="66"/>
        <v>0</v>
      </c>
      <c r="FR24" s="3858"/>
      <c r="FS24" s="2250">
        <f t="shared" si="67"/>
        <v>0</v>
      </c>
      <c r="FT24" s="3858"/>
      <c r="FU24" s="2246">
        <f t="shared" si="160"/>
        <v>0</v>
      </c>
      <c r="FV24" s="3858"/>
      <c r="FW24" s="2247">
        <f t="shared" si="68"/>
        <v>0</v>
      </c>
      <c r="FX24" s="3858"/>
      <c r="FY24" s="2247">
        <f t="shared" si="69"/>
        <v>0</v>
      </c>
      <c r="FZ24" s="3858"/>
      <c r="GA24" s="2247">
        <f t="shared" si="70"/>
        <v>0</v>
      </c>
      <c r="GB24" s="3858"/>
      <c r="GC24" s="2247">
        <f t="shared" si="71"/>
        <v>0</v>
      </c>
      <c r="GD24" s="3858"/>
      <c r="GE24" s="2248">
        <f t="shared" si="72"/>
        <v>0</v>
      </c>
      <c r="GF24" s="3858"/>
      <c r="GG24" s="2250">
        <f t="shared" si="73"/>
        <v>0</v>
      </c>
      <c r="GH24" s="3864"/>
      <c r="GK24" s="4108" t="str">
        <f t="shared" ref="GK24" si="211">DO24</f>
        <v/>
      </c>
      <c r="GL24" s="1487" t="str">
        <f t="shared" si="161"/>
        <v/>
      </c>
      <c r="GM24" s="1515"/>
      <c r="GN24" s="1487" t="str">
        <f t="shared" si="74"/>
        <v/>
      </c>
      <c r="GO24" s="1515"/>
      <c r="GP24" s="1487" t="str">
        <f t="shared" si="75"/>
        <v/>
      </c>
      <c r="GQ24" s="1515"/>
      <c r="GR24" s="1487" t="str">
        <f t="shared" si="76"/>
        <v/>
      </c>
      <c r="GS24" s="1515"/>
      <c r="GT24" s="1487" t="str">
        <f t="shared" si="77"/>
        <v/>
      </c>
      <c r="GU24" s="1500"/>
      <c r="GV24" s="1497" t="str">
        <f t="shared" si="162"/>
        <v/>
      </c>
      <c r="GW24" s="1515"/>
      <c r="GX24" s="1487" t="str">
        <f t="shared" si="163"/>
        <v/>
      </c>
      <c r="GY24" s="1517"/>
      <c r="GZ24" s="1494" t="str">
        <f t="shared" si="164"/>
        <v/>
      </c>
      <c r="HA24" s="1515"/>
      <c r="HB24" s="1490" t="str">
        <f t="shared" si="78"/>
        <v/>
      </c>
      <c r="HC24" s="1515"/>
      <c r="HD24" s="1490" t="str">
        <f t="shared" si="79"/>
        <v/>
      </c>
      <c r="HE24" s="1515"/>
      <c r="HF24" s="1490" t="str">
        <f t="shared" si="80"/>
        <v/>
      </c>
      <c r="HG24" s="1515"/>
      <c r="HH24" s="1490" t="str">
        <f t="shared" si="81"/>
        <v/>
      </c>
      <c r="HI24" s="1500"/>
      <c r="HJ24" s="1506" t="str">
        <f t="shared" si="82"/>
        <v/>
      </c>
      <c r="HK24" s="1515"/>
      <c r="HL24" s="1490" t="str">
        <f t="shared" si="165"/>
        <v/>
      </c>
      <c r="HM24" s="1517"/>
      <c r="HN24" s="1503" t="str">
        <f t="shared" si="83"/>
        <v/>
      </c>
      <c r="HO24" s="1515"/>
      <c r="HP24" s="1487" t="str">
        <f t="shared" si="84"/>
        <v/>
      </c>
      <c r="HQ24" s="1515"/>
      <c r="HR24" s="1487" t="str">
        <f t="shared" si="85"/>
        <v/>
      </c>
      <c r="HS24" s="1515"/>
      <c r="HT24" s="1487" t="str">
        <f t="shared" si="86"/>
        <v/>
      </c>
      <c r="HU24" s="1515"/>
      <c r="HV24" s="1487" t="str">
        <f t="shared" si="87"/>
        <v/>
      </c>
      <c r="HW24" s="1500"/>
      <c r="HX24" s="1497" t="str">
        <f t="shared" si="88"/>
        <v/>
      </c>
      <c r="HY24" s="1515"/>
      <c r="HZ24" s="1487" t="str">
        <f t="shared" si="89"/>
        <v/>
      </c>
      <c r="IA24" s="1517"/>
      <c r="IB24" s="1494" t="str">
        <f t="shared" si="90"/>
        <v/>
      </c>
      <c r="IC24" s="1515"/>
      <c r="ID24" s="1490" t="str">
        <f t="shared" si="91"/>
        <v/>
      </c>
      <c r="IE24" s="1515"/>
      <c r="IF24" s="1490" t="str">
        <f t="shared" si="92"/>
        <v/>
      </c>
      <c r="IG24" s="1515"/>
      <c r="IH24" s="1490" t="str">
        <f t="shared" si="93"/>
        <v/>
      </c>
      <c r="II24" s="1515"/>
      <c r="IJ24" s="1490" t="str">
        <f t="shared" si="94"/>
        <v/>
      </c>
      <c r="IK24" s="1500"/>
      <c r="IL24" s="1506" t="str">
        <f t="shared" si="95"/>
        <v/>
      </c>
      <c r="IM24" s="1515"/>
      <c r="IN24" s="1490" t="str">
        <f t="shared" si="96"/>
        <v/>
      </c>
      <c r="IO24" s="1517"/>
      <c r="IP24" s="1509" t="str">
        <f t="shared" si="97"/>
        <v/>
      </c>
      <c r="IQ24" s="1515"/>
      <c r="IR24" s="1422" t="str">
        <f t="shared" si="98"/>
        <v/>
      </c>
      <c r="IS24" s="1515"/>
      <c r="IT24" s="1422" t="str">
        <f t="shared" si="99"/>
        <v/>
      </c>
      <c r="IU24" s="1515"/>
      <c r="IV24" s="1422" t="str">
        <f t="shared" si="100"/>
        <v/>
      </c>
      <c r="IW24" s="1515"/>
      <c r="IX24" s="1422" t="str">
        <f t="shared" si="101"/>
        <v/>
      </c>
      <c r="IY24" s="1500"/>
      <c r="IZ24" s="1512" t="str">
        <f t="shared" si="102"/>
        <v/>
      </c>
      <c r="JA24" s="1515"/>
      <c r="JB24" s="1422" t="str">
        <f t="shared" si="103"/>
        <v/>
      </c>
      <c r="JC24" s="1517"/>
      <c r="JD24" s="38"/>
      <c r="JE24" s="1571">
        <f t="shared" si="166"/>
        <v>0</v>
      </c>
      <c r="JF24" s="1555">
        <f t="shared" si="167"/>
        <v>0</v>
      </c>
      <c r="JG24" s="1555">
        <f t="shared" si="168"/>
        <v>0</v>
      </c>
      <c r="JH24" s="1555">
        <f t="shared" si="169"/>
        <v>0</v>
      </c>
      <c r="JI24" s="1555">
        <f t="shared" si="170"/>
        <v>0</v>
      </c>
      <c r="JJ24" s="1566">
        <f t="shared" si="171"/>
        <v>0</v>
      </c>
      <c r="JK24" s="1522">
        <f t="shared" si="172"/>
        <v>0</v>
      </c>
      <c r="JL24" s="1523">
        <f t="shared" si="173"/>
        <v>0</v>
      </c>
      <c r="JM24" s="1523">
        <f t="shared" si="174"/>
        <v>0</v>
      </c>
      <c r="JN24" s="1560">
        <f t="shared" si="175"/>
        <v>0</v>
      </c>
      <c r="JO24" s="1563" t="str">
        <f t="shared" si="188"/>
        <v/>
      </c>
      <c r="JP24" s="1563"/>
      <c r="JQ24" s="1563" t="str">
        <f t="shared" si="104"/>
        <v/>
      </c>
      <c r="JR24" s="1563"/>
      <c r="JS24" s="1563" t="str">
        <f t="shared" si="105"/>
        <v/>
      </c>
      <c r="JT24" s="1563"/>
      <c r="JU24" s="1563" t="str">
        <f t="shared" si="106"/>
        <v/>
      </c>
      <c r="JV24" s="1563"/>
      <c r="JW24" s="1563" t="str">
        <f t="shared" si="107"/>
        <v/>
      </c>
      <c r="JX24" s="1563"/>
      <c r="JY24" s="1563" t="str">
        <f t="shared" si="108"/>
        <v/>
      </c>
      <c r="JZ24" s="1563"/>
      <c r="KA24" s="1563" t="str">
        <f t="shared" si="109"/>
        <v/>
      </c>
      <c r="KB24" s="1563"/>
      <c r="KC24" s="1563" t="str">
        <f t="shared" si="110"/>
        <v/>
      </c>
      <c r="KD24" s="1563"/>
      <c r="KE24" s="1563" t="str">
        <f t="shared" si="111"/>
        <v/>
      </c>
      <c r="KF24" s="1563"/>
      <c r="KG24" s="1563" t="str">
        <f t="shared" si="112"/>
        <v/>
      </c>
      <c r="KH24" s="1563"/>
      <c r="KI24" s="1563" t="str">
        <f t="shared" si="113"/>
        <v/>
      </c>
      <c r="KJ24" s="1563"/>
      <c r="KK24" s="1563" t="str">
        <f t="shared" si="114"/>
        <v/>
      </c>
      <c r="KL24" s="1563"/>
      <c r="KM24" s="1563" t="str">
        <f t="shared" si="115"/>
        <v/>
      </c>
      <c r="KN24" s="1563"/>
      <c r="KO24" s="1563" t="str">
        <f t="shared" si="116"/>
        <v/>
      </c>
      <c r="KP24" s="1563"/>
      <c r="KQ24" s="1563" t="str">
        <f t="shared" si="117"/>
        <v/>
      </c>
      <c r="KR24" s="1563"/>
      <c r="KS24" s="1563" t="str">
        <f t="shared" si="118"/>
        <v/>
      </c>
      <c r="KT24" s="1563"/>
      <c r="KU24" s="1563" t="str">
        <f t="shared" si="119"/>
        <v/>
      </c>
      <c r="KV24" s="1563"/>
      <c r="KW24" s="1563" t="str">
        <f t="shared" si="120"/>
        <v/>
      </c>
      <c r="KX24" s="1563"/>
      <c r="KY24" s="1563" t="str">
        <f t="shared" si="121"/>
        <v/>
      </c>
      <c r="KZ24" s="1563"/>
      <c r="LA24" s="1563" t="str">
        <f t="shared" si="122"/>
        <v/>
      </c>
      <c r="LB24" s="1563"/>
      <c r="LC24" s="1563" t="str">
        <f t="shared" si="123"/>
        <v/>
      </c>
      <c r="LD24" s="1563"/>
      <c r="LE24" s="1563" t="str">
        <f t="shared" si="124"/>
        <v/>
      </c>
      <c r="LF24" s="1563"/>
      <c r="LG24" s="1563" t="str">
        <f t="shared" si="125"/>
        <v/>
      </c>
      <c r="LH24" s="1563"/>
      <c r="LI24" s="1563" t="str">
        <f t="shared" si="126"/>
        <v/>
      </c>
      <c r="LJ24" s="1563"/>
      <c r="LK24" s="1563" t="str">
        <f t="shared" si="127"/>
        <v/>
      </c>
      <c r="LL24" s="1563"/>
      <c r="LM24" s="1563" t="str">
        <f t="shared" si="128"/>
        <v/>
      </c>
      <c r="LN24" s="1563"/>
      <c r="LO24" s="1563" t="str">
        <f t="shared" si="129"/>
        <v/>
      </c>
      <c r="LP24" s="1563"/>
      <c r="LQ24" s="1563" t="str">
        <f t="shared" si="130"/>
        <v/>
      </c>
      <c r="LR24" s="1563"/>
      <c r="LS24" s="1563" t="str">
        <f t="shared" si="131"/>
        <v/>
      </c>
      <c r="LT24" s="1563"/>
      <c r="LU24" s="1563" t="str">
        <f t="shared" si="132"/>
        <v/>
      </c>
      <c r="LV24" s="1563"/>
      <c r="LW24" s="1563" t="str">
        <f t="shared" si="133"/>
        <v/>
      </c>
      <c r="LX24" s="1563"/>
      <c r="LY24" s="1563" t="str">
        <f t="shared" si="134"/>
        <v/>
      </c>
      <c r="LZ24" s="1563"/>
      <c r="MA24" s="1563" t="str">
        <f t="shared" si="135"/>
        <v/>
      </c>
      <c r="MB24" s="1563"/>
      <c r="MC24" s="1563" t="str">
        <f t="shared" si="136"/>
        <v/>
      </c>
      <c r="MD24" s="1563"/>
      <c r="ME24" s="1563" t="str">
        <f t="shared" si="137"/>
        <v/>
      </c>
      <c r="MF24" s="1563"/>
      <c r="MG24" s="1572">
        <f t="shared" si="189"/>
        <v>0</v>
      </c>
      <c r="MH24" s="38"/>
      <c r="MI24" s="1571">
        <f t="shared" si="190"/>
        <v>0</v>
      </c>
      <c r="MJ24" s="1555">
        <f t="shared" si="138"/>
        <v>0</v>
      </c>
      <c r="MK24" s="1555">
        <f t="shared" si="138"/>
        <v>0</v>
      </c>
      <c r="ML24" s="1555">
        <f t="shared" si="138"/>
        <v>0</v>
      </c>
      <c r="MM24" s="1555">
        <f t="shared" si="138"/>
        <v>0</v>
      </c>
      <c r="MN24" s="1555">
        <f t="shared" si="138"/>
        <v>0</v>
      </c>
      <c r="MO24" s="1579">
        <f t="shared" si="138"/>
        <v>0</v>
      </c>
      <c r="MP24" s="38">
        <f t="shared" si="176"/>
        <v>0</v>
      </c>
      <c r="MQ24" s="38"/>
      <c r="MR24" s="1557"/>
      <c r="MS24" s="1557"/>
      <c r="MT24" s="1557"/>
      <c r="MU24" s="1557"/>
      <c r="MV24" s="1557"/>
      <c r="MW24" s="1557"/>
      <c r="MX24" s="1557"/>
      <c r="MY24" s="1537"/>
      <c r="MZ24" s="1537"/>
      <c r="NA24" s="38"/>
      <c r="NB24" s="1585">
        <f t="shared" si="191"/>
        <v>0</v>
      </c>
      <c r="NC24" s="1554">
        <f t="shared" si="177"/>
        <v>0</v>
      </c>
      <c r="ND24" s="1554">
        <f t="shared" si="178"/>
        <v>0</v>
      </c>
      <c r="NE24" s="1554">
        <f t="shared" si="179"/>
        <v>0</v>
      </c>
      <c r="NF24" s="1554">
        <f t="shared" si="180"/>
        <v>0</v>
      </c>
      <c r="NG24" s="1554">
        <f t="shared" si="181"/>
        <v>0</v>
      </c>
      <c r="NH24" s="1554">
        <f t="shared" si="182"/>
        <v>0</v>
      </c>
      <c r="NI24" s="1586">
        <f t="shared" si="192"/>
        <v>0</v>
      </c>
      <c r="NK24" s="1"/>
      <c r="NL24" s="1"/>
      <c r="NM24" s="1"/>
      <c r="NN24" s="1"/>
      <c r="NO24" s="1"/>
      <c r="NP24" s="5105"/>
      <c r="NQ24" s="5105"/>
      <c r="NR24" s="5105"/>
      <c r="NS24" s="5105"/>
      <c r="NT24" s="5105"/>
      <c r="NU24" s="5105"/>
      <c r="NV24" s="5105"/>
      <c r="NW24" s="5105"/>
      <c r="NX24" s="5105"/>
    </row>
    <row r="25" spans="3:388" s="1457" customFormat="1" ht="11.25" customHeight="1" thickBot="1">
      <c r="C25" s="1538" t="str">
        <f t="shared" si="139"/>
        <v>D</v>
      </c>
      <c r="D25" s="1539">
        <f t="shared" si="140"/>
        <v>0</v>
      </c>
      <c r="E25" s="1539">
        <f t="shared" si="141"/>
        <v>0</v>
      </c>
      <c r="F25" s="1539">
        <f t="shared" si="142"/>
        <v>0</v>
      </c>
      <c r="G25" s="1539">
        <f t="shared" si="143"/>
        <v>0</v>
      </c>
      <c r="H25" s="1539">
        <f t="shared" si="144"/>
        <v>0</v>
      </c>
      <c r="I25" s="1533"/>
      <c r="J25" s="751"/>
      <c r="L25" s="1419" t="str">
        <f t="shared" si="145"/>
        <v>D</v>
      </c>
      <c r="M25" s="1540">
        <f t="shared" si="183"/>
        <v>0</v>
      </c>
      <c r="N25" s="1540">
        <f t="shared" si="146"/>
        <v>0</v>
      </c>
      <c r="O25" s="1540">
        <f t="shared" si="147"/>
        <v>0</v>
      </c>
      <c r="P25" s="1540">
        <f t="shared" si="148"/>
        <v>0</v>
      </c>
      <c r="Q25" s="1540">
        <f t="shared" si="149"/>
        <v>0</v>
      </c>
      <c r="R25" s="1536"/>
      <c r="S25" s="1537"/>
      <c r="T25" s="1537"/>
      <c r="U25" s="1537"/>
      <c r="V25" s="1537"/>
      <c r="W25" s="1537"/>
      <c r="X25" s="1537"/>
      <c r="Y25" s="1537"/>
      <c r="Z25" s="1537"/>
      <c r="AA25" s="1537"/>
      <c r="AB25" s="1537"/>
      <c r="AC25" s="1537"/>
      <c r="AD25" s="1537"/>
      <c r="AE25" s="1537"/>
      <c r="AF25" s="1537"/>
      <c r="AG25" s="1537"/>
      <c r="AH25" s="1537"/>
      <c r="AI25" s="1537"/>
      <c r="AJ25" s="1537"/>
      <c r="AK25" s="1537"/>
      <c r="AL25" s="1537"/>
      <c r="AM25" s="1537"/>
      <c r="AN25" s="1537"/>
      <c r="AO25" s="1537"/>
      <c r="AP25" s="1537"/>
      <c r="AQ25" s="1537"/>
      <c r="AR25" s="1537"/>
      <c r="AS25" s="1537"/>
      <c r="AT25" s="1537"/>
      <c r="AU25" s="1537"/>
      <c r="AV25" s="1537"/>
      <c r="AW25" s="1537"/>
      <c r="AX25" s="1537"/>
      <c r="AY25" s="1537"/>
      <c r="AZ25" s="1537"/>
      <c r="BA25" s="1537"/>
      <c r="BB25" s="1537"/>
      <c r="BC25" s="1537"/>
      <c r="BD25" s="1537"/>
      <c r="BE25" s="1537"/>
      <c r="BF25" s="1537"/>
      <c r="BG25" s="1537"/>
      <c r="BH25" s="1537"/>
      <c r="BI25" s="1537"/>
      <c r="BJ25" s="1537"/>
      <c r="BK25" s="1537"/>
      <c r="BL25" s="1537"/>
      <c r="BM25" s="1537"/>
      <c r="BN25" s="1537"/>
      <c r="BO25" s="1537"/>
      <c r="BP25" s="1537"/>
      <c r="BQ25" s="1537"/>
      <c r="BR25" s="1537"/>
      <c r="BS25" s="1537"/>
      <c r="BT25" s="1537"/>
      <c r="BU25" s="1537"/>
      <c r="BV25" s="1537"/>
      <c r="BW25" s="1537"/>
      <c r="BX25" s="1537"/>
      <c r="BY25" s="1537"/>
      <c r="BZ25" s="1537"/>
      <c r="CA25" s="1537"/>
      <c r="CB25" s="1537"/>
      <c r="CC25" s="1537"/>
      <c r="CD25" s="1537"/>
      <c r="CE25" s="1537"/>
      <c r="CF25" s="1537"/>
      <c r="CG25" s="1537"/>
      <c r="CH25" s="1537"/>
      <c r="CI25" s="1537"/>
      <c r="CJ25" s="1537"/>
      <c r="CK25" s="1537"/>
      <c r="CL25" s="1537"/>
      <c r="CM25" s="5074"/>
      <c r="CN25" s="2401" t="str">
        <f>IF(CM24="","",(CM24&amp;(COUNTIF($CM$16:CM25,CM24))))</f>
        <v>05</v>
      </c>
      <c r="CO25" s="1596" t="str">
        <f t="shared" ref="CO25" si="212">CO24</f>
        <v/>
      </c>
      <c r="CP25" s="1541" t="str">
        <f t="shared" ref="CP25" si="213">DO24&amp;DP25</f>
        <v>D</v>
      </c>
      <c r="CQ25" s="1540">
        <f t="shared" si="207"/>
        <v>0</v>
      </c>
      <c r="CR25" s="1540">
        <f t="shared" si="151"/>
        <v>0</v>
      </c>
      <c r="CS25" s="1540">
        <f t="shared" si="152"/>
        <v>0</v>
      </c>
      <c r="CT25" s="1540">
        <f t="shared" si="153"/>
        <v>0</v>
      </c>
      <c r="CU25" s="1540">
        <f t="shared" si="154"/>
        <v>0</v>
      </c>
      <c r="CW25" s="1457" t="str">
        <f>IFERROR((VLOOKUP(CN25,'BİLGİ GİR'!$V$107:$AA$119,6,0)),"")</f>
        <v/>
      </c>
      <c r="CX25" s="5101"/>
      <c r="CY25" s="1545" t="s">
        <v>8</v>
      </c>
      <c r="CZ25" s="1547">
        <f>'BİLGİ GİR'!CC111</f>
        <v>0</v>
      </c>
      <c r="DA25" s="1547"/>
      <c r="DB25" s="1547">
        <f>'BİLGİ GİR'!CE111</f>
        <v>0</v>
      </c>
      <c r="DC25" s="1547"/>
      <c r="DD25" s="1547">
        <f>'BİLGİ GİR'!CG111</f>
        <v>0</v>
      </c>
      <c r="DE25" s="1547"/>
      <c r="DF25" s="1547">
        <f>'BİLGİ GİR'!CI111</f>
        <v>0</v>
      </c>
      <c r="DG25" s="1547"/>
      <c r="DH25" s="1547">
        <f>'BİLGİ GİR'!CK111</f>
        <v>0</v>
      </c>
      <c r="DI25" s="1547"/>
      <c r="DJ25" s="1547">
        <f>'BİLGİ GİR'!CM111</f>
        <v>0</v>
      </c>
      <c r="DK25" s="1547"/>
      <c r="DL25" s="1547">
        <f>'BİLGİ GİR'!CO111</f>
        <v>0</v>
      </c>
      <c r="DM25" s="1547"/>
      <c r="DN25" s="33"/>
      <c r="DO25" s="5092"/>
      <c r="DP25" s="2267" t="s">
        <v>8</v>
      </c>
      <c r="DQ25" s="2241">
        <f t="shared" si="155"/>
        <v>0</v>
      </c>
      <c r="DR25" s="3857"/>
      <c r="DS25" s="2242">
        <f t="shared" si="45"/>
        <v>0</v>
      </c>
      <c r="DT25" s="3857"/>
      <c r="DU25" s="2242">
        <f t="shared" si="46"/>
        <v>0</v>
      </c>
      <c r="DV25" s="3857"/>
      <c r="DW25" s="2242">
        <f t="shared" si="47"/>
        <v>0</v>
      </c>
      <c r="DX25" s="3857"/>
      <c r="DY25" s="2242">
        <f t="shared" si="48"/>
        <v>0</v>
      </c>
      <c r="DZ25" s="3857"/>
      <c r="EA25" s="2243">
        <f t="shared" si="49"/>
        <v>0</v>
      </c>
      <c r="EB25" s="3857"/>
      <c r="EC25" s="2245">
        <f t="shared" si="156"/>
        <v>0</v>
      </c>
      <c r="ED25" s="3857"/>
      <c r="EE25" s="2241">
        <f t="shared" si="157"/>
        <v>0</v>
      </c>
      <c r="EF25" s="3857"/>
      <c r="EG25" s="2242">
        <f t="shared" si="50"/>
        <v>0</v>
      </c>
      <c r="EH25" s="3857"/>
      <c r="EI25" s="2242">
        <f t="shared" si="51"/>
        <v>0</v>
      </c>
      <c r="EJ25" s="3857"/>
      <c r="EK25" s="2242">
        <f t="shared" si="52"/>
        <v>0</v>
      </c>
      <c r="EL25" s="3857"/>
      <c r="EM25" s="2242">
        <f t="shared" si="53"/>
        <v>0</v>
      </c>
      <c r="EN25" s="3857"/>
      <c r="EO25" s="2243">
        <f t="shared" si="54"/>
        <v>0</v>
      </c>
      <c r="EP25" s="3857"/>
      <c r="EQ25" s="2245">
        <f t="shared" si="55"/>
        <v>0</v>
      </c>
      <c r="ER25" s="3857"/>
      <c r="ES25" s="2241">
        <f t="shared" si="158"/>
        <v>0</v>
      </c>
      <c r="ET25" s="3857"/>
      <c r="EU25" s="2242">
        <f t="shared" si="56"/>
        <v>0</v>
      </c>
      <c r="EV25" s="3857"/>
      <c r="EW25" s="2242">
        <f t="shared" si="57"/>
        <v>0</v>
      </c>
      <c r="EX25" s="3857"/>
      <c r="EY25" s="2242">
        <f t="shared" si="58"/>
        <v>0</v>
      </c>
      <c r="EZ25" s="3857"/>
      <c r="FA25" s="2242">
        <f t="shared" si="59"/>
        <v>0</v>
      </c>
      <c r="FB25" s="3857"/>
      <c r="FC25" s="2243">
        <f t="shared" si="60"/>
        <v>0</v>
      </c>
      <c r="FD25" s="3857"/>
      <c r="FE25" s="2245">
        <f t="shared" si="61"/>
        <v>0</v>
      </c>
      <c r="FF25" s="3857"/>
      <c r="FG25" s="2241">
        <f t="shared" si="159"/>
        <v>0</v>
      </c>
      <c r="FH25" s="3857"/>
      <c r="FI25" s="2242">
        <f t="shared" si="62"/>
        <v>0</v>
      </c>
      <c r="FJ25" s="3857"/>
      <c r="FK25" s="2242">
        <f t="shared" si="63"/>
        <v>0</v>
      </c>
      <c r="FL25" s="3857"/>
      <c r="FM25" s="2242">
        <f t="shared" si="64"/>
        <v>0</v>
      </c>
      <c r="FN25" s="3857"/>
      <c r="FO25" s="2242">
        <f t="shared" si="65"/>
        <v>0</v>
      </c>
      <c r="FP25" s="3857"/>
      <c r="FQ25" s="2243">
        <f t="shared" si="66"/>
        <v>0</v>
      </c>
      <c r="FR25" s="3857"/>
      <c r="FS25" s="2245">
        <f t="shared" si="67"/>
        <v>0</v>
      </c>
      <c r="FT25" s="3857"/>
      <c r="FU25" s="2241">
        <f t="shared" si="160"/>
        <v>0</v>
      </c>
      <c r="FV25" s="3857"/>
      <c r="FW25" s="2242">
        <f t="shared" si="68"/>
        <v>0</v>
      </c>
      <c r="FX25" s="3857"/>
      <c r="FY25" s="2242">
        <f t="shared" si="69"/>
        <v>0</v>
      </c>
      <c r="FZ25" s="3857"/>
      <c r="GA25" s="2242">
        <f t="shared" si="70"/>
        <v>0</v>
      </c>
      <c r="GB25" s="3857"/>
      <c r="GC25" s="2242">
        <f t="shared" si="71"/>
        <v>0</v>
      </c>
      <c r="GD25" s="3857"/>
      <c r="GE25" s="2243">
        <f t="shared" si="72"/>
        <v>0</v>
      </c>
      <c r="GF25" s="3857"/>
      <c r="GG25" s="2245">
        <f t="shared" si="73"/>
        <v>0</v>
      </c>
      <c r="GH25" s="3863"/>
      <c r="GK25" s="4109"/>
      <c r="GL25" s="1487" t="str">
        <f t="shared" si="161"/>
        <v/>
      </c>
      <c r="GM25" s="1515"/>
      <c r="GN25" s="1487" t="str">
        <f t="shared" si="74"/>
        <v/>
      </c>
      <c r="GO25" s="1515"/>
      <c r="GP25" s="1487" t="str">
        <f t="shared" si="75"/>
        <v/>
      </c>
      <c r="GQ25" s="1515"/>
      <c r="GR25" s="1487" t="str">
        <f t="shared" si="76"/>
        <v/>
      </c>
      <c r="GS25" s="1515"/>
      <c r="GT25" s="1487" t="str">
        <f t="shared" si="77"/>
        <v/>
      </c>
      <c r="GU25" s="1500"/>
      <c r="GV25" s="1497" t="str">
        <f t="shared" si="162"/>
        <v/>
      </c>
      <c r="GW25" s="1515"/>
      <c r="GX25" s="1487" t="str">
        <f t="shared" si="163"/>
        <v/>
      </c>
      <c r="GY25" s="1517"/>
      <c r="GZ25" s="1494" t="str">
        <f t="shared" si="164"/>
        <v/>
      </c>
      <c r="HA25" s="1515"/>
      <c r="HB25" s="1490" t="str">
        <f t="shared" si="78"/>
        <v/>
      </c>
      <c r="HC25" s="1515"/>
      <c r="HD25" s="1490" t="str">
        <f t="shared" si="79"/>
        <v/>
      </c>
      <c r="HE25" s="1515"/>
      <c r="HF25" s="1490" t="str">
        <f t="shared" si="80"/>
        <v/>
      </c>
      <c r="HG25" s="1515"/>
      <c r="HH25" s="1490" t="str">
        <f t="shared" si="81"/>
        <v/>
      </c>
      <c r="HI25" s="1500"/>
      <c r="HJ25" s="1506" t="str">
        <f t="shared" si="82"/>
        <v/>
      </c>
      <c r="HK25" s="1515"/>
      <c r="HL25" s="1490" t="str">
        <f t="shared" si="165"/>
        <v/>
      </c>
      <c r="HM25" s="1517"/>
      <c r="HN25" s="1503" t="str">
        <f t="shared" si="83"/>
        <v/>
      </c>
      <c r="HO25" s="1515"/>
      <c r="HP25" s="1487" t="str">
        <f t="shared" si="84"/>
        <v/>
      </c>
      <c r="HQ25" s="1515"/>
      <c r="HR25" s="1487" t="str">
        <f t="shared" si="85"/>
        <v/>
      </c>
      <c r="HS25" s="1515"/>
      <c r="HT25" s="1487" t="str">
        <f t="shared" si="86"/>
        <v/>
      </c>
      <c r="HU25" s="1515"/>
      <c r="HV25" s="1487" t="str">
        <f t="shared" si="87"/>
        <v/>
      </c>
      <c r="HW25" s="1500"/>
      <c r="HX25" s="1497" t="str">
        <f t="shared" si="88"/>
        <v/>
      </c>
      <c r="HY25" s="1515"/>
      <c r="HZ25" s="1487" t="str">
        <f t="shared" si="89"/>
        <v/>
      </c>
      <c r="IA25" s="1517"/>
      <c r="IB25" s="1494" t="str">
        <f t="shared" si="90"/>
        <v/>
      </c>
      <c r="IC25" s="1515"/>
      <c r="ID25" s="1490" t="str">
        <f t="shared" si="91"/>
        <v/>
      </c>
      <c r="IE25" s="1515"/>
      <c r="IF25" s="1490" t="str">
        <f t="shared" si="92"/>
        <v/>
      </c>
      <c r="IG25" s="1515"/>
      <c r="IH25" s="1490" t="str">
        <f t="shared" si="93"/>
        <v/>
      </c>
      <c r="II25" s="1515"/>
      <c r="IJ25" s="1490" t="str">
        <f t="shared" si="94"/>
        <v/>
      </c>
      <c r="IK25" s="1500"/>
      <c r="IL25" s="1506" t="str">
        <f t="shared" si="95"/>
        <v/>
      </c>
      <c r="IM25" s="1515"/>
      <c r="IN25" s="1490" t="str">
        <f t="shared" si="96"/>
        <v/>
      </c>
      <c r="IO25" s="1517"/>
      <c r="IP25" s="1509" t="str">
        <f t="shared" si="97"/>
        <v/>
      </c>
      <c r="IQ25" s="1515"/>
      <c r="IR25" s="1422" t="str">
        <f t="shared" si="98"/>
        <v/>
      </c>
      <c r="IS25" s="1515"/>
      <c r="IT25" s="1422" t="str">
        <f t="shared" si="99"/>
        <v/>
      </c>
      <c r="IU25" s="1515"/>
      <c r="IV25" s="1422" t="str">
        <f t="shared" si="100"/>
        <v/>
      </c>
      <c r="IW25" s="1515"/>
      <c r="IX25" s="1422" t="str">
        <f t="shared" si="101"/>
        <v/>
      </c>
      <c r="IY25" s="1500"/>
      <c r="IZ25" s="1512" t="str">
        <f t="shared" si="102"/>
        <v/>
      </c>
      <c r="JA25" s="1515"/>
      <c r="JB25" s="1422" t="str">
        <f t="shared" si="103"/>
        <v/>
      </c>
      <c r="JC25" s="1517"/>
      <c r="JD25" s="38"/>
      <c r="JE25" s="1571">
        <f t="shared" si="166"/>
        <v>0</v>
      </c>
      <c r="JF25" s="1555">
        <f t="shared" si="167"/>
        <v>0</v>
      </c>
      <c r="JG25" s="1555">
        <f t="shared" si="168"/>
        <v>0</v>
      </c>
      <c r="JH25" s="1555">
        <f t="shared" si="169"/>
        <v>0</v>
      </c>
      <c r="JI25" s="1555">
        <f t="shared" si="170"/>
        <v>0</v>
      </c>
      <c r="JJ25" s="1566">
        <f t="shared" si="171"/>
        <v>0</v>
      </c>
      <c r="JK25" s="1522">
        <f t="shared" si="172"/>
        <v>0</v>
      </c>
      <c r="JL25" s="1523">
        <f t="shared" si="173"/>
        <v>0</v>
      </c>
      <c r="JM25" s="1523">
        <f t="shared" si="174"/>
        <v>0</v>
      </c>
      <c r="JN25" s="1560">
        <f t="shared" si="175"/>
        <v>0</v>
      </c>
      <c r="JO25" s="1563" t="str">
        <f t="shared" si="188"/>
        <v/>
      </c>
      <c r="JP25" s="1563"/>
      <c r="JQ25" s="1563" t="str">
        <f t="shared" si="104"/>
        <v/>
      </c>
      <c r="JR25" s="1563"/>
      <c r="JS25" s="1563" t="str">
        <f t="shared" si="105"/>
        <v/>
      </c>
      <c r="JT25" s="1563"/>
      <c r="JU25" s="1563" t="str">
        <f t="shared" si="106"/>
        <v/>
      </c>
      <c r="JV25" s="1563"/>
      <c r="JW25" s="1563" t="str">
        <f t="shared" si="107"/>
        <v/>
      </c>
      <c r="JX25" s="1563"/>
      <c r="JY25" s="1563" t="str">
        <f t="shared" si="108"/>
        <v/>
      </c>
      <c r="JZ25" s="1563"/>
      <c r="KA25" s="1563" t="str">
        <f t="shared" si="109"/>
        <v/>
      </c>
      <c r="KB25" s="1563"/>
      <c r="KC25" s="1563" t="str">
        <f t="shared" si="110"/>
        <v/>
      </c>
      <c r="KD25" s="1563"/>
      <c r="KE25" s="1563" t="str">
        <f t="shared" si="111"/>
        <v/>
      </c>
      <c r="KF25" s="1563"/>
      <c r="KG25" s="1563" t="str">
        <f t="shared" si="112"/>
        <v/>
      </c>
      <c r="KH25" s="1563"/>
      <c r="KI25" s="1563" t="str">
        <f t="shared" si="113"/>
        <v/>
      </c>
      <c r="KJ25" s="1563"/>
      <c r="KK25" s="1563" t="str">
        <f t="shared" si="114"/>
        <v/>
      </c>
      <c r="KL25" s="1563"/>
      <c r="KM25" s="1563" t="str">
        <f t="shared" si="115"/>
        <v/>
      </c>
      <c r="KN25" s="1563"/>
      <c r="KO25" s="1563" t="str">
        <f t="shared" si="116"/>
        <v/>
      </c>
      <c r="KP25" s="1563"/>
      <c r="KQ25" s="1563" t="str">
        <f t="shared" si="117"/>
        <v/>
      </c>
      <c r="KR25" s="1563"/>
      <c r="KS25" s="1563" t="str">
        <f t="shared" si="118"/>
        <v/>
      </c>
      <c r="KT25" s="1563"/>
      <c r="KU25" s="1563" t="str">
        <f t="shared" si="119"/>
        <v/>
      </c>
      <c r="KV25" s="1563"/>
      <c r="KW25" s="1563" t="str">
        <f t="shared" si="120"/>
        <v/>
      </c>
      <c r="KX25" s="1563"/>
      <c r="KY25" s="1563" t="str">
        <f t="shared" si="121"/>
        <v/>
      </c>
      <c r="KZ25" s="1563"/>
      <c r="LA25" s="1563" t="str">
        <f t="shared" si="122"/>
        <v/>
      </c>
      <c r="LB25" s="1563"/>
      <c r="LC25" s="1563" t="str">
        <f t="shared" si="123"/>
        <v/>
      </c>
      <c r="LD25" s="1563"/>
      <c r="LE25" s="1563" t="str">
        <f t="shared" si="124"/>
        <v/>
      </c>
      <c r="LF25" s="1563"/>
      <c r="LG25" s="1563" t="str">
        <f t="shared" si="125"/>
        <v/>
      </c>
      <c r="LH25" s="1563"/>
      <c r="LI25" s="1563" t="str">
        <f t="shared" si="126"/>
        <v/>
      </c>
      <c r="LJ25" s="1563"/>
      <c r="LK25" s="1563" t="str">
        <f t="shared" si="127"/>
        <v/>
      </c>
      <c r="LL25" s="1563"/>
      <c r="LM25" s="1563" t="str">
        <f t="shared" si="128"/>
        <v/>
      </c>
      <c r="LN25" s="1563"/>
      <c r="LO25" s="1563" t="str">
        <f t="shared" si="129"/>
        <v/>
      </c>
      <c r="LP25" s="1563"/>
      <c r="LQ25" s="1563" t="str">
        <f t="shared" si="130"/>
        <v/>
      </c>
      <c r="LR25" s="1563"/>
      <c r="LS25" s="1563" t="str">
        <f t="shared" si="131"/>
        <v/>
      </c>
      <c r="LT25" s="1563"/>
      <c r="LU25" s="1563" t="str">
        <f t="shared" si="132"/>
        <v/>
      </c>
      <c r="LV25" s="1563"/>
      <c r="LW25" s="1563" t="str">
        <f t="shared" si="133"/>
        <v/>
      </c>
      <c r="LX25" s="1563"/>
      <c r="LY25" s="1563" t="str">
        <f t="shared" si="134"/>
        <v/>
      </c>
      <c r="LZ25" s="1563"/>
      <c r="MA25" s="1563" t="str">
        <f t="shared" si="135"/>
        <v/>
      </c>
      <c r="MB25" s="1563"/>
      <c r="MC25" s="1563" t="str">
        <f t="shared" si="136"/>
        <v/>
      </c>
      <c r="MD25" s="1563"/>
      <c r="ME25" s="1563" t="str">
        <f t="shared" si="137"/>
        <v/>
      </c>
      <c r="MF25" s="1563"/>
      <c r="MG25" s="1572">
        <f t="shared" si="189"/>
        <v>0</v>
      </c>
      <c r="MH25" s="38"/>
      <c r="MI25" s="1571">
        <f t="shared" si="190"/>
        <v>0</v>
      </c>
      <c r="MJ25" s="1555">
        <f t="shared" si="138"/>
        <v>0</v>
      </c>
      <c r="MK25" s="1555">
        <f t="shared" si="138"/>
        <v>0</v>
      </c>
      <c r="ML25" s="1555">
        <f t="shared" si="138"/>
        <v>0</v>
      </c>
      <c r="MM25" s="1555">
        <f t="shared" si="138"/>
        <v>0</v>
      </c>
      <c r="MN25" s="1555">
        <f t="shared" si="138"/>
        <v>0</v>
      </c>
      <c r="MO25" s="1579">
        <f t="shared" si="138"/>
        <v>0</v>
      </c>
      <c r="MP25" s="38">
        <f t="shared" si="176"/>
        <v>0</v>
      </c>
      <c r="MQ25" s="38"/>
      <c r="MR25" s="1557"/>
      <c r="MS25" s="1557"/>
      <c r="MT25" s="1557"/>
      <c r="MU25" s="1557"/>
      <c r="MV25" s="1557"/>
      <c r="MW25" s="1557"/>
      <c r="MX25" s="1557"/>
      <c r="MY25" s="1537"/>
      <c r="MZ25" s="1537"/>
      <c r="NA25" s="38"/>
      <c r="NB25" s="1585">
        <f t="shared" si="191"/>
        <v>0</v>
      </c>
      <c r="NC25" s="1554">
        <f t="shared" si="177"/>
        <v>0</v>
      </c>
      <c r="ND25" s="1554">
        <f t="shared" si="178"/>
        <v>0</v>
      </c>
      <c r="NE25" s="1554">
        <f t="shared" si="179"/>
        <v>0</v>
      </c>
      <c r="NF25" s="1554">
        <f t="shared" si="180"/>
        <v>0</v>
      </c>
      <c r="NG25" s="1554">
        <f t="shared" si="181"/>
        <v>0</v>
      </c>
      <c r="NH25" s="1554">
        <f t="shared" si="182"/>
        <v>0</v>
      </c>
      <c r="NI25" s="1586">
        <f t="shared" si="192"/>
        <v>0</v>
      </c>
      <c r="NK25" s="1"/>
      <c r="NL25" s="1"/>
      <c r="NM25" s="1"/>
      <c r="NN25" s="1"/>
      <c r="NO25" s="1"/>
      <c r="NP25" s="5105"/>
      <c r="NQ25" s="5105"/>
      <c r="NR25" s="5105"/>
      <c r="NS25" s="5105"/>
      <c r="NT25" s="5105"/>
      <c r="NU25" s="5105"/>
      <c r="NV25" s="5105"/>
      <c r="NW25" s="5105"/>
      <c r="NX25" s="5105"/>
    </row>
    <row r="26" spans="3:388" s="1457" customFormat="1" ht="11.25" customHeight="1" thickBot="1">
      <c r="C26" s="1538" t="str">
        <f t="shared" si="139"/>
        <v>T</v>
      </c>
      <c r="D26" s="1539">
        <f t="shared" si="140"/>
        <v>0</v>
      </c>
      <c r="E26" s="1539">
        <f t="shared" si="141"/>
        <v>0</v>
      </c>
      <c r="F26" s="1539">
        <f t="shared" si="142"/>
        <v>0</v>
      </c>
      <c r="G26" s="1539">
        <f t="shared" si="143"/>
        <v>0</v>
      </c>
      <c r="H26" s="1539">
        <f t="shared" si="144"/>
        <v>0</v>
      </c>
      <c r="I26" s="1533"/>
      <c r="J26" s="751"/>
      <c r="L26" s="1419" t="str">
        <f t="shared" si="145"/>
        <v>T</v>
      </c>
      <c r="M26" s="1540">
        <f t="shared" si="183"/>
        <v>0</v>
      </c>
      <c r="N26" s="1540">
        <f t="shared" si="146"/>
        <v>0</v>
      </c>
      <c r="O26" s="1540">
        <f t="shared" si="147"/>
        <v>0</v>
      </c>
      <c r="P26" s="1540">
        <f t="shared" si="148"/>
        <v>0</v>
      </c>
      <c r="Q26" s="1540">
        <f t="shared" si="149"/>
        <v>0</v>
      </c>
      <c r="R26" s="1536"/>
      <c r="S26" s="1537"/>
      <c r="T26" s="1537"/>
      <c r="U26" s="1537"/>
      <c r="V26" s="1537"/>
      <c r="W26" s="1537"/>
      <c r="X26" s="1537"/>
      <c r="Y26" s="1537"/>
      <c r="Z26" s="1537"/>
      <c r="AA26" s="1537"/>
      <c r="AB26" s="1537"/>
      <c r="AC26" s="1537"/>
      <c r="AD26" s="1537"/>
      <c r="AE26" s="1537"/>
      <c r="AF26" s="1537"/>
      <c r="AG26" s="1537"/>
      <c r="AH26" s="1537"/>
      <c r="AI26" s="1537"/>
      <c r="AJ26" s="1537"/>
      <c r="AK26" s="1537"/>
      <c r="AL26" s="1537"/>
      <c r="AM26" s="1537"/>
      <c r="AN26" s="1537"/>
      <c r="AO26" s="1537"/>
      <c r="AP26" s="1537"/>
      <c r="AQ26" s="1537"/>
      <c r="AR26" s="1537"/>
      <c r="AS26" s="1537"/>
      <c r="AT26" s="1537"/>
      <c r="AU26" s="1537"/>
      <c r="AV26" s="1537"/>
      <c r="AW26" s="1537"/>
      <c r="AX26" s="1537"/>
      <c r="AY26" s="1537"/>
      <c r="AZ26" s="1537"/>
      <c r="BA26" s="1537"/>
      <c r="BB26" s="1537"/>
      <c r="BC26" s="1537"/>
      <c r="BD26" s="1537"/>
      <c r="BE26" s="1537"/>
      <c r="BF26" s="1537"/>
      <c r="BG26" s="1537"/>
      <c r="BH26" s="1537"/>
      <c r="BI26" s="1537"/>
      <c r="BJ26" s="1537"/>
      <c r="BK26" s="1537"/>
      <c r="BL26" s="1537"/>
      <c r="BM26" s="1537"/>
      <c r="BN26" s="1537"/>
      <c r="BO26" s="1537"/>
      <c r="BP26" s="1537"/>
      <c r="BQ26" s="1537"/>
      <c r="BR26" s="1537"/>
      <c r="BS26" s="1537"/>
      <c r="BT26" s="1537"/>
      <c r="BU26" s="1537"/>
      <c r="BV26" s="1537"/>
      <c r="BW26" s="1537"/>
      <c r="BX26" s="1537"/>
      <c r="BY26" s="1537"/>
      <c r="BZ26" s="1537"/>
      <c r="CA26" s="1537"/>
      <c r="CB26" s="1537"/>
      <c r="CC26" s="1537"/>
      <c r="CD26" s="1537"/>
      <c r="CE26" s="1537"/>
      <c r="CF26" s="1537"/>
      <c r="CG26" s="1537"/>
      <c r="CH26" s="1537"/>
      <c r="CI26" s="1537"/>
      <c r="CJ26" s="1537"/>
      <c r="CK26" s="1537"/>
      <c r="CL26" s="1537"/>
      <c r="CM26" s="5073">
        <f>'BİLGİ GİR'!F112</f>
        <v>0</v>
      </c>
      <c r="CN26" s="2401" t="str">
        <f>IF(CM26="","",(CM26&amp;(COUNTIF($CM$16:CM27,CM26))))</f>
        <v>06</v>
      </c>
      <c r="CO26" s="1596" t="str">
        <f t="shared" ref="CO26" si="214">DO26</f>
        <v/>
      </c>
      <c r="CP26" s="1541" t="str">
        <f t="shared" ref="CP26" si="215">DO26&amp;DP26</f>
        <v>T</v>
      </c>
      <c r="CQ26" s="1540">
        <f t="shared" si="207"/>
        <v>0</v>
      </c>
      <c r="CR26" s="1540">
        <f t="shared" si="151"/>
        <v>0</v>
      </c>
      <c r="CS26" s="1540">
        <f t="shared" si="152"/>
        <v>0</v>
      </c>
      <c r="CT26" s="1540">
        <f t="shared" si="153"/>
        <v>0</v>
      </c>
      <c r="CU26" s="1540">
        <f t="shared" si="154"/>
        <v>0</v>
      </c>
      <c r="CW26" s="1457" t="str">
        <f>IFERROR((VLOOKUP(CN26,'BİLGİ GİR'!$V$107:$AA$119,6,0)),"")</f>
        <v/>
      </c>
      <c r="CX26" s="5100" t="str">
        <f>'BİLGİ GİR'!F112&amp;CHAR(10)&amp;'BİLGİ GİR'!K112&amp;"-"&amp;'BİLGİ GİR'!L112&amp;"-"&amp;'BİLGİ GİR'!M112</f>
        <v xml:space="preserve">
--</v>
      </c>
      <c r="CY26" s="1542" t="s">
        <v>7</v>
      </c>
      <c r="CZ26" s="1544">
        <f>'BİLGİ GİR'!CB112</f>
        <v>0</v>
      </c>
      <c r="DA26" s="1544"/>
      <c r="DB26" s="1544">
        <f>'BİLGİ GİR'!CD112</f>
        <v>0</v>
      </c>
      <c r="DC26" s="1544"/>
      <c r="DD26" s="1544">
        <f>'BİLGİ GİR'!CF112</f>
        <v>0</v>
      </c>
      <c r="DE26" s="1544"/>
      <c r="DF26" s="1544">
        <f>'BİLGİ GİR'!CH112</f>
        <v>0</v>
      </c>
      <c r="DG26" s="1544"/>
      <c r="DH26" s="1544">
        <f>'BİLGİ GİR'!CJ112</f>
        <v>0</v>
      </c>
      <c r="DI26" s="1544"/>
      <c r="DJ26" s="1544">
        <f>'BİLGİ GİR'!CL112</f>
        <v>0</v>
      </c>
      <c r="DK26" s="1544"/>
      <c r="DL26" s="1544">
        <f>'BİLGİ GİR'!CN112</f>
        <v>0</v>
      </c>
      <c r="DM26" s="1544"/>
      <c r="DN26" s="33"/>
      <c r="DO26" s="5091" t="str">
        <f t="shared" ref="DO26" si="216">IF(CX26="
--","",CX26)</f>
        <v/>
      </c>
      <c r="DP26" s="2266" t="s">
        <v>7</v>
      </c>
      <c r="DQ26" s="2246">
        <f t="shared" si="155"/>
        <v>0</v>
      </c>
      <c r="DR26" s="3858"/>
      <c r="DS26" s="2247">
        <f t="shared" si="45"/>
        <v>0</v>
      </c>
      <c r="DT26" s="3858"/>
      <c r="DU26" s="2247">
        <f t="shared" si="46"/>
        <v>0</v>
      </c>
      <c r="DV26" s="3858"/>
      <c r="DW26" s="2247">
        <f t="shared" si="47"/>
        <v>0</v>
      </c>
      <c r="DX26" s="3858"/>
      <c r="DY26" s="2247">
        <f t="shared" si="48"/>
        <v>0</v>
      </c>
      <c r="DZ26" s="3858"/>
      <c r="EA26" s="2248">
        <f t="shared" si="49"/>
        <v>0</v>
      </c>
      <c r="EB26" s="3858"/>
      <c r="EC26" s="2250">
        <f t="shared" si="156"/>
        <v>0</v>
      </c>
      <c r="ED26" s="3858"/>
      <c r="EE26" s="2246">
        <f t="shared" si="157"/>
        <v>0</v>
      </c>
      <c r="EF26" s="3858"/>
      <c r="EG26" s="2247">
        <f t="shared" si="50"/>
        <v>0</v>
      </c>
      <c r="EH26" s="3858"/>
      <c r="EI26" s="2247">
        <f t="shared" si="51"/>
        <v>0</v>
      </c>
      <c r="EJ26" s="3858"/>
      <c r="EK26" s="2247">
        <f t="shared" si="52"/>
        <v>0</v>
      </c>
      <c r="EL26" s="3858"/>
      <c r="EM26" s="2247">
        <f t="shared" si="53"/>
        <v>0</v>
      </c>
      <c r="EN26" s="3858"/>
      <c r="EO26" s="2248">
        <f t="shared" si="54"/>
        <v>0</v>
      </c>
      <c r="EP26" s="3858"/>
      <c r="EQ26" s="2250">
        <f t="shared" si="55"/>
        <v>0</v>
      </c>
      <c r="ER26" s="3858"/>
      <c r="ES26" s="2246">
        <f t="shared" si="158"/>
        <v>0</v>
      </c>
      <c r="ET26" s="3858"/>
      <c r="EU26" s="2247">
        <f t="shared" si="56"/>
        <v>0</v>
      </c>
      <c r="EV26" s="3858"/>
      <c r="EW26" s="2247">
        <f t="shared" si="57"/>
        <v>0</v>
      </c>
      <c r="EX26" s="3858"/>
      <c r="EY26" s="2247">
        <f t="shared" si="58"/>
        <v>0</v>
      </c>
      <c r="EZ26" s="3858"/>
      <c r="FA26" s="2247">
        <f t="shared" si="59"/>
        <v>0</v>
      </c>
      <c r="FB26" s="3858"/>
      <c r="FC26" s="2248">
        <f t="shared" si="60"/>
        <v>0</v>
      </c>
      <c r="FD26" s="3858"/>
      <c r="FE26" s="2250">
        <f t="shared" si="61"/>
        <v>0</v>
      </c>
      <c r="FF26" s="3858"/>
      <c r="FG26" s="2246">
        <f t="shared" si="159"/>
        <v>0</v>
      </c>
      <c r="FH26" s="3858"/>
      <c r="FI26" s="2247">
        <f t="shared" si="62"/>
        <v>0</v>
      </c>
      <c r="FJ26" s="3858"/>
      <c r="FK26" s="2247">
        <f t="shared" si="63"/>
        <v>0</v>
      </c>
      <c r="FL26" s="3858"/>
      <c r="FM26" s="2247">
        <f t="shared" si="64"/>
        <v>0</v>
      </c>
      <c r="FN26" s="3858"/>
      <c r="FO26" s="2247">
        <f t="shared" si="65"/>
        <v>0</v>
      </c>
      <c r="FP26" s="3858"/>
      <c r="FQ26" s="2248">
        <f t="shared" si="66"/>
        <v>0</v>
      </c>
      <c r="FR26" s="3858"/>
      <c r="FS26" s="2250">
        <f t="shared" si="67"/>
        <v>0</v>
      </c>
      <c r="FT26" s="3858"/>
      <c r="FU26" s="2246">
        <f t="shared" si="160"/>
        <v>0</v>
      </c>
      <c r="FV26" s="3858"/>
      <c r="FW26" s="2247">
        <f t="shared" si="68"/>
        <v>0</v>
      </c>
      <c r="FX26" s="3858"/>
      <c r="FY26" s="2247">
        <f t="shared" si="69"/>
        <v>0</v>
      </c>
      <c r="FZ26" s="3858"/>
      <c r="GA26" s="2247">
        <f t="shared" si="70"/>
        <v>0</v>
      </c>
      <c r="GB26" s="3858"/>
      <c r="GC26" s="2247">
        <f t="shared" si="71"/>
        <v>0</v>
      </c>
      <c r="GD26" s="3858"/>
      <c r="GE26" s="2248">
        <f t="shared" si="72"/>
        <v>0</v>
      </c>
      <c r="GF26" s="3858"/>
      <c r="GG26" s="2250">
        <f t="shared" si="73"/>
        <v>0</v>
      </c>
      <c r="GH26" s="3864"/>
      <c r="GK26" s="4108" t="str">
        <f t="shared" ref="GK26" si="217">DO26</f>
        <v/>
      </c>
      <c r="GL26" s="1487" t="str">
        <f t="shared" si="161"/>
        <v/>
      </c>
      <c r="GM26" s="1515"/>
      <c r="GN26" s="1487" t="str">
        <f t="shared" si="74"/>
        <v/>
      </c>
      <c r="GO26" s="1515"/>
      <c r="GP26" s="1487" t="str">
        <f t="shared" si="75"/>
        <v/>
      </c>
      <c r="GQ26" s="1515"/>
      <c r="GR26" s="1487" t="str">
        <f t="shared" si="76"/>
        <v/>
      </c>
      <c r="GS26" s="1515"/>
      <c r="GT26" s="1487" t="str">
        <f t="shared" si="77"/>
        <v/>
      </c>
      <c r="GU26" s="1500"/>
      <c r="GV26" s="1497" t="str">
        <f t="shared" si="162"/>
        <v/>
      </c>
      <c r="GW26" s="1515"/>
      <c r="GX26" s="1487" t="str">
        <f t="shared" si="163"/>
        <v/>
      </c>
      <c r="GY26" s="1517"/>
      <c r="GZ26" s="1494" t="str">
        <f t="shared" si="164"/>
        <v/>
      </c>
      <c r="HA26" s="1515"/>
      <c r="HB26" s="1490" t="str">
        <f t="shared" si="78"/>
        <v/>
      </c>
      <c r="HC26" s="1515"/>
      <c r="HD26" s="1490" t="str">
        <f t="shared" si="79"/>
        <v/>
      </c>
      <c r="HE26" s="1515"/>
      <c r="HF26" s="1490" t="str">
        <f t="shared" si="80"/>
        <v/>
      </c>
      <c r="HG26" s="1515"/>
      <c r="HH26" s="1490" t="str">
        <f t="shared" si="81"/>
        <v/>
      </c>
      <c r="HI26" s="1500"/>
      <c r="HJ26" s="1506" t="str">
        <f t="shared" si="82"/>
        <v/>
      </c>
      <c r="HK26" s="1515"/>
      <c r="HL26" s="1490" t="str">
        <f t="shared" si="165"/>
        <v/>
      </c>
      <c r="HM26" s="1517"/>
      <c r="HN26" s="1503" t="str">
        <f t="shared" si="83"/>
        <v/>
      </c>
      <c r="HO26" s="1515"/>
      <c r="HP26" s="1487" t="str">
        <f t="shared" si="84"/>
        <v/>
      </c>
      <c r="HQ26" s="1515"/>
      <c r="HR26" s="1487" t="str">
        <f t="shared" si="85"/>
        <v/>
      </c>
      <c r="HS26" s="1515"/>
      <c r="HT26" s="1487" t="str">
        <f t="shared" si="86"/>
        <v/>
      </c>
      <c r="HU26" s="1515"/>
      <c r="HV26" s="1487" t="str">
        <f t="shared" si="87"/>
        <v/>
      </c>
      <c r="HW26" s="1500"/>
      <c r="HX26" s="1497" t="str">
        <f t="shared" si="88"/>
        <v/>
      </c>
      <c r="HY26" s="1515"/>
      <c r="HZ26" s="1487" t="str">
        <f t="shared" si="89"/>
        <v/>
      </c>
      <c r="IA26" s="1517"/>
      <c r="IB26" s="1494" t="str">
        <f t="shared" si="90"/>
        <v/>
      </c>
      <c r="IC26" s="1515"/>
      <c r="ID26" s="1490" t="str">
        <f t="shared" si="91"/>
        <v/>
      </c>
      <c r="IE26" s="1515"/>
      <c r="IF26" s="1490" t="str">
        <f t="shared" si="92"/>
        <v/>
      </c>
      <c r="IG26" s="1515"/>
      <c r="IH26" s="1490" t="str">
        <f t="shared" si="93"/>
        <v/>
      </c>
      <c r="II26" s="1515"/>
      <c r="IJ26" s="1490" t="str">
        <f t="shared" si="94"/>
        <v/>
      </c>
      <c r="IK26" s="1500"/>
      <c r="IL26" s="1506" t="str">
        <f t="shared" si="95"/>
        <v/>
      </c>
      <c r="IM26" s="1515"/>
      <c r="IN26" s="1490" t="str">
        <f t="shared" si="96"/>
        <v/>
      </c>
      <c r="IO26" s="1517"/>
      <c r="IP26" s="1509" t="str">
        <f t="shared" si="97"/>
        <v/>
      </c>
      <c r="IQ26" s="1515"/>
      <c r="IR26" s="1422" t="str">
        <f t="shared" si="98"/>
        <v/>
      </c>
      <c r="IS26" s="1515"/>
      <c r="IT26" s="1422" t="str">
        <f t="shared" si="99"/>
        <v/>
      </c>
      <c r="IU26" s="1515"/>
      <c r="IV26" s="1422" t="str">
        <f t="shared" si="100"/>
        <v/>
      </c>
      <c r="IW26" s="1515"/>
      <c r="IX26" s="1422" t="str">
        <f t="shared" si="101"/>
        <v/>
      </c>
      <c r="IY26" s="1500"/>
      <c r="IZ26" s="1512" t="str">
        <f t="shared" si="102"/>
        <v/>
      </c>
      <c r="JA26" s="1515"/>
      <c r="JB26" s="1422" t="str">
        <f t="shared" si="103"/>
        <v/>
      </c>
      <c r="JC26" s="1517"/>
      <c r="JD26" s="38"/>
      <c r="JE26" s="1571">
        <f t="shared" si="166"/>
        <v>0</v>
      </c>
      <c r="JF26" s="1555">
        <f t="shared" si="167"/>
        <v>0</v>
      </c>
      <c r="JG26" s="1555">
        <f t="shared" si="168"/>
        <v>0</v>
      </c>
      <c r="JH26" s="1555">
        <f t="shared" si="169"/>
        <v>0</v>
      </c>
      <c r="JI26" s="1555">
        <f t="shared" si="170"/>
        <v>0</v>
      </c>
      <c r="JJ26" s="1566">
        <f t="shared" si="171"/>
        <v>0</v>
      </c>
      <c r="JK26" s="1522">
        <f t="shared" si="172"/>
        <v>0</v>
      </c>
      <c r="JL26" s="1523">
        <f t="shared" si="173"/>
        <v>0</v>
      </c>
      <c r="JM26" s="1523">
        <f t="shared" si="174"/>
        <v>0</v>
      </c>
      <c r="JN26" s="1560">
        <f t="shared" si="175"/>
        <v>0</v>
      </c>
      <c r="JO26" s="1563" t="str">
        <f t="shared" si="188"/>
        <v/>
      </c>
      <c r="JP26" s="1563"/>
      <c r="JQ26" s="1563" t="str">
        <f t="shared" si="104"/>
        <v/>
      </c>
      <c r="JR26" s="1563"/>
      <c r="JS26" s="1563" t="str">
        <f t="shared" si="105"/>
        <v/>
      </c>
      <c r="JT26" s="1563"/>
      <c r="JU26" s="1563" t="str">
        <f t="shared" si="106"/>
        <v/>
      </c>
      <c r="JV26" s="1563"/>
      <c r="JW26" s="1563" t="str">
        <f t="shared" si="107"/>
        <v/>
      </c>
      <c r="JX26" s="1563"/>
      <c r="JY26" s="1563" t="str">
        <f t="shared" si="108"/>
        <v/>
      </c>
      <c r="JZ26" s="1563"/>
      <c r="KA26" s="1563" t="str">
        <f t="shared" si="109"/>
        <v/>
      </c>
      <c r="KB26" s="1563"/>
      <c r="KC26" s="1563" t="str">
        <f t="shared" si="110"/>
        <v/>
      </c>
      <c r="KD26" s="1563"/>
      <c r="KE26" s="1563" t="str">
        <f t="shared" si="111"/>
        <v/>
      </c>
      <c r="KF26" s="1563"/>
      <c r="KG26" s="1563" t="str">
        <f t="shared" si="112"/>
        <v/>
      </c>
      <c r="KH26" s="1563"/>
      <c r="KI26" s="1563" t="str">
        <f t="shared" si="113"/>
        <v/>
      </c>
      <c r="KJ26" s="1563"/>
      <c r="KK26" s="1563" t="str">
        <f t="shared" si="114"/>
        <v/>
      </c>
      <c r="KL26" s="1563"/>
      <c r="KM26" s="1563" t="str">
        <f t="shared" si="115"/>
        <v/>
      </c>
      <c r="KN26" s="1563"/>
      <c r="KO26" s="1563" t="str">
        <f t="shared" si="116"/>
        <v/>
      </c>
      <c r="KP26" s="1563"/>
      <c r="KQ26" s="1563" t="str">
        <f t="shared" si="117"/>
        <v/>
      </c>
      <c r="KR26" s="1563"/>
      <c r="KS26" s="1563" t="str">
        <f t="shared" si="118"/>
        <v/>
      </c>
      <c r="KT26" s="1563"/>
      <c r="KU26" s="1563" t="str">
        <f t="shared" si="119"/>
        <v/>
      </c>
      <c r="KV26" s="1563"/>
      <c r="KW26" s="1563" t="str">
        <f t="shared" si="120"/>
        <v/>
      </c>
      <c r="KX26" s="1563"/>
      <c r="KY26" s="1563" t="str">
        <f t="shared" si="121"/>
        <v/>
      </c>
      <c r="KZ26" s="1563"/>
      <c r="LA26" s="1563" t="str">
        <f t="shared" si="122"/>
        <v/>
      </c>
      <c r="LB26" s="1563"/>
      <c r="LC26" s="1563" t="str">
        <f t="shared" si="123"/>
        <v/>
      </c>
      <c r="LD26" s="1563"/>
      <c r="LE26" s="1563" t="str">
        <f t="shared" si="124"/>
        <v/>
      </c>
      <c r="LF26" s="1563"/>
      <c r="LG26" s="1563" t="str">
        <f t="shared" si="125"/>
        <v/>
      </c>
      <c r="LH26" s="1563"/>
      <c r="LI26" s="1563" t="str">
        <f t="shared" si="126"/>
        <v/>
      </c>
      <c r="LJ26" s="1563"/>
      <c r="LK26" s="1563" t="str">
        <f t="shared" si="127"/>
        <v/>
      </c>
      <c r="LL26" s="1563"/>
      <c r="LM26" s="1563" t="str">
        <f t="shared" si="128"/>
        <v/>
      </c>
      <c r="LN26" s="1563"/>
      <c r="LO26" s="1563" t="str">
        <f t="shared" si="129"/>
        <v/>
      </c>
      <c r="LP26" s="1563"/>
      <c r="LQ26" s="1563" t="str">
        <f t="shared" si="130"/>
        <v/>
      </c>
      <c r="LR26" s="1563"/>
      <c r="LS26" s="1563" t="str">
        <f t="shared" si="131"/>
        <v/>
      </c>
      <c r="LT26" s="1563"/>
      <c r="LU26" s="1563" t="str">
        <f t="shared" si="132"/>
        <v/>
      </c>
      <c r="LV26" s="1563"/>
      <c r="LW26" s="1563" t="str">
        <f t="shared" si="133"/>
        <v/>
      </c>
      <c r="LX26" s="1563"/>
      <c r="LY26" s="1563" t="str">
        <f t="shared" si="134"/>
        <v/>
      </c>
      <c r="LZ26" s="1563"/>
      <c r="MA26" s="1563" t="str">
        <f t="shared" si="135"/>
        <v/>
      </c>
      <c r="MB26" s="1563"/>
      <c r="MC26" s="1563" t="str">
        <f t="shared" si="136"/>
        <v/>
      </c>
      <c r="MD26" s="1563"/>
      <c r="ME26" s="1563" t="str">
        <f t="shared" si="137"/>
        <v/>
      </c>
      <c r="MF26" s="1563"/>
      <c r="MG26" s="1572">
        <f t="shared" si="189"/>
        <v>0</v>
      </c>
      <c r="MH26" s="38"/>
      <c r="MI26" s="1571">
        <f t="shared" si="190"/>
        <v>0</v>
      </c>
      <c r="MJ26" s="1555">
        <f t="shared" si="138"/>
        <v>0</v>
      </c>
      <c r="MK26" s="1555">
        <f t="shared" si="138"/>
        <v>0</v>
      </c>
      <c r="ML26" s="1555">
        <f t="shared" si="138"/>
        <v>0</v>
      </c>
      <c r="MM26" s="1555">
        <f t="shared" si="138"/>
        <v>0</v>
      </c>
      <c r="MN26" s="1555">
        <f t="shared" si="138"/>
        <v>0</v>
      </c>
      <c r="MO26" s="1579">
        <f t="shared" si="138"/>
        <v>0</v>
      </c>
      <c r="MP26" s="38">
        <f t="shared" si="176"/>
        <v>0</v>
      </c>
      <c r="MQ26" s="38"/>
      <c r="MR26" s="1557"/>
      <c r="MS26" s="1557"/>
      <c r="MT26" s="1557"/>
      <c r="MU26" s="1557"/>
      <c r="MV26" s="1557"/>
      <c r="MW26" s="1557"/>
      <c r="MX26" s="1557"/>
      <c r="MY26" s="1537"/>
      <c r="MZ26" s="1537"/>
      <c r="NA26" s="38"/>
      <c r="NB26" s="1585">
        <f t="shared" si="191"/>
        <v>0</v>
      </c>
      <c r="NC26" s="1554">
        <f t="shared" si="177"/>
        <v>0</v>
      </c>
      <c r="ND26" s="1554">
        <f t="shared" si="178"/>
        <v>0</v>
      </c>
      <c r="NE26" s="1554">
        <f t="shared" si="179"/>
        <v>0</v>
      </c>
      <c r="NF26" s="1554">
        <f t="shared" si="180"/>
        <v>0</v>
      </c>
      <c r="NG26" s="1554">
        <f t="shared" si="181"/>
        <v>0</v>
      </c>
      <c r="NH26" s="1554">
        <f t="shared" si="182"/>
        <v>0</v>
      </c>
      <c r="NI26" s="1587">
        <f t="shared" si="192"/>
        <v>0</v>
      </c>
      <c r="NK26" s="1"/>
      <c r="NL26" s="1"/>
      <c r="NM26" s="1"/>
      <c r="NN26" s="1"/>
      <c r="NO26" s="1"/>
      <c r="NP26" s="5105"/>
      <c r="NQ26" s="5105"/>
      <c r="NR26" s="5105"/>
      <c r="NS26" s="5105"/>
      <c r="NT26" s="5105"/>
      <c r="NU26" s="5105"/>
      <c r="NV26" s="5105"/>
      <c r="NW26" s="5105"/>
      <c r="NX26" s="5105"/>
    </row>
    <row r="27" spans="3:388" s="1457" customFormat="1" ht="11.25" customHeight="1" thickBot="1">
      <c r="C27" s="1538" t="str">
        <f t="shared" si="139"/>
        <v>D</v>
      </c>
      <c r="D27" s="1539">
        <f t="shared" si="140"/>
        <v>0</v>
      </c>
      <c r="E27" s="1539">
        <f t="shared" si="141"/>
        <v>0</v>
      </c>
      <c r="F27" s="1539">
        <f t="shared" si="142"/>
        <v>0</v>
      </c>
      <c r="G27" s="1539">
        <f t="shared" si="143"/>
        <v>0</v>
      </c>
      <c r="H27" s="1539">
        <f t="shared" si="144"/>
        <v>0</v>
      </c>
      <c r="I27" s="1533"/>
      <c r="J27" s="751"/>
      <c r="L27" s="1419" t="str">
        <f t="shared" si="145"/>
        <v>D</v>
      </c>
      <c r="M27" s="1540">
        <f t="shared" si="183"/>
        <v>0</v>
      </c>
      <c r="N27" s="1540">
        <f t="shared" si="146"/>
        <v>0</v>
      </c>
      <c r="O27" s="1540">
        <f t="shared" si="147"/>
        <v>0</v>
      </c>
      <c r="P27" s="1540">
        <f t="shared" si="148"/>
        <v>0</v>
      </c>
      <c r="Q27" s="1540">
        <f t="shared" si="149"/>
        <v>0</v>
      </c>
      <c r="R27" s="1536"/>
      <c r="S27" s="1537"/>
      <c r="T27" s="1537"/>
      <c r="U27" s="1537"/>
      <c r="V27" s="1537"/>
      <c r="W27" s="1537"/>
      <c r="X27" s="1537"/>
      <c r="Y27" s="1537"/>
      <c r="Z27" s="1537"/>
      <c r="AA27" s="1537"/>
      <c r="AB27" s="1537"/>
      <c r="AC27" s="1537"/>
      <c r="AD27" s="1537"/>
      <c r="AE27" s="1537"/>
      <c r="AF27" s="1537"/>
      <c r="AG27" s="1537"/>
      <c r="AH27" s="1537"/>
      <c r="AI27" s="1537"/>
      <c r="AJ27" s="1537"/>
      <c r="AK27" s="1537"/>
      <c r="AL27" s="1537"/>
      <c r="AM27" s="1537"/>
      <c r="AN27" s="1537"/>
      <c r="AO27" s="1537"/>
      <c r="AP27" s="1537"/>
      <c r="AQ27" s="1537"/>
      <c r="AR27" s="1537"/>
      <c r="AS27" s="1537"/>
      <c r="AT27" s="1537"/>
      <c r="AU27" s="1537"/>
      <c r="AV27" s="1537"/>
      <c r="AW27" s="1537"/>
      <c r="AX27" s="1537"/>
      <c r="AY27" s="1537"/>
      <c r="AZ27" s="1537"/>
      <c r="BA27" s="1537"/>
      <c r="BB27" s="1537"/>
      <c r="BC27" s="1537"/>
      <c r="BD27" s="1537"/>
      <c r="BE27" s="1537"/>
      <c r="BF27" s="1537"/>
      <c r="BG27" s="1537"/>
      <c r="BH27" s="1537"/>
      <c r="BI27" s="1537"/>
      <c r="BJ27" s="1537"/>
      <c r="BK27" s="1537"/>
      <c r="BL27" s="1537"/>
      <c r="BM27" s="1537"/>
      <c r="BN27" s="1537"/>
      <c r="BO27" s="1537"/>
      <c r="BP27" s="1537"/>
      <c r="BQ27" s="1537"/>
      <c r="BR27" s="1537"/>
      <c r="BS27" s="1537"/>
      <c r="BT27" s="1537"/>
      <c r="BU27" s="1537"/>
      <c r="BV27" s="1537"/>
      <c r="BW27" s="1537"/>
      <c r="BX27" s="1537"/>
      <c r="BY27" s="1537"/>
      <c r="BZ27" s="1537"/>
      <c r="CA27" s="1537"/>
      <c r="CB27" s="1537"/>
      <c r="CC27" s="1537"/>
      <c r="CD27" s="1537"/>
      <c r="CE27" s="1537"/>
      <c r="CF27" s="1537"/>
      <c r="CG27" s="1537"/>
      <c r="CH27" s="1537"/>
      <c r="CI27" s="1537"/>
      <c r="CJ27" s="1537"/>
      <c r="CK27" s="1537"/>
      <c r="CL27" s="1537"/>
      <c r="CM27" s="5074"/>
      <c r="CN27" s="2401" t="str">
        <f>IF(CM26="","",(CM26&amp;(COUNTIF($CM$16:CM27,CM26))))</f>
        <v>06</v>
      </c>
      <c r="CO27" s="1596" t="str">
        <f t="shared" ref="CO27" si="218">CO26</f>
        <v/>
      </c>
      <c r="CP27" s="1541" t="str">
        <f t="shared" ref="CP27" si="219">DO26&amp;DP27</f>
        <v>D</v>
      </c>
      <c r="CQ27" s="1540">
        <f t="shared" si="207"/>
        <v>0</v>
      </c>
      <c r="CR27" s="1540">
        <f t="shared" si="151"/>
        <v>0</v>
      </c>
      <c r="CS27" s="1540">
        <f t="shared" si="152"/>
        <v>0</v>
      </c>
      <c r="CT27" s="1540">
        <f t="shared" si="153"/>
        <v>0</v>
      </c>
      <c r="CU27" s="1540">
        <f t="shared" si="154"/>
        <v>0</v>
      </c>
      <c r="CW27" s="1457" t="str">
        <f>IFERROR((VLOOKUP(CN27,'BİLGİ GİR'!$V$107:$AA$119,6,0)),"")</f>
        <v/>
      </c>
      <c r="CX27" s="5101"/>
      <c r="CY27" s="1545" t="s">
        <v>8</v>
      </c>
      <c r="CZ27" s="1547">
        <f>'BİLGİ GİR'!CC112</f>
        <v>0</v>
      </c>
      <c r="DA27" s="1547"/>
      <c r="DB27" s="1547">
        <f>'BİLGİ GİR'!CE112</f>
        <v>0</v>
      </c>
      <c r="DC27" s="1547"/>
      <c r="DD27" s="1547">
        <f>'BİLGİ GİR'!CG112</f>
        <v>0</v>
      </c>
      <c r="DE27" s="1547"/>
      <c r="DF27" s="1547">
        <f>'BİLGİ GİR'!CI112</f>
        <v>0</v>
      </c>
      <c r="DG27" s="1547"/>
      <c r="DH27" s="1547">
        <f>'BİLGİ GİR'!CK112</f>
        <v>0</v>
      </c>
      <c r="DI27" s="1547"/>
      <c r="DJ27" s="1547">
        <f>'BİLGİ GİR'!CM112</f>
        <v>0</v>
      </c>
      <c r="DK27" s="1547"/>
      <c r="DL27" s="1547">
        <f>'BİLGİ GİR'!CO112</f>
        <v>0</v>
      </c>
      <c r="DM27" s="1547"/>
      <c r="DN27" s="33"/>
      <c r="DO27" s="5092"/>
      <c r="DP27" s="2268" t="s">
        <v>8</v>
      </c>
      <c r="DQ27" s="2251">
        <f t="shared" si="155"/>
        <v>0</v>
      </c>
      <c r="DR27" s="3857"/>
      <c r="DS27" s="2252">
        <f t="shared" si="45"/>
        <v>0</v>
      </c>
      <c r="DT27" s="3857"/>
      <c r="DU27" s="2252">
        <f t="shared" si="46"/>
        <v>0</v>
      </c>
      <c r="DV27" s="3857"/>
      <c r="DW27" s="2252">
        <f t="shared" si="47"/>
        <v>0</v>
      </c>
      <c r="DX27" s="3857"/>
      <c r="DY27" s="2252">
        <f t="shared" si="48"/>
        <v>0</v>
      </c>
      <c r="DZ27" s="3857"/>
      <c r="EA27" s="2253">
        <f t="shared" si="49"/>
        <v>0</v>
      </c>
      <c r="EB27" s="3857"/>
      <c r="EC27" s="2254">
        <f t="shared" si="156"/>
        <v>0</v>
      </c>
      <c r="ED27" s="3857"/>
      <c r="EE27" s="2251">
        <f t="shared" si="157"/>
        <v>0</v>
      </c>
      <c r="EF27" s="3859"/>
      <c r="EG27" s="2252">
        <f t="shared" si="50"/>
        <v>0</v>
      </c>
      <c r="EH27" s="3859"/>
      <c r="EI27" s="2252">
        <f t="shared" si="51"/>
        <v>0</v>
      </c>
      <c r="EJ27" s="3859"/>
      <c r="EK27" s="2252">
        <f t="shared" si="52"/>
        <v>0</v>
      </c>
      <c r="EL27" s="3859"/>
      <c r="EM27" s="2252">
        <f t="shared" si="53"/>
        <v>0</v>
      </c>
      <c r="EN27" s="3859"/>
      <c r="EO27" s="2253">
        <f t="shared" si="54"/>
        <v>0</v>
      </c>
      <c r="EP27" s="3859"/>
      <c r="EQ27" s="2254">
        <f t="shared" si="55"/>
        <v>0</v>
      </c>
      <c r="ER27" s="3859"/>
      <c r="ES27" s="2251">
        <f t="shared" si="158"/>
        <v>0</v>
      </c>
      <c r="ET27" s="3859"/>
      <c r="EU27" s="2252">
        <f t="shared" si="56"/>
        <v>0</v>
      </c>
      <c r="EV27" s="3859"/>
      <c r="EW27" s="2252">
        <f t="shared" si="57"/>
        <v>0</v>
      </c>
      <c r="EX27" s="3859"/>
      <c r="EY27" s="2252">
        <f t="shared" si="58"/>
        <v>0</v>
      </c>
      <c r="EZ27" s="3859"/>
      <c r="FA27" s="2252">
        <f t="shared" si="59"/>
        <v>0</v>
      </c>
      <c r="FB27" s="3859"/>
      <c r="FC27" s="2253">
        <f t="shared" si="60"/>
        <v>0</v>
      </c>
      <c r="FD27" s="3859"/>
      <c r="FE27" s="2254">
        <f t="shared" si="61"/>
        <v>0</v>
      </c>
      <c r="FF27" s="3859"/>
      <c r="FG27" s="2251">
        <f t="shared" si="159"/>
        <v>0</v>
      </c>
      <c r="FH27" s="3859"/>
      <c r="FI27" s="2252">
        <f t="shared" si="62"/>
        <v>0</v>
      </c>
      <c r="FJ27" s="3859"/>
      <c r="FK27" s="2252">
        <f t="shared" si="63"/>
        <v>0</v>
      </c>
      <c r="FL27" s="3859"/>
      <c r="FM27" s="2252">
        <f t="shared" si="64"/>
        <v>0</v>
      </c>
      <c r="FN27" s="3859"/>
      <c r="FO27" s="2252">
        <f t="shared" si="65"/>
        <v>0</v>
      </c>
      <c r="FP27" s="3859"/>
      <c r="FQ27" s="2253">
        <f t="shared" si="66"/>
        <v>0</v>
      </c>
      <c r="FR27" s="3859"/>
      <c r="FS27" s="2254">
        <f t="shared" si="67"/>
        <v>0</v>
      </c>
      <c r="FT27" s="3859"/>
      <c r="FU27" s="2251">
        <f t="shared" si="160"/>
        <v>0</v>
      </c>
      <c r="FV27" s="3859"/>
      <c r="FW27" s="2252">
        <f t="shared" si="68"/>
        <v>0</v>
      </c>
      <c r="FX27" s="3859"/>
      <c r="FY27" s="2252">
        <f t="shared" si="69"/>
        <v>0</v>
      </c>
      <c r="FZ27" s="3859"/>
      <c r="GA27" s="2252">
        <f t="shared" si="70"/>
        <v>0</v>
      </c>
      <c r="GB27" s="3859"/>
      <c r="GC27" s="2252">
        <f t="shared" si="71"/>
        <v>0</v>
      </c>
      <c r="GD27" s="3859"/>
      <c r="GE27" s="2253">
        <f t="shared" si="72"/>
        <v>0</v>
      </c>
      <c r="GF27" s="3859"/>
      <c r="GG27" s="2254">
        <f t="shared" si="73"/>
        <v>0</v>
      </c>
      <c r="GH27" s="3865"/>
      <c r="GK27" s="4109"/>
      <c r="GL27" s="1487" t="str">
        <f t="shared" si="161"/>
        <v/>
      </c>
      <c r="GM27" s="1515"/>
      <c r="GN27" s="1487" t="str">
        <f t="shared" si="74"/>
        <v/>
      </c>
      <c r="GO27" s="1515"/>
      <c r="GP27" s="1487" t="str">
        <f t="shared" si="75"/>
        <v/>
      </c>
      <c r="GQ27" s="1515"/>
      <c r="GR27" s="1487" t="str">
        <f t="shared" si="76"/>
        <v/>
      </c>
      <c r="GS27" s="1515"/>
      <c r="GT27" s="1487" t="str">
        <f t="shared" si="77"/>
        <v/>
      </c>
      <c r="GU27" s="1500"/>
      <c r="GV27" s="1497" t="str">
        <f t="shared" si="162"/>
        <v/>
      </c>
      <c r="GW27" s="1515"/>
      <c r="GX27" s="1487" t="str">
        <f t="shared" si="163"/>
        <v/>
      </c>
      <c r="GY27" s="1517"/>
      <c r="GZ27" s="1494" t="str">
        <f t="shared" si="164"/>
        <v/>
      </c>
      <c r="HA27" s="1515"/>
      <c r="HB27" s="1490" t="str">
        <f t="shared" si="78"/>
        <v/>
      </c>
      <c r="HC27" s="1515"/>
      <c r="HD27" s="1490" t="str">
        <f t="shared" si="79"/>
        <v/>
      </c>
      <c r="HE27" s="1515"/>
      <c r="HF27" s="1490" t="str">
        <f t="shared" si="80"/>
        <v/>
      </c>
      <c r="HG27" s="1515"/>
      <c r="HH27" s="1490" t="str">
        <f t="shared" si="81"/>
        <v/>
      </c>
      <c r="HI27" s="1500"/>
      <c r="HJ27" s="1506" t="str">
        <f t="shared" si="82"/>
        <v/>
      </c>
      <c r="HK27" s="1515"/>
      <c r="HL27" s="1490" t="str">
        <f t="shared" si="165"/>
        <v/>
      </c>
      <c r="HM27" s="1517"/>
      <c r="HN27" s="1503" t="str">
        <f t="shared" si="83"/>
        <v/>
      </c>
      <c r="HO27" s="1515"/>
      <c r="HP27" s="1487" t="str">
        <f t="shared" si="84"/>
        <v/>
      </c>
      <c r="HQ27" s="1515"/>
      <c r="HR27" s="1487" t="str">
        <f t="shared" si="85"/>
        <v/>
      </c>
      <c r="HS27" s="1515"/>
      <c r="HT27" s="1487" t="str">
        <f t="shared" si="86"/>
        <v/>
      </c>
      <c r="HU27" s="1515"/>
      <c r="HV27" s="1487" t="str">
        <f t="shared" si="87"/>
        <v/>
      </c>
      <c r="HW27" s="1500"/>
      <c r="HX27" s="1497" t="str">
        <f t="shared" si="88"/>
        <v/>
      </c>
      <c r="HY27" s="1515"/>
      <c r="HZ27" s="1487" t="str">
        <f t="shared" si="89"/>
        <v/>
      </c>
      <c r="IA27" s="1517"/>
      <c r="IB27" s="1494" t="str">
        <f t="shared" si="90"/>
        <v/>
      </c>
      <c r="IC27" s="1515"/>
      <c r="ID27" s="1490" t="str">
        <f t="shared" si="91"/>
        <v/>
      </c>
      <c r="IE27" s="1515"/>
      <c r="IF27" s="1490" t="str">
        <f t="shared" si="92"/>
        <v/>
      </c>
      <c r="IG27" s="1515"/>
      <c r="IH27" s="1490" t="str">
        <f t="shared" si="93"/>
        <v/>
      </c>
      <c r="II27" s="1515"/>
      <c r="IJ27" s="1490" t="str">
        <f t="shared" si="94"/>
        <v/>
      </c>
      <c r="IK27" s="1500"/>
      <c r="IL27" s="1506" t="str">
        <f t="shared" si="95"/>
        <v/>
      </c>
      <c r="IM27" s="1515"/>
      <c r="IN27" s="1490" t="str">
        <f t="shared" si="96"/>
        <v/>
      </c>
      <c r="IO27" s="1517"/>
      <c r="IP27" s="1509" t="str">
        <f t="shared" si="97"/>
        <v/>
      </c>
      <c r="IQ27" s="1515"/>
      <c r="IR27" s="1422" t="str">
        <f t="shared" si="98"/>
        <v/>
      </c>
      <c r="IS27" s="1515"/>
      <c r="IT27" s="1422" t="str">
        <f t="shared" si="99"/>
        <v/>
      </c>
      <c r="IU27" s="1515"/>
      <c r="IV27" s="1422" t="str">
        <f t="shared" si="100"/>
        <v/>
      </c>
      <c r="IW27" s="1515"/>
      <c r="IX27" s="1422" t="str">
        <f t="shared" si="101"/>
        <v/>
      </c>
      <c r="IY27" s="1500"/>
      <c r="IZ27" s="1512" t="str">
        <f t="shared" si="102"/>
        <v/>
      </c>
      <c r="JA27" s="1515"/>
      <c r="JB27" s="1422" t="str">
        <f t="shared" si="103"/>
        <v/>
      </c>
      <c r="JC27" s="1517"/>
      <c r="JD27" s="38"/>
      <c r="JE27" s="1571">
        <f t="shared" si="166"/>
        <v>0</v>
      </c>
      <c r="JF27" s="1555">
        <f t="shared" si="167"/>
        <v>0</v>
      </c>
      <c r="JG27" s="1555">
        <f t="shared" si="168"/>
        <v>0</v>
      </c>
      <c r="JH27" s="1555">
        <f t="shared" si="169"/>
        <v>0</v>
      </c>
      <c r="JI27" s="1555">
        <f t="shared" si="170"/>
        <v>0</v>
      </c>
      <c r="JJ27" s="1566">
        <f t="shared" si="171"/>
        <v>0</v>
      </c>
      <c r="JK27" s="1522">
        <f t="shared" si="172"/>
        <v>0</v>
      </c>
      <c r="JL27" s="1523">
        <f t="shared" si="173"/>
        <v>0</v>
      </c>
      <c r="JM27" s="1523">
        <f t="shared" si="174"/>
        <v>0</v>
      </c>
      <c r="JN27" s="1560">
        <f t="shared" si="175"/>
        <v>0</v>
      </c>
      <c r="JO27" s="1563" t="str">
        <f t="shared" si="188"/>
        <v/>
      </c>
      <c r="JP27" s="1563"/>
      <c r="JQ27" s="1563" t="str">
        <f t="shared" si="104"/>
        <v/>
      </c>
      <c r="JR27" s="1563"/>
      <c r="JS27" s="1563" t="str">
        <f t="shared" si="105"/>
        <v/>
      </c>
      <c r="JT27" s="1563"/>
      <c r="JU27" s="1563" t="str">
        <f t="shared" si="106"/>
        <v/>
      </c>
      <c r="JV27" s="1563"/>
      <c r="JW27" s="1563" t="str">
        <f t="shared" si="107"/>
        <v/>
      </c>
      <c r="JX27" s="1563"/>
      <c r="JY27" s="1563" t="str">
        <f t="shared" si="108"/>
        <v/>
      </c>
      <c r="JZ27" s="1563"/>
      <c r="KA27" s="1563" t="str">
        <f t="shared" si="109"/>
        <v/>
      </c>
      <c r="KB27" s="1563"/>
      <c r="KC27" s="1563" t="str">
        <f t="shared" si="110"/>
        <v/>
      </c>
      <c r="KD27" s="1563"/>
      <c r="KE27" s="1563" t="str">
        <f t="shared" si="111"/>
        <v/>
      </c>
      <c r="KF27" s="1563"/>
      <c r="KG27" s="1563" t="str">
        <f t="shared" si="112"/>
        <v/>
      </c>
      <c r="KH27" s="1563"/>
      <c r="KI27" s="1563" t="str">
        <f t="shared" si="113"/>
        <v/>
      </c>
      <c r="KJ27" s="1563"/>
      <c r="KK27" s="1563" t="str">
        <f t="shared" si="114"/>
        <v/>
      </c>
      <c r="KL27" s="1563"/>
      <c r="KM27" s="1563" t="str">
        <f t="shared" si="115"/>
        <v/>
      </c>
      <c r="KN27" s="1563"/>
      <c r="KO27" s="1563" t="str">
        <f t="shared" si="116"/>
        <v/>
      </c>
      <c r="KP27" s="1563"/>
      <c r="KQ27" s="1563" t="str">
        <f t="shared" si="117"/>
        <v/>
      </c>
      <c r="KR27" s="1563"/>
      <c r="KS27" s="1563" t="str">
        <f t="shared" si="118"/>
        <v/>
      </c>
      <c r="KT27" s="1563"/>
      <c r="KU27" s="1563" t="str">
        <f t="shared" si="119"/>
        <v/>
      </c>
      <c r="KV27" s="1563"/>
      <c r="KW27" s="1563" t="str">
        <f t="shared" si="120"/>
        <v/>
      </c>
      <c r="KX27" s="1563"/>
      <c r="KY27" s="1563" t="str">
        <f t="shared" si="121"/>
        <v/>
      </c>
      <c r="KZ27" s="1563"/>
      <c r="LA27" s="1563" t="str">
        <f t="shared" si="122"/>
        <v/>
      </c>
      <c r="LB27" s="1563"/>
      <c r="LC27" s="1563" t="str">
        <f t="shared" si="123"/>
        <v/>
      </c>
      <c r="LD27" s="1563"/>
      <c r="LE27" s="1563" t="str">
        <f t="shared" si="124"/>
        <v/>
      </c>
      <c r="LF27" s="1563"/>
      <c r="LG27" s="1563" t="str">
        <f t="shared" si="125"/>
        <v/>
      </c>
      <c r="LH27" s="1563"/>
      <c r="LI27" s="1563" t="str">
        <f t="shared" si="126"/>
        <v/>
      </c>
      <c r="LJ27" s="1563"/>
      <c r="LK27" s="1563" t="str">
        <f t="shared" si="127"/>
        <v/>
      </c>
      <c r="LL27" s="1563"/>
      <c r="LM27" s="1563" t="str">
        <f t="shared" si="128"/>
        <v/>
      </c>
      <c r="LN27" s="1563"/>
      <c r="LO27" s="1563" t="str">
        <f t="shared" si="129"/>
        <v/>
      </c>
      <c r="LP27" s="1563"/>
      <c r="LQ27" s="1563" t="str">
        <f t="shared" si="130"/>
        <v/>
      </c>
      <c r="LR27" s="1563"/>
      <c r="LS27" s="1563" t="str">
        <f t="shared" si="131"/>
        <v/>
      </c>
      <c r="LT27" s="1563"/>
      <c r="LU27" s="1563" t="str">
        <f t="shared" si="132"/>
        <v/>
      </c>
      <c r="LV27" s="1563"/>
      <c r="LW27" s="1563" t="str">
        <f t="shared" si="133"/>
        <v/>
      </c>
      <c r="LX27" s="1563"/>
      <c r="LY27" s="1563" t="str">
        <f t="shared" si="134"/>
        <v/>
      </c>
      <c r="LZ27" s="1563"/>
      <c r="MA27" s="1563" t="str">
        <f t="shared" si="135"/>
        <v/>
      </c>
      <c r="MB27" s="1563"/>
      <c r="MC27" s="1563" t="str">
        <f t="shared" si="136"/>
        <v/>
      </c>
      <c r="MD27" s="1563"/>
      <c r="ME27" s="1563" t="str">
        <f t="shared" si="137"/>
        <v/>
      </c>
      <c r="MF27" s="1563"/>
      <c r="MG27" s="1572">
        <f t="shared" si="189"/>
        <v>0</v>
      </c>
      <c r="MH27" s="38"/>
      <c r="MI27" s="1571">
        <f t="shared" si="190"/>
        <v>0</v>
      </c>
      <c r="MJ27" s="1555">
        <f t="shared" si="138"/>
        <v>0</v>
      </c>
      <c r="MK27" s="1555">
        <f t="shared" si="138"/>
        <v>0</v>
      </c>
      <c r="ML27" s="1555">
        <f t="shared" si="138"/>
        <v>0</v>
      </c>
      <c r="MM27" s="1555">
        <f t="shared" si="138"/>
        <v>0</v>
      </c>
      <c r="MN27" s="1555">
        <f t="shared" si="138"/>
        <v>0</v>
      </c>
      <c r="MO27" s="1579">
        <f t="shared" si="138"/>
        <v>0</v>
      </c>
      <c r="MP27" s="38">
        <f t="shared" si="176"/>
        <v>0</v>
      </c>
      <c r="MQ27" s="38"/>
      <c r="MR27" s="1557"/>
      <c r="MS27" s="1557"/>
      <c r="MT27" s="1557"/>
      <c r="MU27" s="1557"/>
      <c r="MV27" s="1557"/>
      <c r="MW27" s="1557"/>
      <c r="MX27" s="1557"/>
      <c r="MY27" s="1537"/>
      <c r="MZ27" s="1537"/>
      <c r="NA27" s="38"/>
      <c r="NB27" s="1585">
        <f t="shared" si="191"/>
        <v>0</v>
      </c>
      <c r="NC27" s="1554">
        <f t="shared" si="177"/>
        <v>0</v>
      </c>
      <c r="ND27" s="1554">
        <f t="shared" si="178"/>
        <v>0</v>
      </c>
      <c r="NE27" s="1554">
        <f t="shared" si="179"/>
        <v>0</v>
      </c>
      <c r="NF27" s="1554">
        <f t="shared" si="180"/>
        <v>0</v>
      </c>
      <c r="NG27" s="1554">
        <f t="shared" si="181"/>
        <v>0</v>
      </c>
      <c r="NH27" s="1554">
        <f t="shared" si="182"/>
        <v>0</v>
      </c>
      <c r="NI27" s="1587">
        <f t="shared" si="192"/>
        <v>0</v>
      </c>
      <c r="NK27" s="1"/>
      <c r="NL27" s="1"/>
      <c r="NM27" s="1"/>
      <c r="NN27" s="1"/>
      <c r="NO27" s="1"/>
      <c r="NP27" s="5105"/>
      <c r="NQ27" s="5105"/>
      <c r="NR27" s="5105"/>
      <c r="NS27" s="5105"/>
      <c r="NT27" s="5105"/>
      <c r="NU27" s="5105"/>
      <c r="NV27" s="5105"/>
      <c r="NW27" s="5105"/>
      <c r="NX27" s="5105"/>
    </row>
    <row r="28" spans="3:388" s="1337" customFormat="1" ht="11.25" customHeight="1" thickBot="1">
      <c r="C28" s="1538" t="str">
        <f t="shared" si="139"/>
        <v>T</v>
      </c>
      <c r="D28" s="1539">
        <f t="shared" si="140"/>
        <v>0</v>
      </c>
      <c r="E28" s="1539">
        <f t="shared" si="141"/>
        <v>0</v>
      </c>
      <c r="F28" s="1539">
        <f t="shared" si="142"/>
        <v>0</v>
      </c>
      <c r="G28" s="1539">
        <f t="shared" si="143"/>
        <v>0</v>
      </c>
      <c r="H28" s="1539">
        <f t="shared" si="144"/>
        <v>0</v>
      </c>
      <c r="I28" s="1534"/>
      <c r="J28" s="1340"/>
      <c r="L28" s="1419" t="str">
        <f t="shared" si="145"/>
        <v>T</v>
      </c>
      <c r="M28" s="1540">
        <f t="shared" si="183"/>
        <v>0</v>
      </c>
      <c r="N28" s="1540">
        <f t="shared" si="146"/>
        <v>0</v>
      </c>
      <c r="O28" s="1540">
        <f t="shared" si="147"/>
        <v>0</v>
      </c>
      <c r="P28" s="1540">
        <f t="shared" si="148"/>
        <v>0</v>
      </c>
      <c r="Q28" s="1540">
        <f t="shared" si="149"/>
        <v>0</v>
      </c>
      <c r="R28" s="1536"/>
      <c r="S28" s="1537"/>
      <c r="T28" s="1412"/>
      <c r="U28" s="1412"/>
      <c r="V28" s="1412"/>
      <c r="W28" s="1537"/>
      <c r="X28" s="1537"/>
      <c r="Y28" s="1537"/>
      <c r="Z28" s="1537"/>
      <c r="AA28" s="1537"/>
      <c r="AB28" s="1537"/>
      <c r="AC28" s="1537"/>
      <c r="AD28" s="1537"/>
      <c r="AE28" s="1537"/>
      <c r="AF28" s="1537"/>
      <c r="AG28" s="1537"/>
      <c r="AH28" s="1537"/>
      <c r="AI28" s="1537"/>
      <c r="AJ28" s="1537"/>
      <c r="AK28" s="1537"/>
      <c r="AL28" s="1537"/>
      <c r="AM28" s="1537"/>
      <c r="AN28" s="1537"/>
      <c r="AO28" s="1537"/>
      <c r="AP28" s="1537"/>
      <c r="AQ28" s="1537"/>
      <c r="AR28" s="1537"/>
      <c r="AS28" s="1537"/>
      <c r="AT28" s="1537"/>
      <c r="AU28" s="1537"/>
      <c r="AV28" s="1537"/>
      <c r="AW28" s="1537"/>
      <c r="AX28" s="1537"/>
      <c r="AY28" s="1537"/>
      <c r="AZ28" s="1537"/>
      <c r="BA28" s="1537"/>
      <c r="BB28" s="1537"/>
      <c r="BC28" s="1537"/>
      <c r="BD28" s="1537"/>
      <c r="BE28" s="1537"/>
      <c r="BF28" s="1537"/>
      <c r="BG28" s="1537"/>
      <c r="BH28" s="1537"/>
      <c r="BI28" s="1537"/>
      <c r="BJ28" s="1537"/>
      <c r="BK28" s="1537"/>
      <c r="BL28" s="1537"/>
      <c r="BM28" s="1537"/>
      <c r="BN28" s="1537"/>
      <c r="BO28" s="1537"/>
      <c r="BP28" s="1537"/>
      <c r="BQ28" s="1537"/>
      <c r="BR28" s="1537"/>
      <c r="BS28" s="1537"/>
      <c r="BT28" s="1537"/>
      <c r="BU28" s="1537"/>
      <c r="BV28" s="1537"/>
      <c r="BW28" s="1537"/>
      <c r="BX28" s="1537"/>
      <c r="BY28" s="1537"/>
      <c r="BZ28" s="1537"/>
      <c r="CA28" s="1537"/>
      <c r="CB28" s="1537"/>
      <c r="CC28" s="1537"/>
      <c r="CD28" s="1537"/>
      <c r="CE28" s="1537"/>
      <c r="CF28" s="1537"/>
      <c r="CG28" s="1537"/>
      <c r="CH28" s="1537"/>
      <c r="CI28" s="1537"/>
      <c r="CJ28" s="1537"/>
      <c r="CK28" s="1537"/>
      <c r="CL28" s="1537"/>
      <c r="CM28" s="5073">
        <f>'BİLGİ GİR'!F113</f>
        <v>0</v>
      </c>
      <c r="CN28" s="2401" t="str">
        <f>IF(CM28="","",(CM28&amp;(COUNTIF($CM$16:CM29,CM28))))</f>
        <v>07</v>
      </c>
      <c r="CO28" s="1596" t="str">
        <f t="shared" ref="CO28" si="220">DO28</f>
        <v/>
      </c>
      <c r="CP28" s="1541" t="str">
        <f t="shared" ref="CP28" si="221">DO28&amp;DP28</f>
        <v>T</v>
      </c>
      <c r="CQ28" s="1540">
        <f t="shared" si="207"/>
        <v>0</v>
      </c>
      <c r="CR28" s="1540">
        <f t="shared" si="151"/>
        <v>0</v>
      </c>
      <c r="CS28" s="1540">
        <f t="shared" si="152"/>
        <v>0</v>
      </c>
      <c r="CT28" s="1540">
        <f t="shared" si="153"/>
        <v>0</v>
      </c>
      <c r="CU28" s="1540">
        <f t="shared" si="154"/>
        <v>0</v>
      </c>
      <c r="CW28" s="1457" t="str">
        <f>IFERROR((VLOOKUP(CN28,'BİLGİ GİR'!$V$107:$AA$119,6,0)),"")</f>
        <v/>
      </c>
      <c r="CX28" s="5100" t="str">
        <f>'BİLGİ GİR'!F113&amp;CHAR(10)&amp;'BİLGİ GİR'!K113&amp;"-"&amp;'BİLGİ GİR'!L113&amp;"-"&amp;'BİLGİ GİR'!M113</f>
        <v xml:space="preserve">
--</v>
      </c>
      <c r="CY28" s="1542" t="s">
        <v>7</v>
      </c>
      <c r="CZ28" s="1544">
        <f>'BİLGİ GİR'!CB113</f>
        <v>0</v>
      </c>
      <c r="DA28" s="1544"/>
      <c r="DB28" s="1544">
        <f>'BİLGİ GİR'!CD113</f>
        <v>0</v>
      </c>
      <c r="DC28" s="1544"/>
      <c r="DD28" s="1544">
        <f>'BİLGİ GİR'!CF113</f>
        <v>0</v>
      </c>
      <c r="DE28" s="1544"/>
      <c r="DF28" s="1544">
        <f>'BİLGİ GİR'!CH113</f>
        <v>0</v>
      </c>
      <c r="DG28" s="1544"/>
      <c r="DH28" s="1544">
        <f>'BİLGİ GİR'!CJ113</f>
        <v>0</v>
      </c>
      <c r="DI28" s="1544"/>
      <c r="DJ28" s="1544">
        <f>'BİLGİ GİR'!CL113</f>
        <v>0</v>
      </c>
      <c r="DK28" s="1544"/>
      <c r="DL28" s="1544">
        <f>'BİLGİ GİR'!CN113</f>
        <v>0</v>
      </c>
      <c r="DM28" s="1544"/>
      <c r="DN28" s="1453"/>
      <c r="DO28" s="5091" t="str">
        <f t="shared" ref="DO28" si="222">IF(CX28="
--","",CX28)</f>
        <v/>
      </c>
      <c r="DP28" s="2269" t="s">
        <v>7</v>
      </c>
      <c r="DQ28" s="2256">
        <f t="shared" si="155"/>
        <v>0</v>
      </c>
      <c r="DR28" s="3858"/>
      <c r="DS28" s="2257">
        <f t="shared" si="45"/>
        <v>0</v>
      </c>
      <c r="DT28" s="3858"/>
      <c r="DU28" s="2257">
        <f t="shared" si="46"/>
        <v>0</v>
      </c>
      <c r="DV28" s="3858"/>
      <c r="DW28" s="2257">
        <f t="shared" si="47"/>
        <v>0</v>
      </c>
      <c r="DX28" s="3858"/>
      <c r="DY28" s="2257">
        <f t="shared" si="48"/>
        <v>0</v>
      </c>
      <c r="DZ28" s="3858"/>
      <c r="EA28" s="2258">
        <f t="shared" si="49"/>
        <v>0</v>
      </c>
      <c r="EB28" s="3858"/>
      <c r="EC28" s="2259">
        <f t="shared" si="156"/>
        <v>0</v>
      </c>
      <c r="ED28" s="3858"/>
      <c r="EE28" s="2256">
        <f t="shared" si="157"/>
        <v>0</v>
      </c>
      <c r="EF28" s="3860"/>
      <c r="EG28" s="2257">
        <f t="shared" si="50"/>
        <v>0</v>
      </c>
      <c r="EH28" s="3860"/>
      <c r="EI28" s="2257">
        <f t="shared" si="51"/>
        <v>0</v>
      </c>
      <c r="EJ28" s="3860"/>
      <c r="EK28" s="2257">
        <f t="shared" si="52"/>
        <v>0</v>
      </c>
      <c r="EL28" s="3860"/>
      <c r="EM28" s="2257">
        <f t="shared" si="53"/>
        <v>0</v>
      </c>
      <c r="EN28" s="3860"/>
      <c r="EO28" s="2258">
        <f t="shared" si="54"/>
        <v>0</v>
      </c>
      <c r="EP28" s="3860"/>
      <c r="EQ28" s="2259">
        <f t="shared" si="55"/>
        <v>0</v>
      </c>
      <c r="ER28" s="3860"/>
      <c r="ES28" s="2256">
        <f t="shared" si="158"/>
        <v>0</v>
      </c>
      <c r="ET28" s="3860"/>
      <c r="EU28" s="2257">
        <f t="shared" si="56"/>
        <v>0</v>
      </c>
      <c r="EV28" s="3860"/>
      <c r="EW28" s="2257">
        <f t="shared" si="57"/>
        <v>0</v>
      </c>
      <c r="EX28" s="3860"/>
      <c r="EY28" s="2257">
        <f t="shared" si="58"/>
        <v>0</v>
      </c>
      <c r="EZ28" s="3860"/>
      <c r="FA28" s="2257">
        <f t="shared" si="59"/>
        <v>0</v>
      </c>
      <c r="FB28" s="3860"/>
      <c r="FC28" s="2258">
        <f t="shared" si="60"/>
        <v>0</v>
      </c>
      <c r="FD28" s="3860"/>
      <c r="FE28" s="2259">
        <f t="shared" si="61"/>
        <v>0</v>
      </c>
      <c r="FF28" s="3860"/>
      <c r="FG28" s="2256">
        <f t="shared" si="159"/>
        <v>0</v>
      </c>
      <c r="FH28" s="3860"/>
      <c r="FI28" s="2257">
        <f t="shared" si="62"/>
        <v>0</v>
      </c>
      <c r="FJ28" s="3860"/>
      <c r="FK28" s="2257">
        <f t="shared" si="63"/>
        <v>0</v>
      </c>
      <c r="FL28" s="3860"/>
      <c r="FM28" s="2257">
        <f t="shared" si="64"/>
        <v>0</v>
      </c>
      <c r="FN28" s="3860"/>
      <c r="FO28" s="2257">
        <f t="shared" si="65"/>
        <v>0</v>
      </c>
      <c r="FP28" s="3860"/>
      <c r="FQ28" s="2258">
        <f t="shared" si="66"/>
        <v>0</v>
      </c>
      <c r="FR28" s="3860"/>
      <c r="FS28" s="2259">
        <f t="shared" si="67"/>
        <v>0</v>
      </c>
      <c r="FT28" s="3860"/>
      <c r="FU28" s="2256">
        <f t="shared" si="160"/>
        <v>0</v>
      </c>
      <c r="FV28" s="3860"/>
      <c r="FW28" s="2257">
        <f t="shared" si="68"/>
        <v>0</v>
      </c>
      <c r="FX28" s="3860"/>
      <c r="FY28" s="2257">
        <f t="shared" si="69"/>
        <v>0</v>
      </c>
      <c r="FZ28" s="3860"/>
      <c r="GA28" s="2257">
        <f t="shared" si="70"/>
        <v>0</v>
      </c>
      <c r="GB28" s="3860"/>
      <c r="GC28" s="2257">
        <f t="shared" si="71"/>
        <v>0</v>
      </c>
      <c r="GD28" s="3860"/>
      <c r="GE28" s="2258">
        <f t="shared" si="72"/>
        <v>0</v>
      </c>
      <c r="GF28" s="3860"/>
      <c r="GG28" s="2259">
        <f t="shared" si="73"/>
        <v>0</v>
      </c>
      <c r="GH28" s="3866"/>
      <c r="GK28" s="4108" t="str">
        <f t="shared" ref="GK28" si="223">DO28</f>
        <v/>
      </c>
      <c r="GL28" s="1487" t="str">
        <f t="shared" si="161"/>
        <v/>
      </c>
      <c r="GM28" s="1515"/>
      <c r="GN28" s="1487" t="str">
        <f t="shared" si="74"/>
        <v/>
      </c>
      <c r="GO28" s="1515"/>
      <c r="GP28" s="1487" t="str">
        <f t="shared" si="75"/>
        <v/>
      </c>
      <c r="GQ28" s="1515"/>
      <c r="GR28" s="1487" t="str">
        <f t="shared" si="76"/>
        <v/>
      </c>
      <c r="GS28" s="1515"/>
      <c r="GT28" s="1487" t="str">
        <f t="shared" si="77"/>
        <v/>
      </c>
      <c r="GU28" s="1500"/>
      <c r="GV28" s="1497" t="str">
        <f t="shared" si="162"/>
        <v/>
      </c>
      <c r="GW28" s="1515"/>
      <c r="GX28" s="1487" t="str">
        <f t="shared" si="163"/>
        <v/>
      </c>
      <c r="GY28" s="1517"/>
      <c r="GZ28" s="1494" t="str">
        <f t="shared" si="164"/>
        <v/>
      </c>
      <c r="HA28" s="1515"/>
      <c r="HB28" s="1490" t="str">
        <f t="shared" si="78"/>
        <v/>
      </c>
      <c r="HC28" s="1515"/>
      <c r="HD28" s="1490" t="str">
        <f t="shared" si="79"/>
        <v/>
      </c>
      <c r="HE28" s="1515"/>
      <c r="HF28" s="1490" t="str">
        <f t="shared" si="80"/>
        <v/>
      </c>
      <c r="HG28" s="1515"/>
      <c r="HH28" s="1490" t="str">
        <f t="shared" si="81"/>
        <v/>
      </c>
      <c r="HI28" s="1500"/>
      <c r="HJ28" s="1506" t="str">
        <f t="shared" si="82"/>
        <v/>
      </c>
      <c r="HK28" s="1515"/>
      <c r="HL28" s="1490" t="str">
        <f t="shared" si="165"/>
        <v/>
      </c>
      <c r="HM28" s="1517"/>
      <c r="HN28" s="1503" t="str">
        <f t="shared" si="83"/>
        <v/>
      </c>
      <c r="HO28" s="1515"/>
      <c r="HP28" s="1487" t="str">
        <f t="shared" si="84"/>
        <v/>
      </c>
      <c r="HQ28" s="1515"/>
      <c r="HR28" s="1487" t="str">
        <f t="shared" si="85"/>
        <v/>
      </c>
      <c r="HS28" s="1515"/>
      <c r="HT28" s="1487" t="str">
        <f t="shared" si="86"/>
        <v/>
      </c>
      <c r="HU28" s="1515"/>
      <c r="HV28" s="1487" t="str">
        <f t="shared" si="87"/>
        <v/>
      </c>
      <c r="HW28" s="1500"/>
      <c r="HX28" s="1497" t="str">
        <f t="shared" si="88"/>
        <v/>
      </c>
      <c r="HY28" s="1515"/>
      <c r="HZ28" s="1487" t="str">
        <f t="shared" si="89"/>
        <v/>
      </c>
      <c r="IA28" s="1517"/>
      <c r="IB28" s="1494" t="str">
        <f t="shared" si="90"/>
        <v/>
      </c>
      <c r="IC28" s="1515"/>
      <c r="ID28" s="1490" t="str">
        <f t="shared" si="91"/>
        <v/>
      </c>
      <c r="IE28" s="1515"/>
      <c r="IF28" s="1490" t="str">
        <f t="shared" si="92"/>
        <v/>
      </c>
      <c r="IG28" s="1515"/>
      <c r="IH28" s="1490" t="str">
        <f t="shared" si="93"/>
        <v/>
      </c>
      <c r="II28" s="1515"/>
      <c r="IJ28" s="1490" t="str">
        <f t="shared" si="94"/>
        <v/>
      </c>
      <c r="IK28" s="1500"/>
      <c r="IL28" s="1506" t="str">
        <f t="shared" si="95"/>
        <v/>
      </c>
      <c r="IM28" s="1515"/>
      <c r="IN28" s="1490" t="str">
        <f t="shared" si="96"/>
        <v/>
      </c>
      <c r="IO28" s="1517"/>
      <c r="IP28" s="1509" t="str">
        <f t="shared" si="97"/>
        <v/>
      </c>
      <c r="IQ28" s="1515"/>
      <c r="IR28" s="1422" t="str">
        <f t="shared" si="98"/>
        <v/>
      </c>
      <c r="IS28" s="1515"/>
      <c r="IT28" s="1422" t="str">
        <f t="shared" si="99"/>
        <v/>
      </c>
      <c r="IU28" s="1515"/>
      <c r="IV28" s="1422" t="str">
        <f t="shared" si="100"/>
        <v/>
      </c>
      <c r="IW28" s="1515"/>
      <c r="IX28" s="1422" t="str">
        <f t="shared" si="101"/>
        <v/>
      </c>
      <c r="IY28" s="1500"/>
      <c r="IZ28" s="1512" t="str">
        <f t="shared" si="102"/>
        <v/>
      </c>
      <c r="JA28" s="1515"/>
      <c r="JB28" s="1422" t="str">
        <f t="shared" si="103"/>
        <v/>
      </c>
      <c r="JC28" s="1517"/>
      <c r="JD28" s="1553"/>
      <c r="JE28" s="1571">
        <f t="shared" si="166"/>
        <v>0</v>
      </c>
      <c r="JF28" s="1555">
        <f t="shared" si="167"/>
        <v>0</v>
      </c>
      <c r="JG28" s="1555">
        <f t="shared" si="168"/>
        <v>0</v>
      </c>
      <c r="JH28" s="1555">
        <f t="shared" si="169"/>
        <v>0</v>
      </c>
      <c r="JI28" s="1555">
        <f t="shared" si="170"/>
        <v>0</v>
      </c>
      <c r="JJ28" s="1566">
        <f t="shared" si="171"/>
        <v>0</v>
      </c>
      <c r="JK28" s="1522">
        <f t="shared" si="172"/>
        <v>0</v>
      </c>
      <c r="JL28" s="1523">
        <f t="shared" si="173"/>
        <v>0</v>
      </c>
      <c r="JM28" s="1523">
        <f t="shared" si="174"/>
        <v>0</v>
      </c>
      <c r="JN28" s="1560">
        <f t="shared" si="175"/>
        <v>0</v>
      </c>
      <c r="JO28" s="1563" t="str">
        <f t="shared" si="188"/>
        <v/>
      </c>
      <c r="JP28" s="1563"/>
      <c r="JQ28" s="1563" t="str">
        <f t="shared" si="104"/>
        <v/>
      </c>
      <c r="JR28" s="1563"/>
      <c r="JS28" s="1563" t="str">
        <f t="shared" si="105"/>
        <v/>
      </c>
      <c r="JT28" s="1563"/>
      <c r="JU28" s="1563" t="str">
        <f t="shared" si="106"/>
        <v/>
      </c>
      <c r="JV28" s="1563"/>
      <c r="JW28" s="1563" t="str">
        <f t="shared" si="107"/>
        <v/>
      </c>
      <c r="JX28" s="1563"/>
      <c r="JY28" s="1563" t="str">
        <f t="shared" si="108"/>
        <v/>
      </c>
      <c r="JZ28" s="1563"/>
      <c r="KA28" s="1563" t="str">
        <f t="shared" si="109"/>
        <v/>
      </c>
      <c r="KB28" s="1563"/>
      <c r="KC28" s="1563" t="str">
        <f t="shared" si="110"/>
        <v/>
      </c>
      <c r="KD28" s="1563"/>
      <c r="KE28" s="1563" t="str">
        <f t="shared" si="111"/>
        <v/>
      </c>
      <c r="KF28" s="1563"/>
      <c r="KG28" s="1563" t="str">
        <f t="shared" si="112"/>
        <v/>
      </c>
      <c r="KH28" s="1563"/>
      <c r="KI28" s="1563" t="str">
        <f t="shared" si="113"/>
        <v/>
      </c>
      <c r="KJ28" s="1563"/>
      <c r="KK28" s="1563" t="str">
        <f t="shared" si="114"/>
        <v/>
      </c>
      <c r="KL28" s="1563"/>
      <c r="KM28" s="1563" t="str">
        <f t="shared" si="115"/>
        <v/>
      </c>
      <c r="KN28" s="1563"/>
      <c r="KO28" s="1563" t="str">
        <f t="shared" si="116"/>
        <v/>
      </c>
      <c r="KP28" s="1563"/>
      <c r="KQ28" s="1563" t="str">
        <f t="shared" si="117"/>
        <v/>
      </c>
      <c r="KR28" s="1563"/>
      <c r="KS28" s="1563" t="str">
        <f t="shared" si="118"/>
        <v/>
      </c>
      <c r="KT28" s="1563"/>
      <c r="KU28" s="1563" t="str">
        <f t="shared" si="119"/>
        <v/>
      </c>
      <c r="KV28" s="1563"/>
      <c r="KW28" s="1563" t="str">
        <f t="shared" si="120"/>
        <v/>
      </c>
      <c r="KX28" s="1563"/>
      <c r="KY28" s="1563" t="str">
        <f t="shared" si="121"/>
        <v/>
      </c>
      <c r="KZ28" s="1563"/>
      <c r="LA28" s="1563" t="str">
        <f t="shared" si="122"/>
        <v/>
      </c>
      <c r="LB28" s="1563"/>
      <c r="LC28" s="1563" t="str">
        <f t="shared" si="123"/>
        <v/>
      </c>
      <c r="LD28" s="1563"/>
      <c r="LE28" s="1563" t="str">
        <f t="shared" si="124"/>
        <v/>
      </c>
      <c r="LF28" s="1563"/>
      <c r="LG28" s="1563" t="str">
        <f t="shared" si="125"/>
        <v/>
      </c>
      <c r="LH28" s="1563"/>
      <c r="LI28" s="1563" t="str">
        <f t="shared" si="126"/>
        <v/>
      </c>
      <c r="LJ28" s="1563"/>
      <c r="LK28" s="1563" t="str">
        <f t="shared" si="127"/>
        <v/>
      </c>
      <c r="LL28" s="1563"/>
      <c r="LM28" s="1563" t="str">
        <f t="shared" si="128"/>
        <v/>
      </c>
      <c r="LN28" s="1563"/>
      <c r="LO28" s="1563" t="str">
        <f t="shared" si="129"/>
        <v/>
      </c>
      <c r="LP28" s="1563"/>
      <c r="LQ28" s="1563" t="str">
        <f t="shared" si="130"/>
        <v/>
      </c>
      <c r="LR28" s="1563"/>
      <c r="LS28" s="1563" t="str">
        <f t="shared" si="131"/>
        <v/>
      </c>
      <c r="LT28" s="1563"/>
      <c r="LU28" s="1563" t="str">
        <f t="shared" si="132"/>
        <v/>
      </c>
      <c r="LV28" s="1563"/>
      <c r="LW28" s="1563" t="str">
        <f t="shared" si="133"/>
        <v/>
      </c>
      <c r="LX28" s="1563"/>
      <c r="LY28" s="1563" t="str">
        <f t="shared" si="134"/>
        <v/>
      </c>
      <c r="LZ28" s="1563"/>
      <c r="MA28" s="1563" t="str">
        <f t="shared" si="135"/>
        <v/>
      </c>
      <c r="MB28" s="1563"/>
      <c r="MC28" s="1563" t="str">
        <f t="shared" si="136"/>
        <v/>
      </c>
      <c r="MD28" s="1563"/>
      <c r="ME28" s="1563" t="str">
        <f t="shared" si="137"/>
        <v/>
      </c>
      <c r="MF28" s="1563"/>
      <c r="MG28" s="1572">
        <f t="shared" si="189"/>
        <v>0</v>
      </c>
      <c r="MH28" s="1553"/>
      <c r="MI28" s="1571">
        <f t="shared" si="190"/>
        <v>0</v>
      </c>
      <c r="MJ28" s="1555">
        <f t="shared" si="138"/>
        <v>0</v>
      </c>
      <c r="MK28" s="1555">
        <f t="shared" si="138"/>
        <v>0</v>
      </c>
      <c r="ML28" s="1555">
        <f t="shared" si="138"/>
        <v>0</v>
      </c>
      <c r="MM28" s="1555">
        <f t="shared" si="138"/>
        <v>0</v>
      </c>
      <c r="MN28" s="1555">
        <f t="shared" si="138"/>
        <v>0</v>
      </c>
      <c r="MO28" s="1579">
        <f t="shared" si="138"/>
        <v>0</v>
      </c>
      <c r="MP28" s="38">
        <f t="shared" si="176"/>
        <v>0</v>
      </c>
      <c r="MQ28" s="1553"/>
      <c r="MR28" s="1557"/>
      <c r="MS28" s="1557"/>
      <c r="MT28" s="1557"/>
      <c r="MU28" s="1557"/>
      <c r="MV28" s="1557"/>
      <c r="MW28" s="1557"/>
      <c r="MX28" s="1557"/>
      <c r="MY28" s="1537"/>
      <c r="MZ28" s="1537"/>
      <c r="NA28" s="1553"/>
      <c r="NB28" s="1585">
        <f t="shared" si="191"/>
        <v>0</v>
      </c>
      <c r="NC28" s="1554">
        <f t="shared" si="177"/>
        <v>0</v>
      </c>
      <c r="ND28" s="1554">
        <f t="shared" si="178"/>
        <v>0</v>
      </c>
      <c r="NE28" s="1554">
        <f t="shared" si="179"/>
        <v>0</v>
      </c>
      <c r="NF28" s="1554">
        <f t="shared" si="180"/>
        <v>0</v>
      </c>
      <c r="NG28" s="1554">
        <f t="shared" si="181"/>
        <v>0</v>
      </c>
      <c r="NH28" s="1554">
        <f t="shared" si="182"/>
        <v>0</v>
      </c>
      <c r="NI28" s="1586">
        <f t="shared" si="192"/>
        <v>0</v>
      </c>
      <c r="NK28" s="1"/>
      <c r="NL28" s="1"/>
      <c r="NM28" s="1"/>
      <c r="NN28" s="1"/>
      <c r="NO28" s="1"/>
      <c r="NP28" s="5105"/>
      <c r="NQ28" s="5105"/>
      <c r="NR28" s="5105"/>
      <c r="NS28" s="5105"/>
      <c r="NT28" s="5105"/>
      <c r="NU28" s="5105"/>
      <c r="NV28" s="5105"/>
      <c r="NW28" s="5105"/>
      <c r="NX28" s="5105"/>
    </row>
    <row r="29" spans="3:388" s="1337" customFormat="1" ht="11.25" customHeight="1" thickBot="1">
      <c r="C29" s="1538" t="str">
        <f t="shared" si="139"/>
        <v>D</v>
      </c>
      <c r="D29" s="1539">
        <f t="shared" si="140"/>
        <v>0</v>
      </c>
      <c r="E29" s="1539">
        <f t="shared" si="141"/>
        <v>0</v>
      </c>
      <c r="F29" s="1539">
        <f t="shared" si="142"/>
        <v>0</v>
      </c>
      <c r="G29" s="1539">
        <f t="shared" si="143"/>
        <v>0</v>
      </c>
      <c r="H29" s="1539">
        <f t="shared" si="144"/>
        <v>0</v>
      </c>
      <c r="I29" s="1534"/>
      <c r="J29" s="1340"/>
      <c r="L29" s="1419" t="str">
        <f t="shared" si="145"/>
        <v>D</v>
      </c>
      <c r="M29" s="1540">
        <f t="shared" si="183"/>
        <v>0</v>
      </c>
      <c r="N29" s="1540">
        <f t="shared" si="146"/>
        <v>0</v>
      </c>
      <c r="O29" s="1540">
        <f t="shared" si="147"/>
        <v>0</v>
      </c>
      <c r="P29" s="1540">
        <f t="shared" si="148"/>
        <v>0</v>
      </c>
      <c r="Q29" s="1540">
        <f t="shared" si="149"/>
        <v>0</v>
      </c>
      <c r="R29" s="1536"/>
      <c r="S29" s="1537"/>
      <c r="T29" s="1412"/>
      <c r="U29" s="1412"/>
      <c r="V29" s="1412"/>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AU29" s="1537"/>
      <c r="AV29" s="1537"/>
      <c r="AW29" s="1537"/>
      <c r="AX29" s="1537"/>
      <c r="AY29" s="1537"/>
      <c r="AZ29" s="1537"/>
      <c r="BA29" s="1537"/>
      <c r="BB29" s="1537"/>
      <c r="BC29" s="1537"/>
      <c r="BD29" s="1537"/>
      <c r="BE29" s="1537"/>
      <c r="BF29" s="1537"/>
      <c r="BG29" s="1537"/>
      <c r="BH29" s="1537"/>
      <c r="BI29" s="1537"/>
      <c r="BJ29" s="1537"/>
      <c r="BK29" s="1537"/>
      <c r="BL29" s="1537"/>
      <c r="BM29" s="1537"/>
      <c r="BN29" s="1537"/>
      <c r="BO29" s="1537"/>
      <c r="BP29" s="1537"/>
      <c r="BQ29" s="1537"/>
      <c r="BR29" s="1537"/>
      <c r="BS29" s="1537"/>
      <c r="BT29" s="1537"/>
      <c r="BU29" s="1537"/>
      <c r="BV29" s="1537"/>
      <c r="BW29" s="1537"/>
      <c r="BX29" s="1537"/>
      <c r="BY29" s="1537"/>
      <c r="BZ29" s="1537"/>
      <c r="CA29" s="1537"/>
      <c r="CB29" s="1537"/>
      <c r="CC29" s="1537"/>
      <c r="CD29" s="1537"/>
      <c r="CE29" s="1537"/>
      <c r="CF29" s="1537"/>
      <c r="CG29" s="1537"/>
      <c r="CH29" s="1537"/>
      <c r="CI29" s="1537"/>
      <c r="CJ29" s="1537"/>
      <c r="CK29" s="1537"/>
      <c r="CL29" s="1537"/>
      <c r="CM29" s="5074"/>
      <c r="CN29" s="2401" t="str">
        <f>IF(CM28="","",(CM28&amp;(COUNTIF($CM$16:CM29,CM28))))</f>
        <v>07</v>
      </c>
      <c r="CO29" s="1596" t="str">
        <f t="shared" ref="CO29" si="224">CO28</f>
        <v/>
      </c>
      <c r="CP29" s="1541" t="str">
        <f t="shared" ref="CP29" si="225">DO28&amp;DP29</f>
        <v>D</v>
      </c>
      <c r="CQ29" s="1540">
        <f t="shared" si="207"/>
        <v>0</v>
      </c>
      <c r="CR29" s="1540">
        <f t="shared" si="151"/>
        <v>0</v>
      </c>
      <c r="CS29" s="1540">
        <f t="shared" si="152"/>
        <v>0</v>
      </c>
      <c r="CT29" s="1540">
        <f t="shared" si="153"/>
        <v>0</v>
      </c>
      <c r="CU29" s="1540">
        <f t="shared" si="154"/>
        <v>0</v>
      </c>
      <c r="CW29" s="1457" t="str">
        <f>IFERROR((VLOOKUP(CN29,'BİLGİ GİR'!$V$107:$AA$119,6,0)),"")</f>
        <v/>
      </c>
      <c r="CX29" s="5101"/>
      <c r="CY29" s="1545"/>
      <c r="CZ29" s="1547">
        <f>'BİLGİ GİR'!CC113</f>
        <v>0</v>
      </c>
      <c r="DA29" s="1547"/>
      <c r="DB29" s="1547">
        <f>'BİLGİ GİR'!CE113</f>
        <v>0</v>
      </c>
      <c r="DC29" s="1547"/>
      <c r="DD29" s="1547">
        <f>'BİLGİ GİR'!CG113</f>
        <v>0</v>
      </c>
      <c r="DE29" s="1547"/>
      <c r="DF29" s="1547">
        <f>'BİLGİ GİR'!CI113</f>
        <v>0</v>
      </c>
      <c r="DG29" s="1547"/>
      <c r="DH29" s="1547">
        <f>'BİLGİ GİR'!CK113</f>
        <v>0</v>
      </c>
      <c r="DI29" s="1547"/>
      <c r="DJ29" s="1547">
        <f>'BİLGİ GİR'!CM113</f>
        <v>0</v>
      </c>
      <c r="DK29" s="1547"/>
      <c r="DL29" s="1547">
        <f>'BİLGİ GİR'!CO113</f>
        <v>0</v>
      </c>
      <c r="DM29" s="1547"/>
      <c r="DN29" s="1453"/>
      <c r="DO29" s="5092"/>
      <c r="DP29" s="2270" t="s">
        <v>8</v>
      </c>
      <c r="DQ29" s="2241">
        <f t="shared" si="155"/>
        <v>0</v>
      </c>
      <c r="DR29" s="3857"/>
      <c r="DS29" s="2242">
        <f t="shared" si="45"/>
        <v>0</v>
      </c>
      <c r="DT29" s="3857"/>
      <c r="DU29" s="2242">
        <f t="shared" si="46"/>
        <v>0</v>
      </c>
      <c r="DV29" s="3857"/>
      <c r="DW29" s="2242">
        <f t="shared" si="47"/>
        <v>0</v>
      </c>
      <c r="DX29" s="3857"/>
      <c r="DY29" s="2242">
        <f t="shared" si="48"/>
        <v>0</v>
      </c>
      <c r="DZ29" s="3857"/>
      <c r="EA29" s="2243">
        <f t="shared" si="49"/>
        <v>0</v>
      </c>
      <c r="EB29" s="3857"/>
      <c r="EC29" s="2245">
        <f t="shared" si="156"/>
        <v>0</v>
      </c>
      <c r="ED29" s="3857"/>
      <c r="EE29" s="2241">
        <f t="shared" si="157"/>
        <v>0</v>
      </c>
      <c r="EF29" s="3857"/>
      <c r="EG29" s="2242">
        <f t="shared" si="50"/>
        <v>0</v>
      </c>
      <c r="EH29" s="3857"/>
      <c r="EI29" s="2242">
        <f t="shared" si="51"/>
        <v>0</v>
      </c>
      <c r="EJ29" s="3857"/>
      <c r="EK29" s="2242">
        <f t="shared" si="52"/>
        <v>0</v>
      </c>
      <c r="EL29" s="3857"/>
      <c r="EM29" s="2242">
        <f t="shared" si="53"/>
        <v>0</v>
      </c>
      <c r="EN29" s="3857"/>
      <c r="EO29" s="2243">
        <f t="shared" si="54"/>
        <v>0</v>
      </c>
      <c r="EP29" s="3857"/>
      <c r="EQ29" s="2245">
        <f t="shared" si="55"/>
        <v>0</v>
      </c>
      <c r="ER29" s="3857"/>
      <c r="ES29" s="2241">
        <f t="shared" si="158"/>
        <v>0</v>
      </c>
      <c r="ET29" s="3857"/>
      <c r="EU29" s="2242">
        <f t="shared" si="56"/>
        <v>0</v>
      </c>
      <c r="EV29" s="3857"/>
      <c r="EW29" s="2242">
        <f t="shared" si="57"/>
        <v>0</v>
      </c>
      <c r="EX29" s="3857"/>
      <c r="EY29" s="2242">
        <f t="shared" si="58"/>
        <v>0</v>
      </c>
      <c r="EZ29" s="3857"/>
      <c r="FA29" s="2242">
        <f t="shared" si="59"/>
        <v>0</v>
      </c>
      <c r="FB29" s="3857"/>
      <c r="FC29" s="2243">
        <f t="shared" si="60"/>
        <v>0</v>
      </c>
      <c r="FD29" s="3857"/>
      <c r="FE29" s="2245">
        <f t="shared" si="61"/>
        <v>0</v>
      </c>
      <c r="FF29" s="3857"/>
      <c r="FG29" s="2241">
        <f t="shared" si="159"/>
        <v>0</v>
      </c>
      <c r="FH29" s="3857"/>
      <c r="FI29" s="2242">
        <f t="shared" si="62"/>
        <v>0</v>
      </c>
      <c r="FJ29" s="3857"/>
      <c r="FK29" s="2242">
        <f t="shared" si="63"/>
        <v>0</v>
      </c>
      <c r="FL29" s="3857"/>
      <c r="FM29" s="2242">
        <f t="shared" si="64"/>
        <v>0</v>
      </c>
      <c r="FN29" s="3857"/>
      <c r="FO29" s="2242">
        <f t="shared" si="65"/>
        <v>0</v>
      </c>
      <c r="FP29" s="3857"/>
      <c r="FQ29" s="2243">
        <f t="shared" si="66"/>
        <v>0</v>
      </c>
      <c r="FR29" s="3857"/>
      <c r="FS29" s="2245">
        <f t="shared" si="67"/>
        <v>0</v>
      </c>
      <c r="FT29" s="3857"/>
      <c r="FU29" s="2241">
        <f t="shared" si="160"/>
        <v>0</v>
      </c>
      <c r="FV29" s="3857"/>
      <c r="FW29" s="2242">
        <f t="shared" si="68"/>
        <v>0</v>
      </c>
      <c r="FX29" s="3857"/>
      <c r="FY29" s="2242">
        <f t="shared" si="69"/>
        <v>0</v>
      </c>
      <c r="FZ29" s="3857"/>
      <c r="GA29" s="2242">
        <f t="shared" si="70"/>
        <v>0</v>
      </c>
      <c r="GB29" s="3857"/>
      <c r="GC29" s="2242">
        <f t="shared" si="71"/>
        <v>0</v>
      </c>
      <c r="GD29" s="3857"/>
      <c r="GE29" s="2243">
        <f t="shared" si="72"/>
        <v>0</v>
      </c>
      <c r="GF29" s="3857"/>
      <c r="GG29" s="2245">
        <f t="shared" si="73"/>
        <v>0</v>
      </c>
      <c r="GH29" s="3863"/>
      <c r="GK29" s="4109"/>
      <c r="GL29" s="1487" t="str">
        <f t="shared" si="161"/>
        <v/>
      </c>
      <c r="GM29" s="1515"/>
      <c r="GN29" s="1487" t="str">
        <f t="shared" si="74"/>
        <v/>
      </c>
      <c r="GO29" s="1515"/>
      <c r="GP29" s="1487" t="str">
        <f t="shared" si="75"/>
        <v/>
      </c>
      <c r="GQ29" s="1515"/>
      <c r="GR29" s="1487" t="str">
        <f t="shared" si="76"/>
        <v/>
      </c>
      <c r="GS29" s="1515"/>
      <c r="GT29" s="1487" t="str">
        <f t="shared" si="77"/>
        <v/>
      </c>
      <c r="GU29" s="1500"/>
      <c r="GV29" s="1497" t="str">
        <f t="shared" si="162"/>
        <v/>
      </c>
      <c r="GW29" s="1515"/>
      <c r="GX29" s="1487" t="str">
        <f t="shared" si="163"/>
        <v/>
      </c>
      <c r="GY29" s="1517"/>
      <c r="GZ29" s="1494" t="str">
        <f t="shared" si="164"/>
        <v/>
      </c>
      <c r="HA29" s="1515"/>
      <c r="HB29" s="1490" t="str">
        <f t="shared" si="78"/>
        <v/>
      </c>
      <c r="HC29" s="1515"/>
      <c r="HD29" s="1490" t="str">
        <f t="shared" si="79"/>
        <v/>
      </c>
      <c r="HE29" s="1515"/>
      <c r="HF29" s="1490" t="str">
        <f t="shared" si="80"/>
        <v/>
      </c>
      <c r="HG29" s="1515"/>
      <c r="HH29" s="1490" t="str">
        <f t="shared" si="81"/>
        <v/>
      </c>
      <c r="HI29" s="1500"/>
      <c r="HJ29" s="1506" t="str">
        <f t="shared" si="82"/>
        <v/>
      </c>
      <c r="HK29" s="1515"/>
      <c r="HL29" s="1490" t="str">
        <f t="shared" si="165"/>
        <v/>
      </c>
      <c r="HM29" s="1517"/>
      <c r="HN29" s="1503" t="str">
        <f t="shared" si="83"/>
        <v/>
      </c>
      <c r="HO29" s="1515"/>
      <c r="HP29" s="1487" t="str">
        <f t="shared" si="84"/>
        <v/>
      </c>
      <c r="HQ29" s="1515"/>
      <c r="HR29" s="1487" t="str">
        <f t="shared" si="85"/>
        <v/>
      </c>
      <c r="HS29" s="1515"/>
      <c r="HT29" s="1487" t="str">
        <f t="shared" si="86"/>
        <v/>
      </c>
      <c r="HU29" s="1515"/>
      <c r="HV29" s="1487" t="str">
        <f t="shared" si="87"/>
        <v/>
      </c>
      <c r="HW29" s="1500"/>
      <c r="HX29" s="1497" t="str">
        <f t="shared" si="88"/>
        <v/>
      </c>
      <c r="HY29" s="1515"/>
      <c r="HZ29" s="1487" t="str">
        <f t="shared" si="89"/>
        <v/>
      </c>
      <c r="IA29" s="1517"/>
      <c r="IB29" s="1494" t="str">
        <f t="shared" si="90"/>
        <v/>
      </c>
      <c r="IC29" s="1515"/>
      <c r="ID29" s="1490" t="str">
        <f t="shared" si="91"/>
        <v/>
      </c>
      <c r="IE29" s="1515"/>
      <c r="IF29" s="1490" t="str">
        <f t="shared" si="92"/>
        <v/>
      </c>
      <c r="IG29" s="1515"/>
      <c r="IH29" s="1490" t="str">
        <f t="shared" si="93"/>
        <v/>
      </c>
      <c r="II29" s="1515"/>
      <c r="IJ29" s="1490" t="str">
        <f t="shared" si="94"/>
        <v/>
      </c>
      <c r="IK29" s="1500"/>
      <c r="IL29" s="1506" t="str">
        <f t="shared" si="95"/>
        <v/>
      </c>
      <c r="IM29" s="1515"/>
      <c r="IN29" s="1490" t="str">
        <f t="shared" si="96"/>
        <v/>
      </c>
      <c r="IO29" s="1517"/>
      <c r="IP29" s="1509" t="str">
        <f t="shared" si="97"/>
        <v/>
      </c>
      <c r="IQ29" s="1515"/>
      <c r="IR29" s="1422" t="str">
        <f t="shared" si="98"/>
        <v/>
      </c>
      <c r="IS29" s="1515"/>
      <c r="IT29" s="1422" t="str">
        <f t="shared" si="99"/>
        <v/>
      </c>
      <c r="IU29" s="1515"/>
      <c r="IV29" s="1422" t="str">
        <f t="shared" si="100"/>
        <v/>
      </c>
      <c r="IW29" s="1515"/>
      <c r="IX29" s="1422" t="str">
        <f t="shared" si="101"/>
        <v/>
      </c>
      <c r="IY29" s="1500"/>
      <c r="IZ29" s="1512" t="str">
        <f t="shared" si="102"/>
        <v/>
      </c>
      <c r="JA29" s="1515"/>
      <c r="JB29" s="1422" t="str">
        <f t="shared" si="103"/>
        <v/>
      </c>
      <c r="JC29" s="1517"/>
      <c r="JD29" s="1553"/>
      <c r="JE29" s="1571">
        <f t="shared" si="166"/>
        <v>0</v>
      </c>
      <c r="JF29" s="1555">
        <f t="shared" si="167"/>
        <v>0</v>
      </c>
      <c r="JG29" s="1555">
        <f t="shared" si="168"/>
        <v>0</v>
      </c>
      <c r="JH29" s="1555">
        <f t="shared" si="169"/>
        <v>0</v>
      </c>
      <c r="JI29" s="1555">
        <f t="shared" si="170"/>
        <v>0</v>
      </c>
      <c r="JJ29" s="1566">
        <f t="shared" si="171"/>
        <v>0</v>
      </c>
      <c r="JK29" s="1522">
        <f t="shared" si="172"/>
        <v>0</v>
      </c>
      <c r="JL29" s="1523">
        <f t="shared" si="173"/>
        <v>0</v>
      </c>
      <c r="JM29" s="1523">
        <f t="shared" si="174"/>
        <v>0</v>
      </c>
      <c r="JN29" s="1560">
        <f t="shared" si="175"/>
        <v>0</v>
      </c>
      <c r="JO29" s="1563" t="str">
        <f t="shared" si="188"/>
        <v/>
      </c>
      <c r="JP29" s="1563"/>
      <c r="JQ29" s="1563" t="str">
        <f t="shared" si="104"/>
        <v/>
      </c>
      <c r="JR29" s="1563"/>
      <c r="JS29" s="1563" t="str">
        <f t="shared" si="105"/>
        <v/>
      </c>
      <c r="JT29" s="1563"/>
      <c r="JU29" s="1563" t="str">
        <f t="shared" si="106"/>
        <v/>
      </c>
      <c r="JV29" s="1563"/>
      <c r="JW29" s="1563" t="str">
        <f t="shared" si="107"/>
        <v/>
      </c>
      <c r="JX29" s="1563"/>
      <c r="JY29" s="1563" t="str">
        <f t="shared" si="108"/>
        <v/>
      </c>
      <c r="JZ29" s="1563"/>
      <c r="KA29" s="1563" t="str">
        <f t="shared" si="109"/>
        <v/>
      </c>
      <c r="KB29" s="1563"/>
      <c r="KC29" s="1563" t="str">
        <f t="shared" si="110"/>
        <v/>
      </c>
      <c r="KD29" s="1563"/>
      <c r="KE29" s="1563" t="str">
        <f t="shared" si="111"/>
        <v/>
      </c>
      <c r="KF29" s="1563"/>
      <c r="KG29" s="1563" t="str">
        <f t="shared" si="112"/>
        <v/>
      </c>
      <c r="KH29" s="1563"/>
      <c r="KI29" s="1563" t="str">
        <f t="shared" si="113"/>
        <v/>
      </c>
      <c r="KJ29" s="1563"/>
      <c r="KK29" s="1563" t="str">
        <f t="shared" si="114"/>
        <v/>
      </c>
      <c r="KL29" s="1563"/>
      <c r="KM29" s="1563" t="str">
        <f t="shared" si="115"/>
        <v/>
      </c>
      <c r="KN29" s="1563"/>
      <c r="KO29" s="1563" t="str">
        <f t="shared" si="116"/>
        <v/>
      </c>
      <c r="KP29" s="1563"/>
      <c r="KQ29" s="1563" t="str">
        <f t="shared" si="117"/>
        <v/>
      </c>
      <c r="KR29" s="1563"/>
      <c r="KS29" s="1563" t="str">
        <f t="shared" si="118"/>
        <v/>
      </c>
      <c r="KT29" s="1563"/>
      <c r="KU29" s="1563" t="str">
        <f t="shared" si="119"/>
        <v/>
      </c>
      <c r="KV29" s="1563"/>
      <c r="KW29" s="1563" t="str">
        <f t="shared" si="120"/>
        <v/>
      </c>
      <c r="KX29" s="1563"/>
      <c r="KY29" s="1563" t="str">
        <f t="shared" si="121"/>
        <v/>
      </c>
      <c r="KZ29" s="1563"/>
      <c r="LA29" s="1563" t="str">
        <f t="shared" si="122"/>
        <v/>
      </c>
      <c r="LB29" s="1563"/>
      <c r="LC29" s="1563" t="str">
        <f t="shared" si="123"/>
        <v/>
      </c>
      <c r="LD29" s="1563"/>
      <c r="LE29" s="1563" t="str">
        <f t="shared" si="124"/>
        <v/>
      </c>
      <c r="LF29" s="1563"/>
      <c r="LG29" s="1563" t="str">
        <f t="shared" si="125"/>
        <v/>
      </c>
      <c r="LH29" s="1563"/>
      <c r="LI29" s="1563" t="str">
        <f t="shared" si="126"/>
        <v/>
      </c>
      <c r="LJ29" s="1563"/>
      <c r="LK29" s="1563" t="str">
        <f t="shared" si="127"/>
        <v/>
      </c>
      <c r="LL29" s="1563"/>
      <c r="LM29" s="1563" t="str">
        <f t="shared" si="128"/>
        <v/>
      </c>
      <c r="LN29" s="1563"/>
      <c r="LO29" s="1563" t="str">
        <f t="shared" si="129"/>
        <v/>
      </c>
      <c r="LP29" s="1563"/>
      <c r="LQ29" s="1563" t="str">
        <f t="shared" si="130"/>
        <v/>
      </c>
      <c r="LR29" s="1563"/>
      <c r="LS29" s="1563" t="str">
        <f t="shared" si="131"/>
        <v/>
      </c>
      <c r="LT29" s="1563"/>
      <c r="LU29" s="1563" t="str">
        <f t="shared" si="132"/>
        <v/>
      </c>
      <c r="LV29" s="1563"/>
      <c r="LW29" s="1563" t="str">
        <f t="shared" si="133"/>
        <v/>
      </c>
      <c r="LX29" s="1563"/>
      <c r="LY29" s="1563" t="str">
        <f t="shared" si="134"/>
        <v/>
      </c>
      <c r="LZ29" s="1563"/>
      <c r="MA29" s="1563" t="str">
        <f t="shared" si="135"/>
        <v/>
      </c>
      <c r="MB29" s="1563"/>
      <c r="MC29" s="1563" t="str">
        <f t="shared" si="136"/>
        <v/>
      </c>
      <c r="MD29" s="1563"/>
      <c r="ME29" s="1563" t="str">
        <f t="shared" si="137"/>
        <v/>
      </c>
      <c r="MF29" s="1563"/>
      <c r="MG29" s="1572">
        <f t="shared" si="189"/>
        <v>0</v>
      </c>
      <c r="MH29" s="1553"/>
      <c r="MI29" s="1571">
        <f t="shared" si="190"/>
        <v>0</v>
      </c>
      <c r="MJ29" s="1555">
        <f t="shared" si="138"/>
        <v>0</v>
      </c>
      <c r="MK29" s="1555">
        <f t="shared" si="138"/>
        <v>0</v>
      </c>
      <c r="ML29" s="1555">
        <f t="shared" si="138"/>
        <v>0</v>
      </c>
      <c r="MM29" s="1555">
        <f t="shared" si="138"/>
        <v>0</v>
      </c>
      <c r="MN29" s="1555">
        <f t="shared" si="138"/>
        <v>0</v>
      </c>
      <c r="MO29" s="1579">
        <f t="shared" si="138"/>
        <v>0</v>
      </c>
      <c r="MP29" s="38">
        <f t="shared" si="176"/>
        <v>0</v>
      </c>
      <c r="MQ29" s="1553"/>
      <c r="MR29" s="1557"/>
      <c r="MS29" s="1557"/>
      <c r="MT29" s="1557"/>
      <c r="MU29" s="1557"/>
      <c r="MV29" s="1557"/>
      <c r="MW29" s="1557"/>
      <c r="MX29" s="1557"/>
      <c r="MY29" s="1537"/>
      <c r="MZ29" s="1537"/>
      <c r="NA29" s="1553"/>
      <c r="NB29" s="1585">
        <f t="shared" si="191"/>
        <v>0</v>
      </c>
      <c r="NC29" s="1554">
        <f t="shared" si="177"/>
        <v>0</v>
      </c>
      <c r="ND29" s="1554">
        <f t="shared" si="178"/>
        <v>0</v>
      </c>
      <c r="NE29" s="1554">
        <f t="shared" si="179"/>
        <v>0</v>
      </c>
      <c r="NF29" s="1554">
        <f t="shared" si="180"/>
        <v>0</v>
      </c>
      <c r="NG29" s="1554">
        <f t="shared" si="181"/>
        <v>0</v>
      </c>
      <c r="NH29" s="1554">
        <f t="shared" si="182"/>
        <v>0</v>
      </c>
      <c r="NI29" s="1586">
        <f t="shared" si="192"/>
        <v>0</v>
      </c>
      <c r="NK29" s="1"/>
      <c r="NL29" s="1"/>
      <c r="NM29" s="1"/>
      <c r="NN29" s="1"/>
      <c r="NO29" s="1"/>
      <c r="NP29" s="5105"/>
      <c r="NQ29" s="5105"/>
      <c r="NR29" s="5105"/>
      <c r="NS29" s="5105"/>
      <c r="NT29" s="5105"/>
      <c r="NU29" s="5105"/>
      <c r="NV29" s="5105"/>
      <c r="NW29" s="5105"/>
      <c r="NX29" s="5105"/>
    </row>
    <row r="30" spans="3:388" s="1337" customFormat="1" ht="11.25" customHeight="1" thickBot="1">
      <c r="C30" s="1538" t="str">
        <f t="shared" si="139"/>
        <v>T</v>
      </c>
      <c r="D30" s="1539">
        <f t="shared" si="140"/>
        <v>0</v>
      </c>
      <c r="E30" s="1539">
        <f t="shared" si="141"/>
        <v>0</v>
      </c>
      <c r="F30" s="1539">
        <f t="shared" si="142"/>
        <v>0</v>
      </c>
      <c r="G30" s="1539">
        <f t="shared" si="143"/>
        <v>0</v>
      </c>
      <c r="H30" s="1539">
        <f t="shared" si="144"/>
        <v>0</v>
      </c>
      <c r="I30" s="1534"/>
      <c r="J30" s="1340"/>
      <c r="L30" s="1419" t="str">
        <f t="shared" si="145"/>
        <v>T</v>
      </c>
      <c r="M30" s="1540">
        <f t="shared" si="183"/>
        <v>0</v>
      </c>
      <c r="N30" s="1540">
        <f t="shared" si="146"/>
        <v>0</v>
      </c>
      <c r="O30" s="1540">
        <f t="shared" si="147"/>
        <v>0</v>
      </c>
      <c r="P30" s="1540">
        <f t="shared" si="148"/>
        <v>0</v>
      </c>
      <c r="Q30" s="1540">
        <f t="shared" si="149"/>
        <v>0</v>
      </c>
      <c r="R30" s="1536"/>
      <c r="S30" s="1537"/>
      <c r="T30" s="1412"/>
      <c r="U30" s="1412"/>
      <c r="V30" s="1412"/>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U30" s="1537"/>
      <c r="AV30" s="1537"/>
      <c r="AW30" s="1537"/>
      <c r="AX30" s="1537"/>
      <c r="AY30" s="1537"/>
      <c r="AZ30" s="1537"/>
      <c r="BA30" s="1537"/>
      <c r="BB30" s="1537"/>
      <c r="BC30" s="1537"/>
      <c r="BD30" s="1537"/>
      <c r="BE30" s="1537"/>
      <c r="BF30" s="1537"/>
      <c r="BG30" s="1537"/>
      <c r="BH30" s="1537"/>
      <c r="BI30" s="1537"/>
      <c r="BJ30" s="1537"/>
      <c r="BK30" s="1537"/>
      <c r="BL30" s="1537"/>
      <c r="BM30" s="1537"/>
      <c r="BN30" s="1537"/>
      <c r="BO30" s="1537"/>
      <c r="BP30" s="1537"/>
      <c r="BQ30" s="1537"/>
      <c r="BR30" s="1537"/>
      <c r="BS30" s="1537"/>
      <c r="BT30" s="1537"/>
      <c r="BU30" s="1537"/>
      <c r="BV30" s="1537"/>
      <c r="BW30" s="1537"/>
      <c r="BX30" s="1537"/>
      <c r="BY30" s="1537"/>
      <c r="BZ30" s="1537"/>
      <c r="CA30" s="1537"/>
      <c r="CB30" s="1537"/>
      <c r="CC30" s="1537"/>
      <c r="CD30" s="1537"/>
      <c r="CE30" s="1537"/>
      <c r="CF30" s="1537"/>
      <c r="CG30" s="1537"/>
      <c r="CH30" s="1537"/>
      <c r="CI30" s="1537"/>
      <c r="CJ30" s="1537"/>
      <c r="CK30" s="1537"/>
      <c r="CL30" s="1537"/>
      <c r="CM30" s="5073">
        <f>'BİLGİ GİR'!F114</f>
        <v>0</v>
      </c>
      <c r="CN30" s="2401" t="str">
        <f>IF(CM30="","",(CM30&amp;(COUNTIF($CM$16:CM31,CM30))))</f>
        <v>08</v>
      </c>
      <c r="CO30" s="1596" t="str">
        <f t="shared" ref="CO30" si="226">DO30</f>
        <v/>
      </c>
      <c r="CP30" s="1541" t="str">
        <f t="shared" ref="CP30" si="227">DO30&amp;DP30</f>
        <v>T</v>
      </c>
      <c r="CQ30" s="1540">
        <f t="shared" si="207"/>
        <v>0</v>
      </c>
      <c r="CR30" s="1540">
        <f t="shared" si="151"/>
        <v>0</v>
      </c>
      <c r="CS30" s="1540">
        <f t="shared" si="152"/>
        <v>0</v>
      </c>
      <c r="CT30" s="1540">
        <f t="shared" si="153"/>
        <v>0</v>
      </c>
      <c r="CU30" s="1540">
        <f t="shared" si="154"/>
        <v>0</v>
      </c>
      <c r="CW30" s="1457" t="str">
        <f>IFERROR((VLOOKUP(CN30,'BİLGİ GİR'!$V$107:$AA$119,6,0)),"")</f>
        <v/>
      </c>
      <c r="CX30" s="5100" t="str">
        <f>'BİLGİ GİR'!F114&amp;CHAR(10)&amp;'BİLGİ GİR'!K114&amp;"-"&amp;'BİLGİ GİR'!L114&amp;"-"&amp;'BİLGİ GİR'!M114</f>
        <v xml:space="preserve">
--</v>
      </c>
      <c r="CY30" s="1542"/>
      <c r="CZ30" s="1544">
        <f>'BİLGİ GİR'!CB114</f>
        <v>0</v>
      </c>
      <c r="DA30" s="1544"/>
      <c r="DB30" s="1544">
        <f>'BİLGİ GİR'!CD114</f>
        <v>0</v>
      </c>
      <c r="DC30" s="1544"/>
      <c r="DD30" s="1544">
        <f>'BİLGİ GİR'!CF114</f>
        <v>0</v>
      </c>
      <c r="DE30" s="1544"/>
      <c r="DF30" s="1544">
        <f>'BİLGİ GİR'!CH114</f>
        <v>0</v>
      </c>
      <c r="DG30" s="1544"/>
      <c r="DH30" s="1544">
        <f>'BİLGİ GİR'!CJ114</f>
        <v>0</v>
      </c>
      <c r="DI30" s="1544"/>
      <c r="DJ30" s="1544">
        <f>'BİLGİ GİR'!CL114</f>
        <v>0</v>
      </c>
      <c r="DK30" s="1544"/>
      <c r="DL30" s="1544">
        <f>'BİLGİ GİR'!CN114</f>
        <v>0</v>
      </c>
      <c r="DM30" s="1544"/>
      <c r="DN30" s="1453"/>
      <c r="DO30" s="5091" t="str">
        <f t="shared" ref="DO30" si="228">IF(CX30="
--","",CX30)</f>
        <v/>
      </c>
      <c r="DP30" s="2271" t="s">
        <v>7</v>
      </c>
      <c r="DQ30" s="2246">
        <f t="shared" si="155"/>
        <v>0</v>
      </c>
      <c r="DR30" s="3858"/>
      <c r="DS30" s="2247">
        <f t="shared" si="45"/>
        <v>0</v>
      </c>
      <c r="DT30" s="3858"/>
      <c r="DU30" s="2247">
        <f t="shared" si="46"/>
        <v>0</v>
      </c>
      <c r="DV30" s="3858"/>
      <c r="DW30" s="2247">
        <f t="shared" si="47"/>
        <v>0</v>
      </c>
      <c r="DX30" s="3858"/>
      <c r="DY30" s="2247">
        <f t="shared" si="48"/>
        <v>0</v>
      </c>
      <c r="DZ30" s="3858"/>
      <c r="EA30" s="2248">
        <f t="shared" si="49"/>
        <v>0</v>
      </c>
      <c r="EB30" s="3858"/>
      <c r="EC30" s="2250">
        <f t="shared" si="156"/>
        <v>0</v>
      </c>
      <c r="ED30" s="3858"/>
      <c r="EE30" s="2246">
        <f t="shared" si="157"/>
        <v>0</v>
      </c>
      <c r="EF30" s="3858"/>
      <c r="EG30" s="2247">
        <f t="shared" si="50"/>
        <v>0</v>
      </c>
      <c r="EH30" s="3858"/>
      <c r="EI30" s="2247">
        <f t="shared" si="51"/>
        <v>0</v>
      </c>
      <c r="EJ30" s="3858"/>
      <c r="EK30" s="2247">
        <f t="shared" si="52"/>
        <v>0</v>
      </c>
      <c r="EL30" s="3858"/>
      <c r="EM30" s="2247">
        <f t="shared" si="53"/>
        <v>0</v>
      </c>
      <c r="EN30" s="3858"/>
      <c r="EO30" s="2248">
        <f t="shared" si="54"/>
        <v>0</v>
      </c>
      <c r="EP30" s="3858"/>
      <c r="EQ30" s="2250">
        <f t="shared" si="55"/>
        <v>0</v>
      </c>
      <c r="ER30" s="3858"/>
      <c r="ES30" s="2246">
        <f t="shared" si="158"/>
        <v>0</v>
      </c>
      <c r="ET30" s="3858"/>
      <c r="EU30" s="2247">
        <f t="shared" si="56"/>
        <v>0</v>
      </c>
      <c r="EV30" s="3858"/>
      <c r="EW30" s="2247">
        <f t="shared" si="57"/>
        <v>0</v>
      </c>
      <c r="EX30" s="3858"/>
      <c r="EY30" s="2247">
        <f t="shared" si="58"/>
        <v>0</v>
      </c>
      <c r="EZ30" s="3858"/>
      <c r="FA30" s="2247">
        <f t="shared" si="59"/>
        <v>0</v>
      </c>
      <c r="FB30" s="3858"/>
      <c r="FC30" s="2248">
        <f t="shared" si="60"/>
        <v>0</v>
      </c>
      <c r="FD30" s="3858"/>
      <c r="FE30" s="2250">
        <f t="shared" si="61"/>
        <v>0</v>
      </c>
      <c r="FF30" s="3858"/>
      <c r="FG30" s="2246">
        <f t="shared" si="159"/>
        <v>0</v>
      </c>
      <c r="FH30" s="3858"/>
      <c r="FI30" s="2247">
        <f t="shared" si="62"/>
        <v>0</v>
      </c>
      <c r="FJ30" s="3858"/>
      <c r="FK30" s="2247">
        <f t="shared" si="63"/>
        <v>0</v>
      </c>
      <c r="FL30" s="3858"/>
      <c r="FM30" s="2247">
        <f t="shared" si="64"/>
        <v>0</v>
      </c>
      <c r="FN30" s="3858"/>
      <c r="FO30" s="2247">
        <f t="shared" si="65"/>
        <v>0</v>
      </c>
      <c r="FP30" s="3858"/>
      <c r="FQ30" s="2248">
        <f t="shared" si="66"/>
        <v>0</v>
      </c>
      <c r="FR30" s="3858"/>
      <c r="FS30" s="2250">
        <f t="shared" si="67"/>
        <v>0</v>
      </c>
      <c r="FT30" s="3858"/>
      <c r="FU30" s="2246">
        <f t="shared" si="160"/>
        <v>0</v>
      </c>
      <c r="FV30" s="3858"/>
      <c r="FW30" s="2247">
        <f t="shared" si="68"/>
        <v>0</v>
      </c>
      <c r="FX30" s="3858"/>
      <c r="FY30" s="2247">
        <f t="shared" si="69"/>
        <v>0</v>
      </c>
      <c r="FZ30" s="3858"/>
      <c r="GA30" s="2247">
        <f t="shared" si="70"/>
        <v>0</v>
      </c>
      <c r="GB30" s="3858"/>
      <c r="GC30" s="2247">
        <f t="shared" si="71"/>
        <v>0</v>
      </c>
      <c r="GD30" s="3858"/>
      <c r="GE30" s="2248">
        <f t="shared" si="72"/>
        <v>0</v>
      </c>
      <c r="GF30" s="3858"/>
      <c r="GG30" s="2250">
        <f t="shared" si="73"/>
        <v>0</v>
      </c>
      <c r="GH30" s="3864"/>
      <c r="GK30" s="4108" t="str">
        <f t="shared" ref="GK30" si="229">DO30</f>
        <v/>
      </c>
      <c r="GL30" s="1487" t="str">
        <f t="shared" si="161"/>
        <v/>
      </c>
      <c r="GM30" s="1515"/>
      <c r="GN30" s="1487" t="str">
        <f t="shared" si="74"/>
        <v/>
      </c>
      <c r="GO30" s="1515"/>
      <c r="GP30" s="1487" t="str">
        <f t="shared" si="75"/>
        <v/>
      </c>
      <c r="GQ30" s="1515"/>
      <c r="GR30" s="1487" t="str">
        <f t="shared" si="76"/>
        <v/>
      </c>
      <c r="GS30" s="1515"/>
      <c r="GT30" s="1487" t="str">
        <f t="shared" si="77"/>
        <v/>
      </c>
      <c r="GU30" s="1500"/>
      <c r="GV30" s="1497" t="str">
        <f t="shared" si="162"/>
        <v/>
      </c>
      <c r="GW30" s="1515"/>
      <c r="GX30" s="1487" t="str">
        <f t="shared" si="163"/>
        <v/>
      </c>
      <c r="GY30" s="1517"/>
      <c r="GZ30" s="1494" t="str">
        <f t="shared" si="164"/>
        <v/>
      </c>
      <c r="HA30" s="1515"/>
      <c r="HB30" s="1490" t="str">
        <f t="shared" si="78"/>
        <v/>
      </c>
      <c r="HC30" s="1515"/>
      <c r="HD30" s="1490" t="str">
        <f t="shared" si="79"/>
        <v/>
      </c>
      <c r="HE30" s="1515"/>
      <c r="HF30" s="1490" t="str">
        <f t="shared" si="80"/>
        <v/>
      </c>
      <c r="HG30" s="1515"/>
      <c r="HH30" s="1490" t="str">
        <f t="shared" si="81"/>
        <v/>
      </c>
      <c r="HI30" s="1500"/>
      <c r="HJ30" s="1506" t="str">
        <f t="shared" si="82"/>
        <v/>
      </c>
      <c r="HK30" s="1515"/>
      <c r="HL30" s="1490" t="str">
        <f t="shared" si="165"/>
        <v/>
      </c>
      <c r="HM30" s="1517"/>
      <c r="HN30" s="1503" t="str">
        <f t="shared" si="83"/>
        <v/>
      </c>
      <c r="HO30" s="1515"/>
      <c r="HP30" s="1487" t="str">
        <f t="shared" si="84"/>
        <v/>
      </c>
      <c r="HQ30" s="1515"/>
      <c r="HR30" s="1487" t="str">
        <f t="shared" si="85"/>
        <v/>
      </c>
      <c r="HS30" s="1515"/>
      <c r="HT30" s="1487" t="str">
        <f t="shared" si="86"/>
        <v/>
      </c>
      <c r="HU30" s="1515"/>
      <c r="HV30" s="1487" t="str">
        <f t="shared" si="87"/>
        <v/>
      </c>
      <c r="HW30" s="1500"/>
      <c r="HX30" s="1497" t="str">
        <f t="shared" si="88"/>
        <v/>
      </c>
      <c r="HY30" s="1515"/>
      <c r="HZ30" s="1487" t="str">
        <f t="shared" si="89"/>
        <v/>
      </c>
      <c r="IA30" s="1517"/>
      <c r="IB30" s="1494" t="str">
        <f t="shared" si="90"/>
        <v/>
      </c>
      <c r="IC30" s="1515"/>
      <c r="ID30" s="1490" t="str">
        <f t="shared" si="91"/>
        <v/>
      </c>
      <c r="IE30" s="1515"/>
      <c r="IF30" s="1490" t="str">
        <f t="shared" si="92"/>
        <v/>
      </c>
      <c r="IG30" s="1515"/>
      <c r="IH30" s="1490" t="str">
        <f t="shared" si="93"/>
        <v/>
      </c>
      <c r="II30" s="1515"/>
      <c r="IJ30" s="1490" t="str">
        <f t="shared" si="94"/>
        <v/>
      </c>
      <c r="IK30" s="1500"/>
      <c r="IL30" s="1506" t="str">
        <f t="shared" si="95"/>
        <v/>
      </c>
      <c r="IM30" s="1515"/>
      <c r="IN30" s="1490" t="str">
        <f t="shared" si="96"/>
        <v/>
      </c>
      <c r="IO30" s="1517"/>
      <c r="IP30" s="1509" t="str">
        <f t="shared" si="97"/>
        <v/>
      </c>
      <c r="IQ30" s="1515"/>
      <c r="IR30" s="1422" t="str">
        <f t="shared" si="98"/>
        <v/>
      </c>
      <c r="IS30" s="1515"/>
      <c r="IT30" s="1422" t="str">
        <f t="shared" si="99"/>
        <v/>
      </c>
      <c r="IU30" s="1515"/>
      <c r="IV30" s="1422" t="str">
        <f t="shared" si="100"/>
        <v/>
      </c>
      <c r="IW30" s="1515"/>
      <c r="IX30" s="1422" t="str">
        <f t="shared" si="101"/>
        <v/>
      </c>
      <c r="IY30" s="1500"/>
      <c r="IZ30" s="1512" t="str">
        <f t="shared" si="102"/>
        <v/>
      </c>
      <c r="JA30" s="1515"/>
      <c r="JB30" s="1422" t="str">
        <f t="shared" si="103"/>
        <v/>
      </c>
      <c r="JC30" s="1517"/>
      <c r="JD30" s="1553"/>
      <c r="JE30" s="1571">
        <f t="shared" si="166"/>
        <v>0</v>
      </c>
      <c r="JF30" s="1555">
        <f t="shared" si="167"/>
        <v>0</v>
      </c>
      <c r="JG30" s="1555">
        <f t="shared" si="168"/>
        <v>0</v>
      </c>
      <c r="JH30" s="1555">
        <f t="shared" si="169"/>
        <v>0</v>
      </c>
      <c r="JI30" s="1555">
        <f t="shared" si="170"/>
        <v>0</v>
      </c>
      <c r="JJ30" s="1566">
        <f t="shared" si="171"/>
        <v>0</v>
      </c>
      <c r="JK30" s="1522">
        <f t="shared" si="172"/>
        <v>0</v>
      </c>
      <c r="JL30" s="1523">
        <f t="shared" si="173"/>
        <v>0</v>
      </c>
      <c r="JM30" s="1523">
        <f t="shared" si="174"/>
        <v>0</v>
      </c>
      <c r="JN30" s="1560">
        <f t="shared" si="175"/>
        <v>0</v>
      </c>
      <c r="JO30" s="1563" t="str">
        <f t="shared" si="188"/>
        <v/>
      </c>
      <c r="JP30" s="1563"/>
      <c r="JQ30" s="1563" t="str">
        <f t="shared" si="104"/>
        <v/>
      </c>
      <c r="JR30" s="1563"/>
      <c r="JS30" s="1563" t="str">
        <f t="shared" si="105"/>
        <v/>
      </c>
      <c r="JT30" s="1563"/>
      <c r="JU30" s="1563" t="str">
        <f t="shared" si="106"/>
        <v/>
      </c>
      <c r="JV30" s="1563"/>
      <c r="JW30" s="1563" t="str">
        <f t="shared" si="107"/>
        <v/>
      </c>
      <c r="JX30" s="1563"/>
      <c r="JY30" s="1563" t="str">
        <f t="shared" si="108"/>
        <v/>
      </c>
      <c r="JZ30" s="1563"/>
      <c r="KA30" s="1563" t="str">
        <f t="shared" si="109"/>
        <v/>
      </c>
      <c r="KB30" s="1563"/>
      <c r="KC30" s="1563" t="str">
        <f t="shared" si="110"/>
        <v/>
      </c>
      <c r="KD30" s="1563"/>
      <c r="KE30" s="1563" t="str">
        <f t="shared" si="111"/>
        <v/>
      </c>
      <c r="KF30" s="1563"/>
      <c r="KG30" s="1563" t="str">
        <f t="shared" si="112"/>
        <v/>
      </c>
      <c r="KH30" s="1563"/>
      <c r="KI30" s="1563" t="str">
        <f t="shared" si="113"/>
        <v/>
      </c>
      <c r="KJ30" s="1563"/>
      <c r="KK30" s="1563" t="str">
        <f t="shared" si="114"/>
        <v/>
      </c>
      <c r="KL30" s="1563"/>
      <c r="KM30" s="1563" t="str">
        <f t="shared" si="115"/>
        <v/>
      </c>
      <c r="KN30" s="1563"/>
      <c r="KO30" s="1563" t="str">
        <f t="shared" si="116"/>
        <v/>
      </c>
      <c r="KP30" s="1563"/>
      <c r="KQ30" s="1563" t="str">
        <f t="shared" si="117"/>
        <v/>
      </c>
      <c r="KR30" s="1563"/>
      <c r="KS30" s="1563" t="str">
        <f t="shared" si="118"/>
        <v/>
      </c>
      <c r="KT30" s="1563"/>
      <c r="KU30" s="1563" t="str">
        <f t="shared" si="119"/>
        <v/>
      </c>
      <c r="KV30" s="1563"/>
      <c r="KW30" s="1563" t="str">
        <f t="shared" si="120"/>
        <v/>
      </c>
      <c r="KX30" s="1563"/>
      <c r="KY30" s="1563" t="str">
        <f t="shared" si="121"/>
        <v/>
      </c>
      <c r="KZ30" s="1563"/>
      <c r="LA30" s="1563" t="str">
        <f t="shared" si="122"/>
        <v/>
      </c>
      <c r="LB30" s="1563"/>
      <c r="LC30" s="1563" t="str">
        <f t="shared" si="123"/>
        <v/>
      </c>
      <c r="LD30" s="1563"/>
      <c r="LE30" s="1563" t="str">
        <f t="shared" si="124"/>
        <v/>
      </c>
      <c r="LF30" s="1563"/>
      <c r="LG30" s="1563" t="str">
        <f t="shared" si="125"/>
        <v/>
      </c>
      <c r="LH30" s="1563"/>
      <c r="LI30" s="1563" t="str">
        <f t="shared" si="126"/>
        <v/>
      </c>
      <c r="LJ30" s="1563"/>
      <c r="LK30" s="1563" t="str">
        <f t="shared" si="127"/>
        <v/>
      </c>
      <c r="LL30" s="1563"/>
      <c r="LM30" s="1563" t="str">
        <f t="shared" si="128"/>
        <v/>
      </c>
      <c r="LN30" s="1563"/>
      <c r="LO30" s="1563" t="str">
        <f t="shared" si="129"/>
        <v/>
      </c>
      <c r="LP30" s="1563"/>
      <c r="LQ30" s="1563" t="str">
        <f t="shared" si="130"/>
        <v/>
      </c>
      <c r="LR30" s="1563"/>
      <c r="LS30" s="1563" t="str">
        <f t="shared" si="131"/>
        <v/>
      </c>
      <c r="LT30" s="1563"/>
      <c r="LU30" s="1563" t="str">
        <f t="shared" si="132"/>
        <v/>
      </c>
      <c r="LV30" s="1563"/>
      <c r="LW30" s="1563" t="str">
        <f t="shared" si="133"/>
        <v/>
      </c>
      <c r="LX30" s="1563"/>
      <c r="LY30" s="1563" t="str">
        <f t="shared" si="134"/>
        <v/>
      </c>
      <c r="LZ30" s="1563"/>
      <c r="MA30" s="1563" t="str">
        <f t="shared" si="135"/>
        <v/>
      </c>
      <c r="MB30" s="1563"/>
      <c r="MC30" s="1563" t="str">
        <f t="shared" si="136"/>
        <v/>
      </c>
      <c r="MD30" s="1563"/>
      <c r="ME30" s="1563" t="str">
        <f t="shared" si="137"/>
        <v/>
      </c>
      <c r="MF30" s="1563"/>
      <c r="MG30" s="1572">
        <f t="shared" si="189"/>
        <v>0</v>
      </c>
      <c r="MH30" s="1553"/>
      <c r="MI30" s="1571">
        <f t="shared" si="190"/>
        <v>0</v>
      </c>
      <c r="MJ30" s="1555">
        <f t="shared" si="138"/>
        <v>0</v>
      </c>
      <c r="MK30" s="1555">
        <f t="shared" si="138"/>
        <v>0</v>
      </c>
      <c r="ML30" s="1555">
        <f t="shared" si="138"/>
        <v>0</v>
      </c>
      <c r="MM30" s="1555">
        <f t="shared" si="138"/>
        <v>0</v>
      </c>
      <c r="MN30" s="1555">
        <f t="shared" si="138"/>
        <v>0</v>
      </c>
      <c r="MO30" s="1579">
        <f t="shared" si="138"/>
        <v>0</v>
      </c>
      <c r="MP30" s="38">
        <f t="shared" si="176"/>
        <v>0</v>
      </c>
      <c r="MQ30" s="1553"/>
      <c r="MR30" s="1557"/>
      <c r="MS30" s="1557"/>
      <c r="MT30" s="1557"/>
      <c r="MU30" s="1557"/>
      <c r="MV30" s="1557"/>
      <c r="MW30" s="1557"/>
      <c r="MX30" s="1557"/>
      <c r="MY30" s="1537"/>
      <c r="MZ30" s="1537"/>
      <c r="NA30" s="1553"/>
      <c r="NB30" s="1585">
        <f t="shared" si="191"/>
        <v>0</v>
      </c>
      <c r="NC30" s="1554">
        <f t="shared" si="177"/>
        <v>0</v>
      </c>
      <c r="ND30" s="1554">
        <f t="shared" si="178"/>
        <v>0</v>
      </c>
      <c r="NE30" s="1554">
        <f t="shared" si="179"/>
        <v>0</v>
      </c>
      <c r="NF30" s="1554">
        <f t="shared" si="180"/>
        <v>0</v>
      </c>
      <c r="NG30" s="1554">
        <f t="shared" si="181"/>
        <v>0</v>
      </c>
      <c r="NH30" s="1554">
        <f t="shared" si="182"/>
        <v>0</v>
      </c>
      <c r="NI30" s="1588">
        <f t="shared" si="192"/>
        <v>0</v>
      </c>
      <c r="NK30" s="1"/>
      <c r="NL30" s="1"/>
      <c r="NM30" s="1"/>
      <c r="NN30" s="1"/>
      <c r="NO30" s="1"/>
      <c r="NP30" s="5105"/>
      <c r="NQ30" s="5105"/>
      <c r="NR30" s="5105"/>
      <c r="NS30" s="5105"/>
      <c r="NT30" s="5105"/>
      <c r="NU30" s="5105"/>
      <c r="NV30" s="5105"/>
      <c r="NW30" s="5105"/>
      <c r="NX30" s="5105"/>
    </row>
    <row r="31" spans="3:388" s="1337" customFormat="1" ht="11.25" customHeight="1" thickBot="1">
      <c r="C31" s="1538" t="str">
        <f t="shared" si="139"/>
        <v>D</v>
      </c>
      <c r="D31" s="1539">
        <f t="shared" si="140"/>
        <v>0</v>
      </c>
      <c r="E31" s="1539">
        <f t="shared" si="141"/>
        <v>0</v>
      </c>
      <c r="F31" s="1539">
        <f t="shared" si="142"/>
        <v>0</v>
      </c>
      <c r="G31" s="1539">
        <f t="shared" si="143"/>
        <v>0</v>
      </c>
      <c r="H31" s="1539">
        <f t="shared" si="144"/>
        <v>0</v>
      </c>
      <c r="I31" s="1534"/>
      <c r="J31" s="1340"/>
      <c r="L31" s="1419" t="str">
        <f t="shared" si="145"/>
        <v>D</v>
      </c>
      <c r="M31" s="1540">
        <f t="shared" si="183"/>
        <v>0</v>
      </c>
      <c r="N31" s="1540">
        <f t="shared" si="146"/>
        <v>0</v>
      </c>
      <c r="O31" s="1540">
        <f t="shared" si="147"/>
        <v>0</v>
      </c>
      <c r="P31" s="1540">
        <f t="shared" si="148"/>
        <v>0</v>
      </c>
      <c r="Q31" s="1540">
        <f t="shared" si="149"/>
        <v>0</v>
      </c>
      <c r="R31" s="1536"/>
      <c r="S31" s="1537"/>
      <c r="T31" s="1412"/>
      <c r="U31" s="1412"/>
      <c r="V31" s="1412"/>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1537"/>
      <c r="AV31" s="1537"/>
      <c r="AW31" s="1537"/>
      <c r="AX31" s="1537"/>
      <c r="AY31" s="1537"/>
      <c r="AZ31" s="1537"/>
      <c r="BA31" s="1537"/>
      <c r="BB31" s="1537"/>
      <c r="BC31" s="1537"/>
      <c r="BD31" s="1537"/>
      <c r="BE31" s="1537"/>
      <c r="BF31" s="1537"/>
      <c r="BG31" s="1537"/>
      <c r="BH31" s="1537"/>
      <c r="BI31" s="1537"/>
      <c r="BJ31" s="1537"/>
      <c r="BK31" s="1537"/>
      <c r="BL31" s="1537"/>
      <c r="BM31" s="1537"/>
      <c r="BN31" s="1537"/>
      <c r="BO31" s="1537"/>
      <c r="BP31" s="1537"/>
      <c r="BQ31" s="1537"/>
      <c r="BR31" s="1537"/>
      <c r="BS31" s="1537"/>
      <c r="BT31" s="1537"/>
      <c r="BU31" s="1537"/>
      <c r="BV31" s="1537"/>
      <c r="BW31" s="1537"/>
      <c r="BX31" s="1537"/>
      <c r="BY31" s="1537"/>
      <c r="BZ31" s="1537"/>
      <c r="CA31" s="1537"/>
      <c r="CB31" s="1537"/>
      <c r="CC31" s="1537"/>
      <c r="CD31" s="1537"/>
      <c r="CE31" s="1537"/>
      <c r="CF31" s="1537"/>
      <c r="CG31" s="1537"/>
      <c r="CH31" s="1537"/>
      <c r="CI31" s="1537"/>
      <c r="CJ31" s="1537"/>
      <c r="CK31" s="1537"/>
      <c r="CL31" s="1537"/>
      <c r="CM31" s="5074"/>
      <c r="CN31" s="2401" t="str">
        <f>IF(CM30="","",(CM30&amp;(COUNTIF($CM$16:CM31,CM30))))</f>
        <v>08</v>
      </c>
      <c r="CO31" s="1596" t="str">
        <f t="shared" ref="CO31" si="230">CO30</f>
        <v/>
      </c>
      <c r="CP31" s="1541" t="str">
        <f t="shared" ref="CP31" si="231">DO30&amp;DP31</f>
        <v>D</v>
      </c>
      <c r="CQ31" s="1540">
        <f t="shared" si="207"/>
        <v>0</v>
      </c>
      <c r="CR31" s="1540">
        <f t="shared" si="151"/>
        <v>0</v>
      </c>
      <c r="CS31" s="1540">
        <f t="shared" si="152"/>
        <v>0</v>
      </c>
      <c r="CT31" s="1540">
        <f t="shared" si="153"/>
        <v>0</v>
      </c>
      <c r="CU31" s="1540">
        <f t="shared" si="154"/>
        <v>0</v>
      </c>
      <c r="CW31" s="1457" t="str">
        <f>IFERROR((VLOOKUP(CN31,'BİLGİ GİR'!$V$107:$AA$119,6,0)),"")</f>
        <v/>
      </c>
      <c r="CX31" s="5101"/>
      <c r="CY31" s="1545"/>
      <c r="CZ31" s="1547">
        <f>'BİLGİ GİR'!CC114</f>
        <v>0</v>
      </c>
      <c r="DA31" s="1547"/>
      <c r="DB31" s="1547">
        <f>'BİLGİ GİR'!CE114</f>
        <v>0</v>
      </c>
      <c r="DC31" s="1547"/>
      <c r="DD31" s="1547">
        <f>'BİLGİ GİR'!CG114</f>
        <v>0</v>
      </c>
      <c r="DE31" s="1547"/>
      <c r="DF31" s="1547">
        <f>'BİLGİ GİR'!CI114</f>
        <v>0</v>
      </c>
      <c r="DG31" s="1547"/>
      <c r="DH31" s="1547">
        <f>'BİLGİ GİR'!CK114</f>
        <v>0</v>
      </c>
      <c r="DI31" s="1547"/>
      <c r="DJ31" s="1547">
        <f>'BİLGİ GİR'!CM114</f>
        <v>0</v>
      </c>
      <c r="DK31" s="1547"/>
      <c r="DL31" s="1547">
        <f>'BİLGİ GİR'!CO114</f>
        <v>0</v>
      </c>
      <c r="DM31" s="1547"/>
      <c r="DN31" s="1453"/>
      <c r="DO31" s="5092"/>
      <c r="DP31" s="2270" t="s">
        <v>8</v>
      </c>
      <c r="DQ31" s="2241">
        <f t="shared" si="155"/>
        <v>0</v>
      </c>
      <c r="DR31" s="3857"/>
      <c r="DS31" s="2242">
        <f t="shared" si="45"/>
        <v>0</v>
      </c>
      <c r="DT31" s="3857"/>
      <c r="DU31" s="2242">
        <f t="shared" si="46"/>
        <v>0</v>
      </c>
      <c r="DV31" s="3857"/>
      <c r="DW31" s="2242">
        <f t="shared" si="47"/>
        <v>0</v>
      </c>
      <c r="DX31" s="3857"/>
      <c r="DY31" s="2242">
        <f t="shared" si="48"/>
        <v>0</v>
      </c>
      <c r="DZ31" s="3857"/>
      <c r="EA31" s="2243">
        <f t="shared" si="49"/>
        <v>0</v>
      </c>
      <c r="EB31" s="3857"/>
      <c r="EC31" s="2245">
        <f t="shared" si="156"/>
        <v>0</v>
      </c>
      <c r="ED31" s="3857"/>
      <c r="EE31" s="2241">
        <f t="shared" si="157"/>
        <v>0</v>
      </c>
      <c r="EF31" s="3857"/>
      <c r="EG31" s="2242">
        <f t="shared" si="50"/>
        <v>0</v>
      </c>
      <c r="EH31" s="3857"/>
      <c r="EI31" s="2242">
        <f t="shared" si="51"/>
        <v>0</v>
      </c>
      <c r="EJ31" s="3857"/>
      <c r="EK31" s="2242">
        <f t="shared" si="52"/>
        <v>0</v>
      </c>
      <c r="EL31" s="3857"/>
      <c r="EM31" s="2242">
        <f t="shared" si="53"/>
        <v>0</v>
      </c>
      <c r="EN31" s="3857"/>
      <c r="EO31" s="2243">
        <f t="shared" si="54"/>
        <v>0</v>
      </c>
      <c r="EP31" s="3857"/>
      <c r="EQ31" s="2245">
        <f t="shared" si="55"/>
        <v>0</v>
      </c>
      <c r="ER31" s="3857"/>
      <c r="ES31" s="2241">
        <f t="shared" si="158"/>
        <v>0</v>
      </c>
      <c r="ET31" s="3857"/>
      <c r="EU31" s="2242">
        <f t="shared" si="56"/>
        <v>0</v>
      </c>
      <c r="EV31" s="3857"/>
      <c r="EW31" s="2242">
        <f t="shared" si="57"/>
        <v>0</v>
      </c>
      <c r="EX31" s="3857"/>
      <c r="EY31" s="2242">
        <f t="shared" si="58"/>
        <v>0</v>
      </c>
      <c r="EZ31" s="3857"/>
      <c r="FA31" s="2242">
        <f t="shared" si="59"/>
        <v>0</v>
      </c>
      <c r="FB31" s="3857"/>
      <c r="FC31" s="2243">
        <f t="shared" si="60"/>
        <v>0</v>
      </c>
      <c r="FD31" s="3857"/>
      <c r="FE31" s="2245">
        <f t="shared" si="61"/>
        <v>0</v>
      </c>
      <c r="FF31" s="3857"/>
      <c r="FG31" s="2241">
        <f t="shared" si="159"/>
        <v>0</v>
      </c>
      <c r="FH31" s="3857"/>
      <c r="FI31" s="2242">
        <f t="shared" si="62"/>
        <v>0</v>
      </c>
      <c r="FJ31" s="3857"/>
      <c r="FK31" s="2242">
        <f t="shared" si="63"/>
        <v>0</v>
      </c>
      <c r="FL31" s="3857"/>
      <c r="FM31" s="2242">
        <f t="shared" si="64"/>
        <v>0</v>
      </c>
      <c r="FN31" s="3857"/>
      <c r="FO31" s="2242">
        <f t="shared" si="65"/>
        <v>0</v>
      </c>
      <c r="FP31" s="3857"/>
      <c r="FQ31" s="2243">
        <f t="shared" si="66"/>
        <v>0</v>
      </c>
      <c r="FR31" s="3857"/>
      <c r="FS31" s="2245">
        <f t="shared" si="67"/>
        <v>0</v>
      </c>
      <c r="FT31" s="3857"/>
      <c r="FU31" s="2241">
        <f t="shared" si="160"/>
        <v>0</v>
      </c>
      <c r="FV31" s="3857"/>
      <c r="FW31" s="2242">
        <f t="shared" si="68"/>
        <v>0</v>
      </c>
      <c r="FX31" s="3857"/>
      <c r="FY31" s="2242">
        <f t="shared" si="69"/>
        <v>0</v>
      </c>
      <c r="FZ31" s="3857"/>
      <c r="GA31" s="2242">
        <f t="shared" si="70"/>
        <v>0</v>
      </c>
      <c r="GB31" s="3857"/>
      <c r="GC31" s="2242">
        <f t="shared" si="71"/>
        <v>0</v>
      </c>
      <c r="GD31" s="3857"/>
      <c r="GE31" s="2243">
        <f t="shared" si="72"/>
        <v>0</v>
      </c>
      <c r="GF31" s="3857"/>
      <c r="GG31" s="2245">
        <f t="shared" si="73"/>
        <v>0</v>
      </c>
      <c r="GH31" s="3863"/>
      <c r="GK31" s="4109"/>
      <c r="GL31" s="1487" t="str">
        <f t="shared" si="161"/>
        <v/>
      </c>
      <c r="GM31" s="1515"/>
      <c r="GN31" s="1487" t="str">
        <f t="shared" si="74"/>
        <v/>
      </c>
      <c r="GO31" s="1515"/>
      <c r="GP31" s="1487" t="str">
        <f t="shared" si="75"/>
        <v/>
      </c>
      <c r="GQ31" s="1515"/>
      <c r="GR31" s="1487" t="str">
        <f t="shared" si="76"/>
        <v/>
      </c>
      <c r="GS31" s="1515"/>
      <c r="GT31" s="1487" t="str">
        <f t="shared" si="77"/>
        <v/>
      </c>
      <c r="GU31" s="1500"/>
      <c r="GV31" s="1497" t="str">
        <f t="shared" si="162"/>
        <v/>
      </c>
      <c r="GW31" s="1515"/>
      <c r="GX31" s="1487" t="str">
        <f t="shared" si="163"/>
        <v/>
      </c>
      <c r="GY31" s="1517"/>
      <c r="GZ31" s="1494" t="str">
        <f t="shared" si="164"/>
        <v/>
      </c>
      <c r="HA31" s="1515"/>
      <c r="HB31" s="1490" t="str">
        <f t="shared" si="78"/>
        <v/>
      </c>
      <c r="HC31" s="1515"/>
      <c r="HD31" s="1490" t="str">
        <f t="shared" si="79"/>
        <v/>
      </c>
      <c r="HE31" s="1515"/>
      <c r="HF31" s="1490" t="str">
        <f t="shared" si="80"/>
        <v/>
      </c>
      <c r="HG31" s="1515"/>
      <c r="HH31" s="1490" t="str">
        <f t="shared" si="81"/>
        <v/>
      </c>
      <c r="HI31" s="1500"/>
      <c r="HJ31" s="1506" t="str">
        <f t="shared" si="82"/>
        <v/>
      </c>
      <c r="HK31" s="1515"/>
      <c r="HL31" s="1490" t="str">
        <f t="shared" si="165"/>
        <v/>
      </c>
      <c r="HM31" s="1517"/>
      <c r="HN31" s="1503" t="str">
        <f t="shared" si="83"/>
        <v/>
      </c>
      <c r="HO31" s="1515"/>
      <c r="HP31" s="1487" t="str">
        <f t="shared" si="84"/>
        <v/>
      </c>
      <c r="HQ31" s="1515"/>
      <c r="HR31" s="1487" t="str">
        <f t="shared" si="85"/>
        <v/>
      </c>
      <c r="HS31" s="1515"/>
      <c r="HT31" s="1487" t="str">
        <f t="shared" si="86"/>
        <v/>
      </c>
      <c r="HU31" s="1515"/>
      <c r="HV31" s="1487" t="str">
        <f t="shared" si="87"/>
        <v/>
      </c>
      <c r="HW31" s="1500"/>
      <c r="HX31" s="1497" t="str">
        <f t="shared" si="88"/>
        <v/>
      </c>
      <c r="HY31" s="1515"/>
      <c r="HZ31" s="1487" t="str">
        <f t="shared" si="89"/>
        <v/>
      </c>
      <c r="IA31" s="1517"/>
      <c r="IB31" s="1494" t="str">
        <f t="shared" si="90"/>
        <v/>
      </c>
      <c r="IC31" s="1515"/>
      <c r="ID31" s="1490" t="str">
        <f t="shared" si="91"/>
        <v/>
      </c>
      <c r="IE31" s="1515"/>
      <c r="IF31" s="1490" t="str">
        <f t="shared" si="92"/>
        <v/>
      </c>
      <c r="IG31" s="1515"/>
      <c r="IH31" s="1490" t="str">
        <f t="shared" si="93"/>
        <v/>
      </c>
      <c r="II31" s="1515"/>
      <c r="IJ31" s="1490" t="str">
        <f t="shared" si="94"/>
        <v/>
      </c>
      <c r="IK31" s="1500"/>
      <c r="IL31" s="1506" t="str">
        <f t="shared" si="95"/>
        <v/>
      </c>
      <c r="IM31" s="1515"/>
      <c r="IN31" s="1490" t="str">
        <f t="shared" si="96"/>
        <v/>
      </c>
      <c r="IO31" s="1517"/>
      <c r="IP31" s="1509" t="str">
        <f t="shared" si="97"/>
        <v/>
      </c>
      <c r="IQ31" s="1515"/>
      <c r="IR31" s="1422" t="str">
        <f t="shared" si="98"/>
        <v/>
      </c>
      <c r="IS31" s="1515"/>
      <c r="IT31" s="1422" t="str">
        <f t="shared" si="99"/>
        <v/>
      </c>
      <c r="IU31" s="1515"/>
      <c r="IV31" s="1422" t="str">
        <f t="shared" si="100"/>
        <v/>
      </c>
      <c r="IW31" s="1515"/>
      <c r="IX31" s="1422" t="str">
        <f t="shared" si="101"/>
        <v/>
      </c>
      <c r="IY31" s="1500"/>
      <c r="IZ31" s="1512" t="str">
        <f t="shared" si="102"/>
        <v/>
      </c>
      <c r="JA31" s="1515"/>
      <c r="JB31" s="1422" t="str">
        <f t="shared" si="103"/>
        <v/>
      </c>
      <c r="JC31" s="1517"/>
      <c r="JD31" s="1553"/>
      <c r="JE31" s="1571">
        <f t="shared" si="166"/>
        <v>0</v>
      </c>
      <c r="JF31" s="1555">
        <f t="shared" si="167"/>
        <v>0</v>
      </c>
      <c r="JG31" s="1555">
        <f t="shared" si="168"/>
        <v>0</v>
      </c>
      <c r="JH31" s="1555">
        <f t="shared" si="169"/>
        <v>0</v>
      </c>
      <c r="JI31" s="1555">
        <f t="shared" si="170"/>
        <v>0</v>
      </c>
      <c r="JJ31" s="1566">
        <f t="shared" si="171"/>
        <v>0</v>
      </c>
      <c r="JK31" s="1522">
        <f t="shared" si="172"/>
        <v>0</v>
      </c>
      <c r="JL31" s="1523">
        <f t="shared" si="173"/>
        <v>0</v>
      </c>
      <c r="JM31" s="1523">
        <f t="shared" si="174"/>
        <v>0</v>
      </c>
      <c r="JN31" s="1560">
        <f t="shared" si="175"/>
        <v>0</v>
      </c>
      <c r="JO31" s="1563" t="str">
        <f t="shared" si="188"/>
        <v/>
      </c>
      <c r="JP31" s="1563"/>
      <c r="JQ31" s="1563" t="str">
        <f t="shared" si="104"/>
        <v/>
      </c>
      <c r="JR31" s="1563"/>
      <c r="JS31" s="1563" t="str">
        <f t="shared" si="105"/>
        <v/>
      </c>
      <c r="JT31" s="1563"/>
      <c r="JU31" s="1563" t="str">
        <f t="shared" si="106"/>
        <v/>
      </c>
      <c r="JV31" s="1563"/>
      <c r="JW31" s="1563" t="str">
        <f t="shared" si="107"/>
        <v/>
      </c>
      <c r="JX31" s="1563"/>
      <c r="JY31" s="1563" t="str">
        <f t="shared" si="108"/>
        <v/>
      </c>
      <c r="JZ31" s="1563"/>
      <c r="KA31" s="1563" t="str">
        <f t="shared" si="109"/>
        <v/>
      </c>
      <c r="KB31" s="1563"/>
      <c r="KC31" s="1563" t="str">
        <f t="shared" si="110"/>
        <v/>
      </c>
      <c r="KD31" s="1563"/>
      <c r="KE31" s="1563" t="str">
        <f t="shared" si="111"/>
        <v/>
      </c>
      <c r="KF31" s="1563"/>
      <c r="KG31" s="1563" t="str">
        <f t="shared" si="112"/>
        <v/>
      </c>
      <c r="KH31" s="1563"/>
      <c r="KI31" s="1563" t="str">
        <f t="shared" si="113"/>
        <v/>
      </c>
      <c r="KJ31" s="1563"/>
      <c r="KK31" s="1563" t="str">
        <f t="shared" si="114"/>
        <v/>
      </c>
      <c r="KL31" s="1563"/>
      <c r="KM31" s="1563" t="str">
        <f t="shared" si="115"/>
        <v/>
      </c>
      <c r="KN31" s="1563"/>
      <c r="KO31" s="1563" t="str">
        <f t="shared" si="116"/>
        <v/>
      </c>
      <c r="KP31" s="1563"/>
      <c r="KQ31" s="1563" t="str">
        <f t="shared" si="117"/>
        <v/>
      </c>
      <c r="KR31" s="1563"/>
      <c r="KS31" s="1563" t="str">
        <f t="shared" si="118"/>
        <v/>
      </c>
      <c r="KT31" s="1563"/>
      <c r="KU31" s="1563" t="str">
        <f t="shared" si="119"/>
        <v/>
      </c>
      <c r="KV31" s="1563"/>
      <c r="KW31" s="1563" t="str">
        <f t="shared" si="120"/>
        <v/>
      </c>
      <c r="KX31" s="1563"/>
      <c r="KY31" s="1563" t="str">
        <f t="shared" si="121"/>
        <v/>
      </c>
      <c r="KZ31" s="1563"/>
      <c r="LA31" s="1563" t="str">
        <f t="shared" si="122"/>
        <v/>
      </c>
      <c r="LB31" s="1563"/>
      <c r="LC31" s="1563" t="str">
        <f t="shared" si="123"/>
        <v/>
      </c>
      <c r="LD31" s="1563"/>
      <c r="LE31" s="1563" t="str">
        <f t="shared" si="124"/>
        <v/>
      </c>
      <c r="LF31" s="1563"/>
      <c r="LG31" s="1563" t="str">
        <f t="shared" si="125"/>
        <v/>
      </c>
      <c r="LH31" s="1563"/>
      <c r="LI31" s="1563" t="str">
        <f t="shared" si="126"/>
        <v/>
      </c>
      <c r="LJ31" s="1563"/>
      <c r="LK31" s="1563" t="str">
        <f t="shared" si="127"/>
        <v/>
      </c>
      <c r="LL31" s="1563"/>
      <c r="LM31" s="1563" t="str">
        <f t="shared" si="128"/>
        <v/>
      </c>
      <c r="LN31" s="1563"/>
      <c r="LO31" s="1563" t="str">
        <f t="shared" si="129"/>
        <v/>
      </c>
      <c r="LP31" s="1563"/>
      <c r="LQ31" s="1563" t="str">
        <f t="shared" si="130"/>
        <v/>
      </c>
      <c r="LR31" s="1563"/>
      <c r="LS31" s="1563" t="str">
        <f t="shared" si="131"/>
        <v/>
      </c>
      <c r="LT31" s="1563"/>
      <c r="LU31" s="1563" t="str">
        <f t="shared" si="132"/>
        <v/>
      </c>
      <c r="LV31" s="1563"/>
      <c r="LW31" s="1563" t="str">
        <f t="shared" si="133"/>
        <v/>
      </c>
      <c r="LX31" s="1563"/>
      <c r="LY31" s="1563" t="str">
        <f t="shared" si="134"/>
        <v/>
      </c>
      <c r="LZ31" s="1563"/>
      <c r="MA31" s="1563" t="str">
        <f t="shared" si="135"/>
        <v/>
      </c>
      <c r="MB31" s="1563"/>
      <c r="MC31" s="1563" t="str">
        <f t="shared" si="136"/>
        <v/>
      </c>
      <c r="MD31" s="1563"/>
      <c r="ME31" s="1563" t="str">
        <f t="shared" si="137"/>
        <v/>
      </c>
      <c r="MF31" s="1563"/>
      <c r="MG31" s="1572">
        <f t="shared" si="189"/>
        <v>0</v>
      </c>
      <c r="MH31" s="1553"/>
      <c r="MI31" s="1571">
        <f t="shared" si="190"/>
        <v>0</v>
      </c>
      <c r="MJ31" s="1555">
        <f t="shared" si="138"/>
        <v>0</v>
      </c>
      <c r="MK31" s="1555">
        <f t="shared" si="138"/>
        <v>0</v>
      </c>
      <c r="ML31" s="1555">
        <f t="shared" si="138"/>
        <v>0</v>
      </c>
      <c r="MM31" s="1555">
        <f t="shared" si="138"/>
        <v>0</v>
      </c>
      <c r="MN31" s="1555">
        <f t="shared" si="138"/>
        <v>0</v>
      </c>
      <c r="MO31" s="1579">
        <f t="shared" si="138"/>
        <v>0</v>
      </c>
      <c r="MP31" s="38">
        <f t="shared" si="176"/>
        <v>0</v>
      </c>
      <c r="MQ31" s="1553"/>
      <c r="MR31" s="1557"/>
      <c r="MS31" s="1557"/>
      <c r="MT31" s="1557"/>
      <c r="MU31" s="1557"/>
      <c r="MV31" s="1557"/>
      <c r="MW31" s="1557"/>
      <c r="MX31" s="1557"/>
      <c r="MY31" s="1537"/>
      <c r="MZ31" s="1537"/>
      <c r="NA31" s="1553"/>
      <c r="NB31" s="1585">
        <f t="shared" si="191"/>
        <v>0</v>
      </c>
      <c r="NC31" s="1554">
        <f t="shared" si="177"/>
        <v>0</v>
      </c>
      <c r="ND31" s="1554">
        <f t="shared" si="178"/>
        <v>0</v>
      </c>
      <c r="NE31" s="1554">
        <f t="shared" si="179"/>
        <v>0</v>
      </c>
      <c r="NF31" s="1554">
        <f t="shared" si="180"/>
        <v>0</v>
      </c>
      <c r="NG31" s="1554">
        <f t="shared" si="181"/>
        <v>0</v>
      </c>
      <c r="NH31" s="1554">
        <f t="shared" si="182"/>
        <v>0</v>
      </c>
      <c r="NI31" s="1588">
        <f t="shared" si="192"/>
        <v>0</v>
      </c>
      <c r="NK31" s="1"/>
      <c r="NL31" s="1"/>
      <c r="NM31" s="1"/>
      <c r="NN31" s="1"/>
      <c r="NO31" s="1"/>
      <c r="NP31" s="5105"/>
      <c r="NQ31" s="5105"/>
      <c r="NR31" s="5105"/>
      <c r="NS31" s="5105"/>
      <c r="NT31" s="5105"/>
      <c r="NU31" s="5105"/>
      <c r="NV31" s="5105"/>
      <c r="NW31" s="5105"/>
      <c r="NX31" s="5105"/>
    </row>
    <row r="32" spans="3:388" s="1337" customFormat="1" ht="11.25" customHeight="1" thickBot="1">
      <c r="C32" s="1538" t="str">
        <f t="shared" si="139"/>
        <v>T</v>
      </c>
      <c r="D32" s="1539">
        <f t="shared" si="140"/>
        <v>0</v>
      </c>
      <c r="E32" s="1539">
        <f t="shared" si="141"/>
        <v>0</v>
      </c>
      <c r="F32" s="1539">
        <f t="shared" si="142"/>
        <v>0</v>
      </c>
      <c r="G32" s="1539">
        <f t="shared" si="143"/>
        <v>0</v>
      </c>
      <c r="H32" s="1539">
        <f t="shared" si="144"/>
        <v>0</v>
      </c>
      <c r="I32" s="1534"/>
      <c r="J32" s="1340"/>
      <c r="L32" s="1419" t="str">
        <f t="shared" si="145"/>
        <v>T</v>
      </c>
      <c r="M32" s="1540">
        <f t="shared" si="183"/>
        <v>0</v>
      </c>
      <c r="N32" s="1540">
        <f t="shared" ref="N32:N41" si="232">IF($CW32="x",CR32,0)</f>
        <v>0</v>
      </c>
      <c r="O32" s="1540">
        <f t="shared" ref="O32:O41" si="233">IF($CW32="x",CS32,0)</f>
        <v>0</v>
      </c>
      <c r="P32" s="1540">
        <f t="shared" ref="P32:P41" si="234">IF($CW32="x",CT32,0)</f>
        <v>0</v>
      </c>
      <c r="Q32" s="1540">
        <f t="shared" ref="Q32:Q41" si="235">IF($CW32="x",CU32,0)</f>
        <v>0</v>
      </c>
      <c r="R32" s="1536"/>
      <c r="S32" s="1537"/>
      <c r="T32" s="1412"/>
      <c r="U32" s="1412"/>
      <c r="V32" s="1412"/>
      <c r="W32" s="1537"/>
      <c r="X32" s="1537"/>
      <c r="Y32" s="1537"/>
      <c r="Z32" s="1537"/>
      <c r="AA32" s="1537"/>
      <c r="AB32" s="1537"/>
      <c r="AC32" s="1537"/>
      <c r="AD32" s="1537"/>
      <c r="AE32" s="1537"/>
      <c r="AF32" s="1537"/>
      <c r="AG32" s="1537"/>
      <c r="AH32" s="1537"/>
      <c r="AI32" s="1537"/>
      <c r="AJ32" s="1537"/>
      <c r="AK32" s="1537"/>
      <c r="AL32" s="1537"/>
      <c r="AM32" s="1537"/>
      <c r="AN32" s="1537"/>
      <c r="AO32" s="1537"/>
      <c r="AP32" s="1537"/>
      <c r="AQ32" s="1537"/>
      <c r="AR32" s="1537"/>
      <c r="AS32" s="1537"/>
      <c r="AT32" s="1537"/>
      <c r="AU32" s="1537"/>
      <c r="AV32" s="1537"/>
      <c r="AW32" s="1537"/>
      <c r="AX32" s="1537"/>
      <c r="AY32" s="1537"/>
      <c r="AZ32" s="1537"/>
      <c r="BA32" s="1537"/>
      <c r="BB32" s="1537"/>
      <c r="BC32" s="1537"/>
      <c r="BD32" s="1537"/>
      <c r="BE32" s="1537"/>
      <c r="BF32" s="1537"/>
      <c r="BG32" s="1537"/>
      <c r="BH32" s="1537"/>
      <c r="BI32" s="1537"/>
      <c r="BJ32" s="1537"/>
      <c r="BK32" s="1537"/>
      <c r="BL32" s="1537"/>
      <c r="BM32" s="1537"/>
      <c r="BN32" s="1537"/>
      <c r="BO32" s="1537"/>
      <c r="BP32" s="1537"/>
      <c r="BQ32" s="1537"/>
      <c r="BR32" s="1537"/>
      <c r="BS32" s="1537"/>
      <c r="BT32" s="1537"/>
      <c r="BU32" s="1537"/>
      <c r="BV32" s="1537"/>
      <c r="BW32" s="1537"/>
      <c r="BX32" s="1537"/>
      <c r="BY32" s="1537"/>
      <c r="BZ32" s="1537"/>
      <c r="CA32" s="1537"/>
      <c r="CB32" s="1537"/>
      <c r="CC32" s="1537"/>
      <c r="CD32" s="1537"/>
      <c r="CE32" s="1537"/>
      <c r="CF32" s="1537"/>
      <c r="CG32" s="1537"/>
      <c r="CH32" s="1537"/>
      <c r="CI32" s="1537"/>
      <c r="CJ32" s="1537"/>
      <c r="CK32" s="1537"/>
      <c r="CL32" s="1537"/>
      <c r="CM32" s="5073">
        <f>'BİLGİ GİR'!F115</f>
        <v>0</v>
      </c>
      <c r="CN32" s="2401" t="str">
        <f>IF(CM32="","",(CM32&amp;(COUNTIF($CM$16:CM33,CM32))))</f>
        <v>09</v>
      </c>
      <c r="CO32" s="1596" t="str">
        <f t="shared" ref="CO32" si="236">DO32</f>
        <v/>
      </c>
      <c r="CP32" s="1541" t="str">
        <f t="shared" ref="CP32" si="237">DO32&amp;DP32</f>
        <v>T</v>
      </c>
      <c r="CQ32" s="1540">
        <f t="shared" si="207"/>
        <v>0</v>
      </c>
      <c r="CR32" s="1540">
        <f t="shared" si="151"/>
        <v>0</v>
      </c>
      <c r="CS32" s="1540">
        <f t="shared" si="152"/>
        <v>0</v>
      </c>
      <c r="CT32" s="1540">
        <f t="shared" si="153"/>
        <v>0</v>
      </c>
      <c r="CU32" s="1540">
        <f t="shared" si="154"/>
        <v>0</v>
      </c>
      <c r="CW32" s="1457" t="str">
        <f>IFERROR((VLOOKUP(CN32,'BİLGİ GİR'!$V$107:$AA$119,6,0)),"")</f>
        <v/>
      </c>
      <c r="CX32" s="5100" t="str">
        <f>'BİLGİ GİR'!F115&amp;CHAR(10)&amp;'BİLGİ GİR'!K115&amp;"-"&amp;'BİLGİ GİR'!L115&amp;"-"&amp;'BİLGİ GİR'!M115</f>
        <v xml:space="preserve">
--</v>
      </c>
      <c r="CY32" s="1542"/>
      <c r="CZ32" s="1544">
        <f>'BİLGİ GİR'!CB115</f>
        <v>0</v>
      </c>
      <c r="DA32" s="1544"/>
      <c r="DB32" s="1544">
        <f>'BİLGİ GİR'!CD115</f>
        <v>0</v>
      </c>
      <c r="DC32" s="1544"/>
      <c r="DD32" s="1544">
        <f>'BİLGİ GİR'!CF115</f>
        <v>0</v>
      </c>
      <c r="DE32" s="1544"/>
      <c r="DF32" s="1544">
        <f>'BİLGİ GİR'!CH115</f>
        <v>0</v>
      </c>
      <c r="DG32" s="1544"/>
      <c r="DH32" s="1544">
        <f>'BİLGİ GİR'!CJ115</f>
        <v>0</v>
      </c>
      <c r="DI32" s="1544"/>
      <c r="DJ32" s="1544">
        <f>'BİLGİ GİR'!CL115</f>
        <v>0</v>
      </c>
      <c r="DK32" s="1544"/>
      <c r="DL32" s="1544">
        <f>'BİLGİ GİR'!CN115</f>
        <v>0</v>
      </c>
      <c r="DM32" s="1544"/>
      <c r="DN32" s="1453"/>
      <c r="DO32" s="5091" t="str">
        <f t="shared" ref="DO32" si="238">IF(CX32="
--","",CX32)</f>
        <v/>
      </c>
      <c r="DP32" s="2271" t="s">
        <v>7</v>
      </c>
      <c r="DQ32" s="2246">
        <f t="shared" si="155"/>
        <v>0</v>
      </c>
      <c r="DR32" s="3858"/>
      <c r="DS32" s="2247">
        <f t="shared" si="45"/>
        <v>0</v>
      </c>
      <c r="DT32" s="3858"/>
      <c r="DU32" s="2247">
        <f t="shared" si="46"/>
        <v>0</v>
      </c>
      <c r="DV32" s="3858"/>
      <c r="DW32" s="2247">
        <f t="shared" si="47"/>
        <v>0</v>
      </c>
      <c r="DX32" s="3858"/>
      <c r="DY32" s="2247">
        <f t="shared" si="48"/>
        <v>0</v>
      </c>
      <c r="DZ32" s="3858"/>
      <c r="EA32" s="2248">
        <f t="shared" si="49"/>
        <v>0</v>
      </c>
      <c r="EB32" s="3858"/>
      <c r="EC32" s="2250">
        <f t="shared" si="156"/>
        <v>0</v>
      </c>
      <c r="ED32" s="3858"/>
      <c r="EE32" s="2246">
        <f t="shared" si="157"/>
        <v>0</v>
      </c>
      <c r="EF32" s="3858"/>
      <c r="EG32" s="2247">
        <f t="shared" si="50"/>
        <v>0</v>
      </c>
      <c r="EH32" s="3858"/>
      <c r="EI32" s="2247">
        <f t="shared" si="51"/>
        <v>0</v>
      </c>
      <c r="EJ32" s="3858"/>
      <c r="EK32" s="2247">
        <f t="shared" si="52"/>
        <v>0</v>
      </c>
      <c r="EL32" s="3858"/>
      <c r="EM32" s="2247">
        <f t="shared" si="53"/>
        <v>0</v>
      </c>
      <c r="EN32" s="3858"/>
      <c r="EO32" s="2248">
        <f t="shared" si="54"/>
        <v>0</v>
      </c>
      <c r="EP32" s="3858"/>
      <c r="EQ32" s="2250">
        <f t="shared" si="55"/>
        <v>0</v>
      </c>
      <c r="ER32" s="3858"/>
      <c r="ES32" s="2246">
        <f t="shared" si="158"/>
        <v>0</v>
      </c>
      <c r="ET32" s="3858"/>
      <c r="EU32" s="2247">
        <f t="shared" si="56"/>
        <v>0</v>
      </c>
      <c r="EV32" s="3858"/>
      <c r="EW32" s="2247">
        <f t="shared" si="57"/>
        <v>0</v>
      </c>
      <c r="EX32" s="3858"/>
      <c r="EY32" s="2247">
        <f t="shared" si="58"/>
        <v>0</v>
      </c>
      <c r="EZ32" s="3858"/>
      <c r="FA32" s="2247">
        <f t="shared" si="59"/>
        <v>0</v>
      </c>
      <c r="FB32" s="3858"/>
      <c r="FC32" s="2248">
        <f t="shared" si="60"/>
        <v>0</v>
      </c>
      <c r="FD32" s="3858"/>
      <c r="FE32" s="2250">
        <f t="shared" si="61"/>
        <v>0</v>
      </c>
      <c r="FF32" s="3858"/>
      <c r="FG32" s="2246">
        <f t="shared" si="159"/>
        <v>0</v>
      </c>
      <c r="FH32" s="3858"/>
      <c r="FI32" s="2247">
        <f t="shared" si="62"/>
        <v>0</v>
      </c>
      <c r="FJ32" s="3858"/>
      <c r="FK32" s="2247">
        <f t="shared" si="63"/>
        <v>0</v>
      </c>
      <c r="FL32" s="3858"/>
      <c r="FM32" s="2247">
        <f t="shared" si="64"/>
        <v>0</v>
      </c>
      <c r="FN32" s="3858"/>
      <c r="FO32" s="2247">
        <f t="shared" si="65"/>
        <v>0</v>
      </c>
      <c r="FP32" s="3858"/>
      <c r="FQ32" s="2248">
        <f t="shared" si="66"/>
        <v>0</v>
      </c>
      <c r="FR32" s="3858"/>
      <c r="FS32" s="2250">
        <f t="shared" si="67"/>
        <v>0</v>
      </c>
      <c r="FT32" s="3858"/>
      <c r="FU32" s="2246">
        <f t="shared" si="160"/>
        <v>0</v>
      </c>
      <c r="FV32" s="3858"/>
      <c r="FW32" s="2247">
        <f t="shared" si="68"/>
        <v>0</v>
      </c>
      <c r="FX32" s="3858"/>
      <c r="FY32" s="2247">
        <f t="shared" si="69"/>
        <v>0</v>
      </c>
      <c r="FZ32" s="3858"/>
      <c r="GA32" s="2247">
        <f t="shared" si="70"/>
        <v>0</v>
      </c>
      <c r="GB32" s="3858"/>
      <c r="GC32" s="2247">
        <f t="shared" si="71"/>
        <v>0</v>
      </c>
      <c r="GD32" s="3858"/>
      <c r="GE32" s="2248">
        <f t="shared" si="72"/>
        <v>0</v>
      </c>
      <c r="GF32" s="3858"/>
      <c r="GG32" s="2250">
        <f t="shared" si="73"/>
        <v>0</v>
      </c>
      <c r="GH32" s="3864"/>
      <c r="GK32" s="4108" t="str">
        <f t="shared" ref="GK32" si="239">DO32</f>
        <v/>
      </c>
      <c r="GL32" s="1487" t="str">
        <f t="shared" si="161"/>
        <v/>
      </c>
      <c r="GM32" s="1515"/>
      <c r="GN32" s="1487" t="str">
        <f t="shared" si="74"/>
        <v/>
      </c>
      <c r="GO32" s="1515"/>
      <c r="GP32" s="1487" t="str">
        <f t="shared" si="75"/>
        <v/>
      </c>
      <c r="GQ32" s="1515"/>
      <c r="GR32" s="1487" t="str">
        <f t="shared" si="76"/>
        <v/>
      </c>
      <c r="GS32" s="1515"/>
      <c r="GT32" s="1487" t="str">
        <f t="shared" si="77"/>
        <v/>
      </c>
      <c r="GU32" s="1500"/>
      <c r="GV32" s="1497" t="str">
        <f t="shared" si="162"/>
        <v/>
      </c>
      <c r="GW32" s="1515"/>
      <c r="GX32" s="1487" t="str">
        <f t="shared" si="163"/>
        <v/>
      </c>
      <c r="GY32" s="1517"/>
      <c r="GZ32" s="1494" t="str">
        <f t="shared" si="164"/>
        <v/>
      </c>
      <c r="HA32" s="1515"/>
      <c r="HB32" s="1490" t="str">
        <f t="shared" si="78"/>
        <v/>
      </c>
      <c r="HC32" s="1515"/>
      <c r="HD32" s="1490" t="str">
        <f t="shared" si="79"/>
        <v/>
      </c>
      <c r="HE32" s="1515"/>
      <c r="HF32" s="1490" t="str">
        <f t="shared" si="80"/>
        <v/>
      </c>
      <c r="HG32" s="1515"/>
      <c r="HH32" s="1490" t="str">
        <f t="shared" si="81"/>
        <v/>
      </c>
      <c r="HI32" s="1500"/>
      <c r="HJ32" s="1506" t="str">
        <f t="shared" si="82"/>
        <v/>
      </c>
      <c r="HK32" s="1515"/>
      <c r="HL32" s="1490" t="str">
        <f t="shared" si="165"/>
        <v/>
      </c>
      <c r="HM32" s="1517"/>
      <c r="HN32" s="1503" t="str">
        <f t="shared" si="83"/>
        <v/>
      </c>
      <c r="HO32" s="1515"/>
      <c r="HP32" s="1487" t="str">
        <f t="shared" si="84"/>
        <v/>
      </c>
      <c r="HQ32" s="1515"/>
      <c r="HR32" s="1487" t="str">
        <f t="shared" si="85"/>
        <v/>
      </c>
      <c r="HS32" s="1515"/>
      <c r="HT32" s="1487" t="str">
        <f t="shared" si="86"/>
        <v/>
      </c>
      <c r="HU32" s="1515"/>
      <c r="HV32" s="1487" t="str">
        <f t="shared" si="87"/>
        <v/>
      </c>
      <c r="HW32" s="1500"/>
      <c r="HX32" s="1497" t="str">
        <f t="shared" si="88"/>
        <v/>
      </c>
      <c r="HY32" s="1515"/>
      <c r="HZ32" s="1487" t="str">
        <f t="shared" si="89"/>
        <v/>
      </c>
      <c r="IA32" s="1517"/>
      <c r="IB32" s="1494" t="str">
        <f t="shared" si="90"/>
        <v/>
      </c>
      <c r="IC32" s="1515"/>
      <c r="ID32" s="1490" t="str">
        <f t="shared" si="91"/>
        <v/>
      </c>
      <c r="IE32" s="1515"/>
      <c r="IF32" s="1490" t="str">
        <f t="shared" si="92"/>
        <v/>
      </c>
      <c r="IG32" s="1515"/>
      <c r="IH32" s="1490" t="str">
        <f t="shared" si="93"/>
        <v/>
      </c>
      <c r="II32" s="1515"/>
      <c r="IJ32" s="1490" t="str">
        <f t="shared" si="94"/>
        <v/>
      </c>
      <c r="IK32" s="1500"/>
      <c r="IL32" s="1506" t="str">
        <f t="shared" si="95"/>
        <v/>
      </c>
      <c r="IM32" s="1515"/>
      <c r="IN32" s="1490" t="str">
        <f t="shared" si="96"/>
        <v/>
      </c>
      <c r="IO32" s="1517"/>
      <c r="IP32" s="1509" t="str">
        <f t="shared" si="97"/>
        <v/>
      </c>
      <c r="IQ32" s="1515"/>
      <c r="IR32" s="1422" t="str">
        <f t="shared" si="98"/>
        <v/>
      </c>
      <c r="IS32" s="1515"/>
      <c r="IT32" s="1422" t="str">
        <f t="shared" si="99"/>
        <v/>
      </c>
      <c r="IU32" s="1515"/>
      <c r="IV32" s="1422" t="str">
        <f t="shared" si="100"/>
        <v/>
      </c>
      <c r="IW32" s="1515"/>
      <c r="IX32" s="1422" t="str">
        <f t="shared" si="101"/>
        <v/>
      </c>
      <c r="IY32" s="1500"/>
      <c r="IZ32" s="1512" t="str">
        <f t="shared" si="102"/>
        <v/>
      </c>
      <c r="JA32" s="1515"/>
      <c r="JB32" s="1422" t="str">
        <f t="shared" si="103"/>
        <v/>
      </c>
      <c r="JC32" s="1517"/>
      <c r="JD32" s="1553"/>
      <c r="JE32" s="1571">
        <f t="shared" si="166"/>
        <v>0</v>
      </c>
      <c r="JF32" s="1555">
        <f t="shared" si="167"/>
        <v>0</v>
      </c>
      <c r="JG32" s="1555">
        <f t="shared" si="168"/>
        <v>0</v>
      </c>
      <c r="JH32" s="1555">
        <f t="shared" si="169"/>
        <v>0</v>
      </c>
      <c r="JI32" s="1555">
        <f t="shared" si="170"/>
        <v>0</v>
      </c>
      <c r="JJ32" s="1566">
        <f t="shared" si="171"/>
        <v>0</v>
      </c>
      <c r="JK32" s="1522">
        <f t="shared" si="172"/>
        <v>0</v>
      </c>
      <c r="JL32" s="1523">
        <f t="shared" si="173"/>
        <v>0</v>
      </c>
      <c r="JM32" s="1523">
        <f t="shared" si="174"/>
        <v>0</v>
      </c>
      <c r="JN32" s="1560">
        <f t="shared" si="175"/>
        <v>0</v>
      </c>
      <c r="JO32" s="1563" t="str">
        <f t="shared" si="188"/>
        <v/>
      </c>
      <c r="JP32" s="1563"/>
      <c r="JQ32" s="1563" t="str">
        <f t="shared" si="104"/>
        <v/>
      </c>
      <c r="JR32" s="1563"/>
      <c r="JS32" s="1563" t="str">
        <f t="shared" si="105"/>
        <v/>
      </c>
      <c r="JT32" s="1563"/>
      <c r="JU32" s="1563" t="str">
        <f t="shared" si="106"/>
        <v/>
      </c>
      <c r="JV32" s="1563"/>
      <c r="JW32" s="1563" t="str">
        <f t="shared" si="107"/>
        <v/>
      </c>
      <c r="JX32" s="1563"/>
      <c r="JY32" s="1563" t="str">
        <f t="shared" si="108"/>
        <v/>
      </c>
      <c r="JZ32" s="1563"/>
      <c r="KA32" s="1563" t="str">
        <f t="shared" si="109"/>
        <v/>
      </c>
      <c r="KB32" s="1563"/>
      <c r="KC32" s="1563" t="str">
        <f t="shared" si="110"/>
        <v/>
      </c>
      <c r="KD32" s="1563"/>
      <c r="KE32" s="1563" t="str">
        <f t="shared" si="111"/>
        <v/>
      </c>
      <c r="KF32" s="1563"/>
      <c r="KG32" s="1563" t="str">
        <f t="shared" si="112"/>
        <v/>
      </c>
      <c r="KH32" s="1563"/>
      <c r="KI32" s="1563" t="str">
        <f t="shared" si="113"/>
        <v/>
      </c>
      <c r="KJ32" s="1563"/>
      <c r="KK32" s="1563" t="str">
        <f t="shared" si="114"/>
        <v/>
      </c>
      <c r="KL32" s="1563"/>
      <c r="KM32" s="1563" t="str">
        <f t="shared" si="115"/>
        <v/>
      </c>
      <c r="KN32" s="1563"/>
      <c r="KO32" s="1563" t="str">
        <f t="shared" si="116"/>
        <v/>
      </c>
      <c r="KP32" s="1563"/>
      <c r="KQ32" s="1563" t="str">
        <f t="shared" si="117"/>
        <v/>
      </c>
      <c r="KR32" s="1563"/>
      <c r="KS32" s="1563" t="str">
        <f t="shared" si="118"/>
        <v/>
      </c>
      <c r="KT32" s="1563"/>
      <c r="KU32" s="1563" t="str">
        <f t="shared" si="119"/>
        <v/>
      </c>
      <c r="KV32" s="1563"/>
      <c r="KW32" s="1563" t="str">
        <f t="shared" si="120"/>
        <v/>
      </c>
      <c r="KX32" s="1563"/>
      <c r="KY32" s="1563" t="str">
        <f t="shared" si="121"/>
        <v/>
      </c>
      <c r="KZ32" s="1563"/>
      <c r="LA32" s="1563" t="str">
        <f t="shared" si="122"/>
        <v/>
      </c>
      <c r="LB32" s="1563"/>
      <c r="LC32" s="1563" t="str">
        <f t="shared" si="123"/>
        <v/>
      </c>
      <c r="LD32" s="1563"/>
      <c r="LE32" s="1563" t="str">
        <f t="shared" si="124"/>
        <v/>
      </c>
      <c r="LF32" s="1563"/>
      <c r="LG32" s="1563" t="str">
        <f t="shared" si="125"/>
        <v/>
      </c>
      <c r="LH32" s="1563"/>
      <c r="LI32" s="1563" t="str">
        <f t="shared" si="126"/>
        <v/>
      </c>
      <c r="LJ32" s="1563"/>
      <c r="LK32" s="1563" t="str">
        <f t="shared" si="127"/>
        <v/>
      </c>
      <c r="LL32" s="1563"/>
      <c r="LM32" s="1563" t="str">
        <f t="shared" si="128"/>
        <v/>
      </c>
      <c r="LN32" s="1563"/>
      <c r="LO32" s="1563" t="str">
        <f t="shared" si="129"/>
        <v/>
      </c>
      <c r="LP32" s="1563"/>
      <c r="LQ32" s="1563" t="str">
        <f t="shared" si="130"/>
        <v/>
      </c>
      <c r="LR32" s="1563"/>
      <c r="LS32" s="1563" t="str">
        <f t="shared" si="131"/>
        <v/>
      </c>
      <c r="LT32" s="1563"/>
      <c r="LU32" s="1563" t="str">
        <f t="shared" si="132"/>
        <v/>
      </c>
      <c r="LV32" s="1563"/>
      <c r="LW32" s="1563" t="str">
        <f t="shared" si="133"/>
        <v/>
      </c>
      <c r="LX32" s="1563"/>
      <c r="LY32" s="1563" t="str">
        <f t="shared" si="134"/>
        <v/>
      </c>
      <c r="LZ32" s="1563"/>
      <c r="MA32" s="1563" t="str">
        <f t="shared" si="135"/>
        <v/>
      </c>
      <c r="MB32" s="1563"/>
      <c r="MC32" s="1563" t="str">
        <f t="shared" si="136"/>
        <v/>
      </c>
      <c r="MD32" s="1563"/>
      <c r="ME32" s="1563" t="str">
        <f t="shared" si="137"/>
        <v/>
      </c>
      <c r="MF32" s="1563"/>
      <c r="MG32" s="1572">
        <f t="shared" si="189"/>
        <v>0</v>
      </c>
      <c r="MH32" s="1553"/>
      <c r="MI32" s="1571">
        <f t="shared" si="190"/>
        <v>0</v>
      </c>
      <c r="MJ32" s="1555">
        <f t="shared" si="190"/>
        <v>0</v>
      </c>
      <c r="MK32" s="1555">
        <f t="shared" si="190"/>
        <v>0</v>
      </c>
      <c r="ML32" s="1555">
        <f t="shared" si="190"/>
        <v>0</v>
      </c>
      <c r="MM32" s="1555">
        <f t="shared" si="190"/>
        <v>0</v>
      </c>
      <c r="MN32" s="1555">
        <f t="shared" si="190"/>
        <v>0</v>
      </c>
      <c r="MO32" s="1579">
        <f t="shared" si="190"/>
        <v>0</v>
      </c>
      <c r="MP32" s="38">
        <f t="shared" si="176"/>
        <v>0</v>
      </c>
      <c r="MQ32" s="1553"/>
      <c r="MR32" s="1557"/>
      <c r="MS32" s="1557"/>
      <c r="MT32" s="1557"/>
      <c r="MU32" s="1557"/>
      <c r="MV32" s="1557"/>
      <c r="MW32" s="1557"/>
      <c r="MX32" s="1557"/>
      <c r="MY32" s="1537"/>
      <c r="MZ32" s="1537"/>
      <c r="NA32" s="1553"/>
      <c r="NB32" s="1585">
        <f t="shared" si="191"/>
        <v>0</v>
      </c>
      <c r="NC32" s="1554">
        <f t="shared" si="177"/>
        <v>0</v>
      </c>
      <c r="ND32" s="1554">
        <f t="shared" si="178"/>
        <v>0</v>
      </c>
      <c r="NE32" s="1554">
        <f t="shared" si="179"/>
        <v>0</v>
      </c>
      <c r="NF32" s="1554">
        <f t="shared" si="180"/>
        <v>0</v>
      </c>
      <c r="NG32" s="1554">
        <f t="shared" si="181"/>
        <v>0</v>
      </c>
      <c r="NH32" s="1554">
        <f t="shared" si="182"/>
        <v>0</v>
      </c>
      <c r="NI32" s="1586">
        <f t="shared" si="192"/>
        <v>0</v>
      </c>
      <c r="NK32" s="1"/>
      <c r="NL32" s="1"/>
      <c r="NM32" s="1"/>
      <c r="NN32" s="1"/>
      <c r="NO32" s="1"/>
      <c r="NP32" s="5105"/>
      <c r="NQ32" s="5105"/>
      <c r="NR32" s="5105"/>
      <c r="NS32" s="5105"/>
      <c r="NT32" s="5105"/>
      <c r="NU32" s="5105"/>
      <c r="NV32" s="5105"/>
      <c r="NW32" s="5105"/>
      <c r="NX32" s="5105"/>
    </row>
    <row r="33" spans="3:388" s="1337" customFormat="1" ht="11.25" customHeight="1" thickBot="1">
      <c r="C33" s="1538" t="str">
        <f t="shared" si="139"/>
        <v>D</v>
      </c>
      <c r="D33" s="1539">
        <f t="shared" si="140"/>
        <v>0</v>
      </c>
      <c r="E33" s="1539">
        <f t="shared" si="141"/>
        <v>0</v>
      </c>
      <c r="F33" s="1539">
        <f t="shared" si="142"/>
        <v>0</v>
      </c>
      <c r="G33" s="1539">
        <f t="shared" si="143"/>
        <v>0</v>
      </c>
      <c r="H33" s="1539">
        <f t="shared" si="144"/>
        <v>0</v>
      </c>
      <c r="I33" s="1534"/>
      <c r="J33" s="1340"/>
      <c r="L33" s="1419" t="str">
        <f t="shared" si="145"/>
        <v>D</v>
      </c>
      <c r="M33" s="1540">
        <f t="shared" si="183"/>
        <v>0</v>
      </c>
      <c r="N33" s="1540">
        <f t="shared" si="232"/>
        <v>0</v>
      </c>
      <c r="O33" s="1540">
        <f t="shared" si="233"/>
        <v>0</v>
      </c>
      <c r="P33" s="1540">
        <f t="shared" si="234"/>
        <v>0</v>
      </c>
      <c r="Q33" s="1540">
        <f t="shared" si="235"/>
        <v>0</v>
      </c>
      <c r="R33" s="1536"/>
      <c r="S33" s="1537"/>
      <c r="T33" s="1412"/>
      <c r="U33" s="1412"/>
      <c r="V33" s="1412"/>
      <c r="W33" s="1537"/>
      <c r="X33" s="1537"/>
      <c r="Y33" s="1537"/>
      <c r="Z33" s="1537"/>
      <c r="AA33" s="1537"/>
      <c r="AB33" s="1537"/>
      <c r="AC33" s="1537"/>
      <c r="AD33" s="1537"/>
      <c r="AE33" s="1537"/>
      <c r="AF33" s="1537"/>
      <c r="AG33" s="1537"/>
      <c r="AH33" s="1537"/>
      <c r="AI33" s="1537"/>
      <c r="AJ33" s="1537"/>
      <c r="AK33" s="1537"/>
      <c r="AL33" s="1537"/>
      <c r="AM33" s="1537"/>
      <c r="AN33" s="1537"/>
      <c r="AO33" s="1537"/>
      <c r="AP33" s="1537"/>
      <c r="AQ33" s="1537"/>
      <c r="AR33" s="1537"/>
      <c r="AS33" s="1537"/>
      <c r="AT33" s="1537"/>
      <c r="AU33" s="1537"/>
      <c r="AV33" s="1537"/>
      <c r="AW33" s="1537"/>
      <c r="AX33" s="1537"/>
      <c r="AY33" s="1537"/>
      <c r="AZ33" s="1537"/>
      <c r="BA33" s="1537"/>
      <c r="BB33" s="1537"/>
      <c r="BC33" s="1537"/>
      <c r="BD33" s="1537"/>
      <c r="BE33" s="1537"/>
      <c r="BF33" s="1537"/>
      <c r="BG33" s="1537"/>
      <c r="BH33" s="1537"/>
      <c r="BI33" s="1537"/>
      <c r="BJ33" s="1537"/>
      <c r="BK33" s="1537"/>
      <c r="BL33" s="1537"/>
      <c r="BM33" s="1537"/>
      <c r="BN33" s="1537"/>
      <c r="BO33" s="1537"/>
      <c r="BP33" s="1537"/>
      <c r="BQ33" s="1537"/>
      <c r="BR33" s="1537"/>
      <c r="BS33" s="1537"/>
      <c r="BT33" s="1537"/>
      <c r="BU33" s="1537"/>
      <c r="BV33" s="1537"/>
      <c r="BW33" s="1537"/>
      <c r="BX33" s="1537"/>
      <c r="BY33" s="1537"/>
      <c r="BZ33" s="1537"/>
      <c r="CA33" s="1537"/>
      <c r="CB33" s="1537"/>
      <c r="CC33" s="1537"/>
      <c r="CD33" s="1537"/>
      <c r="CE33" s="1537"/>
      <c r="CF33" s="1537"/>
      <c r="CG33" s="1537"/>
      <c r="CH33" s="1537"/>
      <c r="CI33" s="1537"/>
      <c r="CJ33" s="1537"/>
      <c r="CK33" s="1537"/>
      <c r="CL33" s="1537"/>
      <c r="CM33" s="5074"/>
      <c r="CN33" s="2401" t="str">
        <f>IF(CM32="","",(CM32&amp;(COUNTIF($CM$16:CM33,CM32))))</f>
        <v>09</v>
      </c>
      <c r="CO33" s="1596" t="str">
        <f t="shared" ref="CO33" si="240">CO32</f>
        <v/>
      </c>
      <c r="CP33" s="1541" t="str">
        <f t="shared" ref="CP33" si="241">DO32&amp;DP33</f>
        <v>D</v>
      </c>
      <c r="CQ33" s="1540">
        <f t="shared" si="207"/>
        <v>0</v>
      </c>
      <c r="CR33" s="1540">
        <f t="shared" si="151"/>
        <v>0</v>
      </c>
      <c r="CS33" s="1540">
        <f t="shared" si="152"/>
        <v>0</v>
      </c>
      <c r="CT33" s="1540">
        <f t="shared" si="153"/>
        <v>0</v>
      </c>
      <c r="CU33" s="1540">
        <f t="shared" si="154"/>
        <v>0</v>
      </c>
      <c r="CW33" s="1457" t="str">
        <f>IFERROR((VLOOKUP(CN33,'BİLGİ GİR'!$V$107:$AA$119,6,0)),"")</f>
        <v/>
      </c>
      <c r="CX33" s="5101"/>
      <c r="CY33" s="1545"/>
      <c r="CZ33" s="1547">
        <f>'BİLGİ GİR'!CC115</f>
        <v>0</v>
      </c>
      <c r="DA33" s="1547"/>
      <c r="DB33" s="1547">
        <f>'BİLGİ GİR'!CE115</f>
        <v>0</v>
      </c>
      <c r="DC33" s="1547"/>
      <c r="DD33" s="1547">
        <f>'BİLGİ GİR'!CG115</f>
        <v>0</v>
      </c>
      <c r="DE33" s="1547"/>
      <c r="DF33" s="1547">
        <f>'BİLGİ GİR'!CI115</f>
        <v>0</v>
      </c>
      <c r="DG33" s="1547"/>
      <c r="DH33" s="1547">
        <f>'BİLGİ GİR'!CK115</f>
        <v>0</v>
      </c>
      <c r="DI33" s="1547"/>
      <c r="DJ33" s="1547">
        <f>'BİLGİ GİR'!CM115</f>
        <v>0</v>
      </c>
      <c r="DK33" s="1547"/>
      <c r="DL33" s="1547">
        <f>'BİLGİ GİR'!CO115</f>
        <v>0</v>
      </c>
      <c r="DM33" s="1547"/>
      <c r="DN33" s="1453"/>
      <c r="DO33" s="5092"/>
      <c r="DP33" s="2270" t="s">
        <v>8</v>
      </c>
      <c r="DQ33" s="2241">
        <f t="shared" si="155"/>
        <v>0</v>
      </c>
      <c r="DR33" s="3857"/>
      <c r="DS33" s="2242">
        <f t="shared" si="45"/>
        <v>0</v>
      </c>
      <c r="DT33" s="3857"/>
      <c r="DU33" s="2242">
        <f t="shared" si="46"/>
        <v>0</v>
      </c>
      <c r="DV33" s="3857"/>
      <c r="DW33" s="2242">
        <f t="shared" si="47"/>
        <v>0</v>
      </c>
      <c r="DX33" s="3857"/>
      <c r="DY33" s="2242">
        <f t="shared" si="48"/>
        <v>0</v>
      </c>
      <c r="DZ33" s="3857"/>
      <c r="EA33" s="2243">
        <f t="shared" si="49"/>
        <v>0</v>
      </c>
      <c r="EB33" s="3857"/>
      <c r="EC33" s="2245">
        <f t="shared" si="156"/>
        <v>0</v>
      </c>
      <c r="ED33" s="3857"/>
      <c r="EE33" s="2241">
        <f t="shared" si="157"/>
        <v>0</v>
      </c>
      <c r="EF33" s="3857"/>
      <c r="EG33" s="2242">
        <f t="shared" si="50"/>
        <v>0</v>
      </c>
      <c r="EH33" s="3857"/>
      <c r="EI33" s="2242">
        <f t="shared" si="51"/>
        <v>0</v>
      </c>
      <c r="EJ33" s="3857"/>
      <c r="EK33" s="2242">
        <f t="shared" si="52"/>
        <v>0</v>
      </c>
      <c r="EL33" s="3857"/>
      <c r="EM33" s="2242">
        <f t="shared" si="53"/>
        <v>0</v>
      </c>
      <c r="EN33" s="3857"/>
      <c r="EO33" s="2243">
        <f t="shared" si="54"/>
        <v>0</v>
      </c>
      <c r="EP33" s="3857"/>
      <c r="EQ33" s="2245">
        <f t="shared" si="55"/>
        <v>0</v>
      </c>
      <c r="ER33" s="3857"/>
      <c r="ES33" s="2241">
        <f t="shared" si="158"/>
        <v>0</v>
      </c>
      <c r="ET33" s="3857"/>
      <c r="EU33" s="2242">
        <f t="shared" si="56"/>
        <v>0</v>
      </c>
      <c r="EV33" s="3857"/>
      <c r="EW33" s="2242">
        <f t="shared" si="57"/>
        <v>0</v>
      </c>
      <c r="EX33" s="3857"/>
      <c r="EY33" s="2242">
        <f t="shared" si="58"/>
        <v>0</v>
      </c>
      <c r="EZ33" s="3857"/>
      <c r="FA33" s="2242">
        <f t="shared" si="59"/>
        <v>0</v>
      </c>
      <c r="FB33" s="3857"/>
      <c r="FC33" s="2243">
        <f t="shared" si="60"/>
        <v>0</v>
      </c>
      <c r="FD33" s="3857"/>
      <c r="FE33" s="2245">
        <f t="shared" si="61"/>
        <v>0</v>
      </c>
      <c r="FF33" s="3857"/>
      <c r="FG33" s="2241">
        <f t="shared" si="159"/>
        <v>0</v>
      </c>
      <c r="FH33" s="3857"/>
      <c r="FI33" s="2242">
        <f t="shared" si="62"/>
        <v>0</v>
      </c>
      <c r="FJ33" s="3857"/>
      <c r="FK33" s="2242">
        <f t="shared" si="63"/>
        <v>0</v>
      </c>
      <c r="FL33" s="3857"/>
      <c r="FM33" s="2242">
        <f t="shared" si="64"/>
        <v>0</v>
      </c>
      <c r="FN33" s="3857"/>
      <c r="FO33" s="2242">
        <f t="shared" si="65"/>
        <v>0</v>
      </c>
      <c r="FP33" s="3857"/>
      <c r="FQ33" s="2243">
        <f t="shared" si="66"/>
        <v>0</v>
      </c>
      <c r="FR33" s="3857"/>
      <c r="FS33" s="2245">
        <f t="shared" si="67"/>
        <v>0</v>
      </c>
      <c r="FT33" s="3857"/>
      <c r="FU33" s="2241">
        <f t="shared" si="160"/>
        <v>0</v>
      </c>
      <c r="FV33" s="3857"/>
      <c r="FW33" s="2242">
        <f t="shared" si="68"/>
        <v>0</v>
      </c>
      <c r="FX33" s="3857"/>
      <c r="FY33" s="2242">
        <f t="shared" si="69"/>
        <v>0</v>
      </c>
      <c r="FZ33" s="3857"/>
      <c r="GA33" s="2242">
        <f t="shared" si="70"/>
        <v>0</v>
      </c>
      <c r="GB33" s="3857"/>
      <c r="GC33" s="2242">
        <f t="shared" si="71"/>
        <v>0</v>
      </c>
      <c r="GD33" s="3857"/>
      <c r="GE33" s="2243">
        <f t="shared" si="72"/>
        <v>0</v>
      </c>
      <c r="GF33" s="3857"/>
      <c r="GG33" s="2245">
        <f t="shared" si="73"/>
        <v>0</v>
      </c>
      <c r="GH33" s="3863"/>
      <c r="GK33" s="4109"/>
      <c r="GL33" s="1487" t="str">
        <f t="shared" si="161"/>
        <v/>
      </c>
      <c r="GM33" s="1515"/>
      <c r="GN33" s="1487" t="str">
        <f t="shared" si="74"/>
        <v/>
      </c>
      <c r="GO33" s="1515"/>
      <c r="GP33" s="1487" t="str">
        <f t="shared" si="75"/>
        <v/>
      </c>
      <c r="GQ33" s="1515"/>
      <c r="GR33" s="1487" t="str">
        <f t="shared" si="76"/>
        <v/>
      </c>
      <c r="GS33" s="1515"/>
      <c r="GT33" s="1487" t="str">
        <f t="shared" si="77"/>
        <v/>
      </c>
      <c r="GU33" s="1500"/>
      <c r="GV33" s="1497" t="str">
        <f t="shared" si="162"/>
        <v/>
      </c>
      <c r="GW33" s="1515"/>
      <c r="GX33" s="1487" t="str">
        <f t="shared" si="163"/>
        <v/>
      </c>
      <c r="GY33" s="1517"/>
      <c r="GZ33" s="1494" t="str">
        <f t="shared" si="164"/>
        <v/>
      </c>
      <c r="HA33" s="1515"/>
      <c r="HB33" s="1490" t="str">
        <f t="shared" si="78"/>
        <v/>
      </c>
      <c r="HC33" s="1515"/>
      <c r="HD33" s="1490" t="str">
        <f t="shared" si="79"/>
        <v/>
      </c>
      <c r="HE33" s="1515"/>
      <c r="HF33" s="1490" t="str">
        <f t="shared" si="80"/>
        <v/>
      </c>
      <c r="HG33" s="1515"/>
      <c r="HH33" s="1490" t="str">
        <f t="shared" si="81"/>
        <v/>
      </c>
      <c r="HI33" s="1500"/>
      <c r="HJ33" s="1506" t="str">
        <f t="shared" si="82"/>
        <v/>
      </c>
      <c r="HK33" s="1515"/>
      <c r="HL33" s="1490" t="str">
        <f t="shared" si="165"/>
        <v/>
      </c>
      <c r="HM33" s="1517"/>
      <c r="HN33" s="1503" t="str">
        <f t="shared" si="83"/>
        <v/>
      </c>
      <c r="HO33" s="1515"/>
      <c r="HP33" s="1487" t="str">
        <f t="shared" si="84"/>
        <v/>
      </c>
      <c r="HQ33" s="1515"/>
      <c r="HR33" s="1487" t="str">
        <f t="shared" si="85"/>
        <v/>
      </c>
      <c r="HS33" s="1515"/>
      <c r="HT33" s="1487" t="str">
        <f t="shared" si="86"/>
        <v/>
      </c>
      <c r="HU33" s="1515"/>
      <c r="HV33" s="1487" t="str">
        <f t="shared" si="87"/>
        <v/>
      </c>
      <c r="HW33" s="1500"/>
      <c r="HX33" s="1497" t="str">
        <f t="shared" si="88"/>
        <v/>
      </c>
      <c r="HY33" s="1515"/>
      <c r="HZ33" s="1487" t="str">
        <f t="shared" si="89"/>
        <v/>
      </c>
      <c r="IA33" s="1517"/>
      <c r="IB33" s="1494" t="str">
        <f t="shared" si="90"/>
        <v/>
      </c>
      <c r="IC33" s="1515"/>
      <c r="ID33" s="1490" t="str">
        <f t="shared" si="91"/>
        <v/>
      </c>
      <c r="IE33" s="1515"/>
      <c r="IF33" s="1490" t="str">
        <f t="shared" si="92"/>
        <v/>
      </c>
      <c r="IG33" s="1515"/>
      <c r="IH33" s="1490" t="str">
        <f t="shared" si="93"/>
        <v/>
      </c>
      <c r="II33" s="1515"/>
      <c r="IJ33" s="1490" t="str">
        <f t="shared" si="94"/>
        <v/>
      </c>
      <c r="IK33" s="1500"/>
      <c r="IL33" s="1506" t="str">
        <f t="shared" si="95"/>
        <v/>
      </c>
      <c r="IM33" s="1515"/>
      <c r="IN33" s="1490" t="str">
        <f t="shared" si="96"/>
        <v/>
      </c>
      <c r="IO33" s="1517"/>
      <c r="IP33" s="1509" t="str">
        <f t="shared" si="97"/>
        <v/>
      </c>
      <c r="IQ33" s="1515"/>
      <c r="IR33" s="1422" t="str">
        <f t="shared" si="98"/>
        <v/>
      </c>
      <c r="IS33" s="1515"/>
      <c r="IT33" s="1422" t="str">
        <f t="shared" si="99"/>
        <v/>
      </c>
      <c r="IU33" s="1515"/>
      <c r="IV33" s="1422" t="str">
        <f t="shared" si="100"/>
        <v/>
      </c>
      <c r="IW33" s="1515"/>
      <c r="IX33" s="1422" t="str">
        <f t="shared" si="101"/>
        <v/>
      </c>
      <c r="IY33" s="1500"/>
      <c r="IZ33" s="1512" t="str">
        <f t="shared" si="102"/>
        <v/>
      </c>
      <c r="JA33" s="1515"/>
      <c r="JB33" s="1422" t="str">
        <f t="shared" si="103"/>
        <v/>
      </c>
      <c r="JC33" s="1517"/>
      <c r="JD33" s="1553"/>
      <c r="JE33" s="1571">
        <f t="shared" si="166"/>
        <v>0</v>
      </c>
      <c r="JF33" s="1555">
        <f t="shared" si="167"/>
        <v>0</v>
      </c>
      <c r="JG33" s="1555">
        <f t="shared" si="168"/>
        <v>0</v>
      </c>
      <c r="JH33" s="1555">
        <f t="shared" si="169"/>
        <v>0</v>
      </c>
      <c r="JI33" s="1555">
        <f t="shared" si="170"/>
        <v>0</v>
      </c>
      <c r="JJ33" s="1566">
        <f t="shared" si="171"/>
        <v>0</v>
      </c>
      <c r="JK33" s="1522">
        <f t="shared" si="172"/>
        <v>0</v>
      </c>
      <c r="JL33" s="1523">
        <f t="shared" si="173"/>
        <v>0</v>
      </c>
      <c r="JM33" s="1523">
        <f t="shared" si="174"/>
        <v>0</v>
      </c>
      <c r="JN33" s="1560">
        <f t="shared" si="175"/>
        <v>0</v>
      </c>
      <c r="JO33" s="1563" t="str">
        <f t="shared" si="188"/>
        <v/>
      </c>
      <c r="JP33" s="1563"/>
      <c r="JQ33" s="1563" t="str">
        <f t="shared" si="104"/>
        <v/>
      </c>
      <c r="JR33" s="1563"/>
      <c r="JS33" s="1563" t="str">
        <f t="shared" si="105"/>
        <v/>
      </c>
      <c r="JT33" s="1563"/>
      <c r="JU33" s="1563" t="str">
        <f t="shared" si="106"/>
        <v/>
      </c>
      <c r="JV33" s="1563"/>
      <c r="JW33" s="1563" t="str">
        <f t="shared" si="107"/>
        <v/>
      </c>
      <c r="JX33" s="1563"/>
      <c r="JY33" s="1563" t="str">
        <f t="shared" si="108"/>
        <v/>
      </c>
      <c r="JZ33" s="1563"/>
      <c r="KA33" s="1563" t="str">
        <f t="shared" si="109"/>
        <v/>
      </c>
      <c r="KB33" s="1563"/>
      <c r="KC33" s="1563" t="str">
        <f t="shared" si="110"/>
        <v/>
      </c>
      <c r="KD33" s="1563"/>
      <c r="KE33" s="1563" t="str">
        <f t="shared" si="111"/>
        <v/>
      </c>
      <c r="KF33" s="1563"/>
      <c r="KG33" s="1563" t="str">
        <f t="shared" si="112"/>
        <v/>
      </c>
      <c r="KH33" s="1563"/>
      <c r="KI33" s="1563" t="str">
        <f t="shared" si="113"/>
        <v/>
      </c>
      <c r="KJ33" s="1563"/>
      <c r="KK33" s="1563" t="str">
        <f t="shared" si="114"/>
        <v/>
      </c>
      <c r="KL33" s="1563"/>
      <c r="KM33" s="1563" t="str">
        <f t="shared" si="115"/>
        <v/>
      </c>
      <c r="KN33" s="1563"/>
      <c r="KO33" s="1563" t="str">
        <f t="shared" si="116"/>
        <v/>
      </c>
      <c r="KP33" s="1563"/>
      <c r="KQ33" s="1563" t="str">
        <f t="shared" si="117"/>
        <v/>
      </c>
      <c r="KR33" s="1563"/>
      <c r="KS33" s="1563" t="str">
        <f t="shared" si="118"/>
        <v/>
      </c>
      <c r="KT33" s="1563"/>
      <c r="KU33" s="1563" t="str">
        <f t="shared" si="119"/>
        <v/>
      </c>
      <c r="KV33" s="1563"/>
      <c r="KW33" s="1563" t="str">
        <f t="shared" si="120"/>
        <v/>
      </c>
      <c r="KX33" s="1563"/>
      <c r="KY33" s="1563" t="str">
        <f t="shared" si="121"/>
        <v/>
      </c>
      <c r="KZ33" s="1563"/>
      <c r="LA33" s="1563" t="str">
        <f t="shared" si="122"/>
        <v/>
      </c>
      <c r="LB33" s="1563"/>
      <c r="LC33" s="1563" t="str">
        <f t="shared" si="123"/>
        <v/>
      </c>
      <c r="LD33" s="1563"/>
      <c r="LE33" s="1563" t="str">
        <f t="shared" si="124"/>
        <v/>
      </c>
      <c r="LF33" s="1563"/>
      <c r="LG33" s="1563" t="str">
        <f t="shared" si="125"/>
        <v/>
      </c>
      <c r="LH33" s="1563"/>
      <c r="LI33" s="1563" t="str">
        <f t="shared" si="126"/>
        <v/>
      </c>
      <c r="LJ33" s="1563"/>
      <c r="LK33" s="1563" t="str">
        <f t="shared" si="127"/>
        <v/>
      </c>
      <c r="LL33" s="1563"/>
      <c r="LM33" s="1563" t="str">
        <f t="shared" si="128"/>
        <v/>
      </c>
      <c r="LN33" s="1563"/>
      <c r="LO33" s="1563" t="str">
        <f t="shared" si="129"/>
        <v/>
      </c>
      <c r="LP33" s="1563"/>
      <c r="LQ33" s="1563" t="str">
        <f t="shared" si="130"/>
        <v/>
      </c>
      <c r="LR33" s="1563"/>
      <c r="LS33" s="1563" t="str">
        <f t="shared" si="131"/>
        <v/>
      </c>
      <c r="LT33" s="1563"/>
      <c r="LU33" s="1563" t="str">
        <f t="shared" si="132"/>
        <v/>
      </c>
      <c r="LV33" s="1563"/>
      <c r="LW33" s="1563" t="str">
        <f t="shared" si="133"/>
        <v/>
      </c>
      <c r="LX33" s="1563"/>
      <c r="LY33" s="1563" t="str">
        <f t="shared" si="134"/>
        <v/>
      </c>
      <c r="LZ33" s="1563"/>
      <c r="MA33" s="1563" t="str">
        <f t="shared" si="135"/>
        <v/>
      </c>
      <c r="MB33" s="1563"/>
      <c r="MC33" s="1563" t="str">
        <f t="shared" si="136"/>
        <v/>
      </c>
      <c r="MD33" s="1563"/>
      <c r="ME33" s="1563" t="str">
        <f t="shared" si="137"/>
        <v/>
      </c>
      <c r="MF33" s="1563"/>
      <c r="MG33" s="1572">
        <f t="shared" si="189"/>
        <v>0</v>
      </c>
      <c r="MH33" s="1553"/>
      <c r="MI33" s="1571">
        <f t="shared" si="190"/>
        <v>0</v>
      </c>
      <c r="MJ33" s="1555">
        <f t="shared" si="190"/>
        <v>0</v>
      </c>
      <c r="MK33" s="1555">
        <f t="shared" si="190"/>
        <v>0</v>
      </c>
      <c r="ML33" s="1555">
        <f t="shared" si="190"/>
        <v>0</v>
      </c>
      <c r="MM33" s="1555">
        <f t="shared" si="190"/>
        <v>0</v>
      </c>
      <c r="MN33" s="1555">
        <f t="shared" si="190"/>
        <v>0</v>
      </c>
      <c r="MO33" s="1579">
        <f t="shared" si="190"/>
        <v>0</v>
      </c>
      <c r="MP33" s="38">
        <f t="shared" si="176"/>
        <v>0</v>
      </c>
      <c r="MQ33" s="1553"/>
      <c r="MR33" s="1557"/>
      <c r="MS33" s="1557"/>
      <c r="MT33" s="1557"/>
      <c r="MU33" s="1557"/>
      <c r="MV33" s="1557"/>
      <c r="MW33" s="1557"/>
      <c r="MX33" s="1557"/>
      <c r="MY33" s="1537"/>
      <c r="MZ33" s="1537"/>
      <c r="NA33" s="1553"/>
      <c r="NB33" s="1585">
        <f t="shared" si="191"/>
        <v>0</v>
      </c>
      <c r="NC33" s="1554">
        <f t="shared" si="177"/>
        <v>0</v>
      </c>
      <c r="ND33" s="1554">
        <f t="shared" si="178"/>
        <v>0</v>
      </c>
      <c r="NE33" s="1554">
        <f t="shared" si="179"/>
        <v>0</v>
      </c>
      <c r="NF33" s="1554">
        <f t="shared" si="180"/>
        <v>0</v>
      </c>
      <c r="NG33" s="1554">
        <f t="shared" si="181"/>
        <v>0</v>
      </c>
      <c r="NH33" s="1554">
        <f t="shared" si="182"/>
        <v>0</v>
      </c>
      <c r="NI33" s="1586">
        <f t="shared" si="192"/>
        <v>0</v>
      </c>
      <c r="NK33" s="1"/>
      <c r="NL33" s="1"/>
      <c r="NM33" s="1"/>
      <c r="NN33" s="1"/>
      <c r="NO33" s="1"/>
      <c r="NP33" s="5105"/>
      <c r="NQ33" s="5105"/>
      <c r="NR33" s="5105"/>
      <c r="NS33" s="5105"/>
      <c r="NT33" s="5105"/>
      <c r="NU33" s="5105"/>
      <c r="NV33" s="5105"/>
      <c r="NW33" s="5105"/>
      <c r="NX33" s="5105"/>
    </row>
    <row r="34" spans="3:388" s="1337" customFormat="1" ht="11.25" customHeight="1" thickBot="1">
      <c r="C34" s="1538" t="str">
        <f t="shared" si="139"/>
        <v>T</v>
      </c>
      <c r="D34" s="1539">
        <f t="shared" si="140"/>
        <v>0</v>
      </c>
      <c r="E34" s="1539">
        <f t="shared" si="141"/>
        <v>0</v>
      </c>
      <c r="F34" s="1539">
        <f t="shared" si="142"/>
        <v>0</v>
      </c>
      <c r="G34" s="1539">
        <f t="shared" si="143"/>
        <v>0</v>
      </c>
      <c r="H34" s="1539">
        <f t="shared" si="144"/>
        <v>0</v>
      </c>
      <c r="I34" s="1534"/>
      <c r="J34" s="1340"/>
      <c r="L34" s="1419" t="str">
        <f t="shared" si="145"/>
        <v>T</v>
      </c>
      <c r="M34" s="1540">
        <f t="shared" si="183"/>
        <v>0</v>
      </c>
      <c r="N34" s="1540">
        <f t="shared" si="232"/>
        <v>0</v>
      </c>
      <c r="O34" s="1540">
        <f t="shared" si="233"/>
        <v>0</v>
      </c>
      <c r="P34" s="1540">
        <f t="shared" si="234"/>
        <v>0</v>
      </c>
      <c r="Q34" s="1540">
        <f t="shared" si="235"/>
        <v>0</v>
      </c>
      <c r="R34" s="1536"/>
      <c r="S34" s="1537"/>
      <c r="T34" s="1412"/>
      <c r="U34" s="1412"/>
      <c r="V34" s="1412"/>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1537"/>
      <c r="AV34" s="1537"/>
      <c r="AW34" s="1537"/>
      <c r="AX34" s="1537"/>
      <c r="AY34" s="1537"/>
      <c r="AZ34" s="1537"/>
      <c r="BA34" s="1537"/>
      <c r="BB34" s="1537"/>
      <c r="BC34" s="1537"/>
      <c r="BD34" s="1537"/>
      <c r="BE34" s="1537"/>
      <c r="BF34" s="1537"/>
      <c r="BG34" s="1537"/>
      <c r="BH34" s="1537"/>
      <c r="BI34" s="1537"/>
      <c r="BJ34" s="1537"/>
      <c r="BK34" s="1537"/>
      <c r="BL34" s="1537"/>
      <c r="BM34" s="1537"/>
      <c r="BN34" s="1537"/>
      <c r="BO34" s="1537"/>
      <c r="BP34" s="1537"/>
      <c r="BQ34" s="1537"/>
      <c r="BR34" s="1537"/>
      <c r="BS34" s="1537"/>
      <c r="BT34" s="1537"/>
      <c r="BU34" s="1537"/>
      <c r="BV34" s="1537"/>
      <c r="BW34" s="1537"/>
      <c r="BX34" s="1537"/>
      <c r="BY34" s="1537"/>
      <c r="BZ34" s="1537"/>
      <c r="CA34" s="1537"/>
      <c r="CB34" s="1537"/>
      <c r="CC34" s="1537"/>
      <c r="CD34" s="1537"/>
      <c r="CE34" s="1537"/>
      <c r="CF34" s="1537"/>
      <c r="CG34" s="1537"/>
      <c r="CH34" s="1537"/>
      <c r="CI34" s="1537"/>
      <c r="CJ34" s="1537"/>
      <c r="CK34" s="1537"/>
      <c r="CL34" s="1537"/>
      <c r="CM34" s="5073">
        <f>'BİLGİ GİR'!F116</f>
        <v>0</v>
      </c>
      <c r="CN34" s="2401" t="str">
        <f>IF(CM34="","",(CM34&amp;(COUNTIF($CM$16:CM35,CM34))))</f>
        <v>010</v>
      </c>
      <c r="CO34" s="1596" t="str">
        <f t="shared" ref="CO34" si="242">DO34</f>
        <v/>
      </c>
      <c r="CP34" s="1541" t="str">
        <f t="shared" ref="CP34" si="243">DO34&amp;DP34</f>
        <v>T</v>
      </c>
      <c r="CQ34" s="1540">
        <f t="shared" si="207"/>
        <v>0</v>
      </c>
      <c r="CR34" s="1540">
        <f t="shared" si="151"/>
        <v>0</v>
      </c>
      <c r="CS34" s="1540">
        <f t="shared" si="152"/>
        <v>0</v>
      </c>
      <c r="CT34" s="1540">
        <f t="shared" si="153"/>
        <v>0</v>
      </c>
      <c r="CU34" s="1540">
        <f t="shared" si="154"/>
        <v>0</v>
      </c>
      <c r="CW34" s="1457" t="str">
        <f>IFERROR((VLOOKUP(CN34,'BİLGİ GİR'!$V$107:$AA$119,6,0)),"")</f>
        <v/>
      </c>
      <c r="CX34" s="5100" t="str">
        <f>'BİLGİ GİR'!F116&amp;CHAR(10)&amp;'BİLGİ GİR'!K116&amp;"-"&amp;'BİLGİ GİR'!L116&amp;"-"&amp;'BİLGİ GİR'!M116</f>
        <v xml:space="preserve">
--</v>
      </c>
      <c r="CY34" s="1542"/>
      <c r="CZ34" s="1544">
        <f>'BİLGİ GİR'!CB116</f>
        <v>0</v>
      </c>
      <c r="DA34" s="1544"/>
      <c r="DB34" s="1544">
        <f>'BİLGİ GİR'!CD116</f>
        <v>0</v>
      </c>
      <c r="DC34" s="1544"/>
      <c r="DD34" s="1544">
        <f>'BİLGİ GİR'!CF116</f>
        <v>0</v>
      </c>
      <c r="DE34" s="1544"/>
      <c r="DF34" s="1544">
        <f>'BİLGİ GİR'!CH116</f>
        <v>0</v>
      </c>
      <c r="DG34" s="1544"/>
      <c r="DH34" s="1544">
        <f>'BİLGİ GİR'!CJ116</f>
        <v>0</v>
      </c>
      <c r="DI34" s="1544"/>
      <c r="DJ34" s="1544">
        <f>'BİLGİ GİR'!CL116</f>
        <v>0</v>
      </c>
      <c r="DK34" s="1544"/>
      <c r="DL34" s="1544">
        <f>'BİLGİ GİR'!CN116</f>
        <v>0</v>
      </c>
      <c r="DM34" s="1544"/>
      <c r="DN34" s="1453"/>
      <c r="DO34" s="5091" t="str">
        <f t="shared" ref="DO34" si="244">IF(CX34="
--","",CX34)</f>
        <v/>
      </c>
      <c r="DP34" s="2271" t="s">
        <v>7</v>
      </c>
      <c r="DQ34" s="2246">
        <f t="shared" si="155"/>
        <v>0</v>
      </c>
      <c r="DR34" s="3858"/>
      <c r="DS34" s="2247">
        <f t="shared" si="45"/>
        <v>0</v>
      </c>
      <c r="DT34" s="3858"/>
      <c r="DU34" s="2247">
        <f t="shared" si="46"/>
        <v>0</v>
      </c>
      <c r="DV34" s="3858"/>
      <c r="DW34" s="2247">
        <f t="shared" si="47"/>
        <v>0</v>
      </c>
      <c r="DX34" s="3858"/>
      <c r="DY34" s="2247">
        <f t="shared" si="48"/>
        <v>0</v>
      </c>
      <c r="DZ34" s="3858"/>
      <c r="EA34" s="2248">
        <f t="shared" si="49"/>
        <v>0</v>
      </c>
      <c r="EB34" s="3858"/>
      <c r="EC34" s="2250">
        <f t="shared" si="156"/>
        <v>0</v>
      </c>
      <c r="ED34" s="3858"/>
      <c r="EE34" s="2246">
        <f t="shared" si="157"/>
        <v>0</v>
      </c>
      <c r="EF34" s="3858"/>
      <c r="EG34" s="2247">
        <f t="shared" si="50"/>
        <v>0</v>
      </c>
      <c r="EH34" s="3858"/>
      <c r="EI34" s="2247">
        <f t="shared" si="51"/>
        <v>0</v>
      </c>
      <c r="EJ34" s="3858"/>
      <c r="EK34" s="2247">
        <f t="shared" si="52"/>
        <v>0</v>
      </c>
      <c r="EL34" s="3858"/>
      <c r="EM34" s="2247">
        <f t="shared" si="53"/>
        <v>0</v>
      </c>
      <c r="EN34" s="3858"/>
      <c r="EO34" s="2248">
        <f t="shared" si="54"/>
        <v>0</v>
      </c>
      <c r="EP34" s="3858"/>
      <c r="EQ34" s="2250">
        <f t="shared" si="55"/>
        <v>0</v>
      </c>
      <c r="ER34" s="3858"/>
      <c r="ES34" s="2246">
        <f t="shared" si="158"/>
        <v>0</v>
      </c>
      <c r="ET34" s="3858"/>
      <c r="EU34" s="2247">
        <f t="shared" si="56"/>
        <v>0</v>
      </c>
      <c r="EV34" s="3858"/>
      <c r="EW34" s="2247">
        <f t="shared" si="57"/>
        <v>0</v>
      </c>
      <c r="EX34" s="3858"/>
      <c r="EY34" s="2247">
        <f t="shared" si="58"/>
        <v>0</v>
      </c>
      <c r="EZ34" s="3858"/>
      <c r="FA34" s="2247">
        <f t="shared" si="59"/>
        <v>0</v>
      </c>
      <c r="FB34" s="3858"/>
      <c r="FC34" s="2248">
        <f t="shared" si="60"/>
        <v>0</v>
      </c>
      <c r="FD34" s="3858"/>
      <c r="FE34" s="2250">
        <f t="shared" si="61"/>
        <v>0</v>
      </c>
      <c r="FF34" s="3858"/>
      <c r="FG34" s="2246">
        <f t="shared" si="159"/>
        <v>0</v>
      </c>
      <c r="FH34" s="3858"/>
      <c r="FI34" s="2247">
        <f t="shared" si="62"/>
        <v>0</v>
      </c>
      <c r="FJ34" s="3858"/>
      <c r="FK34" s="2247">
        <f t="shared" si="63"/>
        <v>0</v>
      </c>
      <c r="FL34" s="3858"/>
      <c r="FM34" s="2247">
        <f t="shared" si="64"/>
        <v>0</v>
      </c>
      <c r="FN34" s="3858"/>
      <c r="FO34" s="2247">
        <f t="shared" si="65"/>
        <v>0</v>
      </c>
      <c r="FP34" s="3858"/>
      <c r="FQ34" s="2248">
        <f t="shared" si="66"/>
        <v>0</v>
      </c>
      <c r="FR34" s="3858"/>
      <c r="FS34" s="2250">
        <f t="shared" si="67"/>
        <v>0</v>
      </c>
      <c r="FT34" s="3858"/>
      <c r="FU34" s="2246">
        <f t="shared" si="160"/>
        <v>0</v>
      </c>
      <c r="FV34" s="3858"/>
      <c r="FW34" s="2247">
        <f t="shared" si="68"/>
        <v>0</v>
      </c>
      <c r="FX34" s="3858"/>
      <c r="FY34" s="2247">
        <f t="shared" si="69"/>
        <v>0</v>
      </c>
      <c r="FZ34" s="3858"/>
      <c r="GA34" s="2247">
        <f t="shared" si="70"/>
        <v>0</v>
      </c>
      <c r="GB34" s="3858"/>
      <c r="GC34" s="2247">
        <f t="shared" si="71"/>
        <v>0</v>
      </c>
      <c r="GD34" s="3858"/>
      <c r="GE34" s="2248">
        <f t="shared" si="72"/>
        <v>0</v>
      </c>
      <c r="GF34" s="3858"/>
      <c r="GG34" s="2250">
        <f t="shared" si="73"/>
        <v>0</v>
      </c>
      <c r="GH34" s="3864"/>
      <c r="GK34" s="4108" t="str">
        <f t="shared" ref="GK34" si="245">DO34</f>
        <v/>
      </c>
      <c r="GL34" s="1487" t="str">
        <f t="shared" si="161"/>
        <v/>
      </c>
      <c r="GM34" s="1515"/>
      <c r="GN34" s="1487" t="str">
        <f t="shared" si="74"/>
        <v/>
      </c>
      <c r="GO34" s="1515"/>
      <c r="GP34" s="1487" t="str">
        <f t="shared" si="75"/>
        <v/>
      </c>
      <c r="GQ34" s="1515"/>
      <c r="GR34" s="1487" t="str">
        <f t="shared" si="76"/>
        <v/>
      </c>
      <c r="GS34" s="1515"/>
      <c r="GT34" s="1487" t="str">
        <f t="shared" si="77"/>
        <v/>
      </c>
      <c r="GU34" s="1500"/>
      <c r="GV34" s="1497" t="str">
        <f t="shared" si="162"/>
        <v/>
      </c>
      <c r="GW34" s="1515"/>
      <c r="GX34" s="1487" t="str">
        <f t="shared" si="163"/>
        <v/>
      </c>
      <c r="GY34" s="1517"/>
      <c r="GZ34" s="1494" t="str">
        <f t="shared" si="164"/>
        <v/>
      </c>
      <c r="HA34" s="1515"/>
      <c r="HB34" s="1490" t="str">
        <f t="shared" si="78"/>
        <v/>
      </c>
      <c r="HC34" s="1515"/>
      <c r="HD34" s="1490" t="str">
        <f t="shared" si="79"/>
        <v/>
      </c>
      <c r="HE34" s="1515"/>
      <c r="HF34" s="1490" t="str">
        <f t="shared" si="80"/>
        <v/>
      </c>
      <c r="HG34" s="1515"/>
      <c r="HH34" s="1490" t="str">
        <f t="shared" si="81"/>
        <v/>
      </c>
      <c r="HI34" s="1500"/>
      <c r="HJ34" s="1506" t="str">
        <f t="shared" si="82"/>
        <v/>
      </c>
      <c r="HK34" s="1515"/>
      <c r="HL34" s="1490" t="str">
        <f t="shared" si="165"/>
        <v/>
      </c>
      <c r="HM34" s="1517"/>
      <c r="HN34" s="1503" t="str">
        <f t="shared" si="83"/>
        <v/>
      </c>
      <c r="HO34" s="1515"/>
      <c r="HP34" s="1487" t="str">
        <f t="shared" si="84"/>
        <v/>
      </c>
      <c r="HQ34" s="1515"/>
      <c r="HR34" s="1487" t="str">
        <f t="shared" si="85"/>
        <v/>
      </c>
      <c r="HS34" s="1515"/>
      <c r="HT34" s="1487" t="str">
        <f t="shared" si="86"/>
        <v/>
      </c>
      <c r="HU34" s="1515"/>
      <c r="HV34" s="1487" t="str">
        <f t="shared" si="87"/>
        <v/>
      </c>
      <c r="HW34" s="1500"/>
      <c r="HX34" s="1497" t="str">
        <f t="shared" si="88"/>
        <v/>
      </c>
      <c r="HY34" s="1515"/>
      <c r="HZ34" s="1487" t="str">
        <f t="shared" si="89"/>
        <v/>
      </c>
      <c r="IA34" s="1517"/>
      <c r="IB34" s="1494" t="str">
        <f t="shared" si="90"/>
        <v/>
      </c>
      <c r="IC34" s="1515"/>
      <c r="ID34" s="1490" t="str">
        <f t="shared" si="91"/>
        <v/>
      </c>
      <c r="IE34" s="1515"/>
      <c r="IF34" s="1490" t="str">
        <f t="shared" si="92"/>
        <v/>
      </c>
      <c r="IG34" s="1515"/>
      <c r="IH34" s="1490" t="str">
        <f t="shared" si="93"/>
        <v/>
      </c>
      <c r="II34" s="1515"/>
      <c r="IJ34" s="1490" t="str">
        <f t="shared" si="94"/>
        <v/>
      </c>
      <c r="IK34" s="1500"/>
      <c r="IL34" s="1506" t="str">
        <f t="shared" si="95"/>
        <v/>
      </c>
      <c r="IM34" s="1515"/>
      <c r="IN34" s="1490" t="str">
        <f t="shared" si="96"/>
        <v/>
      </c>
      <c r="IO34" s="1517"/>
      <c r="IP34" s="1509" t="str">
        <f t="shared" si="97"/>
        <v/>
      </c>
      <c r="IQ34" s="1515"/>
      <c r="IR34" s="1422" t="str">
        <f t="shared" si="98"/>
        <v/>
      </c>
      <c r="IS34" s="1515"/>
      <c r="IT34" s="1422" t="str">
        <f t="shared" si="99"/>
        <v/>
      </c>
      <c r="IU34" s="1515"/>
      <c r="IV34" s="1422" t="str">
        <f t="shared" si="100"/>
        <v/>
      </c>
      <c r="IW34" s="1515"/>
      <c r="IX34" s="1422" t="str">
        <f t="shared" si="101"/>
        <v/>
      </c>
      <c r="IY34" s="1500"/>
      <c r="IZ34" s="1512" t="str">
        <f t="shared" si="102"/>
        <v/>
      </c>
      <c r="JA34" s="1515"/>
      <c r="JB34" s="1422" t="str">
        <f t="shared" si="103"/>
        <v/>
      </c>
      <c r="JC34" s="1517"/>
      <c r="JD34" s="1553"/>
      <c r="JE34" s="1571">
        <f t="shared" si="166"/>
        <v>0</v>
      </c>
      <c r="JF34" s="1555">
        <f t="shared" si="167"/>
        <v>0</v>
      </c>
      <c r="JG34" s="1555">
        <f t="shared" si="168"/>
        <v>0</v>
      </c>
      <c r="JH34" s="1555">
        <f t="shared" si="169"/>
        <v>0</v>
      </c>
      <c r="JI34" s="1555">
        <f t="shared" si="170"/>
        <v>0</v>
      </c>
      <c r="JJ34" s="1566">
        <f t="shared" si="171"/>
        <v>0</v>
      </c>
      <c r="JK34" s="1522">
        <f t="shared" si="172"/>
        <v>0</v>
      </c>
      <c r="JL34" s="1523">
        <f t="shared" si="173"/>
        <v>0</v>
      </c>
      <c r="JM34" s="1523">
        <f t="shared" si="174"/>
        <v>0</v>
      </c>
      <c r="JN34" s="1560">
        <f t="shared" si="175"/>
        <v>0</v>
      </c>
      <c r="JO34" s="1563" t="str">
        <f t="shared" si="188"/>
        <v/>
      </c>
      <c r="JP34" s="1563"/>
      <c r="JQ34" s="1563" t="str">
        <f t="shared" si="104"/>
        <v/>
      </c>
      <c r="JR34" s="1563"/>
      <c r="JS34" s="1563" t="str">
        <f t="shared" si="105"/>
        <v/>
      </c>
      <c r="JT34" s="1563"/>
      <c r="JU34" s="1563" t="str">
        <f t="shared" si="106"/>
        <v/>
      </c>
      <c r="JV34" s="1563"/>
      <c r="JW34" s="1563" t="str">
        <f t="shared" si="107"/>
        <v/>
      </c>
      <c r="JX34" s="1563"/>
      <c r="JY34" s="1563" t="str">
        <f t="shared" si="108"/>
        <v/>
      </c>
      <c r="JZ34" s="1563"/>
      <c r="KA34" s="1563" t="str">
        <f t="shared" si="109"/>
        <v/>
      </c>
      <c r="KB34" s="1563"/>
      <c r="KC34" s="1563" t="str">
        <f t="shared" si="110"/>
        <v/>
      </c>
      <c r="KD34" s="1563"/>
      <c r="KE34" s="1563" t="str">
        <f t="shared" si="111"/>
        <v/>
      </c>
      <c r="KF34" s="1563"/>
      <c r="KG34" s="1563" t="str">
        <f t="shared" si="112"/>
        <v/>
      </c>
      <c r="KH34" s="1563"/>
      <c r="KI34" s="1563" t="str">
        <f t="shared" si="113"/>
        <v/>
      </c>
      <c r="KJ34" s="1563"/>
      <c r="KK34" s="1563" t="str">
        <f t="shared" si="114"/>
        <v/>
      </c>
      <c r="KL34" s="1563"/>
      <c r="KM34" s="1563" t="str">
        <f t="shared" si="115"/>
        <v/>
      </c>
      <c r="KN34" s="1563"/>
      <c r="KO34" s="1563" t="str">
        <f t="shared" si="116"/>
        <v/>
      </c>
      <c r="KP34" s="1563"/>
      <c r="KQ34" s="1563" t="str">
        <f t="shared" si="117"/>
        <v/>
      </c>
      <c r="KR34" s="1563"/>
      <c r="KS34" s="1563" t="str">
        <f t="shared" si="118"/>
        <v/>
      </c>
      <c r="KT34" s="1563"/>
      <c r="KU34" s="1563" t="str">
        <f t="shared" si="119"/>
        <v/>
      </c>
      <c r="KV34" s="1563"/>
      <c r="KW34" s="1563" t="str">
        <f t="shared" si="120"/>
        <v/>
      </c>
      <c r="KX34" s="1563"/>
      <c r="KY34" s="1563" t="str">
        <f t="shared" si="121"/>
        <v/>
      </c>
      <c r="KZ34" s="1563"/>
      <c r="LA34" s="1563" t="str">
        <f t="shared" si="122"/>
        <v/>
      </c>
      <c r="LB34" s="1563"/>
      <c r="LC34" s="1563" t="str">
        <f t="shared" si="123"/>
        <v/>
      </c>
      <c r="LD34" s="1563"/>
      <c r="LE34" s="1563" t="str">
        <f t="shared" si="124"/>
        <v/>
      </c>
      <c r="LF34" s="1563"/>
      <c r="LG34" s="1563" t="str">
        <f t="shared" si="125"/>
        <v/>
      </c>
      <c r="LH34" s="1563"/>
      <c r="LI34" s="1563" t="str">
        <f t="shared" si="126"/>
        <v/>
      </c>
      <c r="LJ34" s="1563"/>
      <c r="LK34" s="1563" t="str">
        <f t="shared" si="127"/>
        <v/>
      </c>
      <c r="LL34" s="1563"/>
      <c r="LM34" s="1563" t="str">
        <f t="shared" si="128"/>
        <v/>
      </c>
      <c r="LN34" s="1563"/>
      <c r="LO34" s="1563" t="str">
        <f t="shared" si="129"/>
        <v/>
      </c>
      <c r="LP34" s="1563"/>
      <c r="LQ34" s="1563" t="str">
        <f t="shared" si="130"/>
        <v/>
      </c>
      <c r="LR34" s="1563"/>
      <c r="LS34" s="1563" t="str">
        <f t="shared" si="131"/>
        <v/>
      </c>
      <c r="LT34" s="1563"/>
      <c r="LU34" s="1563" t="str">
        <f t="shared" si="132"/>
        <v/>
      </c>
      <c r="LV34" s="1563"/>
      <c r="LW34" s="1563" t="str">
        <f t="shared" si="133"/>
        <v/>
      </c>
      <c r="LX34" s="1563"/>
      <c r="LY34" s="1563" t="str">
        <f t="shared" si="134"/>
        <v/>
      </c>
      <c r="LZ34" s="1563"/>
      <c r="MA34" s="1563" t="str">
        <f t="shared" si="135"/>
        <v/>
      </c>
      <c r="MB34" s="1563"/>
      <c r="MC34" s="1563" t="str">
        <f t="shared" si="136"/>
        <v/>
      </c>
      <c r="MD34" s="1563"/>
      <c r="ME34" s="1563" t="str">
        <f t="shared" si="137"/>
        <v/>
      </c>
      <c r="MF34" s="1563"/>
      <c r="MG34" s="1572">
        <f t="shared" si="189"/>
        <v>0</v>
      </c>
      <c r="MH34" s="1553"/>
      <c r="MI34" s="1571">
        <f t="shared" si="190"/>
        <v>0</v>
      </c>
      <c r="MJ34" s="1555">
        <f t="shared" si="190"/>
        <v>0</v>
      </c>
      <c r="MK34" s="1555">
        <f t="shared" si="190"/>
        <v>0</v>
      </c>
      <c r="ML34" s="1555">
        <f t="shared" si="190"/>
        <v>0</v>
      </c>
      <c r="MM34" s="1555">
        <f t="shared" si="190"/>
        <v>0</v>
      </c>
      <c r="MN34" s="1555">
        <f t="shared" si="190"/>
        <v>0</v>
      </c>
      <c r="MO34" s="1579">
        <f t="shared" si="190"/>
        <v>0</v>
      </c>
      <c r="MP34" s="38">
        <f t="shared" si="176"/>
        <v>0</v>
      </c>
      <c r="MQ34" s="1553"/>
      <c r="MR34" s="1557"/>
      <c r="MS34" s="1557"/>
      <c r="MT34" s="1557"/>
      <c r="MU34" s="1557"/>
      <c r="MV34" s="1557"/>
      <c r="MW34" s="1557"/>
      <c r="MX34" s="1557"/>
      <c r="MY34" s="1537"/>
      <c r="MZ34" s="1537"/>
      <c r="NA34" s="1553"/>
      <c r="NB34" s="1585">
        <f t="shared" si="191"/>
        <v>0</v>
      </c>
      <c r="NC34" s="1554">
        <f t="shared" si="177"/>
        <v>0</v>
      </c>
      <c r="ND34" s="1554">
        <f t="shared" si="178"/>
        <v>0</v>
      </c>
      <c r="NE34" s="1554">
        <f t="shared" si="179"/>
        <v>0</v>
      </c>
      <c r="NF34" s="1554">
        <f t="shared" si="180"/>
        <v>0</v>
      </c>
      <c r="NG34" s="1554">
        <f t="shared" si="181"/>
        <v>0</v>
      </c>
      <c r="NH34" s="1554">
        <f t="shared" si="182"/>
        <v>0</v>
      </c>
      <c r="NI34" s="1589">
        <f t="shared" si="192"/>
        <v>0</v>
      </c>
      <c r="NK34" s="1"/>
      <c r="NL34" s="1"/>
      <c r="NM34" s="1"/>
      <c r="NN34" s="1"/>
      <c r="NO34" s="1"/>
      <c r="NP34" s="5105"/>
      <c r="NQ34" s="5105"/>
      <c r="NR34" s="5105"/>
      <c r="NS34" s="5105"/>
      <c r="NT34" s="5105"/>
      <c r="NU34" s="5105"/>
      <c r="NV34" s="5105"/>
      <c r="NW34" s="5105"/>
      <c r="NX34" s="5105"/>
    </row>
    <row r="35" spans="3:388" s="1337" customFormat="1" ht="11.25" customHeight="1" thickBot="1">
      <c r="C35" s="1538" t="str">
        <f t="shared" si="139"/>
        <v>D</v>
      </c>
      <c r="D35" s="1539">
        <f t="shared" si="140"/>
        <v>0</v>
      </c>
      <c r="E35" s="1539">
        <f t="shared" si="141"/>
        <v>0</v>
      </c>
      <c r="F35" s="1539">
        <f t="shared" si="142"/>
        <v>0</v>
      </c>
      <c r="G35" s="1539">
        <f t="shared" si="143"/>
        <v>0</v>
      </c>
      <c r="H35" s="1539">
        <f t="shared" si="144"/>
        <v>0</v>
      </c>
      <c r="I35" s="1534"/>
      <c r="J35" s="1340"/>
      <c r="L35" s="1419" t="str">
        <f t="shared" si="145"/>
        <v>D</v>
      </c>
      <c r="M35" s="1540">
        <f t="shared" si="183"/>
        <v>0</v>
      </c>
      <c r="N35" s="1540">
        <f t="shared" si="232"/>
        <v>0</v>
      </c>
      <c r="O35" s="1540">
        <f t="shared" si="233"/>
        <v>0</v>
      </c>
      <c r="P35" s="1540">
        <f t="shared" si="234"/>
        <v>0</v>
      </c>
      <c r="Q35" s="1540">
        <f t="shared" si="235"/>
        <v>0</v>
      </c>
      <c r="R35" s="1536"/>
      <c r="S35" s="1537"/>
      <c r="T35" s="1412"/>
      <c r="U35" s="1412"/>
      <c r="V35" s="1412"/>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1537"/>
      <c r="AV35" s="1537"/>
      <c r="AW35" s="1537"/>
      <c r="AX35" s="1537"/>
      <c r="AY35" s="1537"/>
      <c r="AZ35" s="1537"/>
      <c r="BA35" s="1537"/>
      <c r="BB35" s="1537"/>
      <c r="BC35" s="1537"/>
      <c r="BD35" s="1537"/>
      <c r="BE35" s="1537"/>
      <c r="BF35" s="1537"/>
      <c r="BG35" s="1537"/>
      <c r="BH35" s="1537"/>
      <c r="BI35" s="1537"/>
      <c r="BJ35" s="1537"/>
      <c r="BK35" s="1537"/>
      <c r="BL35" s="1537"/>
      <c r="BM35" s="1537"/>
      <c r="BN35" s="1537"/>
      <c r="BO35" s="1537"/>
      <c r="BP35" s="1537"/>
      <c r="BQ35" s="1537"/>
      <c r="BR35" s="1537"/>
      <c r="BS35" s="1537"/>
      <c r="BT35" s="1537"/>
      <c r="BU35" s="1537"/>
      <c r="BV35" s="1537"/>
      <c r="BW35" s="1537"/>
      <c r="BX35" s="1537"/>
      <c r="BY35" s="1537"/>
      <c r="BZ35" s="1537"/>
      <c r="CA35" s="1537"/>
      <c r="CB35" s="1537"/>
      <c r="CC35" s="1537"/>
      <c r="CD35" s="1537"/>
      <c r="CE35" s="1537"/>
      <c r="CF35" s="1537"/>
      <c r="CG35" s="1537"/>
      <c r="CH35" s="1537"/>
      <c r="CI35" s="1537"/>
      <c r="CJ35" s="1537"/>
      <c r="CK35" s="1537"/>
      <c r="CL35" s="1537"/>
      <c r="CM35" s="5074"/>
      <c r="CN35" s="2401" t="str">
        <f>IF(CM34="","",(CM34&amp;(COUNTIF($CM$16:CM35,CM34))))</f>
        <v>010</v>
      </c>
      <c r="CO35" s="1596" t="str">
        <f t="shared" ref="CO35" si="246">CO34</f>
        <v/>
      </c>
      <c r="CP35" s="1541" t="str">
        <f t="shared" ref="CP35" si="247">DO34&amp;DP35</f>
        <v>D</v>
      </c>
      <c r="CQ35" s="1540">
        <f t="shared" si="207"/>
        <v>0</v>
      </c>
      <c r="CR35" s="1540">
        <f t="shared" si="151"/>
        <v>0</v>
      </c>
      <c r="CS35" s="1540">
        <f t="shared" si="152"/>
        <v>0</v>
      </c>
      <c r="CT35" s="1540">
        <f t="shared" si="153"/>
        <v>0</v>
      </c>
      <c r="CU35" s="1540">
        <f t="shared" si="154"/>
        <v>0</v>
      </c>
      <c r="CW35" s="1457" t="str">
        <f>IFERROR((VLOOKUP(CN35,'BİLGİ GİR'!$V$107:$AA$119,6,0)),"")</f>
        <v/>
      </c>
      <c r="CX35" s="5101"/>
      <c r="CY35" s="1545"/>
      <c r="CZ35" s="1547">
        <f>'BİLGİ GİR'!CC116</f>
        <v>0</v>
      </c>
      <c r="DA35" s="1547"/>
      <c r="DB35" s="1547">
        <f>'BİLGİ GİR'!CE116</f>
        <v>0</v>
      </c>
      <c r="DC35" s="1547"/>
      <c r="DD35" s="1547">
        <f>'BİLGİ GİR'!CG116</f>
        <v>0</v>
      </c>
      <c r="DE35" s="1547"/>
      <c r="DF35" s="1547">
        <f>'BİLGİ GİR'!CI116</f>
        <v>0</v>
      </c>
      <c r="DG35" s="1547"/>
      <c r="DH35" s="1547">
        <f>'BİLGİ GİR'!CK116</f>
        <v>0</v>
      </c>
      <c r="DI35" s="1547"/>
      <c r="DJ35" s="1547">
        <f>'BİLGİ GİR'!CM116</f>
        <v>0</v>
      </c>
      <c r="DK35" s="1547"/>
      <c r="DL35" s="1547">
        <f>'BİLGİ GİR'!CO116</f>
        <v>0</v>
      </c>
      <c r="DM35" s="1547"/>
      <c r="DN35" s="1453"/>
      <c r="DO35" s="5092"/>
      <c r="DP35" s="2270" t="s">
        <v>8</v>
      </c>
      <c r="DQ35" s="2241">
        <f t="shared" si="155"/>
        <v>0</v>
      </c>
      <c r="DR35" s="3857"/>
      <c r="DS35" s="2242">
        <f t="shared" si="45"/>
        <v>0</v>
      </c>
      <c r="DT35" s="3857"/>
      <c r="DU35" s="2242">
        <f t="shared" si="46"/>
        <v>0</v>
      </c>
      <c r="DV35" s="3857"/>
      <c r="DW35" s="2242">
        <f t="shared" si="47"/>
        <v>0</v>
      </c>
      <c r="DX35" s="3857"/>
      <c r="DY35" s="2242">
        <f t="shared" si="48"/>
        <v>0</v>
      </c>
      <c r="DZ35" s="3857"/>
      <c r="EA35" s="2243">
        <f t="shared" si="49"/>
        <v>0</v>
      </c>
      <c r="EB35" s="3857"/>
      <c r="EC35" s="2245">
        <f t="shared" si="156"/>
        <v>0</v>
      </c>
      <c r="ED35" s="3857"/>
      <c r="EE35" s="2241">
        <f t="shared" si="157"/>
        <v>0</v>
      </c>
      <c r="EF35" s="3857"/>
      <c r="EG35" s="2242">
        <f t="shared" si="50"/>
        <v>0</v>
      </c>
      <c r="EH35" s="3857"/>
      <c r="EI35" s="2242">
        <f t="shared" si="51"/>
        <v>0</v>
      </c>
      <c r="EJ35" s="3857"/>
      <c r="EK35" s="2242">
        <f t="shared" si="52"/>
        <v>0</v>
      </c>
      <c r="EL35" s="3857"/>
      <c r="EM35" s="2242">
        <f t="shared" si="53"/>
        <v>0</v>
      </c>
      <c r="EN35" s="3857"/>
      <c r="EO35" s="2243">
        <f t="shared" si="54"/>
        <v>0</v>
      </c>
      <c r="EP35" s="3857"/>
      <c r="EQ35" s="2245">
        <f t="shared" si="55"/>
        <v>0</v>
      </c>
      <c r="ER35" s="3857"/>
      <c r="ES35" s="2241">
        <f t="shared" si="158"/>
        <v>0</v>
      </c>
      <c r="ET35" s="3857"/>
      <c r="EU35" s="2242">
        <f t="shared" si="56"/>
        <v>0</v>
      </c>
      <c r="EV35" s="3857"/>
      <c r="EW35" s="2242">
        <f t="shared" si="57"/>
        <v>0</v>
      </c>
      <c r="EX35" s="3857"/>
      <c r="EY35" s="2242">
        <f t="shared" si="58"/>
        <v>0</v>
      </c>
      <c r="EZ35" s="3857"/>
      <c r="FA35" s="2242">
        <f t="shared" si="59"/>
        <v>0</v>
      </c>
      <c r="FB35" s="3857"/>
      <c r="FC35" s="2243">
        <f t="shared" si="60"/>
        <v>0</v>
      </c>
      <c r="FD35" s="3857"/>
      <c r="FE35" s="2245">
        <f t="shared" si="61"/>
        <v>0</v>
      </c>
      <c r="FF35" s="3857"/>
      <c r="FG35" s="2241">
        <f t="shared" si="159"/>
        <v>0</v>
      </c>
      <c r="FH35" s="3857"/>
      <c r="FI35" s="2242">
        <f t="shared" si="62"/>
        <v>0</v>
      </c>
      <c r="FJ35" s="3857"/>
      <c r="FK35" s="2242">
        <f t="shared" si="63"/>
        <v>0</v>
      </c>
      <c r="FL35" s="3857"/>
      <c r="FM35" s="2242">
        <f t="shared" si="64"/>
        <v>0</v>
      </c>
      <c r="FN35" s="3857"/>
      <c r="FO35" s="2242">
        <f t="shared" si="65"/>
        <v>0</v>
      </c>
      <c r="FP35" s="3857"/>
      <c r="FQ35" s="2243">
        <f t="shared" si="66"/>
        <v>0</v>
      </c>
      <c r="FR35" s="3857"/>
      <c r="FS35" s="2245">
        <f t="shared" si="67"/>
        <v>0</v>
      </c>
      <c r="FT35" s="3857"/>
      <c r="FU35" s="2241">
        <f t="shared" si="160"/>
        <v>0</v>
      </c>
      <c r="FV35" s="3857"/>
      <c r="FW35" s="2242">
        <f t="shared" si="68"/>
        <v>0</v>
      </c>
      <c r="FX35" s="3857"/>
      <c r="FY35" s="2242">
        <f t="shared" si="69"/>
        <v>0</v>
      </c>
      <c r="FZ35" s="3857"/>
      <c r="GA35" s="2242">
        <f t="shared" si="70"/>
        <v>0</v>
      </c>
      <c r="GB35" s="3857"/>
      <c r="GC35" s="2242">
        <f t="shared" si="71"/>
        <v>0</v>
      </c>
      <c r="GD35" s="3857"/>
      <c r="GE35" s="2243">
        <f t="shared" si="72"/>
        <v>0</v>
      </c>
      <c r="GF35" s="3857"/>
      <c r="GG35" s="2245">
        <f t="shared" si="73"/>
        <v>0</v>
      </c>
      <c r="GH35" s="3863"/>
      <c r="GK35" s="4109"/>
      <c r="GL35" s="1487" t="str">
        <f t="shared" si="161"/>
        <v/>
      </c>
      <c r="GM35" s="1515"/>
      <c r="GN35" s="1487" t="str">
        <f t="shared" si="74"/>
        <v/>
      </c>
      <c r="GO35" s="1515"/>
      <c r="GP35" s="1487" t="str">
        <f t="shared" si="75"/>
        <v/>
      </c>
      <c r="GQ35" s="1515"/>
      <c r="GR35" s="1487" t="str">
        <f t="shared" si="76"/>
        <v/>
      </c>
      <c r="GS35" s="1515"/>
      <c r="GT35" s="1487" t="str">
        <f t="shared" si="77"/>
        <v/>
      </c>
      <c r="GU35" s="1500"/>
      <c r="GV35" s="1497" t="str">
        <f t="shared" si="162"/>
        <v/>
      </c>
      <c r="GW35" s="1515"/>
      <c r="GX35" s="1487" t="str">
        <f t="shared" si="163"/>
        <v/>
      </c>
      <c r="GY35" s="1517"/>
      <c r="GZ35" s="1494" t="str">
        <f t="shared" si="164"/>
        <v/>
      </c>
      <c r="HA35" s="1515"/>
      <c r="HB35" s="1490" t="str">
        <f t="shared" si="78"/>
        <v/>
      </c>
      <c r="HC35" s="1515"/>
      <c r="HD35" s="1490" t="str">
        <f t="shared" si="79"/>
        <v/>
      </c>
      <c r="HE35" s="1515"/>
      <c r="HF35" s="1490" t="str">
        <f t="shared" si="80"/>
        <v/>
      </c>
      <c r="HG35" s="1515"/>
      <c r="HH35" s="1490" t="str">
        <f t="shared" si="81"/>
        <v/>
      </c>
      <c r="HI35" s="1500"/>
      <c r="HJ35" s="1506" t="str">
        <f t="shared" si="82"/>
        <v/>
      </c>
      <c r="HK35" s="1515"/>
      <c r="HL35" s="1490" t="str">
        <f t="shared" si="165"/>
        <v/>
      </c>
      <c r="HM35" s="1517"/>
      <c r="HN35" s="1503" t="str">
        <f t="shared" si="83"/>
        <v/>
      </c>
      <c r="HO35" s="1515"/>
      <c r="HP35" s="1487" t="str">
        <f t="shared" si="84"/>
        <v/>
      </c>
      <c r="HQ35" s="1515"/>
      <c r="HR35" s="1487" t="str">
        <f t="shared" si="85"/>
        <v/>
      </c>
      <c r="HS35" s="1515"/>
      <c r="HT35" s="1487" t="str">
        <f t="shared" si="86"/>
        <v/>
      </c>
      <c r="HU35" s="1515"/>
      <c r="HV35" s="1487" t="str">
        <f t="shared" si="87"/>
        <v/>
      </c>
      <c r="HW35" s="1500"/>
      <c r="HX35" s="1497" t="str">
        <f t="shared" si="88"/>
        <v/>
      </c>
      <c r="HY35" s="1515"/>
      <c r="HZ35" s="1487" t="str">
        <f t="shared" si="89"/>
        <v/>
      </c>
      <c r="IA35" s="1517"/>
      <c r="IB35" s="1494" t="str">
        <f t="shared" si="90"/>
        <v/>
      </c>
      <c r="IC35" s="1515"/>
      <c r="ID35" s="1490" t="str">
        <f t="shared" si="91"/>
        <v/>
      </c>
      <c r="IE35" s="1515"/>
      <c r="IF35" s="1490" t="str">
        <f t="shared" si="92"/>
        <v/>
      </c>
      <c r="IG35" s="1515"/>
      <c r="IH35" s="1490" t="str">
        <f t="shared" si="93"/>
        <v/>
      </c>
      <c r="II35" s="1515"/>
      <c r="IJ35" s="1490" t="str">
        <f t="shared" si="94"/>
        <v/>
      </c>
      <c r="IK35" s="1500"/>
      <c r="IL35" s="1506" t="str">
        <f t="shared" si="95"/>
        <v/>
      </c>
      <c r="IM35" s="1515"/>
      <c r="IN35" s="1490" t="str">
        <f t="shared" si="96"/>
        <v/>
      </c>
      <c r="IO35" s="1517"/>
      <c r="IP35" s="1509" t="str">
        <f t="shared" si="97"/>
        <v/>
      </c>
      <c r="IQ35" s="1515"/>
      <c r="IR35" s="1422" t="str">
        <f t="shared" si="98"/>
        <v/>
      </c>
      <c r="IS35" s="1515"/>
      <c r="IT35" s="1422" t="str">
        <f t="shared" si="99"/>
        <v/>
      </c>
      <c r="IU35" s="1515"/>
      <c r="IV35" s="1422" t="str">
        <f t="shared" si="100"/>
        <v/>
      </c>
      <c r="IW35" s="1515"/>
      <c r="IX35" s="1422" t="str">
        <f t="shared" si="101"/>
        <v/>
      </c>
      <c r="IY35" s="1500"/>
      <c r="IZ35" s="1512" t="str">
        <f t="shared" si="102"/>
        <v/>
      </c>
      <c r="JA35" s="1515"/>
      <c r="JB35" s="1422" t="str">
        <f t="shared" si="103"/>
        <v/>
      </c>
      <c r="JC35" s="1517"/>
      <c r="JD35" s="1553"/>
      <c r="JE35" s="1571">
        <f t="shared" si="166"/>
        <v>0</v>
      </c>
      <c r="JF35" s="1555">
        <f t="shared" si="167"/>
        <v>0</v>
      </c>
      <c r="JG35" s="1555">
        <f t="shared" si="168"/>
        <v>0</v>
      </c>
      <c r="JH35" s="1555">
        <f t="shared" si="169"/>
        <v>0</v>
      </c>
      <c r="JI35" s="1555">
        <f t="shared" si="170"/>
        <v>0</v>
      </c>
      <c r="JJ35" s="1566">
        <f t="shared" si="171"/>
        <v>0</v>
      </c>
      <c r="JK35" s="1522">
        <f t="shared" si="172"/>
        <v>0</v>
      </c>
      <c r="JL35" s="1523">
        <f t="shared" si="173"/>
        <v>0</v>
      </c>
      <c r="JM35" s="1523">
        <f t="shared" si="174"/>
        <v>0</v>
      </c>
      <c r="JN35" s="1560">
        <f t="shared" si="175"/>
        <v>0</v>
      </c>
      <c r="JO35" s="1563" t="str">
        <f t="shared" si="188"/>
        <v/>
      </c>
      <c r="JP35" s="1563"/>
      <c r="JQ35" s="1563" t="str">
        <f t="shared" si="104"/>
        <v/>
      </c>
      <c r="JR35" s="1563"/>
      <c r="JS35" s="1563" t="str">
        <f t="shared" si="105"/>
        <v/>
      </c>
      <c r="JT35" s="1563"/>
      <c r="JU35" s="1563" t="str">
        <f t="shared" si="106"/>
        <v/>
      </c>
      <c r="JV35" s="1563"/>
      <c r="JW35" s="1563" t="str">
        <f t="shared" si="107"/>
        <v/>
      </c>
      <c r="JX35" s="1563"/>
      <c r="JY35" s="1563" t="str">
        <f t="shared" si="108"/>
        <v/>
      </c>
      <c r="JZ35" s="1563"/>
      <c r="KA35" s="1563" t="str">
        <f t="shared" si="109"/>
        <v/>
      </c>
      <c r="KB35" s="1563"/>
      <c r="KC35" s="1563" t="str">
        <f t="shared" si="110"/>
        <v/>
      </c>
      <c r="KD35" s="1563"/>
      <c r="KE35" s="1563" t="str">
        <f t="shared" si="111"/>
        <v/>
      </c>
      <c r="KF35" s="1563"/>
      <c r="KG35" s="1563" t="str">
        <f t="shared" si="112"/>
        <v/>
      </c>
      <c r="KH35" s="1563"/>
      <c r="KI35" s="1563" t="str">
        <f t="shared" si="113"/>
        <v/>
      </c>
      <c r="KJ35" s="1563"/>
      <c r="KK35" s="1563" t="str">
        <f t="shared" si="114"/>
        <v/>
      </c>
      <c r="KL35" s="1563"/>
      <c r="KM35" s="1563" t="str">
        <f t="shared" si="115"/>
        <v/>
      </c>
      <c r="KN35" s="1563"/>
      <c r="KO35" s="1563" t="str">
        <f t="shared" si="116"/>
        <v/>
      </c>
      <c r="KP35" s="1563"/>
      <c r="KQ35" s="1563" t="str">
        <f t="shared" si="117"/>
        <v/>
      </c>
      <c r="KR35" s="1563"/>
      <c r="KS35" s="1563" t="str">
        <f t="shared" si="118"/>
        <v/>
      </c>
      <c r="KT35" s="1563"/>
      <c r="KU35" s="1563" t="str">
        <f t="shared" si="119"/>
        <v/>
      </c>
      <c r="KV35" s="1563"/>
      <c r="KW35" s="1563" t="str">
        <f t="shared" si="120"/>
        <v/>
      </c>
      <c r="KX35" s="1563"/>
      <c r="KY35" s="1563" t="str">
        <f t="shared" si="121"/>
        <v/>
      </c>
      <c r="KZ35" s="1563"/>
      <c r="LA35" s="1563" t="str">
        <f t="shared" si="122"/>
        <v/>
      </c>
      <c r="LB35" s="1563"/>
      <c r="LC35" s="1563" t="str">
        <f t="shared" si="123"/>
        <v/>
      </c>
      <c r="LD35" s="1563"/>
      <c r="LE35" s="1563" t="str">
        <f t="shared" si="124"/>
        <v/>
      </c>
      <c r="LF35" s="1563"/>
      <c r="LG35" s="1563" t="str">
        <f t="shared" si="125"/>
        <v/>
      </c>
      <c r="LH35" s="1563"/>
      <c r="LI35" s="1563" t="str">
        <f t="shared" si="126"/>
        <v/>
      </c>
      <c r="LJ35" s="1563"/>
      <c r="LK35" s="1563" t="str">
        <f t="shared" si="127"/>
        <v/>
      </c>
      <c r="LL35" s="1563"/>
      <c r="LM35" s="1563" t="str">
        <f t="shared" si="128"/>
        <v/>
      </c>
      <c r="LN35" s="1563"/>
      <c r="LO35" s="1563" t="str">
        <f t="shared" si="129"/>
        <v/>
      </c>
      <c r="LP35" s="1563"/>
      <c r="LQ35" s="1563" t="str">
        <f t="shared" si="130"/>
        <v/>
      </c>
      <c r="LR35" s="1563"/>
      <c r="LS35" s="1563" t="str">
        <f t="shared" si="131"/>
        <v/>
      </c>
      <c r="LT35" s="1563"/>
      <c r="LU35" s="1563" t="str">
        <f t="shared" si="132"/>
        <v/>
      </c>
      <c r="LV35" s="1563"/>
      <c r="LW35" s="1563" t="str">
        <f t="shared" si="133"/>
        <v/>
      </c>
      <c r="LX35" s="1563"/>
      <c r="LY35" s="1563" t="str">
        <f t="shared" si="134"/>
        <v/>
      </c>
      <c r="LZ35" s="1563"/>
      <c r="MA35" s="1563" t="str">
        <f t="shared" si="135"/>
        <v/>
      </c>
      <c r="MB35" s="1563"/>
      <c r="MC35" s="1563" t="str">
        <f t="shared" si="136"/>
        <v/>
      </c>
      <c r="MD35" s="1563"/>
      <c r="ME35" s="1563" t="str">
        <f t="shared" si="137"/>
        <v/>
      </c>
      <c r="MF35" s="1563"/>
      <c r="MG35" s="1572">
        <f t="shared" si="189"/>
        <v>0</v>
      </c>
      <c r="MH35" s="1553"/>
      <c r="MI35" s="1571">
        <f t="shared" si="190"/>
        <v>0</v>
      </c>
      <c r="MJ35" s="1555">
        <f t="shared" si="190"/>
        <v>0</v>
      </c>
      <c r="MK35" s="1555">
        <f t="shared" si="190"/>
        <v>0</v>
      </c>
      <c r="ML35" s="1555">
        <f t="shared" si="190"/>
        <v>0</v>
      </c>
      <c r="MM35" s="1555">
        <f t="shared" si="190"/>
        <v>0</v>
      </c>
      <c r="MN35" s="1555">
        <f t="shared" si="190"/>
        <v>0</v>
      </c>
      <c r="MO35" s="1579">
        <f t="shared" si="190"/>
        <v>0</v>
      </c>
      <c r="MP35" s="38">
        <f t="shared" si="176"/>
        <v>0</v>
      </c>
      <c r="MQ35" s="1553"/>
      <c r="MR35" s="1557"/>
      <c r="MS35" s="1557"/>
      <c r="MT35" s="1557"/>
      <c r="MU35" s="1557"/>
      <c r="MV35" s="1557"/>
      <c r="MW35" s="1557"/>
      <c r="MX35" s="1557"/>
      <c r="MY35" s="1537"/>
      <c r="MZ35" s="1537"/>
      <c r="NA35" s="1553"/>
      <c r="NB35" s="1585">
        <f t="shared" si="191"/>
        <v>0</v>
      </c>
      <c r="NC35" s="1554">
        <f t="shared" si="177"/>
        <v>0</v>
      </c>
      <c r="ND35" s="1554">
        <f t="shared" si="178"/>
        <v>0</v>
      </c>
      <c r="NE35" s="1554">
        <f t="shared" si="179"/>
        <v>0</v>
      </c>
      <c r="NF35" s="1554">
        <f t="shared" si="180"/>
        <v>0</v>
      </c>
      <c r="NG35" s="1554">
        <f t="shared" si="181"/>
        <v>0</v>
      </c>
      <c r="NH35" s="1554">
        <f t="shared" si="182"/>
        <v>0</v>
      </c>
      <c r="NI35" s="1589">
        <f t="shared" si="192"/>
        <v>0</v>
      </c>
      <c r="NK35" s="1"/>
      <c r="NL35" s="1"/>
      <c r="NM35" s="1"/>
      <c r="NN35" s="1"/>
      <c r="NO35" s="1"/>
      <c r="NP35" s="5105"/>
      <c r="NQ35" s="5105"/>
      <c r="NR35" s="5105"/>
      <c r="NS35" s="5105"/>
      <c r="NT35" s="5105"/>
      <c r="NU35" s="5105"/>
      <c r="NV35" s="5105"/>
      <c r="NW35" s="5105"/>
      <c r="NX35" s="5105"/>
    </row>
    <row r="36" spans="3:388" s="1337" customFormat="1" ht="11.25" customHeight="1" thickBot="1">
      <c r="C36" s="1538" t="str">
        <f t="shared" si="139"/>
        <v>T</v>
      </c>
      <c r="D36" s="1539">
        <f t="shared" si="140"/>
        <v>0</v>
      </c>
      <c r="E36" s="1539">
        <f t="shared" si="141"/>
        <v>0</v>
      </c>
      <c r="F36" s="1539">
        <f t="shared" si="142"/>
        <v>0</v>
      </c>
      <c r="G36" s="1539">
        <f t="shared" si="143"/>
        <v>0</v>
      </c>
      <c r="H36" s="1539">
        <f t="shared" si="144"/>
        <v>0</v>
      </c>
      <c r="I36" s="1534"/>
      <c r="J36" s="1340"/>
      <c r="L36" s="1419" t="str">
        <f t="shared" si="145"/>
        <v>T</v>
      </c>
      <c r="M36" s="1540">
        <f t="shared" si="183"/>
        <v>0</v>
      </c>
      <c r="N36" s="1540">
        <f t="shared" si="232"/>
        <v>0</v>
      </c>
      <c r="O36" s="1540">
        <f t="shared" si="233"/>
        <v>0</v>
      </c>
      <c r="P36" s="1540">
        <f t="shared" si="234"/>
        <v>0</v>
      </c>
      <c r="Q36" s="1540">
        <f t="shared" si="235"/>
        <v>0</v>
      </c>
      <c r="R36" s="1536"/>
      <c r="S36" s="1537"/>
      <c r="T36" s="1412"/>
      <c r="U36" s="1412"/>
      <c r="V36" s="1412"/>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1537"/>
      <c r="AV36" s="1537"/>
      <c r="AW36" s="1537"/>
      <c r="AX36" s="1537"/>
      <c r="AY36" s="1537"/>
      <c r="AZ36" s="1537"/>
      <c r="BA36" s="1537"/>
      <c r="BB36" s="1537"/>
      <c r="BC36" s="1537"/>
      <c r="BD36" s="1537"/>
      <c r="BE36" s="1537"/>
      <c r="BF36" s="1537"/>
      <c r="BG36" s="1537"/>
      <c r="BH36" s="1537"/>
      <c r="BI36" s="1537"/>
      <c r="BJ36" s="1537"/>
      <c r="BK36" s="1537"/>
      <c r="BL36" s="1537"/>
      <c r="BM36" s="1537"/>
      <c r="BN36" s="1537"/>
      <c r="BO36" s="1537"/>
      <c r="BP36" s="1537"/>
      <c r="BQ36" s="1537"/>
      <c r="BR36" s="1537"/>
      <c r="BS36" s="1537"/>
      <c r="BT36" s="1537"/>
      <c r="BU36" s="1537"/>
      <c r="BV36" s="1537"/>
      <c r="BW36" s="1537"/>
      <c r="BX36" s="1537"/>
      <c r="BY36" s="1537"/>
      <c r="BZ36" s="1537"/>
      <c r="CA36" s="1537"/>
      <c r="CB36" s="1537"/>
      <c r="CC36" s="1537"/>
      <c r="CD36" s="1537"/>
      <c r="CE36" s="1537"/>
      <c r="CF36" s="1537"/>
      <c r="CG36" s="1537"/>
      <c r="CH36" s="1537"/>
      <c r="CI36" s="1537"/>
      <c r="CJ36" s="1537"/>
      <c r="CK36" s="1537"/>
      <c r="CL36" s="1537"/>
      <c r="CM36" s="5073">
        <f>'BİLGİ GİR'!F117</f>
        <v>0</v>
      </c>
      <c r="CN36" s="2401" t="str">
        <f>IF(CM36="","",(CM36&amp;(COUNTIF($CM$16:CM37,CM36))))</f>
        <v>011</v>
      </c>
      <c r="CO36" s="1596" t="str">
        <f t="shared" ref="CO36" si="248">DO36</f>
        <v/>
      </c>
      <c r="CP36" s="1541" t="str">
        <f t="shared" ref="CP36" si="249">DO36&amp;DP36</f>
        <v>T</v>
      </c>
      <c r="CQ36" s="1540">
        <f t="shared" si="207"/>
        <v>0</v>
      </c>
      <c r="CR36" s="1540">
        <f t="shared" si="151"/>
        <v>0</v>
      </c>
      <c r="CS36" s="1540">
        <f t="shared" si="152"/>
        <v>0</v>
      </c>
      <c r="CT36" s="1540">
        <f t="shared" si="153"/>
        <v>0</v>
      </c>
      <c r="CU36" s="1540">
        <f t="shared" si="154"/>
        <v>0</v>
      </c>
      <c r="CW36" s="1457" t="str">
        <f>IFERROR((VLOOKUP(CN36,'BİLGİ GİR'!$V$107:$AA$119,6,0)),"")</f>
        <v/>
      </c>
      <c r="CX36" s="5100" t="str">
        <f>'BİLGİ GİR'!F117&amp;CHAR(10)&amp;'BİLGİ GİR'!K117&amp;"-"&amp;'BİLGİ GİR'!L117&amp;"-"&amp;'BİLGİ GİR'!M117</f>
        <v xml:space="preserve">
--</v>
      </c>
      <c r="CY36" s="1542"/>
      <c r="CZ36" s="1544">
        <f>'BİLGİ GİR'!CB117</f>
        <v>0</v>
      </c>
      <c r="DA36" s="1544"/>
      <c r="DB36" s="1544">
        <f>'BİLGİ GİR'!CD117</f>
        <v>0</v>
      </c>
      <c r="DC36" s="1544"/>
      <c r="DD36" s="1544">
        <f>'BİLGİ GİR'!CF117</f>
        <v>0</v>
      </c>
      <c r="DE36" s="1544"/>
      <c r="DF36" s="1544">
        <f>'BİLGİ GİR'!CH117</f>
        <v>0</v>
      </c>
      <c r="DG36" s="1544"/>
      <c r="DH36" s="1544">
        <f>'BİLGİ GİR'!CJ117</f>
        <v>0</v>
      </c>
      <c r="DI36" s="1544"/>
      <c r="DJ36" s="1544">
        <f>'BİLGİ GİR'!CL117</f>
        <v>0</v>
      </c>
      <c r="DK36" s="1544"/>
      <c r="DL36" s="1544">
        <f>'BİLGİ GİR'!CN117</f>
        <v>0</v>
      </c>
      <c r="DM36" s="1544"/>
      <c r="DN36" s="1453"/>
      <c r="DO36" s="5091" t="str">
        <f t="shared" ref="DO36" si="250">IF(CX36="
--","",CX36)</f>
        <v/>
      </c>
      <c r="DP36" s="2271" t="s">
        <v>7</v>
      </c>
      <c r="DQ36" s="2246">
        <f t="shared" si="155"/>
        <v>0</v>
      </c>
      <c r="DR36" s="3858"/>
      <c r="DS36" s="2247">
        <f t="shared" si="45"/>
        <v>0</v>
      </c>
      <c r="DT36" s="3858"/>
      <c r="DU36" s="2247">
        <f t="shared" si="46"/>
        <v>0</v>
      </c>
      <c r="DV36" s="3858"/>
      <c r="DW36" s="2247">
        <f t="shared" si="47"/>
        <v>0</v>
      </c>
      <c r="DX36" s="3858"/>
      <c r="DY36" s="2247">
        <f t="shared" si="48"/>
        <v>0</v>
      </c>
      <c r="DZ36" s="3858"/>
      <c r="EA36" s="2248">
        <f t="shared" si="49"/>
        <v>0</v>
      </c>
      <c r="EB36" s="3858"/>
      <c r="EC36" s="2250">
        <f t="shared" si="156"/>
        <v>0</v>
      </c>
      <c r="ED36" s="3858"/>
      <c r="EE36" s="2246">
        <f t="shared" si="157"/>
        <v>0</v>
      </c>
      <c r="EF36" s="3858"/>
      <c r="EG36" s="2247">
        <f t="shared" si="50"/>
        <v>0</v>
      </c>
      <c r="EH36" s="3858"/>
      <c r="EI36" s="2247">
        <f t="shared" si="51"/>
        <v>0</v>
      </c>
      <c r="EJ36" s="3858"/>
      <c r="EK36" s="2247">
        <f t="shared" si="52"/>
        <v>0</v>
      </c>
      <c r="EL36" s="3858"/>
      <c r="EM36" s="2247">
        <f t="shared" si="53"/>
        <v>0</v>
      </c>
      <c r="EN36" s="3858"/>
      <c r="EO36" s="2248">
        <f t="shared" si="54"/>
        <v>0</v>
      </c>
      <c r="EP36" s="3858"/>
      <c r="EQ36" s="2250">
        <f t="shared" si="55"/>
        <v>0</v>
      </c>
      <c r="ER36" s="3858"/>
      <c r="ES36" s="2246">
        <f t="shared" si="158"/>
        <v>0</v>
      </c>
      <c r="ET36" s="3858"/>
      <c r="EU36" s="2247">
        <f t="shared" si="56"/>
        <v>0</v>
      </c>
      <c r="EV36" s="3858"/>
      <c r="EW36" s="2247">
        <f t="shared" si="57"/>
        <v>0</v>
      </c>
      <c r="EX36" s="3858"/>
      <c r="EY36" s="2247">
        <f t="shared" si="58"/>
        <v>0</v>
      </c>
      <c r="EZ36" s="3858"/>
      <c r="FA36" s="2247">
        <f t="shared" si="59"/>
        <v>0</v>
      </c>
      <c r="FB36" s="3858"/>
      <c r="FC36" s="2248">
        <f t="shared" si="60"/>
        <v>0</v>
      </c>
      <c r="FD36" s="3858"/>
      <c r="FE36" s="2250">
        <f t="shared" si="61"/>
        <v>0</v>
      </c>
      <c r="FF36" s="3858"/>
      <c r="FG36" s="2246">
        <f t="shared" si="159"/>
        <v>0</v>
      </c>
      <c r="FH36" s="3858"/>
      <c r="FI36" s="2247">
        <f t="shared" si="62"/>
        <v>0</v>
      </c>
      <c r="FJ36" s="3858"/>
      <c r="FK36" s="2247">
        <f t="shared" si="63"/>
        <v>0</v>
      </c>
      <c r="FL36" s="3858"/>
      <c r="FM36" s="2247">
        <f t="shared" si="64"/>
        <v>0</v>
      </c>
      <c r="FN36" s="3858"/>
      <c r="FO36" s="2247">
        <f t="shared" si="65"/>
        <v>0</v>
      </c>
      <c r="FP36" s="3858"/>
      <c r="FQ36" s="2248">
        <f t="shared" si="66"/>
        <v>0</v>
      </c>
      <c r="FR36" s="3858"/>
      <c r="FS36" s="2250">
        <f t="shared" si="67"/>
        <v>0</v>
      </c>
      <c r="FT36" s="3858"/>
      <c r="FU36" s="2246">
        <f t="shared" si="160"/>
        <v>0</v>
      </c>
      <c r="FV36" s="3858"/>
      <c r="FW36" s="2247">
        <f t="shared" si="68"/>
        <v>0</v>
      </c>
      <c r="FX36" s="3858"/>
      <c r="FY36" s="2247">
        <f t="shared" si="69"/>
        <v>0</v>
      </c>
      <c r="FZ36" s="3858"/>
      <c r="GA36" s="2247">
        <f t="shared" si="70"/>
        <v>0</v>
      </c>
      <c r="GB36" s="3858"/>
      <c r="GC36" s="2247">
        <f t="shared" si="71"/>
        <v>0</v>
      </c>
      <c r="GD36" s="3858"/>
      <c r="GE36" s="2248">
        <f t="shared" si="72"/>
        <v>0</v>
      </c>
      <c r="GF36" s="3858"/>
      <c r="GG36" s="2250">
        <f t="shared" si="73"/>
        <v>0</v>
      </c>
      <c r="GH36" s="3864"/>
      <c r="GK36" s="4108" t="str">
        <f t="shared" ref="GK36" si="251">DO36</f>
        <v/>
      </c>
      <c r="GL36" s="1487" t="str">
        <f t="shared" si="161"/>
        <v/>
      </c>
      <c r="GM36" s="1515"/>
      <c r="GN36" s="1487" t="str">
        <f t="shared" si="74"/>
        <v/>
      </c>
      <c r="GO36" s="1515"/>
      <c r="GP36" s="1487" t="str">
        <f t="shared" si="75"/>
        <v/>
      </c>
      <c r="GQ36" s="1515"/>
      <c r="GR36" s="1487" t="str">
        <f t="shared" si="76"/>
        <v/>
      </c>
      <c r="GS36" s="1515"/>
      <c r="GT36" s="1487" t="str">
        <f t="shared" si="77"/>
        <v/>
      </c>
      <c r="GU36" s="1500"/>
      <c r="GV36" s="1497" t="str">
        <f t="shared" si="162"/>
        <v/>
      </c>
      <c r="GW36" s="1515"/>
      <c r="GX36" s="1487" t="str">
        <f t="shared" si="163"/>
        <v/>
      </c>
      <c r="GY36" s="1517"/>
      <c r="GZ36" s="1494" t="str">
        <f t="shared" si="164"/>
        <v/>
      </c>
      <c r="HA36" s="1515"/>
      <c r="HB36" s="1490" t="str">
        <f t="shared" si="78"/>
        <v/>
      </c>
      <c r="HC36" s="1515"/>
      <c r="HD36" s="1490" t="str">
        <f t="shared" si="79"/>
        <v/>
      </c>
      <c r="HE36" s="1515"/>
      <c r="HF36" s="1490" t="str">
        <f t="shared" si="80"/>
        <v/>
      </c>
      <c r="HG36" s="1515"/>
      <c r="HH36" s="1490" t="str">
        <f t="shared" si="81"/>
        <v/>
      </c>
      <c r="HI36" s="1500"/>
      <c r="HJ36" s="1506" t="str">
        <f t="shared" si="82"/>
        <v/>
      </c>
      <c r="HK36" s="1515"/>
      <c r="HL36" s="1490" t="str">
        <f t="shared" si="165"/>
        <v/>
      </c>
      <c r="HM36" s="1517"/>
      <c r="HN36" s="1503" t="str">
        <f t="shared" si="83"/>
        <v/>
      </c>
      <c r="HO36" s="1515"/>
      <c r="HP36" s="1487" t="str">
        <f t="shared" si="84"/>
        <v/>
      </c>
      <c r="HQ36" s="1515"/>
      <c r="HR36" s="1487" t="str">
        <f t="shared" si="85"/>
        <v/>
      </c>
      <c r="HS36" s="1515"/>
      <c r="HT36" s="1487" t="str">
        <f t="shared" si="86"/>
        <v/>
      </c>
      <c r="HU36" s="1515"/>
      <c r="HV36" s="1487" t="str">
        <f t="shared" si="87"/>
        <v/>
      </c>
      <c r="HW36" s="1500"/>
      <c r="HX36" s="1497" t="str">
        <f t="shared" si="88"/>
        <v/>
      </c>
      <c r="HY36" s="1515"/>
      <c r="HZ36" s="1487" t="str">
        <f t="shared" si="89"/>
        <v/>
      </c>
      <c r="IA36" s="1517"/>
      <c r="IB36" s="1494" t="str">
        <f t="shared" si="90"/>
        <v/>
      </c>
      <c r="IC36" s="1515"/>
      <c r="ID36" s="1490" t="str">
        <f t="shared" si="91"/>
        <v/>
      </c>
      <c r="IE36" s="1515"/>
      <c r="IF36" s="1490" t="str">
        <f t="shared" si="92"/>
        <v/>
      </c>
      <c r="IG36" s="1515"/>
      <c r="IH36" s="1490" t="str">
        <f t="shared" si="93"/>
        <v/>
      </c>
      <c r="II36" s="1515"/>
      <c r="IJ36" s="1490" t="str">
        <f t="shared" si="94"/>
        <v/>
      </c>
      <c r="IK36" s="1500"/>
      <c r="IL36" s="1506" t="str">
        <f t="shared" si="95"/>
        <v/>
      </c>
      <c r="IM36" s="1515"/>
      <c r="IN36" s="1490" t="str">
        <f t="shared" si="96"/>
        <v/>
      </c>
      <c r="IO36" s="1517"/>
      <c r="IP36" s="1509" t="str">
        <f t="shared" si="97"/>
        <v/>
      </c>
      <c r="IQ36" s="1515"/>
      <c r="IR36" s="1422" t="str">
        <f t="shared" si="98"/>
        <v/>
      </c>
      <c r="IS36" s="1515"/>
      <c r="IT36" s="1422" t="str">
        <f t="shared" si="99"/>
        <v/>
      </c>
      <c r="IU36" s="1515"/>
      <c r="IV36" s="1422" t="str">
        <f t="shared" si="100"/>
        <v/>
      </c>
      <c r="IW36" s="1515"/>
      <c r="IX36" s="1422" t="str">
        <f t="shared" si="101"/>
        <v/>
      </c>
      <c r="IY36" s="1500"/>
      <c r="IZ36" s="1512" t="str">
        <f t="shared" si="102"/>
        <v/>
      </c>
      <c r="JA36" s="1515"/>
      <c r="JB36" s="1422" t="str">
        <f t="shared" si="103"/>
        <v/>
      </c>
      <c r="JC36" s="1517"/>
      <c r="JD36" s="1553"/>
      <c r="JE36" s="1571">
        <f t="shared" si="166"/>
        <v>0</v>
      </c>
      <c r="JF36" s="1555">
        <f t="shared" si="167"/>
        <v>0</v>
      </c>
      <c r="JG36" s="1555">
        <f t="shared" si="168"/>
        <v>0</v>
      </c>
      <c r="JH36" s="1555">
        <f t="shared" si="169"/>
        <v>0</v>
      </c>
      <c r="JI36" s="1555">
        <f t="shared" si="170"/>
        <v>0</v>
      </c>
      <c r="JJ36" s="1566">
        <f t="shared" si="171"/>
        <v>0</v>
      </c>
      <c r="JK36" s="1522">
        <f t="shared" si="172"/>
        <v>0</v>
      </c>
      <c r="JL36" s="1523">
        <f t="shared" si="173"/>
        <v>0</v>
      </c>
      <c r="JM36" s="1523">
        <f t="shared" si="174"/>
        <v>0</v>
      </c>
      <c r="JN36" s="1560">
        <f t="shared" si="175"/>
        <v>0</v>
      </c>
      <c r="JO36" s="1563" t="str">
        <f t="shared" si="188"/>
        <v/>
      </c>
      <c r="JP36" s="1563"/>
      <c r="JQ36" s="1563" t="str">
        <f t="shared" si="104"/>
        <v/>
      </c>
      <c r="JR36" s="1563"/>
      <c r="JS36" s="1563" t="str">
        <f t="shared" si="105"/>
        <v/>
      </c>
      <c r="JT36" s="1563"/>
      <c r="JU36" s="1563" t="str">
        <f t="shared" si="106"/>
        <v/>
      </c>
      <c r="JV36" s="1563"/>
      <c r="JW36" s="1563" t="str">
        <f t="shared" si="107"/>
        <v/>
      </c>
      <c r="JX36" s="1563"/>
      <c r="JY36" s="1563" t="str">
        <f t="shared" si="108"/>
        <v/>
      </c>
      <c r="JZ36" s="1563"/>
      <c r="KA36" s="1563" t="str">
        <f t="shared" si="109"/>
        <v/>
      </c>
      <c r="KB36" s="1563"/>
      <c r="KC36" s="1563" t="str">
        <f t="shared" si="110"/>
        <v/>
      </c>
      <c r="KD36" s="1563"/>
      <c r="KE36" s="1563" t="str">
        <f t="shared" si="111"/>
        <v/>
      </c>
      <c r="KF36" s="1563"/>
      <c r="KG36" s="1563" t="str">
        <f t="shared" si="112"/>
        <v/>
      </c>
      <c r="KH36" s="1563"/>
      <c r="KI36" s="1563" t="str">
        <f t="shared" si="113"/>
        <v/>
      </c>
      <c r="KJ36" s="1563"/>
      <c r="KK36" s="1563" t="str">
        <f t="shared" si="114"/>
        <v/>
      </c>
      <c r="KL36" s="1563"/>
      <c r="KM36" s="1563" t="str">
        <f t="shared" si="115"/>
        <v/>
      </c>
      <c r="KN36" s="1563"/>
      <c r="KO36" s="1563" t="str">
        <f t="shared" si="116"/>
        <v/>
      </c>
      <c r="KP36" s="1563"/>
      <c r="KQ36" s="1563" t="str">
        <f t="shared" si="117"/>
        <v/>
      </c>
      <c r="KR36" s="1563"/>
      <c r="KS36" s="1563" t="str">
        <f t="shared" si="118"/>
        <v/>
      </c>
      <c r="KT36" s="1563"/>
      <c r="KU36" s="1563" t="str">
        <f t="shared" si="119"/>
        <v/>
      </c>
      <c r="KV36" s="1563"/>
      <c r="KW36" s="1563" t="str">
        <f t="shared" si="120"/>
        <v/>
      </c>
      <c r="KX36" s="1563"/>
      <c r="KY36" s="1563" t="str">
        <f t="shared" si="121"/>
        <v/>
      </c>
      <c r="KZ36" s="1563"/>
      <c r="LA36" s="1563" t="str">
        <f t="shared" si="122"/>
        <v/>
      </c>
      <c r="LB36" s="1563"/>
      <c r="LC36" s="1563" t="str">
        <f t="shared" si="123"/>
        <v/>
      </c>
      <c r="LD36" s="1563"/>
      <c r="LE36" s="1563" t="str">
        <f t="shared" si="124"/>
        <v/>
      </c>
      <c r="LF36" s="1563"/>
      <c r="LG36" s="1563" t="str">
        <f t="shared" si="125"/>
        <v/>
      </c>
      <c r="LH36" s="1563"/>
      <c r="LI36" s="1563" t="str">
        <f t="shared" si="126"/>
        <v/>
      </c>
      <c r="LJ36" s="1563"/>
      <c r="LK36" s="1563" t="str">
        <f t="shared" si="127"/>
        <v/>
      </c>
      <c r="LL36" s="1563"/>
      <c r="LM36" s="1563" t="str">
        <f t="shared" si="128"/>
        <v/>
      </c>
      <c r="LN36" s="1563"/>
      <c r="LO36" s="1563" t="str">
        <f t="shared" si="129"/>
        <v/>
      </c>
      <c r="LP36" s="1563"/>
      <c r="LQ36" s="1563" t="str">
        <f t="shared" si="130"/>
        <v/>
      </c>
      <c r="LR36" s="1563"/>
      <c r="LS36" s="1563" t="str">
        <f t="shared" si="131"/>
        <v/>
      </c>
      <c r="LT36" s="1563"/>
      <c r="LU36" s="1563" t="str">
        <f t="shared" si="132"/>
        <v/>
      </c>
      <c r="LV36" s="1563"/>
      <c r="LW36" s="1563" t="str">
        <f t="shared" si="133"/>
        <v/>
      </c>
      <c r="LX36" s="1563"/>
      <c r="LY36" s="1563" t="str">
        <f t="shared" si="134"/>
        <v/>
      </c>
      <c r="LZ36" s="1563"/>
      <c r="MA36" s="1563" t="str">
        <f t="shared" si="135"/>
        <v/>
      </c>
      <c r="MB36" s="1563"/>
      <c r="MC36" s="1563" t="str">
        <f t="shared" si="136"/>
        <v/>
      </c>
      <c r="MD36" s="1563"/>
      <c r="ME36" s="1563" t="str">
        <f t="shared" si="137"/>
        <v/>
      </c>
      <c r="MF36" s="1563"/>
      <c r="MG36" s="1572">
        <f t="shared" si="189"/>
        <v>0</v>
      </c>
      <c r="MH36" s="1553"/>
      <c r="MI36" s="1571">
        <f t="shared" si="190"/>
        <v>0</v>
      </c>
      <c r="MJ36" s="1555">
        <f t="shared" si="190"/>
        <v>0</v>
      </c>
      <c r="MK36" s="1555">
        <f t="shared" si="190"/>
        <v>0</v>
      </c>
      <c r="ML36" s="1555">
        <f t="shared" si="190"/>
        <v>0</v>
      </c>
      <c r="MM36" s="1555">
        <f t="shared" si="190"/>
        <v>0</v>
      </c>
      <c r="MN36" s="1555">
        <f t="shared" si="190"/>
        <v>0</v>
      </c>
      <c r="MO36" s="1579">
        <f t="shared" si="190"/>
        <v>0</v>
      </c>
      <c r="MP36" s="38">
        <f t="shared" si="176"/>
        <v>0</v>
      </c>
      <c r="MQ36" s="1553"/>
      <c r="MR36" s="1557"/>
      <c r="MS36" s="1557"/>
      <c r="MT36" s="1557"/>
      <c r="MU36" s="1557"/>
      <c r="MV36" s="1557"/>
      <c r="MW36" s="1557"/>
      <c r="MX36" s="1557"/>
      <c r="MY36" s="1537"/>
      <c r="MZ36" s="1537"/>
      <c r="NA36" s="1553"/>
      <c r="NB36" s="1585">
        <f t="shared" si="191"/>
        <v>0</v>
      </c>
      <c r="NC36" s="1554">
        <f t="shared" si="177"/>
        <v>0</v>
      </c>
      <c r="ND36" s="1554">
        <f t="shared" si="178"/>
        <v>0</v>
      </c>
      <c r="NE36" s="1554">
        <f t="shared" si="179"/>
        <v>0</v>
      </c>
      <c r="NF36" s="1554">
        <f t="shared" si="180"/>
        <v>0</v>
      </c>
      <c r="NG36" s="1554">
        <f t="shared" si="181"/>
        <v>0</v>
      </c>
      <c r="NH36" s="1554">
        <f t="shared" si="182"/>
        <v>0</v>
      </c>
      <c r="NI36" s="1586">
        <f t="shared" si="192"/>
        <v>0</v>
      </c>
      <c r="NK36" s="1"/>
      <c r="NL36" s="1"/>
      <c r="NM36" s="1"/>
      <c r="NN36" s="1"/>
      <c r="NO36" s="1"/>
      <c r="NP36" s="5105"/>
      <c r="NQ36" s="5105"/>
      <c r="NR36" s="5105"/>
      <c r="NS36" s="5105"/>
      <c r="NT36" s="5105"/>
      <c r="NU36" s="5105"/>
      <c r="NV36" s="5105"/>
      <c r="NW36" s="5105"/>
      <c r="NX36" s="5105"/>
    </row>
    <row r="37" spans="3:388" s="1337" customFormat="1" ht="11.25" customHeight="1" thickBot="1">
      <c r="C37" s="1538" t="str">
        <f t="shared" si="139"/>
        <v>D</v>
      </c>
      <c r="D37" s="1539">
        <f t="shared" si="140"/>
        <v>0</v>
      </c>
      <c r="E37" s="1539">
        <f t="shared" si="141"/>
        <v>0</v>
      </c>
      <c r="F37" s="1539">
        <f t="shared" si="142"/>
        <v>0</v>
      </c>
      <c r="G37" s="1539">
        <f t="shared" si="143"/>
        <v>0</v>
      </c>
      <c r="H37" s="1539">
        <f t="shared" si="144"/>
        <v>0</v>
      </c>
      <c r="I37" s="1534"/>
      <c r="J37" s="1340"/>
      <c r="L37" s="1419" t="str">
        <f t="shared" si="145"/>
        <v>D</v>
      </c>
      <c r="M37" s="1540">
        <f t="shared" si="183"/>
        <v>0</v>
      </c>
      <c r="N37" s="1540">
        <f t="shared" si="232"/>
        <v>0</v>
      </c>
      <c r="O37" s="1540">
        <f t="shared" si="233"/>
        <v>0</v>
      </c>
      <c r="P37" s="1540">
        <f t="shared" si="234"/>
        <v>0</v>
      </c>
      <c r="Q37" s="1540">
        <f t="shared" si="235"/>
        <v>0</v>
      </c>
      <c r="R37" s="1536"/>
      <c r="S37" s="1537"/>
      <c r="T37" s="1412"/>
      <c r="U37" s="1412"/>
      <c r="V37" s="1412"/>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U37" s="1537"/>
      <c r="AV37" s="1537"/>
      <c r="AW37" s="1537"/>
      <c r="AX37" s="1537"/>
      <c r="AY37" s="1537"/>
      <c r="AZ37" s="1537"/>
      <c r="BA37" s="1537"/>
      <c r="BB37" s="1537"/>
      <c r="BC37" s="1537"/>
      <c r="BD37" s="1537"/>
      <c r="BE37" s="1537"/>
      <c r="BF37" s="1537"/>
      <c r="BG37" s="1537"/>
      <c r="BH37" s="1537"/>
      <c r="BI37" s="1537"/>
      <c r="BJ37" s="1537"/>
      <c r="BK37" s="1537"/>
      <c r="BL37" s="1537"/>
      <c r="BM37" s="1537"/>
      <c r="BN37" s="1537"/>
      <c r="BO37" s="1537"/>
      <c r="BP37" s="1537"/>
      <c r="BQ37" s="1537"/>
      <c r="BR37" s="1537"/>
      <c r="BS37" s="1537"/>
      <c r="BT37" s="1537"/>
      <c r="BU37" s="1537"/>
      <c r="BV37" s="1537"/>
      <c r="BW37" s="1537"/>
      <c r="BX37" s="1537"/>
      <c r="BY37" s="1537"/>
      <c r="BZ37" s="1537"/>
      <c r="CA37" s="1537"/>
      <c r="CB37" s="1537"/>
      <c r="CC37" s="1537"/>
      <c r="CD37" s="1537"/>
      <c r="CE37" s="1537"/>
      <c r="CF37" s="1537"/>
      <c r="CG37" s="1537"/>
      <c r="CH37" s="1537"/>
      <c r="CI37" s="1537"/>
      <c r="CJ37" s="1537"/>
      <c r="CK37" s="1537"/>
      <c r="CL37" s="1537"/>
      <c r="CM37" s="5074"/>
      <c r="CN37" s="2401" t="str">
        <f>IF(CM36="","",(CM36&amp;(COUNTIF($CM$16:CM37,CM36))))</f>
        <v>011</v>
      </c>
      <c r="CO37" s="1596" t="str">
        <f t="shared" ref="CO37" si="252">CO36</f>
        <v/>
      </c>
      <c r="CP37" s="1541" t="str">
        <f t="shared" ref="CP37" si="253">DO36&amp;DP37</f>
        <v>D</v>
      </c>
      <c r="CQ37" s="1540">
        <f t="shared" si="207"/>
        <v>0</v>
      </c>
      <c r="CR37" s="1540">
        <f t="shared" si="151"/>
        <v>0</v>
      </c>
      <c r="CS37" s="1540">
        <f t="shared" si="152"/>
        <v>0</v>
      </c>
      <c r="CT37" s="1540">
        <f t="shared" si="153"/>
        <v>0</v>
      </c>
      <c r="CU37" s="1540">
        <f t="shared" si="154"/>
        <v>0</v>
      </c>
      <c r="CW37" s="1457" t="str">
        <f>IFERROR((VLOOKUP(CN37,'BİLGİ GİR'!$V$107:$AA$119,6,0)),"")</f>
        <v/>
      </c>
      <c r="CX37" s="5101"/>
      <c r="CY37" s="1545"/>
      <c r="CZ37" s="1547">
        <f>'BİLGİ GİR'!CC117</f>
        <v>0</v>
      </c>
      <c r="DA37" s="1547"/>
      <c r="DB37" s="1547">
        <f>'BİLGİ GİR'!CE117</f>
        <v>0</v>
      </c>
      <c r="DC37" s="1547"/>
      <c r="DD37" s="1547">
        <f>'BİLGİ GİR'!CG117</f>
        <v>0</v>
      </c>
      <c r="DE37" s="1547"/>
      <c r="DF37" s="1547">
        <f>'BİLGİ GİR'!CI117</f>
        <v>0</v>
      </c>
      <c r="DG37" s="1547"/>
      <c r="DH37" s="1547">
        <f>'BİLGİ GİR'!CK117</f>
        <v>0</v>
      </c>
      <c r="DI37" s="1547"/>
      <c r="DJ37" s="1547">
        <f>'BİLGİ GİR'!CM117</f>
        <v>0</v>
      </c>
      <c r="DK37" s="1547"/>
      <c r="DL37" s="1547">
        <f>'BİLGİ GİR'!CO117</f>
        <v>0</v>
      </c>
      <c r="DM37" s="1547"/>
      <c r="DN37" s="1453"/>
      <c r="DO37" s="5092"/>
      <c r="DP37" s="2270" t="s">
        <v>8</v>
      </c>
      <c r="DQ37" s="2241">
        <f t="shared" si="155"/>
        <v>0</v>
      </c>
      <c r="DR37" s="3857"/>
      <c r="DS37" s="2242">
        <f t="shared" si="45"/>
        <v>0</v>
      </c>
      <c r="DT37" s="3857"/>
      <c r="DU37" s="2242">
        <f t="shared" si="46"/>
        <v>0</v>
      </c>
      <c r="DV37" s="3857"/>
      <c r="DW37" s="2242">
        <f t="shared" si="47"/>
        <v>0</v>
      </c>
      <c r="DX37" s="3857"/>
      <c r="DY37" s="2242">
        <f t="shared" si="48"/>
        <v>0</v>
      </c>
      <c r="DZ37" s="3857"/>
      <c r="EA37" s="2243">
        <f t="shared" si="49"/>
        <v>0</v>
      </c>
      <c r="EB37" s="3857"/>
      <c r="EC37" s="2245">
        <f t="shared" si="156"/>
        <v>0</v>
      </c>
      <c r="ED37" s="3857"/>
      <c r="EE37" s="2241">
        <f t="shared" si="157"/>
        <v>0</v>
      </c>
      <c r="EF37" s="3857"/>
      <c r="EG37" s="2242">
        <f t="shared" si="50"/>
        <v>0</v>
      </c>
      <c r="EH37" s="3857"/>
      <c r="EI37" s="2242">
        <f t="shared" si="51"/>
        <v>0</v>
      </c>
      <c r="EJ37" s="3857"/>
      <c r="EK37" s="2242">
        <f t="shared" si="52"/>
        <v>0</v>
      </c>
      <c r="EL37" s="3857"/>
      <c r="EM37" s="2242">
        <f t="shared" si="53"/>
        <v>0</v>
      </c>
      <c r="EN37" s="3857"/>
      <c r="EO37" s="2243">
        <f t="shared" si="54"/>
        <v>0</v>
      </c>
      <c r="EP37" s="3857"/>
      <c r="EQ37" s="2245">
        <f t="shared" si="55"/>
        <v>0</v>
      </c>
      <c r="ER37" s="3857"/>
      <c r="ES37" s="2241">
        <f t="shared" si="158"/>
        <v>0</v>
      </c>
      <c r="ET37" s="3857"/>
      <c r="EU37" s="2242">
        <f t="shared" si="56"/>
        <v>0</v>
      </c>
      <c r="EV37" s="3857"/>
      <c r="EW37" s="2242">
        <f t="shared" si="57"/>
        <v>0</v>
      </c>
      <c r="EX37" s="3857"/>
      <c r="EY37" s="2242">
        <f t="shared" si="58"/>
        <v>0</v>
      </c>
      <c r="EZ37" s="3857"/>
      <c r="FA37" s="2242">
        <f t="shared" si="59"/>
        <v>0</v>
      </c>
      <c r="FB37" s="3857"/>
      <c r="FC37" s="2243">
        <f t="shared" si="60"/>
        <v>0</v>
      </c>
      <c r="FD37" s="3857"/>
      <c r="FE37" s="2245">
        <f t="shared" si="61"/>
        <v>0</v>
      </c>
      <c r="FF37" s="3857"/>
      <c r="FG37" s="2241">
        <f t="shared" si="159"/>
        <v>0</v>
      </c>
      <c r="FH37" s="3857"/>
      <c r="FI37" s="2242">
        <f t="shared" si="62"/>
        <v>0</v>
      </c>
      <c r="FJ37" s="3857"/>
      <c r="FK37" s="2242">
        <f t="shared" si="63"/>
        <v>0</v>
      </c>
      <c r="FL37" s="3857"/>
      <c r="FM37" s="2242">
        <f t="shared" si="64"/>
        <v>0</v>
      </c>
      <c r="FN37" s="3857"/>
      <c r="FO37" s="2242">
        <f t="shared" si="65"/>
        <v>0</v>
      </c>
      <c r="FP37" s="3857"/>
      <c r="FQ37" s="2243">
        <f t="shared" si="66"/>
        <v>0</v>
      </c>
      <c r="FR37" s="3857"/>
      <c r="FS37" s="2245">
        <f t="shared" si="67"/>
        <v>0</v>
      </c>
      <c r="FT37" s="3857"/>
      <c r="FU37" s="2241">
        <f t="shared" si="160"/>
        <v>0</v>
      </c>
      <c r="FV37" s="3857"/>
      <c r="FW37" s="2242">
        <f t="shared" si="68"/>
        <v>0</v>
      </c>
      <c r="FX37" s="3857"/>
      <c r="FY37" s="2242">
        <f t="shared" si="69"/>
        <v>0</v>
      </c>
      <c r="FZ37" s="3857"/>
      <c r="GA37" s="2242">
        <f t="shared" si="70"/>
        <v>0</v>
      </c>
      <c r="GB37" s="3857"/>
      <c r="GC37" s="2242">
        <f t="shared" si="71"/>
        <v>0</v>
      </c>
      <c r="GD37" s="3857"/>
      <c r="GE37" s="2243">
        <f t="shared" si="72"/>
        <v>0</v>
      </c>
      <c r="GF37" s="3857"/>
      <c r="GG37" s="2245">
        <f t="shared" si="73"/>
        <v>0</v>
      </c>
      <c r="GH37" s="3863"/>
      <c r="GK37" s="4109"/>
      <c r="GL37" s="1487" t="str">
        <f t="shared" si="161"/>
        <v/>
      </c>
      <c r="GM37" s="1515"/>
      <c r="GN37" s="1487" t="str">
        <f t="shared" si="74"/>
        <v/>
      </c>
      <c r="GO37" s="1515"/>
      <c r="GP37" s="1487" t="str">
        <f t="shared" si="75"/>
        <v/>
      </c>
      <c r="GQ37" s="1515"/>
      <c r="GR37" s="1487" t="str">
        <f t="shared" si="76"/>
        <v/>
      </c>
      <c r="GS37" s="1515"/>
      <c r="GT37" s="1487" t="str">
        <f t="shared" si="77"/>
        <v/>
      </c>
      <c r="GU37" s="1500"/>
      <c r="GV37" s="1497" t="str">
        <f t="shared" si="162"/>
        <v/>
      </c>
      <c r="GW37" s="1515"/>
      <c r="GX37" s="1487" t="str">
        <f t="shared" si="163"/>
        <v/>
      </c>
      <c r="GY37" s="1517"/>
      <c r="GZ37" s="1494" t="str">
        <f t="shared" si="164"/>
        <v/>
      </c>
      <c r="HA37" s="1515"/>
      <c r="HB37" s="1490" t="str">
        <f t="shared" si="78"/>
        <v/>
      </c>
      <c r="HC37" s="1515"/>
      <c r="HD37" s="1490" t="str">
        <f t="shared" si="79"/>
        <v/>
      </c>
      <c r="HE37" s="1515"/>
      <c r="HF37" s="1490" t="str">
        <f t="shared" si="80"/>
        <v/>
      </c>
      <c r="HG37" s="1515"/>
      <c r="HH37" s="1490" t="str">
        <f t="shared" si="81"/>
        <v/>
      </c>
      <c r="HI37" s="1500"/>
      <c r="HJ37" s="1506" t="str">
        <f t="shared" si="82"/>
        <v/>
      </c>
      <c r="HK37" s="1515"/>
      <c r="HL37" s="1490" t="str">
        <f t="shared" si="165"/>
        <v/>
      </c>
      <c r="HM37" s="1517"/>
      <c r="HN37" s="1503" t="str">
        <f t="shared" si="83"/>
        <v/>
      </c>
      <c r="HO37" s="1515"/>
      <c r="HP37" s="1487" t="str">
        <f t="shared" si="84"/>
        <v/>
      </c>
      <c r="HQ37" s="1515"/>
      <c r="HR37" s="1487" t="str">
        <f t="shared" si="85"/>
        <v/>
      </c>
      <c r="HS37" s="1515"/>
      <c r="HT37" s="1487" t="str">
        <f t="shared" si="86"/>
        <v/>
      </c>
      <c r="HU37" s="1515"/>
      <c r="HV37" s="1487" t="str">
        <f t="shared" si="87"/>
        <v/>
      </c>
      <c r="HW37" s="1500"/>
      <c r="HX37" s="1497" t="str">
        <f t="shared" si="88"/>
        <v/>
      </c>
      <c r="HY37" s="1515"/>
      <c r="HZ37" s="1487" t="str">
        <f t="shared" si="89"/>
        <v/>
      </c>
      <c r="IA37" s="1517"/>
      <c r="IB37" s="1494" t="str">
        <f t="shared" si="90"/>
        <v/>
      </c>
      <c r="IC37" s="1515"/>
      <c r="ID37" s="1490" t="str">
        <f t="shared" si="91"/>
        <v/>
      </c>
      <c r="IE37" s="1515"/>
      <c r="IF37" s="1490" t="str">
        <f t="shared" si="92"/>
        <v/>
      </c>
      <c r="IG37" s="1515"/>
      <c r="IH37" s="1490" t="str">
        <f t="shared" si="93"/>
        <v/>
      </c>
      <c r="II37" s="1515"/>
      <c r="IJ37" s="1490" t="str">
        <f t="shared" si="94"/>
        <v/>
      </c>
      <c r="IK37" s="1500"/>
      <c r="IL37" s="1506" t="str">
        <f t="shared" si="95"/>
        <v/>
      </c>
      <c r="IM37" s="1515"/>
      <c r="IN37" s="1490" t="str">
        <f t="shared" si="96"/>
        <v/>
      </c>
      <c r="IO37" s="1517"/>
      <c r="IP37" s="1509" t="str">
        <f t="shared" si="97"/>
        <v/>
      </c>
      <c r="IQ37" s="1515"/>
      <c r="IR37" s="1422" t="str">
        <f t="shared" si="98"/>
        <v/>
      </c>
      <c r="IS37" s="1515"/>
      <c r="IT37" s="1422" t="str">
        <f t="shared" si="99"/>
        <v/>
      </c>
      <c r="IU37" s="1515"/>
      <c r="IV37" s="1422" t="str">
        <f t="shared" si="100"/>
        <v/>
      </c>
      <c r="IW37" s="1515"/>
      <c r="IX37" s="1422" t="str">
        <f t="shared" si="101"/>
        <v/>
      </c>
      <c r="IY37" s="1500"/>
      <c r="IZ37" s="1512" t="str">
        <f t="shared" si="102"/>
        <v/>
      </c>
      <c r="JA37" s="1515"/>
      <c r="JB37" s="1422" t="str">
        <f t="shared" si="103"/>
        <v/>
      </c>
      <c r="JC37" s="1517"/>
      <c r="JD37" s="1553"/>
      <c r="JE37" s="1571">
        <f t="shared" si="166"/>
        <v>0</v>
      </c>
      <c r="JF37" s="1555">
        <f t="shared" si="167"/>
        <v>0</v>
      </c>
      <c r="JG37" s="1555">
        <f t="shared" si="168"/>
        <v>0</v>
      </c>
      <c r="JH37" s="1555">
        <f t="shared" si="169"/>
        <v>0</v>
      </c>
      <c r="JI37" s="1555">
        <f t="shared" si="170"/>
        <v>0</v>
      </c>
      <c r="JJ37" s="1566">
        <f t="shared" si="171"/>
        <v>0</v>
      </c>
      <c r="JK37" s="1522">
        <f t="shared" si="172"/>
        <v>0</v>
      </c>
      <c r="JL37" s="1523">
        <f t="shared" si="173"/>
        <v>0</v>
      </c>
      <c r="JM37" s="1523">
        <f t="shared" si="174"/>
        <v>0</v>
      </c>
      <c r="JN37" s="1560">
        <f t="shared" si="175"/>
        <v>0</v>
      </c>
      <c r="JO37" s="1563" t="str">
        <f t="shared" si="188"/>
        <v/>
      </c>
      <c r="JP37" s="1563"/>
      <c r="JQ37" s="1563" t="str">
        <f t="shared" si="104"/>
        <v/>
      </c>
      <c r="JR37" s="1563"/>
      <c r="JS37" s="1563" t="str">
        <f t="shared" si="105"/>
        <v/>
      </c>
      <c r="JT37" s="1563"/>
      <c r="JU37" s="1563" t="str">
        <f t="shared" si="106"/>
        <v/>
      </c>
      <c r="JV37" s="1563"/>
      <c r="JW37" s="1563" t="str">
        <f t="shared" si="107"/>
        <v/>
      </c>
      <c r="JX37" s="1563"/>
      <c r="JY37" s="1563" t="str">
        <f t="shared" si="108"/>
        <v/>
      </c>
      <c r="JZ37" s="1563"/>
      <c r="KA37" s="1563" t="str">
        <f t="shared" si="109"/>
        <v/>
      </c>
      <c r="KB37" s="1563"/>
      <c r="KC37" s="1563" t="str">
        <f t="shared" si="110"/>
        <v/>
      </c>
      <c r="KD37" s="1563"/>
      <c r="KE37" s="1563" t="str">
        <f t="shared" si="111"/>
        <v/>
      </c>
      <c r="KF37" s="1563"/>
      <c r="KG37" s="1563" t="str">
        <f t="shared" si="112"/>
        <v/>
      </c>
      <c r="KH37" s="1563"/>
      <c r="KI37" s="1563" t="str">
        <f t="shared" si="113"/>
        <v/>
      </c>
      <c r="KJ37" s="1563"/>
      <c r="KK37" s="1563" t="str">
        <f t="shared" si="114"/>
        <v/>
      </c>
      <c r="KL37" s="1563"/>
      <c r="KM37" s="1563" t="str">
        <f t="shared" si="115"/>
        <v/>
      </c>
      <c r="KN37" s="1563"/>
      <c r="KO37" s="1563" t="str">
        <f t="shared" si="116"/>
        <v/>
      </c>
      <c r="KP37" s="1563"/>
      <c r="KQ37" s="1563" t="str">
        <f t="shared" si="117"/>
        <v/>
      </c>
      <c r="KR37" s="1563"/>
      <c r="KS37" s="1563" t="str">
        <f t="shared" si="118"/>
        <v/>
      </c>
      <c r="KT37" s="1563"/>
      <c r="KU37" s="1563" t="str">
        <f t="shared" si="119"/>
        <v/>
      </c>
      <c r="KV37" s="1563"/>
      <c r="KW37" s="1563" t="str">
        <f t="shared" si="120"/>
        <v/>
      </c>
      <c r="KX37" s="1563"/>
      <c r="KY37" s="1563" t="str">
        <f t="shared" si="121"/>
        <v/>
      </c>
      <c r="KZ37" s="1563"/>
      <c r="LA37" s="1563" t="str">
        <f t="shared" si="122"/>
        <v/>
      </c>
      <c r="LB37" s="1563"/>
      <c r="LC37" s="1563" t="str">
        <f t="shared" si="123"/>
        <v/>
      </c>
      <c r="LD37" s="1563"/>
      <c r="LE37" s="1563" t="str">
        <f t="shared" si="124"/>
        <v/>
      </c>
      <c r="LF37" s="1563"/>
      <c r="LG37" s="1563" t="str">
        <f t="shared" si="125"/>
        <v/>
      </c>
      <c r="LH37" s="1563"/>
      <c r="LI37" s="1563" t="str">
        <f t="shared" si="126"/>
        <v/>
      </c>
      <c r="LJ37" s="1563"/>
      <c r="LK37" s="1563" t="str">
        <f t="shared" si="127"/>
        <v/>
      </c>
      <c r="LL37" s="1563"/>
      <c r="LM37" s="1563" t="str">
        <f t="shared" si="128"/>
        <v/>
      </c>
      <c r="LN37" s="1563"/>
      <c r="LO37" s="1563" t="str">
        <f t="shared" si="129"/>
        <v/>
      </c>
      <c r="LP37" s="1563"/>
      <c r="LQ37" s="1563" t="str">
        <f t="shared" si="130"/>
        <v/>
      </c>
      <c r="LR37" s="1563"/>
      <c r="LS37" s="1563" t="str">
        <f t="shared" si="131"/>
        <v/>
      </c>
      <c r="LT37" s="1563"/>
      <c r="LU37" s="1563" t="str">
        <f t="shared" si="132"/>
        <v/>
      </c>
      <c r="LV37" s="1563"/>
      <c r="LW37" s="1563" t="str">
        <f t="shared" si="133"/>
        <v/>
      </c>
      <c r="LX37" s="1563"/>
      <c r="LY37" s="1563" t="str">
        <f t="shared" si="134"/>
        <v/>
      </c>
      <c r="LZ37" s="1563"/>
      <c r="MA37" s="1563" t="str">
        <f t="shared" si="135"/>
        <v/>
      </c>
      <c r="MB37" s="1563"/>
      <c r="MC37" s="1563" t="str">
        <f t="shared" si="136"/>
        <v/>
      </c>
      <c r="MD37" s="1563"/>
      <c r="ME37" s="1563" t="str">
        <f t="shared" si="137"/>
        <v/>
      </c>
      <c r="MF37" s="1563"/>
      <c r="MG37" s="1572">
        <f t="shared" si="189"/>
        <v>0</v>
      </c>
      <c r="MH37" s="1553"/>
      <c r="MI37" s="1571">
        <f t="shared" si="190"/>
        <v>0</v>
      </c>
      <c r="MJ37" s="1555">
        <f t="shared" si="190"/>
        <v>0</v>
      </c>
      <c r="MK37" s="1555">
        <f t="shared" si="190"/>
        <v>0</v>
      </c>
      <c r="ML37" s="1555">
        <f t="shared" si="190"/>
        <v>0</v>
      </c>
      <c r="MM37" s="1555">
        <f t="shared" si="190"/>
        <v>0</v>
      </c>
      <c r="MN37" s="1555">
        <f t="shared" si="190"/>
        <v>0</v>
      </c>
      <c r="MO37" s="1579">
        <f t="shared" si="190"/>
        <v>0</v>
      </c>
      <c r="MP37" s="38">
        <f t="shared" si="176"/>
        <v>0</v>
      </c>
      <c r="MQ37" s="1553"/>
      <c r="MR37" s="1557"/>
      <c r="MS37" s="1557"/>
      <c r="MT37" s="1557"/>
      <c r="MU37" s="1557"/>
      <c r="MV37" s="1557"/>
      <c r="MW37" s="1557"/>
      <c r="MX37" s="1557"/>
      <c r="MY37" s="1537"/>
      <c r="MZ37" s="1537"/>
      <c r="NA37" s="1553"/>
      <c r="NB37" s="1585">
        <f t="shared" si="191"/>
        <v>0</v>
      </c>
      <c r="NC37" s="1554">
        <f t="shared" si="177"/>
        <v>0</v>
      </c>
      <c r="ND37" s="1554">
        <f t="shared" si="178"/>
        <v>0</v>
      </c>
      <c r="NE37" s="1554">
        <f t="shared" si="179"/>
        <v>0</v>
      </c>
      <c r="NF37" s="1554">
        <f t="shared" si="180"/>
        <v>0</v>
      </c>
      <c r="NG37" s="1554">
        <f t="shared" si="181"/>
        <v>0</v>
      </c>
      <c r="NH37" s="1554">
        <f t="shared" si="182"/>
        <v>0</v>
      </c>
      <c r="NI37" s="1586">
        <f t="shared" si="192"/>
        <v>0</v>
      </c>
      <c r="NK37" s="1"/>
      <c r="NL37" s="1"/>
      <c r="NM37" s="1"/>
      <c r="NN37" s="1"/>
      <c r="NO37" s="1"/>
      <c r="NP37" s="5105"/>
      <c r="NQ37" s="5105"/>
      <c r="NR37" s="5105"/>
      <c r="NS37" s="5105"/>
      <c r="NT37" s="5105"/>
      <c r="NU37" s="5105"/>
      <c r="NV37" s="5105"/>
      <c r="NW37" s="5105"/>
      <c r="NX37" s="5105"/>
    </row>
    <row r="38" spans="3:388" s="1337" customFormat="1" ht="11.25" customHeight="1" thickBot="1">
      <c r="C38" s="1538" t="str">
        <f t="shared" si="139"/>
        <v>T</v>
      </c>
      <c r="D38" s="1539">
        <f t="shared" si="140"/>
        <v>0</v>
      </c>
      <c r="E38" s="1539">
        <f t="shared" si="141"/>
        <v>0</v>
      </c>
      <c r="F38" s="1539">
        <f t="shared" si="142"/>
        <v>0</v>
      </c>
      <c r="G38" s="1539">
        <f t="shared" si="143"/>
        <v>0</v>
      </c>
      <c r="H38" s="1539">
        <f t="shared" si="144"/>
        <v>0</v>
      </c>
      <c r="I38" s="1534"/>
      <c r="J38" s="1340"/>
      <c r="L38" s="1419" t="str">
        <f t="shared" si="145"/>
        <v>T</v>
      </c>
      <c r="M38" s="1540">
        <f t="shared" si="183"/>
        <v>0</v>
      </c>
      <c r="N38" s="1540">
        <f t="shared" si="232"/>
        <v>0</v>
      </c>
      <c r="O38" s="1540">
        <f t="shared" si="233"/>
        <v>0</v>
      </c>
      <c r="P38" s="1540">
        <f t="shared" si="234"/>
        <v>0</v>
      </c>
      <c r="Q38" s="1540">
        <f t="shared" si="235"/>
        <v>0</v>
      </c>
      <c r="R38" s="1536"/>
      <c r="S38" s="1537"/>
      <c r="T38" s="1412"/>
      <c r="U38" s="1412"/>
      <c r="V38" s="1412"/>
      <c r="W38" s="1537"/>
      <c r="X38" s="1537"/>
      <c r="Y38" s="1537"/>
      <c r="Z38" s="1537"/>
      <c r="AA38" s="1537"/>
      <c r="AB38" s="1537"/>
      <c r="AC38" s="1537"/>
      <c r="AD38" s="1537"/>
      <c r="AE38" s="1537"/>
      <c r="AF38" s="1537"/>
      <c r="AG38" s="1537"/>
      <c r="AH38" s="1537"/>
      <c r="AI38" s="1537"/>
      <c r="AJ38" s="1537"/>
      <c r="AK38" s="1537"/>
      <c r="AL38" s="1537"/>
      <c r="AM38" s="1537"/>
      <c r="AN38" s="1537"/>
      <c r="AO38" s="1537"/>
      <c r="AP38" s="1537"/>
      <c r="AQ38" s="1537"/>
      <c r="AR38" s="1537"/>
      <c r="AS38" s="1537"/>
      <c r="AT38" s="1537"/>
      <c r="AU38" s="1537"/>
      <c r="AV38" s="1537"/>
      <c r="AW38" s="1537"/>
      <c r="AX38" s="1537"/>
      <c r="AY38" s="1537"/>
      <c r="AZ38" s="1537"/>
      <c r="BA38" s="1537"/>
      <c r="BB38" s="1537"/>
      <c r="BC38" s="1537"/>
      <c r="BD38" s="1537"/>
      <c r="BE38" s="1537"/>
      <c r="BF38" s="1537"/>
      <c r="BG38" s="1537"/>
      <c r="BH38" s="1537"/>
      <c r="BI38" s="1537"/>
      <c r="BJ38" s="1537"/>
      <c r="BK38" s="1537"/>
      <c r="BL38" s="1537"/>
      <c r="BM38" s="1537"/>
      <c r="BN38" s="1537"/>
      <c r="BO38" s="1537"/>
      <c r="BP38" s="1537"/>
      <c r="BQ38" s="1537"/>
      <c r="BR38" s="1537"/>
      <c r="BS38" s="1537"/>
      <c r="BT38" s="1537"/>
      <c r="BU38" s="1537"/>
      <c r="BV38" s="1537"/>
      <c r="BW38" s="1537"/>
      <c r="BX38" s="1537"/>
      <c r="BY38" s="1537"/>
      <c r="BZ38" s="1537"/>
      <c r="CA38" s="1537"/>
      <c r="CB38" s="1537"/>
      <c r="CC38" s="1537"/>
      <c r="CD38" s="1537"/>
      <c r="CE38" s="1537"/>
      <c r="CF38" s="1537"/>
      <c r="CG38" s="1537"/>
      <c r="CH38" s="1537"/>
      <c r="CI38" s="1537"/>
      <c r="CJ38" s="1537"/>
      <c r="CK38" s="1537"/>
      <c r="CL38" s="1537"/>
      <c r="CM38" s="5073">
        <f>'BİLGİ GİR'!F118</f>
        <v>0</v>
      </c>
      <c r="CN38" s="2401" t="str">
        <f>IF(CM38="","",(CM38&amp;(COUNTIF($CM$16:CM39,CM38))))</f>
        <v>012</v>
      </c>
      <c r="CO38" s="1596" t="str">
        <f t="shared" ref="CO38" si="254">DO38</f>
        <v/>
      </c>
      <c r="CP38" s="1541" t="str">
        <f t="shared" ref="CP38" si="255">DO38&amp;DP38</f>
        <v>T</v>
      </c>
      <c r="CQ38" s="1540">
        <f t="shared" si="207"/>
        <v>0</v>
      </c>
      <c r="CR38" s="1540">
        <f t="shared" si="151"/>
        <v>0</v>
      </c>
      <c r="CS38" s="1540">
        <f t="shared" si="152"/>
        <v>0</v>
      </c>
      <c r="CT38" s="1540">
        <f t="shared" si="153"/>
        <v>0</v>
      </c>
      <c r="CU38" s="1540">
        <f t="shared" si="154"/>
        <v>0</v>
      </c>
      <c r="CW38" s="1457" t="str">
        <f>IFERROR((VLOOKUP(CN38,'BİLGİ GİR'!$V$107:$AA$119,6,0)),"")</f>
        <v/>
      </c>
      <c r="CX38" s="5100" t="str">
        <f>'BİLGİ GİR'!F118&amp;CHAR(10)&amp;'BİLGİ GİR'!K118&amp;"-"&amp;'BİLGİ GİR'!L118&amp;"-"&amp;'BİLGİ GİR'!M118</f>
        <v xml:space="preserve">
--</v>
      </c>
      <c r="CY38" s="1542"/>
      <c r="CZ38" s="1544">
        <f>'BİLGİ GİR'!CB118</f>
        <v>0</v>
      </c>
      <c r="DA38" s="1544"/>
      <c r="DB38" s="1544">
        <f>'BİLGİ GİR'!CD118</f>
        <v>0</v>
      </c>
      <c r="DC38" s="1544"/>
      <c r="DD38" s="1544">
        <f>'BİLGİ GİR'!CF118</f>
        <v>0</v>
      </c>
      <c r="DE38" s="1544"/>
      <c r="DF38" s="1544">
        <f>'BİLGİ GİR'!CH118</f>
        <v>0</v>
      </c>
      <c r="DG38" s="1544"/>
      <c r="DH38" s="1544">
        <f>'BİLGİ GİR'!CJ118</f>
        <v>0</v>
      </c>
      <c r="DI38" s="1544"/>
      <c r="DJ38" s="1544">
        <f>'BİLGİ GİR'!CL118</f>
        <v>0</v>
      </c>
      <c r="DK38" s="1544"/>
      <c r="DL38" s="1544">
        <f>'BİLGİ GİR'!CN118</f>
        <v>0</v>
      </c>
      <c r="DM38" s="1544"/>
      <c r="DN38" s="1453"/>
      <c r="DO38" s="5091" t="str">
        <f t="shared" ref="DO38" si="256">IF(CX38="
--","",CX38)</f>
        <v/>
      </c>
      <c r="DP38" s="2271" t="s">
        <v>7</v>
      </c>
      <c r="DQ38" s="2246">
        <f t="shared" si="155"/>
        <v>0</v>
      </c>
      <c r="DR38" s="3858"/>
      <c r="DS38" s="2247">
        <f t="shared" si="45"/>
        <v>0</v>
      </c>
      <c r="DT38" s="3858"/>
      <c r="DU38" s="2247">
        <f t="shared" si="46"/>
        <v>0</v>
      </c>
      <c r="DV38" s="3858"/>
      <c r="DW38" s="2247">
        <f t="shared" si="47"/>
        <v>0</v>
      </c>
      <c r="DX38" s="3858"/>
      <c r="DY38" s="2247">
        <f t="shared" si="48"/>
        <v>0</v>
      </c>
      <c r="DZ38" s="3858"/>
      <c r="EA38" s="2248">
        <f t="shared" si="49"/>
        <v>0</v>
      </c>
      <c r="EB38" s="3858"/>
      <c r="EC38" s="2250">
        <f t="shared" si="156"/>
        <v>0</v>
      </c>
      <c r="ED38" s="3858"/>
      <c r="EE38" s="2246">
        <f t="shared" si="157"/>
        <v>0</v>
      </c>
      <c r="EF38" s="3858"/>
      <c r="EG38" s="2247">
        <f t="shared" si="50"/>
        <v>0</v>
      </c>
      <c r="EH38" s="3858"/>
      <c r="EI38" s="2247">
        <f t="shared" si="51"/>
        <v>0</v>
      </c>
      <c r="EJ38" s="3858"/>
      <c r="EK38" s="2247">
        <f t="shared" si="52"/>
        <v>0</v>
      </c>
      <c r="EL38" s="3858"/>
      <c r="EM38" s="2247">
        <f t="shared" si="53"/>
        <v>0</v>
      </c>
      <c r="EN38" s="3858"/>
      <c r="EO38" s="2248">
        <f t="shared" si="54"/>
        <v>0</v>
      </c>
      <c r="EP38" s="3858"/>
      <c r="EQ38" s="2250">
        <f t="shared" si="55"/>
        <v>0</v>
      </c>
      <c r="ER38" s="3858"/>
      <c r="ES38" s="2246">
        <f t="shared" si="158"/>
        <v>0</v>
      </c>
      <c r="ET38" s="3858"/>
      <c r="EU38" s="2247">
        <f t="shared" si="56"/>
        <v>0</v>
      </c>
      <c r="EV38" s="3858"/>
      <c r="EW38" s="2247">
        <f t="shared" si="57"/>
        <v>0</v>
      </c>
      <c r="EX38" s="3858"/>
      <c r="EY38" s="2247">
        <f t="shared" si="58"/>
        <v>0</v>
      </c>
      <c r="EZ38" s="3858"/>
      <c r="FA38" s="2247">
        <f t="shared" si="59"/>
        <v>0</v>
      </c>
      <c r="FB38" s="3858"/>
      <c r="FC38" s="2248">
        <f t="shared" si="60"/>
        <v>0</v>
      </c>
      <c r="FD38" s="3858"/>
      <c r="FE38" s="2250">
        <f t="shared" si="61"/>
        <v>0</v>
      </c>
      <c r="FF38" s="3858"/>
      <c r="FG38" s="2246">
        <f t="shared" si="159"/>
        <v>0</v>
      </c>
      <c r="FH38" s="3858"/>
      <c r="FI38" s="2247">
        <f t="shared" si="62"/>
        <v>0</v>
      </c>
      <c r="FJ38" s="3858"/>
      <c r="FK38" s="2247">
        <f t="shared" si="63"/>
        <v>0</v>
      </c>
      <c r="FL38" s="3858"/>
      <c r="FM38" s="2247">
        <f t="shared" si="64"/>
        <v>0</v>
      </c>
      <c r="FN38" s="3858"/>
      <c r="FO38" s="2247">
        <f t="shared" si="65"/>
        <v>0</v>
      </c>
      <c r="FP38" s="3858"/>
      <c r="FQ38" s="2248">
        <f t="shared" si="66"/>
        <v>0</v>
      </c>
      <c r="FR38" s="3858"/>
      <c r="FS38" s="2250">
        <f t="shared" si="67"/>
        <v>0</v>
      </c>
      <c r="FT38" s="3858"/>
      <c r="FU38" s="2246">
        <f t="shared" si="160"/>
        <v>0</v>
      </c>
      <c r="FV38" s="3858"/>
      <c r="FW38" s="2247">
        <f t="shared" si="68"/>
        <v>0</v>
      </c>
      <c r="FX38" s="3858"/>
      <c r="FY38" s="2247">
        <f t="shared" si="69"/>
        <v>0</v>
      </c>
      <c r="FZ38" s="3858"/>
      <c r="GA38" s="2247">
        <f t="shared" si="70"/>
        <v>0</v>
      </c>
      <c r="GB38" s="3858"/>
      <c r="GC38" s="2247">
        <f t="shared" si="71"/>
        <v>0</v>
      </c>
      <c r="GD38" s="3858"/>
      <c r="GE38" s="2248">
        <f t="shared" si="72"/>
        <v>0</v>
      </c>
      <c r="GF38" s="3858"/>
      <c r="GG38" s="2250">
        <f t="shared" si="73"/>
        <v>0</v>
      </c>
      <c r="GH38" s="3864"/>
      <c r="GK38" s="4108" t="str">
        <f t="shared" ref="GK38" si="257">DO38</f>
        <v/>
      </c>
      <c r="GL38" s="1487" t="str">
        <f t="shared" si="161"/>
        <v/>
      </c>
      <c r="GM38" s="1515"/>
      <c r="GN38" s="1487" t="str">
        <f t="shared" si="74"/>
        <v/>
      </c>
      <c r="GO38" s="1515"/>
      <c r="GP38" s="1487" t="str">
        <f t="shared" si="75"/>
        <v/>
      </c>
      <c r="GQ38" s="1515"/>
      <c r="GR38" s="1487" t="str">
        <f t="shared" si="76"/>
        <v/>
      </c>
      <c r="GS38" s="1515"/>
      <c r="GT38" s="1487" t="str">
        <f t="shared" si="77"/>
        <v/>
      </c>
      <c r="GU38" s="1500"/>
      <c r="GV38" s="1497" t="str">
        <f t="shared" si="162"/>
        <v/>
      </c>
      <c r="GW38" s="1515"/>
      <c r="GX38" s="1487" t="str">
        <f t="shared" si="163"/>
        <v/>
      </c>
      <c r="GY38" s="1517"/>
      <c r="GZ38" s="1494" t="str">
        <f t="shared" si="164"/>
        <v/>
      </c>
      <c r="HA38" s="1515"/>
      <c r="HB38" s="1490" t="str">
        <f t="shared" si="78"/>
        <v/>
      </c>
      <c r="HC38" s="1515"/>
      <c r="HD38" s="1490" t="str">
        <f t="shared" si="79"/>
        <v/>
      </c>
      <c r="HE38" s="1515"/>
      <c r="HF38" s="1490" t="str">
        <f t="shared" si="80"/>
        <v/>
      </c>
      <c r="HG38" s="1515"/>
      <c r="HH38" s="1490" t="str">
        <f t="shared" si="81"/>
        <v/>
      </c>
      <c r="HI38" s="1500"/>
      <c r="HJ38" s="1506" t="str">
        <f t="shared" si="82"/>
        <v/>
      </c>
      <c r="HK38" s="1515"/>
      <c r="HL38" s="1490" t="str">
        <f t="shared" si="165"/>
        <v/>
      </c>
      <c r="HM38" s="1517"/>
      <c r="HN38" s="1503" t="str">
        <f t="shared" si="83"/>
        <v/>
      </c>
      <c r="HO38" s="1515"/>
      <c r="HP38" s="1487" t="str">
        <f t="shared" si="84"/>
        <v/>
      </c>
      <c r="HQ38" s="1515"/>
      <c r="HR38" s="1487" t="str">
        <f t="shared" si="85"/>
        <v/>
      </c>
      <c r="HS38" s="1515"/>
      <c r="HT38" s="1487" t="str">
        <f t="shared" si="86"/>
        <v/>
      </c>
      <c r="HU38" s="1515"/>
      <c r="HV38" s="1487" t="str">
        <f t="shared" si="87"/>
        <v/>
      </c>
      <c r="HW38" s="1500"/>
      <c r="HX38" s="1497" t="str">
        <f t="shared" si="88"/>
        <v/>
      </c>
      <c r="HY38" s="1515"/>
      <c r="HZ38" s="1487" t="str">
        <f t="shared" si="89"/>
        <v/>
      </c>
      <c r="IA38" s="1517"/>
      <c r="IB38" s="1494" t="str">
        <f t="shared" si="90"/>
        <v/>
      </c>
      <c r="IC38" s="1515"/>
      <c r="ID38" s="1490" t="str">
        <f t="shared" si="91"/>
        <v/>
      </c>
      <c r="IE38" s="1515"/>
      <c r="IF38" s="1490" t="str">
        <f t="shared" si="92"/>
        <v/>
      </c>
      <c r="IG38" s="1515"/>
      <c r="IH38" s="1490" t="str">
        <f t="shared" si="93"/>
        <v/>
      </c>
      <c r="II38" s="1515"/>
      <c r="IJ38" s="1490" t="str">
        <f t="shared" si="94"/>
        <v/>
      </c>
      <c r="IK38" s="1500"/>
      <c r="IL38" s="1506" t="str">
        <f t="shared" si="95"/>
        <v/>
      </c>
      <c r="IM38" s="1515"/>
      <c r="IN38" s="1490" t="str">
        <f t="shared" si="96"/>
        <v/>
      </c>
      <c r="IO38" s="1517"/>
      <c r="IP38" s="1509" t="str">
        <f t="shared" si="97"/>
        <v/>
      </c>
      <c r="IQ38" s="1515"/>
      <c r="IR38" s="1422" t="str">
        <f t="shared" si="98"/>
        <v/>
      </c>
      <c r="IS38" s="1515"/>
      <c r="IT38" s="1422" t="str">
        <f t="shared" si="99"/>
        <v/>
      </c>
      <c r="IU38" s="1515"/>
      <c r="IV38" s="1422" t="str">
        <f t="shared" si="100"/>
        <v/>
      </c>
      <c r="IW38" s="1515"/>
      <c r="IX38" s="1422" t="str">
        <f t="shared" si="101"/>
        <v/>
      </c>
      <c r="IY38" s="1500"/>
      <c r="IZ38" s="1512" t="str">
        <f t="shared" si="102"/>
        <v/>
      </c>
      <c r="JA38" s="1515"/>
      <c r="JB38" s="1422" t="str">
        <f t="shared" si="103"/>
        <v/>
      </c>
      <c r="JC38" s="1517"/>
      <c r="JD38" s="1553"/>
      <c r="JE38" s="1571">
        <f t="shared" si="166"/>
        <v>0</v>
      </c>
      <c r="JF38" s="1555">
        <f t="shared" si="167"/>
        <v>0</v>
      </c>
      <c r="JG38" s="1555">
        <f t="shared" si="168"/>
        <v>0</v>
      </c>
      <c r="JH38" s="1555">
        <f t="shared" si="169"/>
        <v>0</v>
      </c>
      <c r="JI38" s="1555">
        <f t="shared" si="170"/>
        <v>0</v>
      </c>
      <c r="JJ38" s="1566">
        <f t="shared" si="171"/>
        <v>0</v>
      </c>
      <c r="JK38" s="1522">
        <f t="shared" si="172"/>
        <v>0</v>
      </c>
      <c r="JL38" s="1523">
        <f t="shared" si="173"/>
        <v>0</v>
      </c>
      <c r="JM38" s="1523">
        <f t="shared" si="174"/>
        <v>0</v>
      </c>
      <c r="JN38" s="1560">
        <f t="shared" si="175"/>
        <v>0</v>
      </c>
      <c r="JO38" s="1563" t="str">
        <f t="shared" si="188"/>
        <v/>
      </c>
      <c r="JP38" s="1563"/>
      <c r="JQ38" s="1563" t="str">
        <f t="shared" si="104"/>
        <v/>
      </c>
      <c r="JR38" s="1563"/>
      <c r="JS38" s="1563" t="str">
        <f t="shared" si="105"/>
        <v/>
      </c>
      <c r="JT38" s="1563"/>
      <c r="JU38" s="1563" t="str">
        <f t="shared" si="106"/>
        <v/>
      </c>
      <c r="JV38" s="1563"/>
      <c r="JW38" s="1563" t="str">
        <f t="shared" si="107"/>
        <v/>
      </c>
      <c r="JX38" s="1563"/>
      <c r="JY38" s="1563" t="str">
        <f t="shared" si="108"/>
        <v/>
      </c>
      <c r="JZ38" s="1563"/>
      <c r="KA38" s="1563" t="str">
        <f t="shared" si="109"/>
        <v/>
      </c>
      <c r="KB38" s="1563"/>
      <c r="KC38" s="1563" t="str">
        <f t="shared" si="110"/>
        <v/>
      </c>
      <c r="KD38" s="1563"/>
      <c r="KE38" s="1563" t="str">
        <f t="shared" si="111"/>
        <v/>
      </c>
      <c r="KF38" s="1563"/>
      <c r="KG38" s="1563" t="str">
        <f t="shared" si="112"/>
        <v/>
      </c>
      <c r="KH38" s="1563"/>
      <c r="KI38" s="1563" t="str">
        <f t="shared" si="113"/>
        <v/>
      </c>
      <c r="KJ38" s="1563"/>
      <c r="KK38" s="1563" t="str">
        <f t="shared" si="114"/>
        <v/>
      </c>
      <c r="KL38" s="1563"/>
      <c r="KM38" s="1563" t="str">
        <f t="shared" si="115"/>
        <v/>
      </c>
      <c r="KN38" s="1563"/>
      <c r="KO38" s="1563" t="str">
        <f t="shared" si="116"/>
        <v/>
      </c>
      <c r="KP38" s="1563"/>
      <c r="KQ38" s="1563" t="str">
        <f t="shared" si="117"/>
        <v/>
      </c>
      <c r="KR38" s="1563"/>
      <c r="KS38" s="1563" t="str">
        <f t="shared" si="118"/>
        <v/>
      </c>
      <c r="KT38" s="1563"/>
      <c r="KU38" s="1563" t="str">
        <f t="shared" si="119"/>
        <v/>
      </c>
      <c r="KV38" s="1563"/>
      <c r="KW38" s="1563" t="str">
        <f t="shared" si="120"/>
        <v/>
      </c>
      <c r="KX38" s="1563"/>
      <c r="KY38" s="1563" t="str">
        <f t="shared" si="121"/>
        <v/>
      </c>
      <c r="KZ38" s="1563"/>
      <c r="LA38" s="1563" t="str">
        <f t="shared" si="122"/>
        <v/>
      </c>
      <c r="LB38" s="1563"/>
      <c r="LC38" s="1563" t="str">
        <f t="shared" si="123"/>
        <v/>
      </c>
      <c r="LD38" s="1563"/>
      <c r="LE38" s="1563" t="str">
        <f t="shared" si="124"/>
        <v/>
      </c>
      <c r="LF38" s="1563"/>
      <c r="LG38" s="1563" t="str">
        <f t="shared" si="125"/>
        <v/>
      </c>
      <c r="LH38" s="1563"/>
      <c r="LI38" s="1563" t="str">
        <f t="shared" si="126"/>
        <v/>
      </c>
      <c r="LJ38" s="1563"/>
      <c r="LK38" s="1563" t="str">
        <f t="shared" si="127"/>
        <v/>
      </c>
      <c r="LL38" s="1563"/>
      <c r="LM38" s="1563" t="str">
        <f t="shared" si="128"/>
        <v/>
      </c>
      <c r="LN38" s="1563"/>
      <c r="LO38" s="1563" t="str">
        <f t="shared" si="129"/>
        <v/>
      </c>
      <c r="LP38" s="1563"/>
      <c r="LQ38" s="1563" t="str">
        <f t="shared" si="130"/>
        <v/>
      </c>
      <c r="LR38" s="1563"/>
      <c r="LS38" s="1563" t="str">
        <f t="shared" si="131"/>
        <v/>
      </c>
      <c r="LT38" s="1563"/>
      <c r="LU38" s="1563" t="str">
        <f t="shared" si="132"/>
        <v/>
      </c>
      <c r="LV38" s="1563"/>
      <c r="LW38" s="1563" t="str">
        <f t="shared" si="133"/>
        <v/>
      </c>
      <c r="LX38" s="1563"/>
      <c r="LY38" s="1563" t="str">
        <f t="shared" si="134"/>
        <v/>
      </c>
      <c r="LZ38" s="1563"/>
      <c r="MA38" s="1563" t="str">
        <f t="shared" si="135"/>
        <v/>
      </c>
      <c r="MB38" s="1563"/>
      <c r="MC38" s="1563" t="str">
        <f t="shared" si="136"/>
        <v/>
      </c>
      <c r="MD38" s="1563"/>
      <c r="ME38" s="1563" t="str">
        <f t="shared" si="137"/>
        <v/>
      </c>
      <c r="MF38" s="1563"/>
      <c r="MG38" s="1572">
        <f t="shared" si="189"/>
        <v>0</v>
      </c>
      <c r="MH38" s="1553"/>
      <c r="MI38" s="1571">
        <f t="shared" si="190"/>
        <v>0</v>
      </c>
      <c r="MJ38" s="1555">
        <f t="shared" si="190"/>
        <v>0</v>
      </c>
      <c r="MK38" s="1555">
        <f t="shared" si="190"/>
        <v>0</v>
      </c>
      <c r="ML38" s="1555">
        <f t="shared" si="190"/>
        <v>0</v>
      </c>
      <c r="MM38" s="1555">
        <f t="shared" si="190"/>
        <v>0</v>
      </c>
      <c r="MN38" s="1555">
        <f t="shared" si="190"/>
        <v>0</v>
      </c>
      <c r="MO38" s="1579">
        <f t="shared" si="190"/>
        <v>0</v>
      </c>
      <c r="MP38" s="38">
        <f t="shared" si="176"/>
        <v>0</v>
      </c>
      <c r="MQ38" s="1553"/>
      <c r="MR38" s="1557"/>
      <c r="MS38" s="1557"/>
      <c r="MT38" s="1557"/>
      <c r="MU38" s="1557"/>
      <c r="MV38" s="1557"/>
      <c r="MW38" s="1557"/>
      <c r="MX38" s="1557"/>
      <c r="MY38" s="1537"/>
      <c r="MZ38" s="1537"/>
      <c r="NA38" s="1553"/>
      <c r="NB38" s="1585">
        <f t="shared" si="191"/>
        <v>0</v>
      </c>
      <c r="NC38" s="1554">
        <f t="shared" si="177"/>
        <v>0</v>
      </c>
      <c r="ND38" s="1554">
        <f t="shared" si="178"/>
        <v>0</v>
      </c>
      <c r="NE38" s="1554">
        <f t="shared" si="179"/>
        <v>0</v>
      </c>
      <c r="NF38" s="1554">
        <f t="shared" si="180"/>
        <v>0</v>
      </c>
      <c r="NG38" s="1554">
        <f t="shared" si="181"/>
        <v>0</v>
      </c>
      <c r="NH38" s="1554">
        <f t="shared" si="182"/>
        <v>0</v>
      </c>
      <c r="NI38" s="1590">
        <f t="shared" si="192"/>
        <v>0</v>
      </c>
      <c r="NK38" s="1"/>
      <c r="NL38" s="1"/>
      <c r="NM38" s="1"/>
      <c r="NN38" s="1"/>
      <c r="NO38" s="1"/>
      <c r="NP38" s="5105"/>
      <c r="NQ38" s="5105"/>
      <c r="NR38" s="5105"/>
      <c r="NS38" s="5105"/>
      <c r="NT38" s="5105"/>
      <c r="NU38" s="5105"/>
      <c r="NV38" s="5105"/>
      <c r="NW38" s="5105"/>
      <c r="NX38" s="5105"/>
    </row>
    <row r="39" spans="3:388" s="1337" customFormat="1" ht="11.25" customHeight="1" thickBot="1">
      <c r="C39" s="1538" t="str">
        <f t="shared" si="139"/>
        <v>D</v>
      </c>
      <c r="D39" s="1539">
        <f t="shared" si="140"/>
        <v>0</v>
      </c>
      <c r="E39" s="1539">
        <f t="shared" si="141"/>
        <v>0</v>
      </c>
      <c r="F39" s="1539">
        <f t="shared" si="142"/>
        <v>0</v>
      </c>
      <c r="G39" s="1539">
        <f t="shared" si="143"/>
        <v>0</v>
      </c>
      <c r="H39" s="1539">
        <f t="shared" si="144"/>
        <v>0</v>
      </c>
      <c r="I39" s="1534"/>
      <c r="J39" s="1340"/>
      <c r="L39" s="1419" t="str">
        <f t="shared" si="145"/>
        <v>D</v>
      </c>
      <c r="M39" s="1540">
        <f t="shared" si="183"/>
        <v>0</v>
      </c>
      <c r="N39" s="1540">
        <f t="shared" si="232"/>
        <v>0</v>
      </c>
      <c r="O39" s="1540">
        <f t="shared" si="233"/>
        <v>0</v>
      </c>
      <c r="P39" s="1540">
        <f t="shared" si="234"/>
        <v>0</v>
      </c>
      <c r="Q39" s="1540">
        <f t="shared" si="235"/>
        <v>0</v>
      </c>
      <c r="R39" s="1536"/>
      <c r="S39" s="1537"/>
      <c r="T39" s="1412"/>
      <c r="U39" s="1412"/>
      <c r="V39" s="1412"/>
      <c r="W39" s="1537"/>
      <c r="X39" s="1537"/>
      <c r="Y39" s="1537"/>
      <c r="Z39" s="1537"/>
      <c r="AA39" s="1537"/>
      <c r="AB39" s="1537"/>
      <c r="AC39" s="1537"/>
      <c r="AD39" s="1537"/>
      <c r="AE39" s="1537"/>
      <c r="AF39" s="1537"/>
      <c r="AG39" s="1537"/>
      <c r="AH39" s="1537"/>
      <c r="AI39" s="1537"/>
      <c r="AJ39" s="1537"/>
      <c r="AK39" s="1537"/>
      <c r="AL39" s="1537"/>
      <c r="AM39" s="1537"/>
      <c r="AN39" s="1537"/>
      <c r="AO39" s="1537"/>
      <c r="AP39" s="1537"/>
      <c r="AQ39" s="1537"/>
      <c r="AR39" s="1537"/>
      <c r="AS39" s="1537"/>
      <c r="AT39" s="1537"/>
      <c r="AU39" s="1537"/>
      <c r="AV39" s="1537"/>
      <c r="AW39" s="1537"/>
      <c r="AX39" s="1537"/>
      <c r="AY39" s="1537"/>
      <c r="AZ39" s="1537"/>
      <c r="BA39" s="1537"/>
      <c r="BB39" s="1537"/>
      <c r="BC39" s="1537"/>
      <c r="BD39" s="1537"/>
      <c r="BE39" s="1537"/>
      <c r="BF39" s="1537"/>
      <c r="BG39" s="1537"/>
      <c r="BH39" s="1537"/>
      <c r="BI39" s="1537"/>
      <c r="BJ39" s="1537"/>
      <c r="BK39" s="1537"/>
      <c r="BL39" s="1537"/>
      <c r="BM39" s="1537"/>
      <c r="BN39" s="1537"/>
      <c r="BO39" s="1537"/>
      <c r="BP39" s="1537"/>
      <c r="BQ39" s="1537"/>
      <c r="BR39" s="1537"/>
      <c r="BS39" s="1537"/>
      <c r="BT39" s="1537"/>
      <c r="BU39" s="1537"/>
      <c r="BV39" s="1537"/>
      <c r="BW39" s="1537"/>
      <c r="BX39" s="1537"/>
      <c r="BY39" s="1537"/>
      <c r="BZ39" s="1537"/>
      <c r="CA39" s="1537"/>
      <c r="CB39" s="1537"/>
      <c r="CC39" s="1537"/>
      <c r="CD39" s="1537"/>
      <c r="CE39" s="1537"/>
      <c r="CF39" s="1537"/>
      <c r="CG39" s="1537"/>
      <c r="CH39" s="1537"/>
      <c r="CI39" s="1537"/>
      <c r="CJ39" s="1537"/>
      <c r="CK39" s="1537"/>
      <c r="CL39" s="1537"/>
      <c r="CM39" s="5074"/>
      <c r="CN39" s="2401" t="str">
        <f>IF(CM38="","",(CM38&amp;(COUNTIF($CM$16:CM39,CM38))))</f>
        <v>012</v>
      </c>
      <c r="CO39" s="1596" t="str">
        <f t="shared" ref="CO39" si="258">CO38</f>
        <v/>
      </c>
      <c r="CP39" s="1541" t="str">
        <f t="shared" ref="CP39" si="259">DO38&amp;DP39</f>
        <v>D</v>
      </c>
      <c r="CQ39" s="1540">
        <f t="shared" si="207"/>
        <v>0</v>
      </c>
      <c r="CR39" s="1540">
        <f t="shared" si="151"/>
        <v>0</v>
      </c>
      <c r="CS39" s="1540">
        <f t="shared" si="152"/>
        <v>0</v>
      </c>
      <c r="CT39" s="1540">
        <f t="shared" si="153"/>
        <v>0</v>
      </c>
      <c r="CU39" s="1540">
        <f t="shared" si="154"/>
        <v>0</v>
      </c>
      <c r="CW39" s="1457" t="str">
        <f>IFERROR((VLOOKUP(CN39,'BİLGİ GİR'!$V$107:$AA$119,6,0)),"")</f>
        <v/>
      </c>
      <c r="CX39" s="5101"/>
      <c r="CY39" s="1545"/>
      <c r="CZ39" s="1547">
        <f>'BİLGİ GİR'!CC118</f>
        <v>0</v>
      </c>
      <c r="DA39" s="1547"/>
      <c r="DB39" s="1547">
        <f>'BİLGİ GİR'!CE118</f>
        <v>0</v>
      </c>
      <c r="DC39" s="1547"/>
      <c r="DD39" s="1547">
        <f>'BİLGİ GİR'!CG118</f>
        <v>0</v>
      </c>
      <c r="DE39" s="1547"/>
      <c r="DF39" s="1547">
        <f>'BİLGİ GİR'!CI118</f>
        <v>0</v>
      </c>
      <c r="DG39" s="1547"/>
      <c r="DH39" s="1547">
        <f>'BİLGİ GİR'!CK118</f>
        <v>0</v>
      </c>
      <c r="DI39" s="1547"/>
      <c r="DJ39" s="1547">
        <f>'BİLGİ GİR'!CM118</f>
        <v>0</v>
      </c>
      <c r="DK39" s="1547"/>
      <c r="DL39" s="1547">
        <f>'BİLGİ GİR'!CO118</f>
        <v>0</v>
      </c>
      <c r="DM39" s="1547"/>
      <c r="DN39" s="1453"/>
      <c r="DO39" s="5092"/>
      <c r="DP39" s="2272" t="s">
        <v>8</v>
      </c>
      <c r="DQ39" s="2251">
        <f t="shared" si="155"/>
        <v>0</v>
      </c>
      <c r="DR39" s="3857"/>
      <c r="DS39" s="2252">
        <f t="shared" si="45"/>
        <v>0</v>
      </c>
      <c r="DT39" s="3857"/>
      <c r="DU39" s="2252">
        <f t="shared" si="46"/>
        <v>0</v>
      </c>
      <c r="DV39" s="3857"/>
      <c r="DW39" s="2252">
        <f t="shared" si="47"/>
        <v>0</v>
      </c>
      <c r="DX39" s="3857"/>
      <c r="DY39" s="2252">
        <f t="shared" si="48"/>
        <v>0</v>
      </c>
      <c r="DZ39" s="3857"/>
      <c r="EA39" s="2253">
        <f t="shared" si="49"/>
        <v>0</v>
      </c>
      <c r="EB39" s="3857"/>
      <c r="EC39" s="2254">
        <f t="shared" si="156"/>
        <v>0</v>
      </c>
      <c r="ED39" s="3857"/>
      <c r="EE39" s="2251">
        <f t="shared" si="157"/>
        <v>0</v>
      </c>
      <c r="EF39" s="3859"/>
      <c r="EG39" s="2252">
        <f t="shared" si="50"/>
        <v>0</v>
      </c>
      <c r="EH39" s="3859"/>
      <c r="EI39" s="2252">
        <f t="shared" si="51"/>
        <v>0</v>
      </c>
      <c r="EJ39" s="3859"/>
      <c r="EK39" s="2252">
        <f t="shared" si="52"/>
        <v>0</v>
      </c>
      <c r="EL39" s="3859"/>
      <c r="EM39" s="2252">
        <f t="shared" si="53"/>
        <v>0</v>
      </c>
      <c r="EN39" s="3859"/>
      <c r="EO39" s="2253">
        <f t="shared" si="54"/>
        <v>0</v>
      </c>
      <c r="EP39" s="3859"/>
      <c r="EQ39" s="2254">
        <f t="shared" si="55"/>
        <v>0</v>
      </c>
      <c r="ER39" s="3859"/>
      <c r="ES39" s="2251">
        <f t="shared" si="158"/>
        <v>0</v>
      </c>
      <c r="ET39" s="3859"/>
      <c r="EU39" s="2252">
        <f t="shared" si="56"/>
        <v>0</v>
      </c>
      <c r="EV39" s="3859"/>
      <c r="EW39" s="2252">
        <f t="shared" si="57"/>
        <v>0</v>
      </c>
      <c r="EX39" s="3859"/>
      <c r="EY39" s="2252">
        <f t="shared" si="58"/>
        <v>0</v>
      </c>
      <c r="EZ39" s="3859"/>
      <c r="FA39" s="2252">
        <f t="shared" si="59"/>
        <v>0</v>
      </c>
      <c r="FB39" s="3859"/>
      <c r="FC39" s="2253">
        <f t="shared" si="60"/>
        <v>0</v>
      </c>
      <c r="FD39" s="3859"/>
      <c r="FE39" s="2254">
        <f t="shared" si="61"/>
        <v>0</v>
      </c>
      <c r="FF39" s="3859"/>
      <c r="FG39" s="2251">
        <f t="shared" si="159"/>
        <v>0</v>
      </c>
      <c r="FH39" s="3859"/>
      <c r="FI39" s="2252">
        <f t="shared" si="62"/>
        <v>0</v>
      </c>
      <c r="FJ39" s="3859"/>
      <c r="FK39" s="2252">
        <f t="shared" si="63"/>
        <v>0</v>
      </c>
      <c r="FL39" s="3859"/>
      <c r="FM39" s="2252">
        <f t="shared" si="64"/>
        <v>0</v>
      </c>
      <c r="FN39" s="3859"/>
      <c r="FO39" s="2252">
        <f t="shared" si="65"/>
        <v>0</v>
      </c>
      <c r="FP39" s="3859"/>
      <c r="FQ39" s="2253">
        <f t="shared" si="66"/>
        <v>0</v>
      </c>
      <c r="FR39" s="3859"/>
      <c r="FS39" s="2254">
        <f t="shared" si="67"/>
        <v>0</v>
      </c>
      <c r="FT39" s="3859"/>
      <c r="FU39" s="2251">
        <f t="shared" si="160"/>
        <v>0</v>
      </c>
      <c r="FV39" s="3859"/>
      <c r="FW39" s="2252">
        <f t="shared" si="68"/>
        <v>0</v>
      </c>
      <c r="FX39" s="3859"/>
      <c r="FY39" s="2252">
        <f t="shared" si="69"/>
        <v>0</v>
      </c>
      <c r="FZ39" s="3859"/>
      <c r="GA39" s="2252">
        <f t="shared" si="70"/>
        <v>0</v>
      </c>
      <c r="GB39" s="3859"/>
      <c r="GC39" s="2252">
        <f t="shared" si="71"/>
        <v>0</v>
      </c>
      <c r="GD39" s="3859"/>
      <c r="GE39" s="2253">
        <f t="shared" si="72"/>
        <v>0</v>
      </c>
      <c r="GF39" s="3859"/>
      <c r="GG39" s="2254">
        <f t="shared" si="73"/>
        <v>0</v>
      </c>
      <c r="GH39" s="3865"/>
      <c r="GK39" s="4109"/>
      <c r="GL39" s="1487" t="str">
        <f t="shared" si="161"/>
        <v/>
      </c>
      <c r="GM39" s="1515"/>
      <c r="GN39" s="1487" t="str">
        <f t="shared" si="74"/>
        <v/>
      </c>
      <c r="GO39" s="1515"/>
      <c r="GP39" s="1487" t="str">
        <f t="shared" si="75"/>
        <v/>
      </c>
      <c r="GQ39" s="1515"/>
      <c r="GR39" s="1487" t="str">
        <f t="shared" si="76"/>
        <v/>
      </c>
      <c r="GS39" s="1515"/>
      <c r="GT39" s="1487" t="str">
        <f t="shared" si="77"/>
        <v/>
      </c>
      <c r="GU39" s="1500"/>
      <c r="GV39" s="1497" t="str">
        <f t="shared" si="162"/>
        <v/>
      </c>
      <c r="GW39" s="1515"/>
      <c r="GX39" s="1487" t="str">
        <f t="shared" si="163"/>
        <v/>
      </c>
      <c r="GY39" s="1517"/>
      <c r="GZ39" s="1494" t="str">
        <f t="shared" si="164"/>
        <v/>
      </c>
      <c r="HA39" s="1515"/>
      <c r="HB39" s="1490" t="str">
        <f t="shared" si="78"/>
        <v/>
      </c>
      <c r="HC39" s="1515"/>
      <c r="HD39" s="1490" t="str">
        <f t="shared" si="79"/>
        <v/>
      </c>
      <c r="HE39" s="1515"/>
      <c r="HF39" s="1490" t="str">
        <f t="shared" si="80"/>
        <v/>
      </c>
      <c r="HG39" s="1515"/>
      <c r="HH39" s="1490" t="str">
        <f t="shared" si="81"/>
        <v/>
      </c>
      <c r="HI39" s="1500"/>
      <c r="HJ39" s="1506" t="str">
        <f t="shared" si="82"/>
        <v/>
      </c>
      <c r="HK39" s="1515"/>
      <c r="HL39" s="1490" t="str">
        <f t="shared" si="165"/>
        <v/>
      </c>
      <c r="HM39" s="1517"/>
      <c r="HN39" s="1503" t="str">
        <f t="shared" si="83"/>
        <v/>
      </c>
      <c r="HO39" s="1515"/>
      <c r="HP39" s="1487" t="str">
        <f t="shared" si="84"/>
        <v/>
      </c>
      <c r="HQ39" s="1515"/>
      <c r="HR39" s="1487" t="str">
        <f t="shared" si="85"/>
        <v/>
      </c>
      <c r="HS39" s="1515"/>
      <c r="HT39" s="1487" t="str">
        <f t="shared" si="86"/>
        <v/>
      </c>
      <c r="HU39" s="1515"/>
      <c r="HV39" s="1487" t="str">
        <f t="shared" si="87"/>
        <v/>
      </c>
      <c r="HW39" s="1500"/>
      <c r="HX39" s="1497" t="str">
        <f t="shared" si="88"/>
        <v/>
      </c>
      <c r="HY39" s="1515"/>
      <c r="HZ39" s="1487" t="str">
        <f t="shared" si="89"/>
        <v/>
      </c>
      <c r="IA39" s="1517"/>
      <c r="IB39" s="1494" t="str">
        <f t="shared" si="90"/>
        <v/>
      </c>
      <c r="IC39" s="1515"/>
      <c r="ID39" s="1490" t="str">
        <f t="shared" si="91"/>
        <v/>
      </c>
      <c r="IE39" s="1515"/>
      <c r="IF39" s="1490" t="str">
        <f t="shared" si="92"/>
        <v/>
      </c>
      <c r="IG39" s="1515"/>
      <c r="IH39" s="1490" t="str">
        <f t="shared" si="93"/>
        <v/>
      </c>
      <c r="II39" s="1515"/>
      <c r="IJ39" s="1490" t="str">
        <f t="shared" si="94"/>
        <v/>
      </c>
      <c r="IK39" s="1500"/>
      <c r="IL39" s="1506" t="str">
        <f t="shared" si="95"/>
        <v/>
      </c>
      <c r="IM39" s="1515"/>
      <c r="IN39" s="1490" t="str">
        <f t="shared" si="96"/>
        <v/>
      </c>
      <c r="IO39" s="1517"/>
      <c r="IP39" s="1509" t="str">
        <f t="shared" si="97"/>
        <v/>
      </c>
      <c r="IQ39" s="1515"/>
      <c r="IR39" s="1422" t="str">
        <f t="shared" si="98"/>
        <v/>
      </c>
      <c r="IS39" s="1515"/>
      <c r="IT39" s="1422" t="str">
        <f t="shared" si="99"/>
        <v/>
      </c>
      <c r="IU39" s="1515"/>
      <c r="IV39" s="1422" t="str">
        <f t="shared" si="100"/>
        <v/>
      </c>
      <c r="IW39" s="1515"/>
      <c r="IX39" s="1422" t="str">
        <f t="shared" si="101"/>
        <v/>
      </c>
      <c r="IY39" s="1500"/>
      <c r="IZ39" s="1512" t="str">
        <f t="shared" si="102"/>
        <v/>
      </c>
      <c r="JA39" s="1515"/>
      <c r="JB39" s="1422" t="str">
        <f t="shared" si="103"/>
        <v/>
      </c>
      <c r="JC39" s="1517"/>
      <c r="JD39" s="1553"/>
      <c r="JE39" s="1571">
        <f t="shared" si="166"/>
        <v>0</v>
      </c>
      <c r="JF39" s="1555">
        <f t="shared" si="167"/>
        <v>0</v>
      </c>
      <c r="JG39" s="1555">
        <f t="shared" si="168"/>
        <v>0</v>
      </c>
      <c r="JH39" s="1555">
        <f t="shared" si="169"/>
        <v>0</v>
      </c>
      <c r="JI39" s="1555">
        <f t="shared" si="170"/>
        <v>0</v>
      </c>
      <c r="JJ39" s="1566">
        <f t="shared" si="171"/>
        <v>0</v>
      </c>
      <c r="JK39" s="1522">
        <f t="shared" si="172"/>
        <v>0</v>
      </c>
      <c r="JL39" s="1523">
        <f t="shared" si="173"/>
        <v>0</v>
      </c>
      <c r="JM39" s="1523">
        <f t="shared" si="174"/>
        <v>0</v>
      </c>
      <c r="JN39" s="1560">
        <f t="shared" si="175"/>
        <v>0</v>
      </c>
      <c r="JO39" s="1563" t="str">
        <f t="shared" si="188"/>
        <v/>
      </c>
      <c r="JP39" s="1563"/>
      <c r="JQ39" s="1563" t="str">
        <f t="shared" si="104"/>
        <v/>
      </c>
      <c r="JR39" s="1563"/>
      <c r="JS39" s="1563" t="str">
        <f t="shared" si="105"/>
        <v/>
      </c>
      <c r="JT39" s="1563"/>
      <c r="JU39" s="1563" t="str">
        <f t="shared" si="106"/>
        <v/>
      </c>
      <c r="JV39" s="1563"/>
      <c r="JW39" s="1563" t="str">
        <f t="shared" si="107"/>
        <v/>
      </c>
      <c r="JX39" s="1563"/>
      <c r="JY39" s="1563" t="str">
        <f t="shared" si="108"/>
        <v/>
      </c>
      <c r="JZ39" s="1563"/>
      <c r="KA39" s="1563" t="str">
        <f t="shared" si="109"/>
        <v/>
      </c>
      <c r="KB39" s="1563"/>
      <c r="KC39" s="1563" t="str">
        <f t="shared" si="110"/>
        <v/>
      </c>
      <c r="KD39" s="1563"/>
      <c r="KE39" s="1563" t="str">
        <f t="shared" si="111"/>
        <v/>
      </c>
      <c r="KF39" s="1563"/>
      <c r="KG39" s="1563" t="str">
        <f t="shared" si="112"/>
        <v/>
      </c>
      <c r="KH39" s="1563"/>
      <c r="KI39" s="1563" t="str">
        <f t="shared" si="113"/>
        <v/>
      </c>
      <c r="KJ39" s="1563"/>
      <c r="KK39" s="1563" t="str">
        <f t="shared" si="114"/>
        <v/>
      </c>
      <c r="KL39" s="1563"/>
      <c r="KM39" s="1563" t="str">
        <f t="shared" si="115"/>
        <v/>
      </c>
      <c r="KN39" s="1563"/>
      <c r="KO39" s="1563" t="str">
        <f t="shared" si="116"/>
        <v/>
      </c>
      <c r="KP39" s="1563"/>
      <c r="KQ39" s="1563" t="str">
        <f t="shared" si="117"/>
        <v/>
      </c>
      <c r="KR39" s="1563"/>
      <c r="KS39" s="1563" t="str">
        <f t="shared" si="118"/>
        <v/>
      </c>
      <c r="KT39" s="1563"/>
      <c r="KU39" s="1563" t="str">
        <f t="shared" si="119"/>
        <v/>
      </c>
      <c r="KV39" s="1563"/>
      <c r="KW39" s="1563" t="str">
        <f t="shared" si="120"/>
        <v/>
      </c>
      <c r="KX39" s="1563"/>
      <c r="KY39" s="1563" t="str">
        <f t="shared" si="121"/>
        <v/>
      </c>
      <c r="KZ39" s="1563"/>
      <c r="LA39" s="1563" t="str">
        <f t="shared" si="122"/>
        <v/>
      </c>
      <c r="LB39" s="1563"/>
      <c r="LC39" s="1563" t="str">
        <f t="shared" si="123"/>
        <v/>
      </c>
      <c r="LD39" s="1563"/>
      <c r="LE39" s="1563" t="str">
        <f t="shared" si="124"/>
        <v/>
      </c>
      <c r="LF39" s="1563"/>
      <c r="LG39" s="1563" t="str">
        <f t="shared" si="125"/>
        <v/>
      </c>
      <c r="LH39" s="1563"/>
      <c r="LI39" s="1563" t="str">
        <f t="shared" si="126"/>
        <v/>
      </c>
      <c r="LJ39" s="1563"/>
      <c r="LK39" s="1563" t="str">
        <f t="shared" si="127"/>
        <v/>
      </c>
      <c r="LL39" s="1563"/>
      <c r="LM39" s="1563" t="str">
        <f t="shared" si="128"/>
        <v/>
      </c>
      <c r="LN39" s="1563"/>
      <c r="LO39" s="1563" t="str">
        <f t="shared" si="129"/>
        <v/>
      </c>
      <c r="LP39" s="1563"/>
      <c r="LQ39" s="1563" t="str">
        <f t="shared" si="130"/>
        <v/>
      </c>
      <c r="LR39" s="1563"/>
      <c r="LS39" s="1563" t="str">
        <f t="shared" si="131"/>
        <v/>
      </c>
      <c r="LT39" s="1563"/>
      <c r="LU39" s="1563" t="str">
        <f t="shared" si="132"/>
        <v/>
      </c>
      <c r="LV39" s="1563"/>
      <c r="LW39" s="1563" t="str">
        <f t="shared" si="133"/>
        <v/>
      </c>
      <c r="LX39" s="1563"/>
      <c r="LY39" s="1563" t="str">
        <f t="shared" si="134"/>
        <v/>
      </c>
      <c r="LZ39" s="1563"/>
      <c r="MA39" s="1563" t="str">
        <f t="shared" si="135"/>
        <v/>
      </c>
      <c r="MB39" s="1563"/>
      <c r="MC39" s="1563" t="str">
        <f t="shared" si="136"/>
        <v/>
      </c>
      <c r="MD39" s="1563"/>
      <c r="ME39" s="1563" t="str">
        <f t="shared" si="137"/>
        <v/>
      </c>
      <c r="MF39" s="1563"/>
      <c r="MG39" s="1572">
        <f t="shared" si="189"/>
        <v>0</v>
      </c>
      <c r="MH39" s="1553"/>
      <c r="MI39" s="1571">
        <f t="shared" si="190"/>
        <v>0</v>
      </c>
      <c r="MJ39" s="1555">
        <f t="shared" si="190"/>
        <v>0</v>
      </c>
      <c r="MK39" s="1555">
        <f t="shared" si="190"/>
        <v>0</v>
      </c>
      <c r="ML39" s="1555">
        <f t="shared" si="190"/>
        <v>0</v>
      </c>
      <c r="MM39" s="1555">
        <f t="shared" si="190"/>
        <v>0</v>
      </c>
      <c r="MN39" s="1555">
        <f t="shared" si="190"/>
        <v>0</v>
      </c>
      <c r="MO39" s="1579">
        <f t="shared" si="190"/>
        <v>0</v>
      </c>
      <c r="MP39" s="38">
        <f t="shared" si="176"/>
        <v>0</v>
      </c>
      <c r="MQ39" s="1553"/>
      <c r="MR39" s="1557"/>
      <c r="MS39" s="1557"/>
      <c r="MT39" s="1557"/>
      <c r="MU39" s="1557"/>
      <c r="MV39" s="1557"/>
      <c r="MW39" s="1557"/>
      <c r="MX39" s="1557"/>
      <c r="MY39" s="1537"/>
      <c r="MZ39" s="1537"/>
      <c r="NA39" s="1553"/>
      <c r="NB39" s="1585">
        <f t="shared" si="191"/>
        <v>0</v>
      </c>
      <c r="NC39" s="1554">
        <f t="shared" si="177"/>
        <v>0</v>
      </c>
      <c r="ND39" s="1554">
        <f t="shared" si="178"/>
        <v>0</v>
      </c>
      <c r="NE39" s="1554">
        <f t="shared" si="179"/>
        <v>0</v>
      </c>
      <c r="NF39" s="1554">
        <f t="shared" si="180"/>
        <v>0</v>
      </c>
      <c r="NG39" s="1554">
        <f t="shared" si="181"/>
        <v>0</v>
      </c>
      <c r="NH39" s="1554">
        <f t="shared" si="182"/>
        <v>0</v>
      </c>
      <c r="NI39" s="1590">
        <f t="shared" si="192"/>
        <v>0</v>
      </c>
      <c r="NK39" s="1"/>
      <c r="NL39" s="1"/>
      <c r="NM39" s="1"/>
      <c r="NN39" s="1"/>
      <c r="NO39" s="1"/>
      <c r="NP39" s="5105"/>
      <c r="NQ39" s="5105"/>
      <c r="NR39" s="5105"/>
      <c r="NS39" s="5105"/>
      <c r="NT39" s="5105"/>
      <c r="NU39" s="5105"/>
      <c r="NV39" s="5105"/>
      <c r="NW39" s="5105"/>
      <c r="NX39" s="5105"/>
    </row>
    <row r="40" spans="3:388" s="1337" customFormat="1" ht="11.25" customHeight="1" thickBot="1">
      <c r="C40" s="1538" t="str">
        <f t="shared" si="139"/>
        <v>T</v>
      </c>
      <c r="D40" s="1539">
        <f t="shared" si="140"/>
        <v>0</v>
      </c>
      <c r="E40" s="1539">
        <f t="shared" si="141"/>
        <v>0</v>
      </c>
      <c r="F40" s="1539">
        <f t="shared" si="142"/>
        <v>0</v>
      </c>
      <c r="G40" s="1539">
        <f t="shared" si="143"/>
        <v>0</v>
      </c>
      <c r="H40" s="1539">
        <f t="shared" si="144"/>
        <v>0</v>
      </c>
      <c r="I40" s="1534"/>
      <c r="J40" s="1340"/>
      <c r="L40" s="1419" t="str">
        <f t="shared" si="145"/>
        <v>T</v>
      </c>
      <c r="M40" s="1540">
        <f t="shared" si="183"/>
        <v>0</v>
      </c>
      <c r="N40" s="1540">
        <f t="shared" si="232"/>
        <v>0</v>
      </c>
      <c r="O40" s="1540">
        <f t="shared" si="233"/>
        <v>0</v>
      </c>
      <c r="P40" s="1540">
        <f t="shared" si="234"/>
        <v>0</v>
      </c>
      <c r="Q40" s="1540">
        <f t="shared" si="235"/>
        <v>0</v>
      </c>
      <c r="R40" s="1536"/>
      <c r="S40" s="1537"/>
      <c r="T40" s="1412"/>
      <c r="U40" s="1412"/>
      <c r="V40" s="1412"/>
      <c r="W40" s="1537"/>
      <c r="X40" s="1537"/>
      <c r="Y40" s="1537"/>
      <c r="Z40" s="1537"/>
      <c r="AA40" s="1537"/>
      <c r="AB40" s="1537"/>
      <c r="AC40" s="1537"/>
      <c r="AD40" s="1537"/>
      <c r="AE40" s="1537"/>
      <c r="AF40" s="1537"/>
      <c r="AG40" s="1537"/>
      <c r="AH40" s="1537"/>
      <c r="AI40" s="1537"/>
      <c r="AJ40" s="1537"/>
      <c r="AK40" s="1537"/>
      <c r="AL40" s="1537"/>
      <c r="AM40" s="1537"/>
      <c r="AN40" s="1537"/>
      <c r="AO40" s="1537"/>
      <c r="AP40" s="1537"/>
      <c r="AQ40" s="1537"/>
      <c r="AR40" s="1537"/>
      <c r="AS40" s="1537"/>
      <c r="AT40" s="1537"/>
      <c r="AU40" s="1537"/>
      <c r="AV40" s="1537"/>
      <c r="AW40" s="1537"/>
      <c r="AX40" s="1537"/>
      <c r="AY40" s="1537"/>
      <c r="AZ40" s="1537"/>
      <c r="BA40" s="1537"/>
      <c r="BB40" s="1537"/>
      <c r="BC40" s="1537"/>
      <c r="BD40" s="1537"/>
      <c r="BE40" s="1537"/>
      <c r="BF40" s="1537"/>
      <c r="BG40" s="1537"/>
      <c r="BH40" s="1537"/>
      <c r="BI40" s="1537"/>
      <c r="BJ40" s="1537"/>
      <c r="BK40" s="1537"/>
      <c r="BL40" s="1537"/>
      <c r="BM40" s="1537"/>
      <c r="BN40" s="1537"/>
      <c r="BO40" s="1537"/>
      <c r="BP40" s="1537"/>
      <c r="BQ40" s="1537"/>
      <c r="BR40" s="1537"/>
      <c r="BS40" s="1537"/>
      <c r="BT40" s="1537"/>
      <c r="BU40" s="1537"/>
      <c r="BV40" s="1537"/>
      <c r="BW40" s="1537"/>
      <c r="BX40" s="1537"/>
      <c r="BY40" s="1537"/>
      <c r="BZ40" s="1537"/>
      <c r="CA40" s="1537"/>
      <c r="CB40" s="1537"/>
      <c r="CC40" s="1537"/>
      <c r="CD40" s="1537"/>
      <c r="CE40" s="1537"/>
      <c r="CF40" s="1537"/>
      <c r="CG40" s="1537"/>
      <c r="CH40" s="1537"/>
      <c r="CI40" s="1537"/>
      <c r="CJ40" s="1537"/>
      <c r="CK40" s="1537"/>
      <c r="CL40" s="1537"/>
      <c r="CM40" s="5073">
        <f>'BİLGİ GİR'!F119</f>
        <v>0</v>
      </c>
      <c r="CN40" s="2401" t="str">
        <f>IF(CM40="","",(CM40&amp;(COUNTIF($CM$16:CM41,CM40))))</f>
        <v>013</v>
      </c>
      <c r="CO40" s="1596" t="str">
        <f t="shared" ref="CO40" si="260">DO40</f>
        <v/>
      </c>
      <c r="CP40" s="1541" t="str">
        <f t="shared" ref="CP40" si="261">DO40&amp;DP40</f>
        <v>T</v>
      </c>
      <c r="CQ40" s="1540">
        <f t="shared" si="207"/>
        <v>0</v>
      </c>
      <c r="CR40" s="1540">
        <f t="shared" si="151"/>
        <v>0</v>
      </c>
      <c r="CS40" s="1540">
        <f t="shared" si="152"/>
        <v>0</v>
      </c>
      <c r="CT40" s="1540">
        <f t="shared" si="153"/>
        <v>0</v>
      </c>
      <c r="CU40" s="1540">
        <f t="shared" si="154"/>
        <v>0</v>
      </c>
      <c r="CW40" s="1457" t="str">
        <f>IFERROR((VLOOKUP(CN40,'BİLGİ GİR'!$V$107:$AA$119,6,0)),"")</f>
        <v/>
      </c>
      <c r="CX40" s="5100" t="str">
        <f>'BİLGİ GİR'!F119&amp;CHAR(10)&amp;'BİLGİ GİR'!K119&amp;"-"&amp;'BİLGİ GİR'!L119&amp;"-"&amp;'BİLGİ GİR'!M119</f>
        <v xml:space="preserve">
--</v>
      </c>
      <c r="CY40" s="1542"/>
      <c r="CZ40" s="1544">
        <f>'BİLGİ GİR'!CB119</f>
        <v>0</v>
      </c>
      <c r="DA40" s="1544"/>
      <c r="DB40" s="1544">
        <f>'BİLGİ GİR'!CD119</f>
        <v>0</v>
      </c>
      <c r="DC40" s="1544"/>
      <c r="DD40" s="1544">
        <f>'BİLGİ GİR'!CF119</f>
        <v>0</v>
      </c>
      <c r="DE40" s="1544"/>
      <c r="DF40" s="1544">
        <f>'BİLGİ GİR'!CH119</f>
        <v>0</v>
      </c>
      <c r="DG40" s="1544"/>
      <c r="DH40" s="1544">
        <f>'BİLGİ GİR'!CJ119</f>
        <v>0</v>
      </c>
      <c r="DI40" s="1544"/>
      <c r="DJ40" s="1544">
        <f>'BİLGİ GİR'!CL119</f>
        <v>0</v>
      </c>
      <c r="DK40" s="1544"/>
      <c r="DL40" s="1544">
        <f>'BİLGİ GİR'!CN119</f>
        <v>0</v>
      </c>
      <c r="DM40" s="1544"/>
      <c r="DN40" s="1453"/>
      <c r="DO40" s="5091" t="str">
        <f t="shared" ref="DO40" si="262">IF(CX40="
--","",CX40)</f>
        <v/>
      </c>
      <c r="DP40" s="2269" t="s">
        <v>7</v>
      </c>
      <c r="DQ40" s="2256">
        <f t="shared" si="155"/>
        <v>0</v>
      </c>
      <c r="DR40" s="3858"/>
      <c r="DS40" s="2257">
        <f t="shared" si="45"/>
        <v>0</v>
      </c>
      <c r="DT40" s="3858"/>
      <c r="DU40" s="2257">
        <f t="shared" si="46"/>
        <v>0</v>
      </c>
      <c r="DV40" s="3858"/>
      <c r="DW40" s="2257">
        <f t="shared" si="47"/>
        <v>0</v>
      </c>
      <c r="DX40" s="3858"/>
      <c r="DY40" s="2257">
        <f t="shared" si="48"/>
        <v>0</v>
      </c>
      <c r="DZ40" s="3858"/>
      <c r="EA40" s="2258">
        <f t="shared" si="49"/>
        <v>0</v>
      </c>
      <c r="EB40" s="3858"/>
      <c r="EC40" s="2259">
        <f t="shared" si="156"/>
        <v>0</v>
      </c>
      <c r="ED40" s="3858"/>
      <c r="EE40" s="2256">
        <f t="shared" si="157"/>
        <v>0</v>
      </c>
      <c r="EF40" s="3860"/>
      <c r="EG40" s="2257">
        <f t="shared" si="50"/>
        <v>0</v>
      </c>
      <c r="EH40" s="3860"/>
      <c r="EI40" s="2257">
        <f t="shared" si="51"/>
        <v>0</v>
      </c>
      <c r="EJ40" s="3860"/>
      <c r="EK40" s="2257">
        <f t="shared" si="52"/>
        <v>0</v>
      </c>
      <c r="EL40" s="3860"/>
      <c r="EM40" s="2257">
        <f t="shared" si="53"/>
        <v>0</v>
      </c>
      <c r="EN40" s="3860"/>
      <c r="EO40" s="2258">
        <f t="shared" si="54"/>
        <v>0</v>
      </c>
      <c r="EP40" s="3860"/>
      <c r="EQ40" s="2259">
        <f t="shared" si="55"/>
        <v>0</v>
      </c>
      <c r="ER40" s="3860"/>
      <c r="ES40" s="2256">
        <f t="shared" si="158"/>
        <v>0</v>
      </c>
      <c r="ET40" s="3860"/>
      <c r="EU40" s="2257">
        <f t="shared" si="56"/>
        <v>0</v>
      </c>
      <c r="EV40" s="3860"/>
      <c r="EW40" s="2257">
        <f t="shared" si="57"/>
        <v>0</v>
      </c>
      <c r="EX40" s="3860"/>
      <c r="EY40" s="2257">
        <f t="shared" si="58"/>
        <v>0</v>
      </c>
      <c r="EZ40" s="3860"/>
      <c r="FA40" s="2257">
        <f t="shared" si="59"/>
        <v>0</v>
      </c>
      <c r="FB40" s="3860"/>
      <c r="FC40" s="2258">
        <f t="shared" si="60"/>
        <v>0</v>
      </c>
      <c r="FD40" s="3860"/>
      <c r="FE40" s="2259">
        <f t="shared" si="61"/>
        <v>0</v>
      </c>
      <c r="FF40" s="3860"/>
      <c r="FG40" s="2256">
        <f t="shared" si="159"/>
        <v>0</v>
      </c>
      <c r="FH40" s="3860"/>
      <c r="FI40" s="2257">
        <f t="shared" si="62"/>
        <v>0</v>
      </c>
      <c r="FJ40" s="3860"/>
      <c r="FK40" s="2257">
        <f t="shared" si="63"/>
        <v>0</v>
      </c>
      <c r="FL40" s="3860"/>
      <c r="FM40" s="2257">
        <f t="shared" si="64"/>
        <v>0</v>
      </c>
      <c r="FN40" s="3860"/>
      <c r="FO40" s="2257">
        <f t="shared" si="65"/>
        <v>0</v>
      </c>
      <c r="FP40" s="3860"/>
      <c r="FQ40" s="2258">
        <f t="shared" si="66"/>
        <v>0</v>
      </c>
      <c r="FR40" s="3860"/>
      <c r="FS40" s="2259">
        <f t="shared" si="67"/>
        <v>0</v>
      </c>
      <c r="FT40" s="3860"/>
      <c r="FU40" s="2256">
        <f t="shared" si="160"/>
        <v>0</v>
      </c>
      <c r="FV40" s="3860"/>
      <c r="FW40" s="2257">
        <f t="shared" si="68"/>
        <v>0</v>
      </c>
      <c r="FX40" s="3860"/>
      <c r="FY40" s="2257">
        <f t="shared" si="69"/>
        <v>0</v>
      </c>
      <c r="FZ40" s="3860"/>
      <c r="GA40" s="2257">
        <f t="shared" si="70"/>
        <v>0</v>
      </c>
      <c r="GB40" s="3860"/>
      <c r="GC40" s="2257">
        <f t="shared" si="71"/>
        <v>0</v>
      </c>
      <c r="GD40" s="3860"/>
      <c r="GE40" s="2258">
        <f t="shared" si="72"/>
        <v>0</v>
      </c>
      <c r="GF40" s="3860"/>
      <c r="GG40" s="2259">
        <f t="shared" si="73"/>
        <v>0</v>
      </c>
      <c r="GH40" s="3866"/>
      <c r="GK40" s="4108" t="str">
        <f t="shared" ref="GK40" si="263">DO40</f>
        <v/>
      </c>
      <c r="GL40" s="1487" t="str">
        <f t="shared" si="161"/>
        <v/>
      </c>
      <c r="GM40" s="1515"/>
      <c r="GN40" s="1487" t="str">
        <f t="shared" si="74"/>
        <v/>
      </c>
      <c r="GO40" s="1515"/>
      <c r="GP40" s="1487" t="str">
        <f t="shared" si="75"/>
        <v/>
      </c>
      <c r="GQ40" s="1515"/>
      <c r="GR40" s="1487" t="str">
        <f t="shared" si="76"/>
        <v/>
      </c>
      <c r="GS40" s="1515"/>
      <c r="GT40" s="1487" t="str">
        <f t="shared" si="77"/>
        <v/>
      </c>
      <c r="GU40" s="1500"/>
      <c r="GV40" s="1497" t="str">
        <f t="shared" si="162"/>
        <v/>
      </c>
      <c r="GW40" s="1515"/>
      <c r="GX40" s="1487" t="str">
        <f t="shared" si="163"/>
        <v/>
      </c>
      <c r="GY40" s="1517"/>
      <c r="GZ40" s="1494" t="str">
        <f t="shared" si="164"/>
        <v/>
      </c>
      <c r="HA40" s="1515"/>
      <c r="HB40" s="1490" t="str">
        <f t="shared" si="78"/>
        <v/>
      </c>
      <c r="HC40" s="1515"/>
      <c r="HD40" s="1490" t="str">
        <f t="shared" si="79"/>
        <v/>
      </c>
      <c r="HE40" s="1515"/>
      <c r="HF40" s="1490" t="str">
        <f t="shared" si="80"/>
        <v/>
      </c>
      <c r="HG40" s="1515"/>
      <c r="HH40" s="1490" t="str">
        <f t="shared" si="81"/>
        <v/>
      </c>
      <c r="HI40" s="1500"/>
      <c r="HJ40" s="1506" t="str">
        <f t="shared" si="82"/>
        <v/>
      </c>
      <c r="HK40" s="1515"/>
      <c r="HL40" s="1490" t="str">
        <f t="shared" si="165"/>
        <v/>
      </c>
      <c r="HM40" s="1517"/>
      <c r="HN40" s="1503" t="str">
        <f t="shared" si="83"/>
        <v/>
      </c>
      <c r="HO40" s="1515"/>
      <c r="HP40" s="1487" t="str">
        <f t="shared" si="84"/>
        <v/>
      </c>
      <c r="HQ40" s="1515"/>
      <c r="HR40" s="1487" t="str">
        <f t="shared" si="85"/>
        <v/>
      </c>
      <c r="HS40" s="1515"/>
      <c r="HT40" s="1487" t="str">
        <f t="shared" si="86"/>
        <v/>
      </c>
      <c r="HU40" s="1515"/>
      <c r="HV40" s="1487" t="str">
        <f t="shared" si="87"/>
        <v/>
      </c>
      <c r="HW40" s="1500"/>
      <c r="HX40" s="1497" t="str">
        <f t="shared" si="88"/>
        <v/>
      </c>
      <c r="HY40" s="1515"/>
      <c r="HZ40" s="1487" t="str">
        <f t="shared" si="89"/>
        <v/>
      </c>
      <c r="IA40" s="1517"/>
      <c r="IB40" s="1494" t="str">
        <f t="shared" si="90"/>
        <v/>
      </c>
      <c r="IC40" s="1515"/>
      <c r="ID40" s="1490" t="str">
        <f t="shared" si="91"/>
        <v/>
      </c>
      <c r="IE40" s="1515"/>
      <c r="IF40" s="1490" t="str">
        <f t="shared" si="92"/>
        <v/>
      </c>
      <c r="IG40" s="1515"/>
      <c r="IH40" s="1490" t="str">
        <f t="shared" si="93"/>
        <v/>
      </c>
      <c r="II40" s="1515"/>
      <c r="IJ40" s="1490" t="str">
        <f t="shared" si="94"/>
        <v/>
      </c>
      <c r="IK40" s="1500"/>
      <c r="IL40" s="1506" t="str">
        <f t="shared" si="95"/>
        <v/>
      </c>
      <c r="IM40" s="1515"/>
      <c r="IN40" s="1490" t="str">
        <f t="shared" si="96"/>
        <v/>
      </c>
      <c r="IO40" s="1517"/>
      <c r="IP40" s="1509" t="str">
        <f t="shared" si="97"/>
        <v/>
      </c>
      <c r="IQ40" s="1515"/>
      <c r="IR40" s="1422" t="str">
        <f t="shared" si="98"/>
        <v/>
      </c>
      <c r="IS40" s="1515"/>
      <c r="IT40" s="1422" t="str">
        <f t="shared" si="99"/>
        <v/>
      </c>
      <c r="IU40" s="1515"/>
      <c r="IV40" s="1422" t="str">
        <f t="shared" si="100"/>
        <v/>
      </c>
      <c r="IW40" s="1515"/>
      <c r="IX40" s="1422" t="str">
        <f t="shared" si="101"/>
        <v/>
      </c>
      <c r="IY40" s="1500"/>
      <c r="IZ40" s="1512" t="str">
        <f t="shared" si="102"/>
        <v/>
      </c>
      <c r="JA40" s="1515"/>
      <c r="JB40" s="1422" t="str">
        <f t="shared" si="103"/>
        <v/>
      </c>
      <c r="JC40" s="1517"/>
      <c r="JD40" s="1553"/>
      <c r="JE40" s="1571">
        <f t="shared" si="166"/>
        <v>0</v>
      </c>
      <c r="JF40" s="1555">
        <f t="shared" si="167"/>
        <v>0</v>
      </c>
      <c r="JG40" s="1555">
        <f t="shared" si="168"/>
        <v>0</v>
      </c>
      <c r="JH40" s="1555">
        <f t="shared" si="169"/>
        <v>0</v>
      </c>
      <c r="JI40" s="1555">
        <f t="shared" si="170"/>
        <v>0</v>
      </c>
      <c r="JJ40" s="1566">
        <f t="shared" si="171"/>
        <v>0</v>
      </c>
      <c r="JK40" s="1522">
        <f t="shared" si="172"/>
        <v>0</v>
      </c>
      <c r="JL40" s="1523">
        <f t="shared" si="173"/>
        <v>0</v>
      </c>
      <c r="JM40" s="1523">
        <f t="shared" si="174"/>
        <v>0</v>
      </c>
      <c r="JN40" s="1560">
        <f t="shared" si="175"/>
        <v>0</v>
      </c>
      <c r="JO40" s="1563" t="str">
        <f t="shared" si="188"/>
        <v/>
      </c>
      <c r="JP40" s="1563"/>
      <c r="JQ40" s="1563" t="str">
        <f t="shared" si="104"/>
        <v/>
      </c>
      <c r="JR40" s="1563"/>
      <c r="JS40" s="1563" t="str">
        <f t="shared" si="105"/>
        <v/>
      </c>
      <c r="JT40" s="1563"/>
      <c r="JU40" s="1563" t="str">
        <f t="shared" si="106"/>
        <v/>
      </c>
      <c r="JV40" s="1563"/>
      <c r="JW40" s="1563" t="str">
        <f t="shared" si="107"/>
        <v/>
      </c>
      <c r="JX40" s="1563"/>
      <c r="JY40" s="1563" t="str">
        <f t="shared" si="108"/>
        <v/>
      </c>
      <c r="JZ40" s="1563"/>
      <c r="KA40" s="1563" t="str">
        <f t="shared" si="109"/>
        <v/>
      </c>
      <c r="KB40" s="1563"/>
      <c r="KC40" s="1563" t="str">
        <f t="shared" si="110"/>
        <v/>
      </c>
      <c r="KD40" s="1563"/>
      <c r="KE40" s="1563" t="str">
        <f t="shared" si="111"/>
        <v/>
      </c>
      <c r="KF40" s="1563"/>
      <c r="KG40" s="1563" t="str">
        <f t="shared" si="112"/>
        <v/>
      </c>
      <c r="KH40" s="1563"/>
      <c r="KI40" s="1563" t="str">
        <f t="shared" si="113"/>
        <v/>
      </c>
      <c r="KJ40" s="1563"/>
      <c r="KK40" s="1563" t="str">
        <f t="shared" si="114"/>
        <v/>
      </c>
      <c r="KL40" s="1563"/>
      <c r="KM40" s="1563" t="str">
        <f t="shared" si="115"/>
        <v/>
      </c>
      <c r="KN40" s="1563"/>
      <c r="KO40" s="1563" t="str">
        <f t="shared" si="116"/>
        <v/>
      </c>
      <c r="KP40" s="1563"/>
      <c r="KQ40" s="1563" t="str">
        <f t="shared" si="117"/>
        <v/>
      </c>
      <c r="KR40" s="1563"/>
      <c r="KS40" s="1563" t="str">
        <f t="shared" si="118"/>
        <v/>
      </c>
      <c r="KT40" s="1563"/>
      <c r="KU40" s="1563" t="str">
        <f t="shared" si="119"/>
        <v/>
      </c>
      <c r="KV40" s="1563"/>
      <c r="KW40" s="1563" t="str">
        <f t="shared" si="120"/>
        <v/>
      </c>
      <c r="KX40" s="1563"/>
      <c r="KY40" s="1563" t="str">
        <f t="shared" si="121"/>
        <v/>
      </c>
      <c r="KZ40" s="1563"/>
      <c r="LA40" s="1563" t="str">
        <f t="shared" si="122"/>
        <v/>
      </c>
      <c r="LB40" s="1563"/>
      <c r="LC40" s="1563" t="str">
        <f t="shared" si="123"/>
        <v/>
      </c>
      <c r="LD40" s="1563"/>
      <c r="LE40" s="1563" t="str">
        <f t="shared" si="124"/>
        <v/>
      </c>
      <c r="LF40" s="1563"/>
      <c r="LG40" s="1563" t="str">
        <f t="shared" si="125"/>
        <v/>
      </c>
      <c r="LH40" s="1563"/>
      <c r="LI40" s="1563" t="str">
        <f t="shared" si="126"/>
        <v/>
      </c>
      <c r="LJ40" s="1563"/>
      <c r="LK40" s="1563" t="str">
        <f t="shared" si="127"/>
        <v/>
      </c>
      <c r="LL40" s="1563"/>
      <c r="LM40" s="1563" t="str">
        <f t="shared" si="128"/>
        <v/>
      </c>
      <c r="LN40" s="1563"/>
      <c r="LO40" s="1563" t="str">
        <f t="shared" si="129"/>
        <v/>
      </c>
      <c r="LP40" s="1563"/>
      <c r="LQ40" s="1563" t="str">
        <f t="shared" si="130"/>
        <v/>
      </c>
      <c r="LR40" s="1563"/>
      <c r="LS40" s="1563" t="str">
        <f t="shared" si="131"/>
        <v/>
      </c>
      <c r="LT40" s="1563"/>
      <c r="LU40" s="1563" t="str">
        <f t="shared" si="132"/>
        <v/>
      </c>
      <c r="LV40" s="1563"/>
      <c r="LW40" s="1563" t="str">
        <f t="shared" si="133"/>
        <v/>
      </c>
      <c r="LX40" s="1563"/>
      <c r="LY40" s="1563" t="str">
        <f t="shared" si="134"/>
        <v/>
      </c>
      <c r="LZ40" s="1563"/>
      <c r="MA40" s="1563" t="str">
        <f t="shared" si="135"/>
        <v/>
      </c>
      <c r="MB40" s="1563"/>
      <c r="MC40" s="1563" t="str">
        <f t="shared" si="136"/>
        <v/>
      </c>
      <c r="MD40" s="1563"/>
      <c r="ME40" s="1563" t="str">
        <f t="shared" si="137"/>
        <v/>
      </c>
      <c r="MF40" s="1563"/>
      <c r="MG40" s="1572">
        <f t="shared" si="189"/>
        <v>0</v>
      </c>
      <c r="MH40" s="1553"/>
      <c r="MI40" s="1571">
        <f t="shared" si="190"/>
        <v>0</v>
      </c>
      <c r="MJ40" s="1555">
        <f t="shared" si="190"/>
        <v>0</v>
      </c>
      <c r="MK40" s="1555">
        <f t="shared" si="190"/>
        <v>0</v>
      </c>
      <c r="ML40" s="1555">
        <f t="shared" si="190"/>
        <v>0</v>
      </c>
      <c r="MM40" s="1555">
        <f t="shared" si="190"/>
        <v>0</v>
      </c>
      <c r="MN40" s="1555">
        <f t="shared" si="190"/>
        <v>0</v>
      </c>
      <c r="MO40" s="1579">
        <f t="shared" si="190"/>
        <v>0</v>
      </c>
      <c r="MP40" s="38">
        <f t="shared" si="176"/>
        <v>0</v>
      </c>
      <c r="MQ40" s="1553"/>
      <c r="MR40" s="1557"/>
      <c r="MS40" s="1557"/>
      <c r="MT40" s="1557"/>
      <c r="MU40" s="1557"/>
      <c r="MV40" s="1557"/>
      <c r="MW40" s="1557"/>
      <c r="MX40" s="1557"/>
      <c r="MY40" s="1537"/>
      <c r="MZ40" s="1537"/>
      <c r="NA40" s="1553"/>
      <c r="NB40" s="1585">
        <f t="shared" si="191"/>
        <v>0</v>
      </c>
      <c r="NC40" s="1554">
        <f t="shared" si="177"/>
        <v>0</v>
      </c>
      <c r="ND40" s="1554">
        <f t="shared" si="178"/>
        <v>0</v>
      </c>
      <c r="NE40" s="1554">
        <f t="shared" si="179"/>
        <v>0</v>
      </c>
      <c r="NF40" s="1554">
        <f t="shared" si="180"/>
        <v>0</v>
      </c>
      <c r="NG40" s="1554">
        <f t="shared" si="181"/>
        <v>0</v>
      </c>
      <c r="NH40" s="1554">
        <f t="shared" si="182"/>
        <v>0</v>
      </c>
      <c r="NI40" s="1586">
        <f t="shared" si="192"/>
        <v>0</v>
      </c>
      <c r="NK40" s="1"/>
      <c r="NL40" s="1"/>
      <c r="NM40" s="1"/>
      <c r="NN40" s="1"/>
      <c r="NO40" s="1"/>
      <c r="NP40" s="5105"/>
      <c r="NQ40" s="5105"/>
      <c r="NR40" s="5105"/>
      <c r="NS40" s="5105"/>
      <c r="NT40" s="5105"/>
      <c r="NU40" s="5105"/>
      <c r="NV40" s="5105"/>
      <c r="NW40" s="5105"/>
      <c r="NX40" s="5105"/>
    </row>
    <row r="41" spans="3:388" s="1337" customFormat="1" ht="11.25" customHeight="1" thickBot="1">
      <c r="C41" s="1538" t="str">
        <f t="shared" si="139"/>
        <v>D</v>
      </c>
      <c r="D41" s="1539">
        <f t="shared" si="140"/>
        <v>0</v>
      </c>
      <c r="E41" s="1539">
        <f t="shared" si="141"/>
        <v>0</v>
      </c>
      <c r="F41" s="1539">
        <f t="shared" si="142"/>
        <v>0</v>
      </c>
      <c r="G41" s="1539">
        <f t="shared" si="143"/>
        <v>0</v>
      </c>
      <c r="H41" s="1539">
        <f t="shared" si="144"/>
        <v>0</v>
      </c>
      <c r="I41" s="1534"/>
      <c r="J41" s="1340"/>
      <c r="L41" s="1419" t="str">
        <f t="shared" si="145"/>
        <v>D</v>
      </c>
      <c r="M41" s="1540">
        <f t="shared" si="183"/>
        <v>0</v>
      </c>
      <c r="N41" s="1540">
        <f t="shared" si="232"/>
        <v>0</v>
      </c>
      <c r="O41" s="1540">
        <f t="shared" si="233"/>
        <v>0</v>
      </c>
      <c r="P41" s="1540">
        <f t="shared" si="234"/>
        <v>0</v>
      </c>
      <c r="Q41" s="1540">
        <f t="shared" si="235"/>
        <v>0</v>
      </c>
      <c r="R41" s="1536"/>
      <c r="S41" s="1537"/>
      <c r="T41" s="1412"/>
      <c r="U41" s="1412"/>
      <c r="V41" s="1412"/>
      <c r="W41" s="1537"/>
      <c r="X41" s="1537"/>
      <c r="Y41" s="1537"/>
      <c r="Z41" s="1537"/>
      <c r="AA41" s="1537"/>
      <c r="AB41" s="1537"/>
      <c r="AC41" s="1537"/>
      <c r="AD41" s="1537"/>
      <c r="AE41" s="1537"/>
      <c r="AF41" s="1537"/>
      <c r="AG41" s="1537"/>
      <c r="AH41" s="1537"/>
      <c r="AI41" s="1537"/>
      <c r="AJ41" s="1537"/>
      <c r="AK41" s="1537"/>
      <c r="AL41" s="1537"/>
      <c r="AM41" s="1537"/>
      <c r="AN41" s="1537"/>
      <c r="AO41" s="1537"/>
      <c r="AP41" s="1537"/>
      <c r="AQ41" s="1537"/>
      <c r="AR41" s="1537"/>
      <c r="AS41" s="1537"/>
      <c r="AT41" s="1537"/>
      <c r="AU41" s="1537"/>
      <c r="AV41" s="1537"/>
      <c r="AW41" s="1537"/>
      <c r="AX41" s="1537"/>
      <c r="AY41" s="1537"/>
      <c r="AZ41" s="1537"/>
      <c r="BA41" s="1537"/>
      <c r="BB41" s="1537"/>
      <c r="BC41" s="1537"/>
      <c r="BD41" s="1537"/>
      <c r="BE41" s="1537"/>
      <c r="BF41" s="1537"/>
      <c r="BG41" s="1537"/>
      <c r="BH41" s="1537"/>
      <c r="BI41" s="1537"/>
      <c r="BJ41" s="1537"/>
      <c r="BK41" s="1537"/>
      <c r="BL41" s="1537"/>
      <c r="BM41" s="1537"/>
      <c r="BN41" s="1537"/>
      <c r="BO41" s="1537"/>
      <c r="BP41" s="1537"/>
      <c r="BQ41" s="1537"/>
      <c r="BR41" s="1537"/>
      <c r="BS41" s="1537"/>
      <c r="BT41" s="1537"/>
      <c r="BU41" s="1537"/>
      <c r="BV41" s="1537"/>
      <c r="BW41" s="1537"/>
      <c r="BX41" s="1537"/>
      <c r="BY41" s="1537"/>
      <c r="BZ41" s="1537"/>
      <c r="CA41" s="1537"/>
      <c r="CB41" s="1537"/>
      <c r="CC41" s="1537"/>
      <c r="CD41" s="1537"/>
      <c r="CE41" s="1537"/>
      <c r="CF41" s="1537"/>
      <c r="CG41" s="1537"/>
      <c r="CH41" s="1537"/>
      <c r="CI41" s="1537"/>
      <c r="CJ41" s="1537"/>
      <c r="CK41" s="1537"/>
      <c r="CL41" s="1537"/>
      <c r="CM41" s="5074"/>
      <c r="CN41" s="2401" t="str">
        <f>IF(CM40="","",(CM40&amp;(COUNTIF($CM$16:CM41,CM40))))</f>
        <v>013</v>
      </c>
      <c r="CO41" s="1596" t="str">
        <f t="shared" ref="CO41" si="264">CO40</f>
        <v/>
      </c>
      <c r="CP41" s="1541" t="str">
        <f t="shared" ref="CP41" si="265">DO40&amp;DP41</f>
        <v>D</v>
      </c>
      <c r="CQ41" s="1540">
        <f t="shared" si="207"/>
        <v>0</v>
      </c>
      <c r="CR41" s="1540">
        <f t="shared" si="151"/>
        <v>0</v>
      </c>
      <c r="CS41" s="1540">
        <f t="shared" si="152"/>
        <v>0</v>
      </c>
      <c r="CT41" s="1540">
        <f t="shared" si="153"/>
        <v>0</v>
      </c>
      <c r="CU41" s="1540">
        <f t="shared" si="154"/>
        <v>0</v>
      </c>
      <c r="CW41" s="1457" t="str">
        <f>IFERROR((VLOOKUP(CN41,'BİLGİ GİR'!$V$107:$AA$119,6,0)),"")</f>
        <v/>
      </c>
      <c r="CX41" s="5101"/>
      <c r="CY41" s="1545"/>
      <c r="CZ41" s="1547">
        <f>'BİLGİ GİR'!CC119</f>
        <v>0</v>
      </c>
      <c r="DA41" s="1547"/>
      <c r="DB41" s="1547">
        <f>'BİLGİ GİR'!CE119</f>
        <v>0</v>
      </c>
      <c r="DC41" s="1547"/>
      <c r="DD41" s="1547">
        <f>'BİLGİ GİR'!CG119</f>
        <v>0</v>
      </c>
      <c r="DE41" s="1547"/>
      <c r="DF41" s="1547">
        <f>'BİLGİ GİR'!CI119</f>
        <v>0</v>
      </c>
      <c r="DG41" s="1547"/>
      <c r="DH41" s="1547">
        <f>'BİLGİ GİR'!CK119</f>
        <v>0</v>
      </c>
      <c r="DI41" s="1547"/>
      <c r="DJ41" s="1547">
        <f>'BİLGİ GİR'!CM119</f>
        <v>0</v>
      </c>
      <c r="DK41" s="1547"/>
      <c r="DL41" s="1547">
        <f>'BİLGİ GİR'!CO119</f>
        <v>0</v>
      </c>
      <c r="DM41" s="1547"/>
      <c r="DN41" s="1453"/>
      <c r="DO41" s="5092"/>
      <c r="DP41" s="2273" t="s">
        <v>8</v>
      </c>
      <c r="DQ41" s="2261">
        <f t="shared" si="155"/>
        <v>0</v>
      </c>
      <c r="DR41" s="3857"/>
      <c r="DS41" s="2262">
        <f t="shared" si="45"/>
        <v>0</v>
      </c>
      <c r="DT41" s="3857"/>
      <c r="DU41" s="2262">
        <f t="shared" si="46"/>
        <v>0</v>
      </c>
      <c r="DV41" s="3857"/>
      <c r="DW41" s="2262">
        <f t="shared" si="47"/>
        <v>0</v>
      </c>
      <c r="DX41" s="3857"/>
      <c r="DY41" s="2262">
        <f t="shared" si="48"/>
        <v>0</v>
      </c>
      <c r="DZ41" s="3857"/>
      <c r="EA41" s="2263">
        <f t="shared" si="49"/>
        <v>0</v>
      </c>
      <c r="EB41" s="3857"/>
      <c r="EC41" s="2264">
        <f t="shared" si="156"/>
        <v>0</v>
      </c>
      <c r="ED41" s="3857"/>
      <c r="EE41" s="2261">
        <f t="shared" si="157"/>
        <v>0</v>
      </c>
      <c r="EF41" s="3861"/>
      <c r="EG41" s="2262">
        <f t="shared" si="50"/>
        <v>0</v>
      </c>
      <c r="EH41" s="3861"/>
      <c r="EI41" s="2262">
        <f t="shared" si="51"/>
        <v>0</v>
      </c>
      <c r="EJ41" s="3861"/>
      <c r="EK41" s="2262">
        <f t="shared" si="52"/>
        <v>0</v>
      </c>
      <c r="EL41" s="3861"/>
      <c r="EM41" s="2262">
        <f t="shared" si="53"/>
        <v>0</v>
      </c>
      <c r="EN41" s="3861"/>
      <c r="EO41" s="2263">
        <f t="shared" si="54"/>
        <v>0</v>
      </c>
      <c r="EP41" s="3861"/>
      <c r="EQ41" s="2264">
        <f t="shared" si="55"/>
        <v>0</v>
      </c>
      <c r="ER41" s="3861"/>
      <c r="ES41" s="2261">
        <f t="shared" si="158"/>
        <v>0</v>
      </c>
      <c r="ET41" s="3861"/>
      <c r="EU41" s="2262">
        <f t="shared" si="56"/>
        <v>0</v>
      </c>
      <c r="EV41" s="3861"/>
      <c r="EW41" s="2262">
        <f t="shared" si="57"/>
        <v>0</v>
      </c>
      <c r="EX41" s="3861"/>
      <c r="EY41" s="2262">
        <f t="shared" si="58"/>
        <v>0</v>
      </c>
      <c r="EZ41" s="3861"/>
      <c r="FA41" s="2262">
        <f t="shared" si="59"/>
        <v>0</v>
      </c>
      <c r="FB41" s="3861"/>
      <c r="FC41" s="2263">
        <f t="shared" si="60"/>
        <v>0</v>
      </c>
      <c r="FD41" s="3861"/>
      <c r="FE41" s="2264">
        <f t="shared" si="61"/>
        <v>0</v>
      </c>
      <c r="FF41" s="3861"/>
      <c r="FG41" s="2261">
        <f t="shared" si="159"/>
        <v>0</v>
      </c>
      <c r="FH41" s="3861"/>
      <c r="FI41" s="2262">
        <f t="shared" si="62"/>
        <v>0</v>
      </c>
      <c r="FJ41" s="3861"/>
      <c r="FK41" s="2262">
        <f t="shared" si="63"/>
        <v>0</v>
      </c>
      <c r="FL41" s="3861"/>
      <c r="FM41" s="2262">
        <f t="shared" si="64"/>
        <v>0</v>
      </c>
      <c r="FN41" s="3861"/>
      <c r="FO41" s="2262">
        <f t="shared" si="65"/>
        <v>0</v>
      </c>
      <c r="FP41" s="3861"/>
      <c r="FQ41" s="2263">
        <f t="shared" si="66"/>
        <v>0</v>
      </c>
      <c r="FR41" s="3861"/>
      <c r="FS41" s="2264">
        <f t="shared" si="67"/>
        <v>0</v>
      </c>
      <c r="FT41" s="3861"/>
      <c r="FU41" s="2261">
        <f t="shared" si="160"/>
        <v>0</v>
      </c>
      <c r="FV41" s="3861"/>
      <c r="FW41" s="2262">
        <f t="shared" si="68"/>
        <v>0</v>
      </c>
      <c r="FX41" s="3861"/>
      <c r="FY41" s="2262">
        <f t="shared" si="69"/>
        <v>0</v>
      </c>
      <c r="FZ41" s="3861"/>
      <c r="GA41" s="2262">
        <f t="shared" si="70"/>
        <v>0</v>
      </c>
      <c r="GB41" s="3861"/>
      <c r="GC41" s="2262">
        <f t="shared" si="71"/>
        <v>0</v>
      </c>
      <c r="GD41" s="3861"/>
      <c r="GE41" s="2263">
        <f t="shared" si="72"/>
        <v>0</v>
      </c>
      <c r="GF41" s="3861"/>
      <c r="GG41" s="2264">
        <f t="shared" si="73"/>
        <v>0</v>
      </c>
      <c r="GH41" s="3867"/>
      <c r="GK41" s="4109"/>
      <c r="GL41" s="1487" t="str">
        <f t="shared" si="161"/>
        <v/>
      </c>
      <c r="GM41" s="1515"/>
      <c r="GN41" s="1487" t="str">
        <f t="shared" si="74"/>
        <v/>
      </c>
      <c r="GO41" s="1515"/>
      <c r="GP41" s="1487" t="str">
        <f t="shared" si="75"/>
        <v/>
      </c>
      <c r="GQ41" s="1515"/>
      <c r="GR41" s="1487" t="str">
        <f t="shared" si="76"/>
        <v/>
      </c>
      <c r="GS41" s="1515"/>
      <c r="GT41" s="1487" t="str">
        <f t="shared" si="77"/>
        <v/>
      </c>
      <c r="GU41" s="1500"/>
      <c r="GV41" s="1497" t="str">
        <f t="shared" si="162"/>
        <v/>
      </c>
      <c r="GW41" s="1515"/>
      <c r="GX41" s="1487" t="str">
        <f t="shared" si="163"/>
        <v/>
      </c>
      <c r="GY41" s="1517"/>
      <c r="GZ41" s="1494" t="str">
        <f t="shared" si="164"/>
        <v/>
      </c>
      <c r="HA41" s="1515"/>
      <c r="HB41" s="1490" t="str">
        <f t="shared" si="78"/>
        <v/>
      </c>
      <c r="HC41" s="1515"/>
      <c r="HD41" s="1490" t="str">
        <f t="shared" si="79"/>
        <v/>
      </c>
      <c r="HE41" s="1515"/>
      <c r="HF41" s="1490" t="str">
        <f t="shared" si="80"/>
        <v/>
      </c>
      <c r="HG41" s="1515"/>
      <c r="HH41" s="1490" t="str">
        <f t="shared" si="81"/>
        <v/>
      </c>
      <c r="HI41" s="1500"/>
      <c r="HJ41" s="1506" t="str">
        <f t="shared" si="82"/>
        <v/>
      </c>
      <c r="HK41" s="1515"/>
      <c r="HL41" s="1490" t="str">
        <f t="shared" si="165"/>
        <v/>
      </c>
      <c r="HM41" s="1517"/>
      <c r="HN41" s="1503" t="str">
        <f t="shared" si="83"/>
        <v/>
      </c>
      <c r="HO41" s="1515"/>
      <c r="HP41" s="1487" t="str">
        <f t="shared" si="84"/>
        <v/>
      </c>
      <c r="HQ41" s="1515"/>
      <c r="HR41" s="1487" t="str">
        <f t="shared" si="85"/>
        <v/>
      </c>
      <c r="HS41" s="1515"/>
      <c r="HT41" s="1487" t="str">
        <f t="shared" si="86"/>
        <v/>
      </c>
      <c r="HU41" s="1515"/>
      <c r="HV41" s="1487" t="str">
        <f t="shared" si="87"/>
        <v/>
      </c>
      <c r="HW41" s="1500"/>
      <c r="HX41" s="1497" t="str">
        <f t="shared" si="88"/>
        <v/>
      </c>
      <c r="HY41" s="1515"/>
      <c r="HZ41" s="1487" t="str">
        <f t="shared" si="89"/>
        <v/>
      </c>
      <c r="IA41" s="1517"/>
      <c r="IB41" s="1494" t="str">
        <f t="shared" si="90"/>
        <v/>
      </c>
      <c r="IC41" s="1515"/>
      <c r="ID41" s="1490" t="str">
        <f t="shared" si="91"/>
        <v/>
      </c>
      <c r="IE41" s="1515"/>
      <c r="IF41" s="1490" t="str">
        <f t="shared" si="92"/>
        <v/>
      </c>
      <c r="IG41" s="1515"/>
      <c r="IH41" s="1490" t="str">
        <f t="shared" si="93"/>
        <v/>
      </c>
      <c r="II41" s="1515"/>
      <c r="IJ41" s="1490" t="str">
        <f t="shared" si="94"/>
        <v/>
      </c>
      <c r="IK41" s="1500"/>
      <c r="IL41" s="1506" t="str">
        <f t="shared" si="95"/>
        <v/>
      </c>
      <c r="IM41" s="1515"/>
      <c r="IN41" s="1490" t="str">
        <f t="shared" si="96"/>
        <v/>
      </c>
      <c r="IO41" s="1517"/>
      <c r="IP41" s="1509" t="str">
        <f t="shared" si="97"/>
        <v/>
      </c>
      <c r="IQ41" s="1515"/>
      <c r="IR41" s="1422" t="str">
        <f t="shared" si="98"/>
        <v/>
      </c>
      <c r="IS41" s="1515"/>
      <c r="IT41" s="1422" t="str">
        <f t="shared" si="99"/>
        <v/>
      </c>
      <c r="IU41" s="1515"/>
      <c r="IV41" s="1422" t="str">
        <f t="shared" si="100"/>
        <v/>
      </c>
      <c r="IW41" s="1515"/>
      <c r="IX41" s="1422" t="str">
        <f t="shared" si="101"/>
        <v/>
      </c>
      <c r="IY41" s="1500"/>
      <c r="IZ41" s="1512" t="str">
        <f t="shared" si="102"/>
        <v/>
      </c>
      <c r="JA41" s="1515"/>
      <c r="JB41" s="1422" t="str">
        <f t="shared" si="103"/>
        <v/>
      </c>
      <c r="JC41" s="1517"/>
      <c r="JD41" s="1553"/>
      <c r="JE41" s="1571">
        <f t="shared" si="166"/>
        <v>0</v>
      </c>
      <c r="JF41" s="1555">
        <f t="shared" si="167"/>
        <v>0</v>
      </c>
      <c r="JG41" s="1555">
        <f t="shared" si="168"/>
        <v>0</v>
      </c>
      <c r="JH41" s="1555">
        <f t="shared" si="169"/>
        <v>0</v>
      </c>
      <c r="JI41" s="1555">
        <f t="shared" si="170"/>
        <v>0</v>
      </c>
      <c r="JJ41" s="1566">
        <f t="shared" si="171"/>
        <v>0</v>
      </c>
      <c r="JK41" s="1522">
        <f t="shared" si="172"/>
        <v>0</v>
      </c>
      <c r="JL41" s="1523">
        <f t="shared" si="173"/>
        <v>0</v>
      </c>
      <c r="JM41" s="1523">
        <f t="shared" si="174"/>
        <v>0</v>
      </c>
      <c r="JN41" s="1560">
        <f t="shared" si="175"/>
        <v>0</v>
      </c>
      <c r="JO41" s="1563" t="str">
        <f t="shared" si="188"/>
        <v/>
      </c>
      <c r="JP41" s="1563"/>
      <c r="JQ41" s="1563" t="str">
        <f t="shared" si="104"/>
        <v/>
      </c>
      <c r="JR41" s="1563"/>
      <c r="JS41" s="1563" t="str">
        <f t="shared" si="105"/>
        <v/>
      </c>
      <c r="JT41" s="1563"/>
      <c r="JU41" s="1563" t="str">
        <f t="shared" si="106"/>
        <v/>
      </c>
      <c r="JV41" s="1563"/>
      <c r="JW41" s="1563" t="str">
        <f t="shared" si="107"/>
        <v/>
      </c>
      <c r="JX41" s="1563"/>
      <c r="JY41" s="1563" t="str">
        <f t="shared" si="108"/>
        <v/>
      </c>
      <c r="JZ41" s="1563"/>
      <c r="KA41" s="1563" t="str">
        <f t="shared" si="109"/>
        <v/>
      </c>
      <c r="KB41" s="1563"/>
      <c r="KC41" s="1563" t="str">
        <f t="shared" si="110"/>
        <v/>
      </c>
      <c r="KD41" s="1563"/>
      <c r="KE41" s="1563" t="str">
        <f t="shared" si="111"/>
        <v/>
      </c>
      <c r="KF41" s="1563"/>
      <c r="KG41" s="1563" t="str">
        <f t="shared" si="112"/>
        <v/>
      </c>
      <c r="KH41" s="1563"/>
      <c r="KI41" s="1563" t="str">
        <f t="shared" si="113"/>
        <v/>
      </c>
      <c r="KJ41" s="1563"/>
      <c r="KK41" s="1563" t="str">
        <f t="shared" si="114"/>
        <v/>
      </c>
      <c r="KL41" s="1563"/>
      <c r="KM41" s="1563" t="str">
        <f t="shared" si="115"/>
        <v/>
      </c>
      <c r="KN41" s="1563"/>
      <c r="KO41" s="1563" t="str">
        <f t="shared" si="116"/>
        <v/>
      </c>
      <c r="KP41" s="1563"/>
      <c r="KQ41" s="1563" t="str">
        <f t="shared" si="117"/>
        <v/>
      </c>
      <c r="KR41" s="1563"/>
      <c r="KS41" s="1563" t="str">
        <f t="shared" si="118"/>
        <v/>
      </c>
      <c r="KT41" s="1563"/>
      <c r="KU41" s="1563" t="str">
        <f t="shared" si="119"/>
        <v/>
      </c>
      <c r="KV41" s="1563"/>
      <c r="KW41" s="1563" t="str">
        <f t="shared" si="120"/>
        <v/>
      </c>
      <c r="KX41" s="1563"/>
      <c r="KY41" s="1563" t="str">
        <f t="shared" si="121"/>
        <v/>
      </c>
      <c r="KZ41" s="1563"/>
      <c r="LA41" s="1563" t="str">
        <f t="shared" si="122"/>
        <v/>
      </c>
      <c r="LB41" s="1563"/>
      <c r="LC41" s="1563" t="str">
        <f t="shared" si="123"/>
        <v/>
      </c>
      <c r="LD41" s="1563"/>
      <c r="LE41" s="1563" t="str">
        <f t="shared" si="124"/>
        <v/>
      </c>
      <c r="LF41" s="1563"/>
      <c r="LG41" s="1563" t="str">
        <f t="shared" si="125"/>
        <v/>
      </c>
      <c r="LH41" s="1563"/>
      <c r="LI41" s="1563" t="str">
        <f t="shared" si="126"/>
        <v/>
      </c>
      <c r="LJ41" s="1563"/>
      <c r="LK41" s="1563" t="str">
        <f t="shared" si="127"/>
        <v/>
      </c>
      <c r="LL41" s="1563"/>
      <c r="LM41" s="1563" t="str">
        <f t="shared" si="128"/>
        <v/>
      </c>
      <c r="LN41" s="1563"/>
      <c r="LO41" s="1563" t="str">
        <f t="shared" si="129"/>
        <v/>
      </c>
      <c r="LP41" s="1563"/>
      <c r="LQ41" s="1563" t="str">
        <f t="shared" si="130"/>
        <v/>
      </c>
      <c r="LR41" s="1563"/>
      <c r="LS41" s="1563" t="str">
        <f t="shared" si="131"/>
        <v/>
      </c>
      <c r="LT41" s="1563"/>
      <c r="LU41" s="1563" t="str">
        <f t="shared" si="132"/>
        <v/>
      </c>
      <c r="LV41" s="1563"/>
      <c r="LW41" s="1563" t="str">
        <f t="shared" si="133"/>
        <v/>
      </c>
      <c r="LX41" s="1563"/>
      <c r="LY41" s="1563" t="str">
        <f t="shared" si="134"/>
        <v/>
      </c>
      <c r="LZ41" s="1563"/>
      <c r="MA41" s="1563" t="str">
        <f t="shared" si="135"/>
        <v/>
      </c>
      <c r="MB41" s="1563"/>
      <c r="MC41" s="1563" t="str">
        <f t="shared" si="136"/>
        <v/>
      </c>
      <c r="MD41" s="1563"/>
      <c r="ME41" s="1563" t="str">
        <f>IF(AND(GG41&gt;0,GH41&lt;&gt;"x"),1,"")</f>
        <v/>
      </c>
      <c r="MF41" s="1563"/>
      <c r="MG41" s="1572">
        <f t="shared" si="189"/>
        <v>0</v>
      </c>
      <c r="MH41" s="1553"/>
      <c r="MI41" s="1571">
        <f t="shared" si="190"/>
        <v>0</v>
      </c>
      <c r="MJ41" s="1555">
        <f t="shared" si="190"/>
        <v>0</v>
      </c>
      <c r="MK41" s="1555">
        <f t="shared" si="190"/>
        <v>0</v>
      </c>
      <c r="ML41" s="1555">
        <f t="shared" si="190"/>
        <v>0</v>
      </c>
      <c r="MM41" s="1555">
        <f t="shared" si="190"/>
        <v>0</v>
      </c>
      <c r="MN41" s="1555">
        <f t="shared" si="190"/>
        <v>0</v>
      </c>
      <c r="MO41" s="1579">
        <f t="shared" si="190"/>
        <v>0</v>
      </c>
      <c r="MP41" s="38">
        <f t="shared" si="176"/>
        <v>0</v>
      </c>
      <c r="MQ41" s="1553"/>
      <c r="MR41" s="1557"/>
      <c r="MS41" s="1557"/>
      <c r="MT41" s="1557"/>
      <c r="MU41" s="1557"/>
      <c r="MV41" s="1557"/>
      <c r="MW41" s="1557"/>
      <c r="MX41" s="1557"/>
      <c r="MY41" s="1537"/>
      <c r="MZ41" s="1537"/>
      <c r="NA41" s="1553"/>
      <c r="NB41" s="1585">
        <f t="shared" si="191"/>
        <v>0</v>
      </c>
      <c r="NC41" s="1554">
        <f t="shared" si="177"/>
        <v>0</v>
      </c>
      <c r="ND41" s="1554">
        <f t="shared" si="178"/>
        <v>0</v>
      </c>
      <c r="NE41" s="1554">
        <f t="shared" si="179"/>
        <v>0</v>
      </c>
      <c r="NF41" s="1554">
        <f t="shared" si="180"/>
        <v>0</v>
      </c>
      <c r="NG41" s="1554">
        <f t="shared" si="181"/>
        <v>0</v>
      </c>
      <c r="NH41" s="1554">
        <f t="shared" si="182"/>
        <v>0</v>
      </c>
      <c r="NI41" s="1586">
        <f t="shared" si="192"/>
        <v>0</v>
      </c>
      <c r="NK41" s="1"/>
      <c r="NL41" s="1"/>
      <c r="NM41" s="1"/>
      <c r="NN41" s="1"/>
      <c r="NO41" s="1"/>
      <c r="NP41" s="5105"/>
      <c r="NQ41" s="5105"/>
      <c r="NR41" s="5105"/>
      <c r="NS41" s="5105"/>
      <c r="NT41" s="5105"/>
      <c r="NU41" s="5105"/>
      <c r="NV41" s="5105"/>
      <c r="NW41" s="5105"/>
      <c r="NX41" s="5105"/>
    </row>
    <row r="42" spans="3:388" ht="12" customHeight="1" thickTop="1">
      <c r="I42" s="56"/>
      <c r="DN42" s="1453"/>
      <c r="DO42" s="4106" t="s">
        <v>5</v>
      </c>
      <c r="DP42" s="3890" t="s">
        <v>7</v>
      </c>
      <c r="DQ42" s="2275">
        <f>(DQ16+DQ18+DQ20+DQ22+DQ24+DQ26+DQ28+DQ30+DQ32+DQ34+DQ36+DQ38+DQ40)-DQ10</f>
        <v>0</v>
      </c>
      <c r="DR42" s="2276"/>
      <c r="DS42" s="2277">
        <f t="shared" ref="DS42" si="266">(DS16+DS18+DS20+DS22+DS24+DS26+DS28+DS30+DS32+DS34+DS36+DS38+DS40)-DS10</f>
        <v>0</v>
      </c>
      <c r="DT42" s="2276"/>
      <c r="DU42" s="2277">
        <f t="shared" ref="DU42" si="267">(DU16+DU18+DU20+DU22+DU24+DU26+DU28+DU30+DU32+DU34+DU36+DU38+DU40)-DU10</f>
        <v>0</v>
      </c>
      <c r="DV42" s="2276"/>
      <c r="DW42" s="2277">
        <f t="shared" ref="DW42" si="268">(DW16+DW18+DW20+DW22+DW24+DW26+DW28+DW30+DW32+DW34+DW36+DW38+DW40)-DW10</f>
        <v>0</v>
      </c>
      <c r="DX42" s="2276"/>
      <c r="DY42" s="2277">
        <f>(DY16+DY18+DY20+DY22+DY24+DY26+DY28+DY30+DY32+DY34+DY36+DY38+DY40)-DY10</f>
        <v>0</v>
      </c>
      <c r="DZ42" s="2276"/>
      <c r="EA42" s="2278">
        <f t="shared" ref="EA42" si="269">(EA16+EA18+EA20+EA22+EA24+EA26+EA28+EA30+EA32+EA34+EA36+EA38+EA40)-EA10</f>
        <v>0</v>
      </c>
      <c r="EB42" s="2279"/>
      <c r="EC42" s="2280">
        <f t="shared" ref="EC42" si="270">(EC16+EC18+EC20+EC22+EC24+EC26+EC28+EC30+EC32+EC34+EC36+EC38+EC40)-EC10</f>
        <v>0</v>
      </c>
      <c r="ED42" s="2281"/>
      <c r="EE42" s="2275">
        <f>(EE16+EE18+EE20+EE22+EE24+EE26+EE28+EE30+EE32+EE34+EE36+EE38+EE40)-EE10</f>
        <v>0</v>
      </c>
      <c r="EF42" s="2276"/>
      <c r="EG42" s="2277">
        <f t="shared" ref="EG42" si="271">(EG16+EG18+EG20+EG22+EG24+EG26+EG28+EG30+EG32+EG34+EG36+EG38+EG40)-EG10</f>
        <v>0</v>
      </c>
      <c r="EH42" s="2276"/>
      <c r="EI42" s="2277">
        <f t="shared" ref="EI42" si="272">(EI16+EI18+EI20+EI22+EI24+EI26+EI28+EI30+EI32+EI34+EI36+EI38+EI40)-EI10</f>
        <v>0</v>
      </c>
      <c r="EJ42" s="2276"/>
      <c r="EK42" s="2277">
        <f t="shared" ref="EK42" si="273">(EK16+EK18+EK20+EK22+EK24+EK26+EK28+EK30+EK32+EK34+EK36+EK38+EK40)-EK10</f>
        <v>0</v>
      </c>
      <c r="EL42" s="2276"/>
      <c r="EM42" s="2277">
        <f t="shared" ref="EM42" si="274">(EM16+EM18+EM20+EM22+EM24+EM26+EM28+EM30+EM32+EM34+EM36+EM38+EM40)-EM10</f>
        <v>0</v>
      </c>
      <c r="EN42" s="2276"/>
      <c r="EO42" s="2278">
        <f t="shared" ref="EO42" si="275">(EO16+EO18+EO20+EO22+EO24+EO26+EO28+EO30+EO32+EO34+EO36+EO38+EO40)-EO10</f>
        <v>0</v>
      </c>
      <c r="EP42" s="2279"/>
      <c r="EQ42" s="2280">
        <f t="shared" ref="EQ42" si="276">(EQ16+EQ18+EQ20+EQ22+EQ24+EQ26+EQ28+EQ30+EQ32+EQ34+EQ36+EQ38+EQ40)-EQ10</f>
        <v>0</v>
      </c>
      <c r="ER42" s="2281"/>
      <c r="ES42" s="2275">
        <f t="shared" ref="ES42" si="277">(ES16+ES18+ES20+ES22+ES24+ES26+ES28+ES30+ES32+ES34+ES36+ES38+ES40)-ES10</f>
        <v>0</v>
      </c>
      <c r="ET42" s="2276"/>
      <c r="EU42" s="2277">
        <f t="shared" ref="EU42" si="278">(EU16+EU18+EU20+EU22+EU24+EU26+EU28+EU30+EU32+EU34+EU36+EU38+EU40)-EU10</f>
        <v>0</v>
      </c>
      <c r="EV42" s="2276"/>
      <c r="EW42" s="2277">
        <f t="shared" ref="EW42" si="279">(EW16+EW18+EW20+EW22+EW24+EW26+EW28+EW30+EW32+EW34+EW36+EW38+EW40)-EW10</f>
        <v>0</v>
      </c>
      <c r="EX42" s="2276"/>
      <c r="EY42" s="2277">
        <f t="shared" ref="EY42" si="280">(EY16+EY18+EY20+EY22+EY24+EY26+EY28+EY30+EY32+EY34+EY36+EY38+EY40)-EY10</f>
        <v>0</v>
      </c>
      <c r="EZ42" s="2276"/>
      <c r="FA42" s="2277">
        <f t="shared" ref="FA42" si="281">(FA16+FA18+FA20+FA22+FA24+FA26+FA28+FA30+FA32+FA34+FA36+FA38+FA40)-FA10</f>
        <v>0</v>
      </c>
      <c r="FB42" s="2276"/>
      <c r="FC42" s="2278">
        <f t="shared" ref="FC42" si="282">(FC16+FC18+FC20+FC22+FC24+FC26+FC28+FC30+FC32+FC34+FC36+FC38+FC40)-FC10</f>
        <v>0</v>
      </c>
      <c r="FD42" s="2279"/>
      <c r="FE42" s="2280">
        <f t="shared" ref="FE42" si="283">(FE16+FE18+FE20+FE22+FE24+FE26+FE28+FE30+FE32+FE34+FE36+FE38+FE40)-FE10</f>
        <v>0</v>
      </c>
      <c r="FF42" s="2281"/>
      <c r="FG42" s="2275">
        <f t="shared" ref="FG42" si="284">(FG16+FG18+FG20+FG22+FG24+FG26+FG28+FG30+FG32+FG34+FG36+FG38+FG40)-FG10</f>
        <v>0</v>
      </c>
      <c r="FH42" s="2276"/>
      <c r="FI42" s="2277">
        <f t="shared" ref="FI42" si="285">(FI16+FI18+FI20+FI22+FI24+FI26+FI28+FI30+FI32+FI34+FI36+FI38+FI40)-FI10</f>
        <v>0</v>
      </c>
      <c r="FJ42" s="2276"/>
      <c r="FK42" s="2277">
        <f t="shared" ref="FK42" si="286">(FK16+FK18+FK20+FK22+FK24+FK26+FK28+FK30+FK32+FK34+FK36+FK38+FK40)-FK10</f>
        <v>0</v>
      </c>
      <c r="FL42" s="2276"/>
      <c r="FM42" s="2277">
        <f t="shared" ref="FM42" si="287">(FM16+FM18+FM20+FM22+FM24+FM26+FM28+FM30+FM32+FM34+FM36+FM38+FM40)-FM10</f>
        <v>0</v>
      </c>
      <c r="FN42" s="2276"/>
      <c r="FO42" s="2277">
        <f t="shared" ref="FO42" si="288">(FO16+FO18+FO20+FO22+FO24+FO26+FO28+FO30+FO32+FO34+FO36+FO38+FO40)-FO10</f>
        <v>0</v>
      </c>
      <c r="FP42" s="2276"/>
      <c r="FQ42" s="2278">
        <f t="shared" ref="FQ42" si="289">(FQ16+FQ18+FQ20+FQ22+FQ24+FQ26+FQ28+FQ30+FQ32+FQ34+FQ36+FQ38+FQ40)-FQ10</f>
        <v>0</v>
      </c>
      <c r="FR42" s="2279"/>
      <c r="FS42" s="2280">
        <f t="shared" ref="FS42" si="290">(FS16+FS18+FS20+FS22+FS24+FS26+FS28+FS30+FS32+FS34+FS36+FS38+FS40)-FS10</f>
        <v>0</v>
      </c>
      <c r="FT42" s="2281"/>
      <c r="FU42" s="2275">
        <f t="shared" ref="FU42" si="291">(FU16+FU18+FU20+FU22+FU24+FU26+FU28+FU30+FU32+FU34+FU36+FU38+FU40)-FU10</f>
        <v>0</v>
      </c>
      <c r="FV42" s="2276"/>
      <c r="FW42" s="2277">
        <f t="shared" ref="FW42" si="292">(FW16+FW18+FW20+FW22+FW24+FW26+FW28+FW30+FW32+FW34+FW36+FW38+FW40)-FW10</f>
        <v>0</v>
      </c>
      <c r="FX42" s="2276"/>
      <c r="FY42" s="2277">
        <f t="shared" ref="FY42" si="293">(FY16+FY18+FY20+FY22+FY24+FY26+FY28+FY30+FY32+FY34+FY36+FY38+FY40)-FY10</f>
        <v>0</v>
      </c>
      <c r="FZ42" s="2276"/>
      <c r="GA42" s="2277">
        <f t="shared" ref="GA42" si="294">(GA16+GA18+GA20+GA22+GA24+GA26+GA28+GA30+GA32+GA34+GA36+GA38+GA40)-GA10</f>
        <v>0</v>
      </c>
      <c r="GB42" s="2276"/>
      <c r="GC42" s="2277">
        <f t="shared" ref="GC42" si="295">(GC16+GC18+GC20+GC22+GC24+GC26+GC28+GC30+GC32+GC34+GC36+GC38+GC40)-GC10</f>
        <v>0</v>
      </c>
      <c r="GD42" s="2276"/>
      <c r="GE42" s="2278">
        <f t="shared" ref="GE42" si="296">(GE16+GE18+GE20+GE22+GE24+GE26+GE28+GE30+GE32+GE34+GE36+GE38+GE40)-GE10</f>
        <v>0</v>
      </c>
      <c r="GF42" s="2279"/>
      <c r="GG42" s="2280">
        <f t="shared" ref="GG42" si="297">(GG16+GG18+GG20+GG22+GG24+GG26+GG28+GG30+GG32+GG34+GG36+GG38+GG40)-GG10</f>
        <v>0</v>
      </c>
      <c r="GH42" s="2281"/>
      <c r="GI42" s="1619">
        <f>SUM(DQ42:GH42)</f>
        <v>0</v>
      </c>
      <c r="GK42" s="4108" t="str">
        <f t="shared" ref="GK42" si="298">DO42</f>
        <v>TOPLAM</v>
      </c>
      <c r="GL42" s="1488" t="str">
        <f t="shared" si="161"/>
        <v/>
      </c>
      <c r="GM42" s="1516"/>
      <c r="GN42" s="1488" t="str">
        <f t="shared" si="74"/>
        <v/>
      </c>
      <c r="GO42" s="1516"/>
      <c r="GP42" s="1488" t="str">
        <f t="shared" si="75"/>
        <v/>
      </c>
      <c r="GQ42" s="1516"/>
      <c r="GR42" s="1488" t="str">
        <f t="shared" si="76"/>
        <v/>
      </c>
      <c r="GS42" s="1516"/>
      <c r="GT42" s="1488" t="str">
        <f t="shared" si="77"/>
        <v/>
      </c>
      <c r="GU42" s="1501"/>
      <c r="GV42" s="1498" t="str">
        <f t="shared" si="162"/>
        <v/>
      </c>
      <c r="GW42" s="1516"/>
      <c r="GX42" s="1488" t="str">
        <f t="shared" si="163"/>
        <v/>
      </c>
      <c r="GY42" s="1518"/>
      <c r="GZ42" s="1495" t="str">
        <f t="shared" si="164"/>
        <v/>
      </c>
      <c r="HA42" s="1516"/>
      <c r="HB42" s="1491" t="str">
        <f t="shared" si="78"/>
        <v/>
      </c>
      <c r="HC42" s="1516"/>
      <c r="HD42" s="1491" t="str">
        <f t="shared" si="79"/>
        <v/>
      </c>
      <c r="HE42" s="1516"/>
      <c r="HF42" s="1491" t="str">
        <f t="shared" si="80"/>
        <v/>
      </c>
      <c r="HG42" s="1516"/>
      <c r="HH42" s="1491" t="str">
        <f t="shared" si="81"/>
        <v/>
      </c>
      <c r="HI42" s="1501"/>
      <c r="HJ42" s="1507" t="str">
        <f t="shared" si="82"/>
        <v/>
      </c>
      <c r="HK42" s="1516"/>
      <c r="HL42" s="1491" t="str">
        <f t="shared" si="165"/>
        <v/>
      </c>
      <c r="HM42" s="1518"/>
      <c r="HN42" s="1504" t="str">
        <f t="shared" si="83"/>
        <v/>
      </c>
      <c r="HO42" s="1516"/>
      <c r="HP42" s="1488" t="str">
        <f t="shared" si="84"/>
        <v/>
      </c>
      <c r="HQ42" s="1516"/>
      <c r="HR42" s="1488" t="str">
        <f t="shared" si="85"/>
        <v/>
      </c>
      <c r="HS42" s="1516"/>
      <c r="HT42" s="1488" t="str">
        <f t="shared" si="86"/>
        <v/>
      </c>
      <c r="HU42" s="1516"/>
      <c r="HV42" s="1488" t="str">
        <f t="shared" si="87"/>
        <v/>
      </c>
      <c r="HW42" s="1501"/>
      <c r="HX42" s="1498" t="str">
        <f t="shared" si="88"/>
        <v/>
      </c>
      <c r="HY42" s="1516"/>
      <c r="HZ42" s="1488" t="str">
        <f t="shared" si="89"/>
        <v/>
      </c>
      <c r="IA42" s="1518"/>
      <c r="IB42" s="1495" t="str">
        <f t="shared" si="90"/>
        <v/>
      </c>
      <c r="IC42" s="1516"/>
      <c r="ID42" s="1491" t="str">
        <f t="shared" si="91"/>
        <v/>
      </c>
      <c r="IE42" s="1516"/>
      <c r="IF42" s="1491" t="str">
        <f t="shared" si="92"/>
        <v/>
      </c>
      <c r="IG42" s="1516"/>
      <c r="IH42" s="1491" t="str">
        <f t="shared" si="93"/>
        <v/>
      </c>
      <c r="II42" s="1516"/>
      <c r="IJ42" s="1491" t="str">
        <f t="shared" si="94"/>
        <v/>
      </c>
      <c r="IK42" s="1501"/>
      <c r="IL42" s="1507" t="str">
        <f t="shared" si="95"/>
        <v/>
      </c>
      <c r="IM42" s="1516"/>
      <c r="IN42" s="1491" t="str">
        <f t="shared" si="96"/>
        <v/>
      </c>
      <c r="IO42" s="1518"/>
      <c r="IP42" s="1510" t="str">
        <f t="shared" si="97"/>
        <v/>
      </c>
      <c r="IQ42" s="1516"/>
      <c r="IR42" s="1358" t="str">
        <f t="shared" si="98"/>
        <v/>
      </c>
      <c r="IS42" s="1516"/>
      <c r="IT42" s="1358" t="str">
        <f t="shared" si="99"/>
        <v/>
      </c>
      <c r="IU42" s="1516"/>
      <c r="IV42" s="1358" t="str">
        <f t="shared" si="100"/>
        <v/>
      </c>
      <c r="IW42" s="1516"/>
      <c r="IX42" s="1358" t="str">
        <f t="shared" si="101"/>
        <v/>
      </c>
      <c r="IY42" s="1501"/>
      <c r="IZ42" s="1513" t="str">
        <f t="shared" si="102"/>
        <v/>
      </c>
      <c r="JA42" s="1516"/>
      <c r="JB42" s="1358" t="str">
        <f t="shared" si="103"/>
        <v/>
      </c>
      <c r="JC42" s="1518"/>
      <c r="JE42" s="1573"/>
      <c r="JF42" s="1294"/>
      <c r="JG42" s="1294"/>
      <c r="JH42" s="1294"/>
      <c r="JI42" s="1294"/>
      <c r="JJ42" s="1567"/>
      <c r="JK42" s="1524"/>
      <c r="JL42" s="1525"/>
      <c r="JM42" s="1526"/>
      <c r="JN42" s="1561"/>
      <c r="JO42" s="1564"/>
      <c r="JP42" s="1564"/>
      <c r="JQ42" s="1564"/>
      <c r="JR42" s="1564"/>
      <c r="JS42" s="1564"/>
      <c r="JT42" s="1564"/>
      <c r="JU42" s="1564"/>
      <c r="JV42" s="1564"/>
      <c r="JW42" s="1564"/>
      <c r="JX42" s="1564"/>
      <c r="JY42" s="1564"/>
      <c r="JZ42" s="1564"/>
      <c r="KA42" s="1564"/>
      <c r="KB42" s="1564"/>
      <c r="KC42" s="1564"/>
      <c r="KD42" s="1564"/>
      <c r="KE42" s="1564"/>
      <c r="KF42" s="1564"/>
      <c r="KG42" s="1564"/>
      <c r="KH42" s="1564"/>
      <c r="KI42" s="1564"/>
      <c r="KJ42" s="1564"/>
      <c r="KK42" s="1564"/>
      <c r="KL42" s="1564"/>
      <c r="KM42" s="1564"/>
      <c r="KN42" s="1564"/>
      <c r="KO42" s="1564"/>
      <c r="KP42" s="1564"/>
      <c r="KQ42" s="1564"/>
      <c r="KR42" s="1564"/>
      <c r="KS42" s="1564"/>
      <c r="KT42" s="1564"/>
      <c r="KU42" s="1564"/>
      <c r="KV42" s="1564"/>
      <c r="KW42" s="1564"/>
      <c r="KX42" s="1564"/>
      <c r="KY42" s="1564"/>
      <c r="KZ42" s="1564"/>
      <c r="LA42" s="1564"/>
      <c r="LB42" s="1564"/>
      <c r="LC42" s="1564"/>
      <c r="LD42" s="1564"/>
      <c r="LE42" s="1564"/>
      <c r="LF42" s="1564"/>
      <c r="LG42" s="1564"/>
      <c r="LH42" s="1564"/>
      <c r="LI42" s="1564"/>
      <c r="LJ42" s="1564"/>
      <c r="LK42" s="1564"/>
      <c r="LL42" s="1564"/>
      <c r="LM42" s="1564"/>
      <c r="LN42" s="1564"/>
      <c r="LO42" s="1564"/>
      <c r="LP42" s="1564"/>
      <c r="LQ42" s="1564"/>
      <c r="LR42" s="1564"/>
      <c r="LS42" s="1564"/>
      <c r="LT42" s="1564"/>
      <c r="LU42" s="1564"/>
      <c r="LV42" s="1564"/>
      <c r="LW42" s="1564"/>
      <c r="LX42" s="1564"/>
      <c r="LY42" s="1564"/>
      <c r="LZ42" s="1564"/>
      <c r="MA42" s="1564"/>
      <c r="MB42" s="1564"/>
      <c r="MC42" s="1564"/>
      <c r="MD42" s="1564"/>
      <c r="ME42" s="1564"/>
      <c r="MF42" s="1564"/>
      <c r="MG42" s="1572">
        <f t="shared" si="189"/>
        <v>0</v>
      </c>
      <c r="MI42" s="1573"/>
      <c r="MJ42" s="1294"/>
      <c r="MK42" s="1294"/>
      <c r="ML42" s="1294"/>
      <c r="MM42" s="1294"/>
      <c r="MN42" s="1294"/>
      <c r="MO42" s="1580"/>
      <c r="MP42" s="63"/>
      <c r="MR42" s="1558"/>
      <c r="MS42" s="1558"/>
      <c r="MT42" s="1558"/>
      <c r="MU42" s="1558"/>
      <c r="MV42" s="1558"/>
      <c r="MW42" s="1558"/>
      <c r="MX42" s="1558"/>
      <c r="MY42" s="1469"/>
      <c r="MZ42" s="1469"/>
      <c r="NB42" s="1591"/>
      <c r="NC42" s="1521"/>
      <c r="ND42" s="1521"/>
      <c r="NE42" s="1521"/>
      <c r="NF42" s="1521"/>
      <c r="NG42" s="1521"/>
      <c r="NH42" s="1521"/>
      <c r="NI42" s="1592"/>
      <c r="NP42" s="5105"/>
      <c r="NQ42" s="5105"/>
      <c r="NR42" s="5105"/>
      <c r="NS42" s="5105"/>
      <c r="NT42" s="5105"/>
      <c r="NU42" s="5105"/>
      <c r="NV42" s="5105"/>
      <c r="NW42" s="5105"/>
      <c r="NX42" s="5105"/>
    </row>
    <row r="43" spans="3:388" ht="16.5" customHeight="1" thickBot="1">
      <c r="I43" s="56"/>
      <c r="DN43" s="1453"/>
      <c r="DO43" s="4107"/>
      <c r="DP43" s="3891" t="s">
        <v>8</v>
      </c>
      <c r="DQ43" s="2282">
        <f>(DQ17+DQ19+DQ21+DQ23+DQ25+DQ27+DQ29+DQ31+DQ33+DQ35+DQ37+DQ39+DQ41)-DQ11</f>
        <v>0</v>
      </c>
      <c r="DR43" s="2283"/>
      <c r="DS43" s="2284">
        <f t="shared" ref="DS43" si="299">(DS17+DS19+DS21+DS23+DS25+DS27+DS29+DS31+DS33+DS35+DS37+DS39+DS41)-DS11</f>
        <v>0</v>
      </c>
      <c r="DT43" s="2283"/>
      <c r="DU43" s="2284">
        <f t="shared" ref="DU43" si="300">(DU17+DU19+DU21+DU23+DU25+DU27+DU29+DU31+DU33+DU35+DU37+DU39+DU41)-DU11</f>
        <v>0</v>
      </c>
      <c r="DV43" s="2283"/>
      <c r="DW43" s="2284">
        <f t="shared" ref="DW43" si="301">(DW17+DW19+DW21+DW23+DW25+DW27+DW29+DW31+DW33+DW35+DW37+DW39+DW41)-DW11</f>
        <v>0</v>
      </c>
      <c r="DX43" s="2283"/>
      <c r="DY43" s="2284">
        <f t="shared" ref="DY43" si="302">(DY17+DY19+DY21+DY23+DY25+DY27+DY29+DY31+DY33+DY35+DY37+DY39+DY41)-DY11</f>
        <v>0</v>
      </c>
      <c r="DZ43" s="2283"/>
      <c r="EA43" s="2285">
        <f t="shared" ref="EA43" si="303">(EA17+EA19+EA21+EA23+EA25+EA27+EA29+EA31+EA33+EA35+EA37+EA39+EA41)-EA11</f>
        <v>0</v>
      </c>
      <c r="EB43" s="2286"/>
      <c r="EC43" s="2287">
        <f t="shared" ref="EC43" si="304">(EC17+EC19+EC21+EC23+EC25+EC27+EC29+EC31+EC33+EC35+EC37+EC39+EC41)-EC11</f>
        <v>0</v>
      </c>
      <c r="ED43" s="2288"/>
      <c r="EE43" s="2282">
        <f t="shared" ref="EE43" si="305">(EE17+EE19+EE21+EE23+EE25+EE27+EE29+EE31+EE33+EE35+EE37+EE39+EE41)-EE11</f>
        <v>0</v>
      </c>
      <c r="EF43" s="2283"/>
      <c r="EG43" s="2284">
        <f t="shared" ref="EG43" si="306">(EG17+EG19+EG21+EG23+EG25+EG27+EG29+EG31+EG33+EG35+EG37+EG39+EG41)-EG11</f>
        <v>0</v>
      </c>
      <c r="EH43" s="2283"/>
      <c r="EI43" s="2284">
        <f t="shared" ref="EI43" si="307">(EI17+EI19+EI21+EI23+EI25+EI27+EI29+EI31+EI33+EI35+EI37+EI39+EI41)-EI11</f>
        <v>0</v>
      </c>
      <c r="EJ43" s="2283"/>
      <c r="EK43" s="2284">
        <f t="shared" ref="EK43" si="308">(EK17+EK19+EK21+EK23+EK25+EK27+EK29+EK31+EK33+EK35+EK37+EK39+EK41)-EK11</f>
        <v>0</v>
      </c>
      <c r="EL43" s="2283"/>
      <c r="EM43" s="2284">
        <f t="shared" ref="EM43" si="309">(EM17+EM19+EM21+EM23+EM25+EM27+EM29+EM31+EM33+EM35+EM37+EM39+EM41)-EM11</f>
        <v>0</v>
      </c>
      <c r="EN43" s="2283"/>
      <c r="EO43" s="2285">
        <f t="shared" ref="EO43" si="310">(EO17+EO19+EO21+EO23+EO25+EO27+EO29+EO31+EO33+EO35+EO37+EO39+EO41)-EO11</f>
        <v>0</v>
      </c>
      <c r="EP43" s="2286"/>
      <c r="EQ43" s="2287">
        <f t="shared" ref="EQ43" si="311">(EQ17+EQ19+EQ21+EQ23+EQ25+EQ27+EQ29+EQ31+EQ33+EQ35+EQ37+EQ39+EQ41)-EQ11</f>
        <v>0</v>
      </c>
      <c r="ER43" s="2288"/>
      <c r="ES43" s="2282">
        <f t="shared" ref="ES43" si="312">(ES17+ES19+ES21+ES23+ES25+ES27+ES29+ES31+ES33+ES35+ES37+ES39+ES41)-ES11</f>
        <v>0</v>
      </c>
      <c r="ET43" s="2283"/>
      <c r="EU43" s="2284">
        <f t="shared" ref="EU43" si="313">(EU17+EU19+EU21+EU23+EU25+EU27+EU29+EU31+EU33+EU35+EU37+EU39+EU41)-EU11</f>
        <v>0</v>
      </c>
      <c r="EV43" s="2283"/>
      <c r="EW43" s="2284">
        <f>(EW17+EW19+EW21+EW23+EW25+EW27+EW29+EW31+EW33+EW35+EW37+EW39+EW41)-EW11</f>
        <v>0</v>
      </c>
      <c r="EX43" s="2283"/>
      <c r="EY43" s="2284">
        <f t="shared" ref="EY43" si="314">(EY17+EY19+EY21+EY23+EY25+EY27+EY29+EY31+EY33+EY35+EY37+EY39+EY41)-EY11</f>
        <v>0</v>
      </c>
      <c r="EZ43" s="2283"/>
      <c r="FA43" s="2284">
        <f>(FA17+FA19+FA21+FA23+FA25+FA27+FA29+FA31+FA33+FA35+FA37+FA39+FA41)-FA11</f>
        <v>0</v>
      </c>
      <c r="FB43" s="2283"/>
      <c r="FC43" s="2285">
        <f t="shared" ref="FC43" si="315">(FC17+FC19+FC21+FC23+FC25+FC27+FC29+FC31+FC33+FC35+FC37+FC39+FC41)-FC11</f>
        <v>0</v>
      </c>
      <c r="FD43" s="2286"/>
      <c r="FE43" s="2287">
        <f t="shared" ref="FE43" si="316">(FE17+FE19+FE21+FE23+FE25+FE27+FE29+FE31+FE33+FE35+FE37+FE39+FE41)-FE11</f>
        <v>0</v>
      </c>
      <c r="FF43" s="2288"/>
      <c r="FG43" s="2282">
        <f t="shared" ref="FG43" si="317">(FG17+FG19+FG21+FG23+FG25+FG27+FG29+FG31+FG33+FG35+FG37+FG39+FG41)-FG11</f>
        <v>0</v>
      </c>
      <c r="FH43" s="2283"/>
      <c r="FI43" s="2284">
        <f t="shared" ref="FI43" si="318">(FI17+FI19+FI21+FI23+FI25+FI27+FI29+FI31+FI33+FI35+FI37+FI39+FI41)-FI11</f>
        <v>0</v>
      </c>
      <c r="FJ43" s="2283"/>
      <c r="FK43" s="2284">
        <f t="shared" ref="FK43" si="319">(FK17+FK19+FK21+FK23+FK25+FK27+FK29+FK31+FK33+FK35+FK37+FK39+FK41)-FK11</f>
        <v>0</v>
      </c>
      <c r="FL43" s="2283"/>
      <c r="FM43" s="2284">
        <f t="shared" ref="FM43" si="320">(FM17+FM19+FM21+FM23+FM25+FM27+FM29+FM31+FM33+FM35+FM37+FM39+FM41)-FM11</f>
        <v>0</v>
      </c>
      <c r="FN43" s="2283"/>
      <c r="FO43" s="2284">
        <f t="shared" ref="FO43" si="321">(FO17+FO19+FO21+FO23+FO25+FO27+FO29+FO31+FO33+FO35+FO37+FO39+FO41)-FO11</f>
        <v>0</v>
      </c>
      <c r="FP43" s="2283"/>
      <c r="FQ43" s="2285">
        <f t="shared" ref="FQ43" si="322">(FQ17+FQ19+FQ21+FQ23+FQ25+FQ27+FQ29+FQ31+FQ33+FQ35+FQ37+FQ39+FQ41)-FQ11</f>
        <v>0</v>
      </c>
      <c r="FR43" s="2286"/>
      <c r="FS43" s="2287">
        <f t="shared" ref="FS43" si="323">(FS17+FS19+FS21+FS23+FS25+FS27+FS29+FS31+FS33+FS35+FS37+FS39+FS41)-FS11</f>
        <v>0</v>
      </c>
      <c r="FT43" s="2288"/>
      <c r="FU43" s="2282">
        <f t="shared" ref="FU43" si="324">(FU17+FU19+FU21+FU23+FU25+FU27+FU29+FU31+FU33+FU35+FU37+FU39+FU41)-FU11</f>
        <v>0</v>
      </c>
      <c r="FV43" s="2283"/>
      <c r="FW43" s="2284">
        <f t="shared" ref="FW43" si="325">(FW17+FW19+FW21+FW23+FW25+FW27+FW29+FW31+FW33+FW35+FW37+FW39+FW41)-FW11</f>
        <v>0</v>
      </c>
      <c r="FX43" s="2283"/>
      <c r="FY43" s="2284">
        <f t="shared" ref="FY43" si="326">(FY17+FY19+FY21+FY23+FY25+FY27+FY29+FY31+FY33+FY35+FY37+FY39+FY41)-FY11</f>
        <v>0</v>
      </c>
      <c r="FZ43" s="2283"/>
      <c r="GA43" s="2284">
        <f t="shared" ref="GA43" si="327">(GA17+GA19+GA21+GA23+GA25+GA27+GA29+GA31+GA33+GA35+GA37+GA39+GA41)-GA11</f>
        <v>0</v>
      </c>
      <c r="GB43" s="2283"/>
      <c r="GC43" s="2284">
        <f t="shared" ref="GC43" si="328">(GC17+GC19+GC21+GC23+GC25+GC27+GC29+GC31+GC33+GC35+GC37+GC39+GC41)-GC11</f>
        <v>0</v>
      </c>
      <c r="GD43" s="2283"/>
      <c r="GE43" s="2285">
        <f t="shared" ref="GE43" si="329">(GE17+GE19+GE21+GE23+GE25+GE27+GE29+GE31+GE33+GE35+GE37+GE39+GE41)-GE11</f>
        <v>0</v>
      </c>
      <c r="GF43" s="2286"/>
      <c r="GG43" s="2287">
        <f t="shared" ref="GG43" si="330">(GG17+GG19+GG21+GG23+GG25+GG27+GG29+GG31+GG33+GG35+GG37+GG39+GG41)-GG11</f>
        <v>0</v>
      </c>
      <c r="GH43" s="2288"/>
      <c r="GI43" s="1627">
        <f>SUM(DQ43:GH43)</f>
        <v>0</v>
      </c>
      <c r="GK43" s="4109"/>
      <c r="GL43" s="1489" t="str">
        <f t="shared" si="161"/>
        <v/>
      </c>
      <c r="GM43" s="1520"/>
      <c r="GN43" s="1489" t="str">
        <f t="shared" si="74"/>
        <v/>
      </c>
      <c r="GO43" s="1520"/>
      <c r="GP43" s="1489" t="str">
        <f t="shared" si="75"/>
        <v/>
      </c>
      <c r="GQ43" s="1520"/>
      <c r="GR43" s="1489" t="str">
        <f t="shared" si="76"/>
        <v/>
      </c>
      <c r="GS43" s="1520"/>
      <c r="GT43" s="1489" t="str">
        <f t="shared" si="77"/>
        <v/>
      </c>
      <c r="GU43" s="1502"/>
      <c r="GV43" s="1499" t="str">
        <f t="shared" si="162"/>
        <v/>
      </c>
      <c r="GW43" s="1520"/>
      <c r="GX43" s="1489" t="str">
        <f t="shared" si="163"/>
        <v/>
      </c>
      <c r="GY43" s="1519"/>
      <c r="GZ43" s="1496" t="str">
        <f t="shared" si="164"/>
        <v/>
      </c>
      <c r="HA43" s="1520"/>
      <c r="HB43" s="1492" t="str">
        <f t="shared" si="78"/>
        <v/>
      </c>
      <c r="HC43" s="1520"/>
      <c r="HD43" s="1492" t="str">
        <f t="shared" si="79"/>
        <v/>
      </c>
      <c r="HE43" s="1520"/>
      <c r="HF43" s="1492" t="str">
        <f t="shared" si="80"/>
        <v/>
      </c>
      <c r="HG43" s="1520"/>
      <c r="HH43" s="1492" t="str">
        <f t="shared" si="81"/>
        <v/>
      </c>
      <c r="HI43" s="1502"/>
      <c r="HJ43" s="1508" t="str">
        <f t="shared" si="82"/>
        <v/>
      </c>
      <c r="HK43" s="1520"/>
      <c r="HL43" s="1492" t="str">
        <f t="shared" si="165"/>
        <v/>
      </c>
      <c r="HM43" s="1519"/>
      <c r="HN43" s="1505" t="str">
        <f t="shared" si="83"/>
        <v/>
      </c>
      <c r="HO43" s="1520"/>
      <c r="HP43" s="1489" t="str">
        <f t="shared" si="84"/>
        <v/>
      </c>
      <c r="HQ43" s="1520"/>
      <c r="HR43" s="1489" t="str">
        <f t="shared" si="85"/>
        <v/>
      </c>
      <c r="HS43" s="1520"/>
      <c r="HT43" s="1489" t="str">
        <f t="shared" si="86"/>
        <v/>
      </c>
      <c r="HU43" s="1520"/>
      <c r="HV43" s="1489" t="str">
        <f t="shared" si="87"/>
        <v/>
      </c>
      <c r="HW43" s="1502"/>
      <c r="HX43" s="1499" t="str">
        <f t="shared" si="88"/>
        <v/>
      </c>
      <c r="HY43" s="1520"/>
      <c r="HZ43" s="1489" t="str">
        <f t="shared" si="89"/>
        <v/>
      </c>
      <c r="IA43" s="1519"/>
      <c r="IB43" s="1496" t="str">
        <f t="shared" si="90"/>
        <v/>
      </c>
      <c r="IC43" s="1520"/>
      <c r="ID43" s="1492" t="str">
        <f t="shared" si="91"/>
        <v/>
      </c>
      <c r="IE43" s="1520"/>
      <c r="IF43" s="1492" t="str">
        <f t="shared" si="92"/>
        <v/>
      </c>
      <c r="IG43" s="1520"/>
      <c r="IH43" s="1492" t="str">
        <f t="shared" si="93"/>
        <v/>
      </c>
      <c r="II43" s="1520"/>
      <c r="IJ43" s="1492" t="str">
        <f t="shared" si="94"/>
        <v/>
      </c>
      <c r="IK43" s="1502"/>
      <c r="IL43" s="1508" t="str">
        <f t="shared" si="95"/>
        <v/>
      </c>
      <c r="IM43" s="1520"/>
      <c r="IN43" s="1492" t="str">
        <f t="shared" si="96"/>
        <v/>
      </c>
      <c r="IO43" s="1519"/>
      <c r="IP43" s="1511" t="str">
        <f t="shared" si="97"/>
        <v/>
      </c>
      <c r="IQ43" s="1520"/>
      <c r="IR43" s="1359" t="str">
        <f t="shared" si="98"/>
        <v/>
      </c>
      <c r="IS43" s="1520"/>
      <c r="IT43" s="1359" t="str">
        <f t="shared" si="99"/>
        <v/>
      </c>
      <c r="IU43" s="1520"/>
      <c r="IV43" s="1359" t="str">
        <f t="shared" si="100"/>
        <v/>
      </c>
      <c r="IW43" s="1520"/>
      <c r="IX43" s="1359" t="str">
        <f t="shared" si="101"/>
        <v/>
      </c>
      <c r="IY43" s="1502"/>
      <c r="IZ43" s="1514" t="str">
        <f t="shared" si="102"/>
        <v/>
      </c>
      <c r="JA43" s="1520"/>
      <c r="JB43" s="1359" t="str">
        <f t="shared" si="103"/>
        <v/>
      </c>
      <c r="JC43" s="1519"/>
      <c r="JE43" s="1574"/>
      <c r="JF43" s="1348"/>
      <c r="JG43" s="1348"/>
      <c r="JH43" s="1348"/>
      <c r="JI43" s="1348"/>
      <c r="JJ43" s="1568"/>
      <c r="JK43" s="1530"/>
      <c r="JL43" s="1531"/>
      <c r="JM43" s="1532"/>
      <c r="JN43" s="1562"/>
      <c r="JO43" s="1360"/>
      <c r="JP43" s="1360"/>
      <c r="JQ43" s="1360"/>
      <c r="JR43" s="1360"/>
      <c r="JS43" s="1360"/>
      <c r="JT43" s="1360"/>
      <c r="JU43" s="1360"/>
      <c r="JV43" s="1360"/>
      <c r="JW43" s="1360"/>
      <c r="JX43" s="1360"/>
      <c r="JY43" s="1360"/>
      <c r="JZ43" s="1360"/>
      <c r="KA43" s="1360"/>
      <c r="KB43" s="1360"/>
      <c r="KC43" s="1360"/>
      <c r="KD43" s="1360"/>
      <c r="KE43" s="1360"/>
      <c r="KF43" s="1360"/>
      <c r="KG43" s="1360"/>
      <c r="KH43" s="1360"/>
      <c r="KI43" s="1360"/>
      <c r="KJ43" s="1360"/>
      <c r="KK43" s="1360"/>
      <c r="KL43" s="1360"/>
      <c r="KM43" s="1360"/>
      <c r="KN43" s="1360"/>
      <c r="KO43" s="1360"/>
      <c r="KP43" s="1360"/>
      <c r="KQ43" s="1360"/>
      <c r="KR43" s="1360"/>
      <c r="KS43" s="1360"/>
      <c r="KT43" s="1360"/>
      <c r="KU43" s="1360"/>
      <c r="KV43" s="1360"/>
      <c r="KW43" s="1360"/>
      <c r="KX43" s="1360"/>
      <c r="KY43" s="1360"/>
      <c r="KZ43" s="1360"/>
      <c r="LA43" s="1360"/>
      <c r="LB43" s="1360"/>
      <c r="LC43" s="1360"/>
      <c r="LD43" s="1360"/>
      <c r="LE43" s="1360"/>
      <c r="LF43" s="1360"/>
      <c r="LG43" s="1360"/>
      <c r="LH43" s="1360"/>
      <c r="LI43" s="1360"/>
      <c r="LJ43" s="1360"/>
      <c r="LK43" s="1360"/>
      <c r="LL43" s="1360"/>
      <c r="LM43" s="1360"/>
      <c r="LN43" s="1360"/>
      <c r="LO43" s="1360"/>
      <c r="LP43" s="1360"/>
      <c r="LQ43" s="1360"/>
      <c r="LR43" s="1360"/>
      <c r="LS43" s="1360"/>
      <c r="LT43" s="1360"/>
      <c r="LU43" s="1360"/>
      <c r="LV43" s="1360"/>
      <c r="LW43" s="1360"/>
      <c r="LX43" s="1360"/>
      <c r="LY43" s="1360"/>
      <c r="LZ43" s="1360"/>
      <c r="MA43" s="1360"/>
      <c r="MB43" s="1360"/>
      <c r="MC43" s="1360"/>
      <c r="MD43" s="1360"/>
      <c r="ME43" s="1360"/>
      <c r="MF43" s="1360"/>
      <c r="MG43" s="1575">
        <f t="shared" si="189"/>
        <v>0</v>
      </c>
      <c r="MI43" s="1574"/>
      <c r="MJ43" s="1348"/>
      <c r="MK43" s="1348"/>
      <c r="ML43" s="1348"/>
      <c r="MM43" s="1348"/>
      <c r="MN43" s="1348"/>
      <c r="MO43" s="1581"/>
      <c r="MP43" s="63"/>
      <c r="MR43" s="1558"/>
      <c r="MS43" s="1558"/>
      <c r="MT43" s="1558"/>
      <c r="MU43" s="1558"/>
      <c r="MV43" s="1558"/>
      <c r="MW43" s="1558"/>
      <c r="MX43" s="1558"/>
      <c r="MY43" s="1469"/>
      <c r="MZ43" s="1469"/>
      <c r="NB43" s="1593"/>
      <c r="NC43" s="1594"/>
      <c r="ND43" s="1594"/>
      <c r="NE43" s="1594"/>
      <c r="NF43" s="1594"/>
      <c r="NG43" s="1594"/>
      <c r="NH43" s="1594"/>
      <c r="NI43" s="1595"/>
      <c r="NP43" s="5105"/>
      <c r="NQ43" s="5105"/>
      <c r="NR43" s="5105"/>
      <c r="NS43" s="5105"/>
      <c r="NT43" s="5105"/>
      <c r="NU43" s="5105"/>
      <c r="NV43" s="5105"/>
      <c r="NW43" s="5105"/>
      <c r="NX43" s="5105"/>
    </row>
    <row r="44" spans="3:388" s="16" customFormat="1" ht="18.75" customHeight="1" thickTop="1">
      <c r="C44" s="1607"/>
      <c r="J44" s="1608"/>
      <c r="T44" s="434"/>
      <c r="U44" s="434"/>
      <c r="V44" s="434"/>
      <c r="W44" s="434"/>
      <c r="X44" s="434"/>
      <c r="Y44" s="434"/>
      <c r="Z44" s="434"/>
      <c r="AA44" s="434"/>
      <c r="AB44" s="434"/>
      <c r="AC44" s="434"/>
      <c r="AD44" s="434"/>
      <c r="AE44" s="434"/>
      <c r="AF44" s="434"/>
      <c r="AG44" s="434"/>
      <c r="AH44" s="434"/>
      <c r="AI44" s="434"/>
      <c r="AJ44" s="434"/>
      <c r="AK44" s="434"/>
      <c r="AL44" s="434"/>
      <c r="AM44" s="434"/>
      <c r="AN44" s="434"/>
      <c r="AO44" s="434"/>
      <c r="AP44" s="434"/>
      <c r="AQ44" s="434"/>
      <c r="AR44" s="434"/>
      <c r="AS44" s="434"/>
      <c r="AT44" s="434"/>
      <c r="AU44" s="434"/>
      <c r="AV44" s="434"/>
      <c r="AW44" s="434"/>
      <c r="AX44" s="434"/>
      <c r="AY44" s="434"/>
      <c r="AZ44" s="434"/>
      <c r="BA44" s="434"/>
      <c r="BB44" s="434"/>
      <c r="BC44" s="434"/>
      <c r="BD44" s="434"/>
      <c r="BE44" s="434"/>
      <c r="BF44" s="434"/>
      <c r="BG44" s="434"/>
      <c r="BH44" s="434"/>
      <c r="BI44" s="434"/>
      <c r="BJ44" s="434"/>
      <c r="BK44" s="434"/>
      <c r="BL44" s="434"/>
      <c r="BM44" s="434"/>
      <c r="BN44" s="434"/>
      <c r="BO44" s="434"/>
      <c r="BP44" s="434"/>
      <c r="BQ44" s="434"/>
      <c r="BR44" s="434"/>
      <c r="BS44" s="434"/>
      <c r="BT44" s="434"/>
      <c r="BU44" s="434"/>
      <c r="BV44" s="434"/>
      <c r="BW44" s="434"/>
      <c r="BX44" s="434"/>
      <c r="BY44" s="434"/>
      <c r="BZ44" s="434"/>
      <c r="CA44" s="434"/>
      <c r="CB44" s="434"/>
      <c r="CC44" s="434"/>
      <c r="CD44" s="434"/>
      <c r="CE44" s="434"/>
      <c r="CF44" s="434"/>
      <c r="CG44" s="434"/>
      <c r="CH44" s="434"/>
      <c r="CI44" s="434"/>
      <c r="CJ44" s="434"/>
      <c r="CK44" s="434"/>
      <c r="CL44" s="434"/>
      <c r="CM44" s="434"/>
      <c r="CN44" s="434"/>
      <c r="CP44" s="1607"/>
      <c r="DN44" s="42"/>
      <c r="DO44" s="1483"/>
      <c r="DP44" s="1609"/>
      <c r="DQ44" s="5090">
        <f>DQ12</f>
        <v>4</v>
      </c>
      <c r="DR44" s="5090"/>
      <c r="DS44" s="5090">
        <f t="shared" ref="DS44" si="331">DS12</f>
        <v>5</v>
      </c>
      <c r="DT44" s="5090"/>
      <c r="DU44" s="5090">
        <f t="shared" ref="DU44" si="332">DU12</f>
        <v>6</v>
      </c>
      <c r="DV44" s="5090"/>
      <c r="DW44" s="5090">
        <f t="shared" ref="DW44" si="333">DW12</f>
        <v>7</v>
      </c>
      <c r="DX44" s="5090"/>
      <c r="DY44" s="5090">
        <f t="shared" ref="DY44" si="334">DY12</f>
        <v>8</v>
      </c>
      <c r="DZ44" s="5090"/>
      <c r="EA44" s="5090">
        <f t="shared" ref="EA44" si="335">EA12</f>
        <v>9</v>
      </c>
      <c r="EB44" s="5090"/>
      <c r="EC44" s="5090">
        <f t="shared" ref="EC44" si="336">EC12</f>
        <v>10</v>
      </c>
      <c r="ED44" s="5090"/>
      <c r="EE44" s="5090">
        <f t="shared" ref="EE44" si="337">EE12</f>
        <v>11</v>
      </c>
      <c r="EF44" s="5090"/>
      <c r="EG44" s="5090">
        <f t="shared" ref="EG44" si="338">EG12</f>
        <v>12</v>
      </c>
      <c r="EH44" s="5090"/>
      <c r="EI44" s="5090">
        <f t="shared" ref="EI44" si="339">EI12</f>
        <v>13</v>
      </c>
      <c r="EJ44" s="5090"/>
      <c r="EK44" s="5090">
        <f t="shared" ref="EK44" si="340">EK12</f>
        <v>14</v>
      </c>
      <c r="EL44" s="5090"/>
      <c r="EM44" s="5090">
        <f t="shared" ref="EM44" si="341">EM12</f>
        <v>15</v>
      </c>
      <c r="EN44" s="5090"/>
      <c r="EO44" s="5090">
        <f t="shared" ref="EO44" si="342">EO12</f>
        <v>16</v>
      </c>
      <c r="EP44" s="5090"/>
      <c r="EQ44" s="5090">
        <f t="shared" ref="EQ44" si="343">EQ12</f>
        <v>17</v>
      </c>
      <c r="ER44" s="5090"/>
      <c r="ES44" s="5090">
        <f t="shared" ref="ES44" si="344">ES12</f>
        <v>18</v>
      </c>
      <c r="ET44" s="5090"/>
      <c r="EU44" s="5090">
        <f t="shared" ref="EU44" si="345">EU12</f>
        <v>19</v>
      </c>
      <c r="EV44" s="5090"/>
      <c r="EW44" s="5090">
        <f t="shared" ref="EW44" si="346">EW12</f>
        <v>20</v>
      </c>
      <c r="EX44" s="5090"/>
      <c r="EY44" s="5090">
        <f t="shared" ref="EY44" si="347">EY12</f>
        <v>21</v>
      </c>
      <c r="EZ44" s="5090"/>
      <c r="FA44" s="5090">
        <f t="shared" ref="FA44" si="348">FA12</f>
        <v>22</v>
      </c>
      <c r="FB44" s="5090"/>
      <c r="FC44" s="5090">
        <f t="shared" ref="FC44" si="349">FC12</f>
        <v>23</v>
      </c>
      <c r="FD44" s="5090"/>
      <c r="FE44" s="5090">
        <f t="shared" ref="FE44" si="350">FE12</f>
        <v>24</v>
      </c>
      <c r="FF44" s="5090"/>
      <c r="FG44" s="5090">
        <f t="shared" ref="FG44" si="351">FG12</f>
        <v>25</v>
      </c>
      <c r="FH44" s="5090"/>
      <c r="FI44" s="5090">
        <f t="shared" ref="FI44" si="352">FI12</f>
        <v>26</v>
      </c>
      <c r="FJ44" s="5090"/>
      <c r="FK44" s="5090">
        <f t="shared" ref="FK44" si="353">FK12</f>
        <v>27</v>
      </c>
      <c r="FL44" s="5090"/>
      <c r="FM44" s="5090">
        <f t="shared" ref="FM44" si="354">FM12</f>
        <v>28</v>
      </c>
      <c r="FN44" s="5090"/>
      <c r="FO44" s="5090">
        <f t="shared" ref="FO44" si="355">FO12</f>
        <v>29</v>
      </c>
      <c r="FP44" s="5090"/>
      <c r="FQ44" s="5090">
        <f t="shared" ref="FQ44" si="356">FQ12</f>
        <v>30</v>
      </c>
      <c r="FR44" s="5090"/>
      <c r="FS44" s="5090">
        <f t="shared" ref="FS44" si="357">FS12</f>
        <v>31</v>
      </c>
      <c r="FT44" s="5090"/>
      <c r="FU44" s="5090">
        <f t="shared" ref="FU44" si="358">FU12</f>
        <v>1</v>
      </c>
      <c r="FV44" s="5090"/>
      <c r="FW44" s="5090">
        <f t="shared" ref="FW44" si="359">FW12</f>
        <v>2</v>
      </c>
      <c r="FX44" s="5090"/>
      <c r="FY44" s="5090">
        <f t="shared" ref="FY44" si="360">FY12</f>
        <v>3</v>
      </c>
      <c r="FZ44" s="5090"/>
      <c r="GA44" s="5090">
        <f t="shared" ref="GA44" si="361">GA12</f>
        <v>4</v>
      </c>
      <c r="GB44" s="5090"/>
      <c r="GC44" s="5090">
        <f t="shared" ref="GC44" si="362">GC12</f>
        <v>5</v>
      </c>
      <c r="GD44" s="5090"/>
      <c r="GE44" s="5090">
        <f t="shared" ref="GE44" si="363">GE12</f>
        <v>6</v>
      </c>
      <c r="GF44" s="5090"/>
      <c r="GG44" s="5090">
        <f t="shared" ref="GG44" si="364">GG12</f>
        <v>7</v>
      </c>
      <c r="GH44" s="5090"/>
      <c r="GI44" s="16">
        <f>SUM(GI42:GI43)</f>
        <v>0</v>
      </c>
      <c r="GL44" s="1610"/>
      <c r="GM44" s="1610"/>
      <c r="GN44" s="1610"/>
      <c r="GO44" s="1610"/>
      <c r="GP44" s="1610"/>
      <c r="GQ44" s="1610"/>
      <c r="GR44" s="1610"/>
      <c r="GS44" s="1610"/>
      <c r="GT44" s="1610"/>
      <c r="GU44" s="1610"/>
      <c r="GV44" s="1610"/>
      <c r="GW44" s="1610"/>
      <c r="GX44" s="1610"/>
      <c r="GY44" s="1610"/>
      <c r="GZ44" s="1610"/>
      <c r="HA44" s="1610"/>
      <c r="HB44" s="1610"/>
      <c r="HC44" s="1610"/>
      <c r="HD44" s="1610"/>
      <c r="HE44" s="1610"/>
      <c r="HF44" s="1610"/>
      <c r="HG44" s="1610"/>
      <c r="HH44" s="1610"/>
      <c r="HI44" s="1610"/>
      <c r="HJ44" s="1610"/>
      <c r="HK44" s="1610"/>
      <c r="HL44" s="1610"/>
      <c r="HM44" s="1610"/>
      <c r="HN44" s="1610"/>
      <c r="HO44" s="1610"/>
      <c r="HP44" s="1610"/>
      <c r="HQ44" s="1610"/>
      <c r="HR44" s="1610"/>
      <c r="HS44" s="1610"/>
      <c r="HT44" s="1610"/>
      <c r="HU44" s="1610"/>
      <c r="HV44" s="1610"/>
      <c r="HW44" s="1610"/>
      <c r="HX44" s="1610"/>
      <c r="HY44" s="1610"/>
      <c r="HZ44" s="1610"/>
      <c r="IA44" s="1610"/>
      <c r="IB44" s="1610"/>
      <c r="IC44" s="1610"/>
      <c r="ID44" s="1610"/>
      <c r="IE44" s="1610"/>
      <c r="IF44" s="1610"/>
      <c r="IG44" s="1610"/>
      <c r="IH44" s="1610"/>
      <c r="II44" s="1610"/>
      <c r="IJ44" s="1610"/>
      <c r="IK44" s="1610"/>
      <c r="IL44" s="1610"/>
      <c r="IM44" s="1610"/>
      <c r="IN44" s="1610"/>
      <c r="IO44" s="1610"/>
      <c r="IP44" s="1610"/>
      <c r="IQ44" s="1610"/>
      <c r="IR44" s="1610"/>
      <c r="IS44" s="1610"/>
      <c r="IT44" s="1610"/>
      <c r="IU44" s="1610"/>
      <c r="IV44" s="1610"/>
      <c r="IW44" s="1610"/>
      <c r="IX44" s="1610"/>
      <c r="IY44" s="1610"/>
      <c r="IZ44" s="1610"/>
      <c r="JA44" s="1610"/>
      <c r="JB44" s="1610"/>
      <c r="JD44" s="29"/>
      <c r="JO44" s="1610"/>
      <c r="JP44" s="1610"/>
      <c r="JQ44" s="1610"/>
      <c r="JR44" s="1610"/>
      <c r="JS44" s="1610"/>
      <c r="JT44" s="1610"/>
      <c r="JU44" s="1610"/>
      <c r="JV44" s="1610"/>
      <c r="JW44" s="1610"/>
      <c r="JX44" s="1610"/>
      <c r="JY44" s="1610"/>
      <c r="JZ44" s="1610"/>
      <c r="KA44" s="1610"/>
      <c r="KB44" s="1610"/>
      <c r="KC44" s="1610"/>
      <c r="KD44" s="1610"/>
      <c r="KE44" s="1610"/>
      <c r="KF44" s="1610"/>
      <c r="KG44" s="1610"/>
      <c r="KH44" s="1610"/>
      <c r="KI44" s="1610"/>
      <c r="KJ44" s="1610"/>
      <c r="KK44" s="1610"/>
      <c r="KL44" s="1610"/>
      <c r="KM44" s="1610"/>
      <c r="KN44" s="1610"/>
      <c r="KO44" s="1610"/>
      <c r="KP44" s="1610"/>
      <c r="KQ44" s="1610"/>
      <c r="KR44" s="1610"/>
      <c r="KS44" s="1610"/>
      <c r="KT44" s="1610"/>
      <c r="KU44" s="1610"/>
      <c r="KV44" s="1610"/>
      <c r="KW44" s="1610"/>
      <c r="KX44" s="1610"/>
      <c r="KY44" s="1610"/>
      <c r="KZ44" s="1610"/>
      <c r="LA44" s="1610"/>
      <c r="LB44" s="1610"/>
      <c r="LC44" s="1610"/>
      <c r="LD44" s="1610"/>
      <c r="LE44" s="1610"/>
      <c r="LF44" s="1610"/>
      <c r="LG44" s="1610"/>
      <c r="LH44" s="1610"/>
      <c r="LI44" s="1610"/>
      <c r="LJ44" s="1610"/>
      <c r="LK44" s="1610"/>
      <c r="LL44" s="1610"/>
      <c r="LM44" s="1610"/>
      <c r="LN44" s="1610"/>
      <c r="LO44" s="1610"/>
      <c r="LP44" s="1610"/>
      <c r="LQ44" s="1610"/>
      <c r="LR44" s="1610"/>
      <c r="LS44" s="1610"/>
      <c r="LT44" s="1610"/>
      <c r="LU44" s="1610"/>
      <c r="LV44" s="1610"/>
      <c r="LW44" s="1610"/>
      <c r="LX44" s="1610"/>
      <c r="LY44" s="1610"/>
      <c r="LZ44" s="1610"/>
      <c r="MA44" s="1610"/>
      <c r="MB44" s="1610"/>
      <c r="MC44" s="1610"/>
      <c r="MD44" s="1610"/>
      <c r="ME44" s="1610"/>
      <c r="MH44" s="29"/>
      <c r="MP44" s="29"/>
      <c r="MQ44" s="29"/>
      <c r="MR44" s="434"/>
      <c r="MS44" s="434"/>
      <c r="MT44" s="434"/>
      <c r="MU44" s="434"/>
      <c r="MV44" s="434"/>
      <c r="MW44" s="434"/>
      <c r="MX44" s="434"/>
      <c r="MY44" s="434"/>
      <c r="MZ44" s="1611"/>
      <c r="NA44" s="29"/>
      <c r="NI44" s="1609"/>
    </row>
    <row r="45" spans="3:388" ht="12.75" hidden="1" customHeight="1">
      <c r="DZ45" s="1456">
        <f>EB42</f>
        <v>0</v>
      </c>
      <c r="EA45" s="1456">
        <f>ED42</f>
        <v>0</v>
      </c>
      <c r="EB45" s="1456">
        <f>EF42</f>
        <v>0</v>
      </c>
      <c r="EC45" s="1456">
        <f>EH42</f>
        <v>0</v>
      </c>
      <c r="ED45" s="1456">
        <f>EJ42</f>
        <v>0</v>
      </c>
      <c r="EQ45" s="1456"/>
      <c r="ER45" s="1456"/>
      <c r="FE45" s="1456"/>
      <c r="FF45" s="1456"/>
      <c r="FS45" s="1456"/>
      <c r="FT45" s="1456"/>
    </row>
    <row r="46" spans="3:388" ht="12.75" hidden="1" customHeight="1">
      <c r="EH46" s="1456" t="s">
        <v>168</v>
      </c>
    </row>
    <row r="47" spans="3:388" ht="12.75" hidden="1" customHeight="1">
      <c r="EH47" s="1456">
        <f>'BİLGİ GİR'!Z214</f>
        <v>1</v>
      </c>
    </row>
    <row r="48" spans="3:388" ht="12.75" hidden="1" customHeight="1"/>
    <row r="49" spans="102:169" ht="12.75" hidden="1" customHeight="1">
      <c r="DI49" s="1406"/>
      <c r="DJ49" s="1406"/>
      <c r="DK49" s="1406"/>
      <c r="DL49" s="1406"/>
      <c r="DM49" s="1406"/>
      <c r="DN49" s="1407"/>
      <c r="DO49" s="5093" t="s">
        <v>173</v>
      </c>
      <c r="DP49" s="5093"/>
      <c r="DQ49" s="5093"/>
      <c r="DR49" s="5093"/>
      <c r="DS49" s="5093"/>
      <c r="DT49" s="5093"/>
      <c r="DU49" s="5093"/>
      <c r="DV49" s="5093"/>
      <c r="EE49" s="1406"/>
      <c r="EF49" s="1406"/>
      <c r="EG49" s="1406"/>
      <c r="EH49" s="1406"/>
      <c r="EI49" s="1406"/>
      <c r="EJ49" s="1407"/>
      <c r="EK49" s="5093" t="s">
        <v>164</v>
      </c>
      <c r="EL49" s="5093"/>
      <c r="EM49" s="5093"/>
      <c r="EN49" s="5093"/>
      <c r="EO49" s="5093"/>
      <c r="EP49" s="5093"/>
      <c r="EQ49" s="5093"/>
      <c r="ER49" s="5093"/>
      <c r="EY49" s="1406"/>
      <c r="EZ49" s="1406"/>
      <c r="FA49" s="1406"/>
      <c r="FB49" s="1406"/>
      <c r="FC49" s="1406"/>
      <c r="FD49" s="1407"/>
      <c r="FE49" s="5093" t="s">
        <v>166</v>
      </c>
      <c r="FF49" s="5093"/>
      <c r="FG49" s="5093"/>
      <c r="FH49" s="5093"/>
      <c r="FI49" s="5093"/>
      <c r="FJ49" s="5093"/>
      <c r="FK49" s="5093"/>
      <c r="FL49" s="5093"/>
    </row>
    <row r="50" spans="102:169" ht="56.25" hidden="1" customHeight="1">
      <c r="CX50" s="1412"/>
      <c r="CY50" s="273"/>
      <c r="CZ50" s="349"/>
      <c r="DA50" s="349"/>
      <c r="DB50" s="349"/>
      <c r="DC50" s="349"/>
      <c r="DD50" s="349"/>
      <c r="DE50" s="349"/>
      <c r="DI50" s="1408" t="str">
        <f>'BİLGİ GİR'!$H$215</f>
        <v>EĞİTİM FAK.</v>
      </c>
      <c r="DJ50" s="1409" t="str">
        <f>'BİLGİ GİR'!$I$215</f>
        <v>FEN EDEBİYAT FAK.</v>
      </c>
      <c r="DK50" s="1409" t="str">
        <f>'BİLGİ GİR'!$J$215</f>
        <v>İLAHİYAT FAK.</v>
      </c>
      <c r="DL50" s="1409" t="str">
        <f>'BİLGİ GİR'!$K$215</f>
        <v>SAĞLIK BİL. FAK.</v>
      </c>
      <c r="DM50" s="1409" t="str">
        <f>'BİLGİ GİR'!$L$215</f>
        <v>MİMARLIK FAK.</v>
      </c>
      <c r="DN50" s="1410" t="str">
        <f>'BİLGİ GİR'!$M$215</f>
        <v>ZİRAAT FAK.</v>
      </c>
      <c r="DO50" s="4102" t="s">
        <v>37</v>
      </c>
      <c r="DP50" s="4102"/>
      <c r="DQ50" s="1367"/>
      <c r="DR50" s="1368">
        <v>1</v>
      </c>
      <c r="DS50" s="1369">
        <v>2</v>
      </c>
      <c r="DT50" s="1369">
        <v>3</v>
      </c>
      <c r="DU50" s="1369">
        <v>4</v>
      </c>
      <c r="DV50" s="1369">
        <v>5</v>
      </c>
      <c r="DW50" s="1370">
        <v>6</v>
      </c>
      <c r="EE50" s="1408" t="str">
        <f>'BİLGİ GİR'!$H$215</f>
        <v>EĞİTİM FAK.</v>
      </c>
      <c r="EF50" s="1409" t="str">
        <f>'BİLGİ GİR'!$I$215</f>
        <v>FEN EDEBİYAT FAK.</v>
      </c>
      <c r="EG50" s="1409" t="str">
        <f>'BİLGİ GİR'!$J$215</f>
        <v>İLAHİYAT FAK.</v>
      </c>
      <c r="EH50" s="1409" t="str">
        <f>'BİLGİ GİR'!$K$215</f>
        <v>SAĞLIK BİL. FAK.</v>
      </c>
      <c r="EI50" s="1409" t="str">
        <f>'BİLGİ GİR'!$L$215</f>
        <v>MİMARLIK FAK.</v>
      </c>
      <c r="EJ50" s="1410" t="str">
        <f>'BİLGİ GİR'!$M$215</f>
        <v>ZİRAAT FAK.</v>
      </c>
      <c r="EK50" s="4102" t="s">
        <v>37</v>
      </c>
      <c r="EL50" s="4102"/>
      <c r="EM50" s="1367"/>
      <c r="EN50" s="1368">
        <v>1</v>
      </c>
      <c r="EO50" s="1369">
        <v>2</v>
      </c>
      <c r="EP50" s="1369">
        <v>3</v>
      </c>
      <c r="EQ50" s="1369">
        <v>4</v>
      </c>
      <c r="ER50" s="1369">
        <v>5</v>
      </c>
      <c r="ES50" s="1370">
        <v>6</v>
      </c>
      <c r="EY50" s="1408" t="str">
        <f>'BİLGİ GİR'!$H$215</f>
        <v>EĞİTİM FAK.</v>
      </c>
      <c r="EZ50" s="1409" t="str">
        <f>'BİLGİ GİR'!$I$215</f>
        <v>FEN EDEBİYAT FAK.</v>
      </c>
      <c r="FA50" s="1409" t="str">
        <f>'BİLGİ GİR'!$J$215</f>
        <v>İLAHİYAT FAK.</v>
      </c>
      <c r="FB50" s="1409" t="str">
        <f>'BİLGİ GİR'!$K$215</f>
        <v>SAĞLIK BİL. FAK.</v>
      </c>
      <c r="FC50" s="1409" t="str">
        <f>'BİLGİ GİR'!$L$215</f>
        <v>MİMARLIK FAK.</v>
      </c>
      <c r="FD50" s="1410" t="str">
        <f>'BİLGİ GİR'!$M$215</f>
        <v>ZİRAAT FAK.</v>
      </c>
      <c r="FE50" s="4102" t="s">
        <v>37</v>
      </c>
      <c r="FF50" s="4102"/>
      <c r="FG50" s="1367"/>
      <c r="FH50" s="1368">
        <v>1</v>
      </c>
      <c r="FI50" s="1369">
        <v>2</v>
      </c>
      <c r="FJ50" s="1369">
        <v>3</v>
      </c>
      <c r="FK50" s="1369">
        <v>4</v>
      </c>
      <c r="FL50" s="1369">
        <v>5</v>
      </c>
      <c r="FM50" s="1370">
        <v>6</v>
      </c>
    </row>
    <row r="51" spans="102:169" ht="12.75" hidden="1" customHeight="1">
      <c r="CX51" s="4091"/>
      <c r="CY51" s="1455"/>
      <c r="CZ51" s="1455"/>
      <c r="DA51" s="1455"/>
      <c r="DB51" s="1455"/>
      <c r="DC51" s="1455"/>
      <c r="DD51" s="1455"/>
      <c r="DE51" s="1455"/>
      <c r="DI51" s="1383">
        <f>DR51</f>
        <v>0</v>
      </c>
      <c r="DJ51" s="1384">
        <f>DR53</f>
        <v>0</v>
      </c>
      <c r="DK51" s="1384">
        <f>DR55</f>
        <v>0</v>
      </c>
      <c r="DL51" s="1384">
        <f>DR57</f>
        <v>0</v>
      </c>
      <c r="DM51" s="1384">
        <f>DR59</f>
        <v>0</v>
      </c>
      <c r="DN51" s="1371">
        <f>DR61</f>
        <v>0</v>
      </c>
      <c r="DO51" s="4098">
        <v>1</v>
      </c>
      <c r="DP51" s="1372" t="s">
        <v>7</v>
      </c>
      <c r="DQ51" s="1373" t="str">
        <f>DI50&amp;DP51</f>
        <v>EĞİTİM FAK.T</v>
      </c>
      <c r="DR51" s="1374">
        <f>SUMIF($CP$16:$CP$41,$DQ51,CQ$16:CQ$41)</f>
        <v>0</v>
      </c>
      <c r="DS51" s="1375">
        <f t="shared" ref="DS51:DW51" si="365">SUMIF($CP$16:$CP$41,$DQ51,CR$16:CR$41)</f>
        <v>0</v>
      </c>
      <c r="DT51" s="1375">
        <f t="shared" si="365"/>
        <v>0</v>
      </c>
      <c r="DU51" s="1375">
        <f t="shared" si="365"/>
        <v>0</v>
      </c>
      <c r="DV51" s="1375">
        <f t="shared" si="365"/>
        <v>0</v>
      </c>
      <c r="DW51" s="1387">
        <f t="shared" si="365"/>
        <v>0</v>
      </c>
      <c r="EE51" s="1449">
        <f>EN51</f>
        <v>0</v>
      </c>
      <c r="EF51" s="1384">
        <f>EN53</f>
        <v>0</v>
      </c>
      <c r="EG51" s="1384">
        <f>EN55</f>
        <v>0</v>
      </c>
      <c r="EH51" s="1384">
        <f>EN57</f>
        <v>0</v>
      </c>
      <c r="EI51" s="1384">
        <f>EN59</f>
        <v>0</v>
      </c>
      <c r="EJ51" s="1371">
        <f>EN61</f>
        <v>0</v>
      </c>
      <c r="EK51" s="4098">
        <v>1</v>
      </c>
      <c r="EL51" s="1372" t="s">
        <v>7</v>
      </c>
      <c r="EM51" s="1373" t="str">
        <f>EE50&amp;EL51</f>
        <v>EĞİTİM FAK.T</v>
      </c>
      <c r="EN51" s="1374">
        <f>SUMIF($L$16:$L$41,$DQ51,M$16:M$41)</f>
        <v>0</v>
      </c>
      <c r="EO51" s="1375">
        <f>SUMIF($L$16:$L$41,$DQ51,N$16:N$41)</f>
        <v>0</v>
      </c>
      <c r="EP51" s="1375">
        <f>SUMIF($L$16:$L$41,$DQ51,O$16:O$41)</f>
        <v>0</v>
      </c>
      <c r="EQ51" s="1375">
        <f>SUMIF($L$16:$L$41,$DQ51,P$16:P$41)</f>
        <v>0</v>
      </c>
      <c r="ER51" s="1375">
        <f>SUMIF($L$16:$L$41,$DQ51,Q$16:Q$41)</f>
        <v>0</v>
      </c>
      <c r="ES51" s="1387"/>
      <c r="EY51" s="1449">
        <f>FH51</f>
        <v>0</v>
      </c>
      <c r="EZ51" s="1384">
        <f>FH53</f>
        <v>0</v>
      </c>
      <c r="FA51" s="1384">
        <f>FH55</f>
        <v>0</v>
      </c>
      <c r="FB51" s="1384">
        <f>FH57</f>
        <v>0</v>
      </c>
      <c r="FC51" s="1384">
        <f>FH59</f>
        <v>0</v>
      </c>
      <c r="FD51" s="1371">
        <f>FH61</f>
        <v>0</v>
      </c>
      <c r="FE51" s="4098">
        <v>1</v>
      </c>
      <c r="FF51" s="1372" t="s">
        <v>7</v>
      </c>
      <c r="FG51" s="1373" t="str">
        <f>EY50&amp;FF51</f>
        <v>EĞİTİM FAK.T</v>
      </c>
      <c r="FH51" s="1374">
        <f>SUMIF($C$16:$C$41,$DQ51,D$16:D$41)</f>
        <v>0</v>
      </c>
      <c r="FI51" s="1375">
        <f t="shared" ref="FI51:FI62" si="366">SUMIF($C$16:$C$41,$DQ51,E$16:E$41)</f>
        <v>0</v>
      </c>
      <c r="FJ51" s="1375">
        <f t="shared" ref="FJ51:FJ62" si="367">SUMIF($C$16:$C$41,$DQ51,F$16:F$41)</f>
        <v>0</v>
      </c>
      <c r="FK51" s="1375">
        <f t="shared" ref="FK51:FK62" si="368">SUMIF($C$16:$C$41,$DQ51,G$16:G$41)</f>
        <v>0</v>
      </c>
      <c r="FL51" s="1375">
        <f t="shared" ref="FL51:FL62" si="369">SUMIF($C$16:$C$41,$DQ51,H$16:H$41)</f>
        <v>0</v>
      </c>
      <c r="FM51" s="1387"/>
    </row>
    <row r="52" spans="102:169" ht="13.5" hidden="1" customHeight="1" thickBot="1">
      <c r="CX52" s="4091"/>
      <c r="CY52" s="1455"/>
      <c r="CZ52" s="1283"/>
      <c r="DA52" s="1283"/>
      <c r="DB52" s="1283"/>
      <c r="DC52" s="1283"/>
      <c r="DD52" s="1283"/>
      <c r="DE52" s="1283"/>
      <c r="DI52" s="1385">
        <f>DR52</f>
        <v>0</v>
      </c>
      <c r="DJ52" s="1386">
        <f>DR54</f>
        <v>0</v>
      </c>
      <c r="DK52" s="1386">
        <f>DR56</f>
        <v>0</v>
      </c>
      <c r="DL52" s="1386">
        <f>DR58</f>
        <v>0</v>
      </c>
      <c r="DM52" s="1386">
        <f>DR60</f>
        <v>0</v>
      </c>
      <c r="DN52" s="1366">
        <f>DR62</f>
        <v>0</v>
      </c>
      <c r="DO52" s="4099"/>
      <c r="DP52" s="1376" t="s">
        <v>8</v>
      </c>
      <c r="DQ52" s="1377" t="str">
        <f>DI50&amp;DP52</f>
        <v>EĞİTİM FAK.D</v>
      </c>
      <c r="DR52" s="1378">
        <f t="shared" ref="DR52:DR62" si="370">SUMIF($CP$16:$CP$41,$DQ52,CQ$16:CQ$41)</f>
        <v>0</v>
      </c>
      <c r="DS52" s="1379">
        <f t="shared" ref="DS52:DS62" si="371">SUMIF($CP$16:$CP$41,$DQ52,CR$16:CR$41)</f>
        <v>0</v>
      </c>
      <c r="DT52" s="1379">
        <f t="shared" ref="DT52:DT62" si="372">SUMIF($CP$16:$CP$41,$DQ52,CS$16:CS$41)</f>
        <v>0</v>
      </c>
      <c r="DU52" s="1379">
        <f t="shared" ref="DU52:DU62" si="373">SUMIF($CP$16:$CP$41,$DQ52,CT$16:CT$41)</f>
        <v>0</v>
      </c>
      <c r="DV52" s="1379">
        <f t="shared" ref="DV52:DV62" si="374">SUMIF($CP$16:$CP$41,$DQ52,CU$16:CU$41)</f>
        <v>0</v>
      </c>
      <c r="DW52" s="1388">
        <f t="shared" ref="DW52:DW62" si="375">SUMIF($CP$16:$CP$41,$DQ52,CV$16:CV$41)</f>
        <v>0</v>
      </c>
      <c r="EE52" s="1385">
        <f>EN52</f>
        <v>0</v>
      </c>
      <c r="EF52" s="1386">
        <f>EN54</f>
        <v>0</v>
      </c>
      <c r="EG52" s="1386">
        <f>EN56</f>
        <v>0</v>
      </c>
      <c r="EH52" s="1386">
        <f>EN58</f>
        <v>0</v>
      </c>
      <c r="EI52" s="1386">
        <f>EN60</f>
        <v>0</v>
      </c>
      <c r="EJ52" s="1366">
        <f>EN62</f>
        <v>0</v>
      </c>
      <c r="EK52" s="4099"/>
      <c r="EL52" s="1376" t="s">
        <v>8</v>
      </c>
      <c r="EM52" s="1377" t="str">
        <f>EE50&amp;EL52</f>
        <v>EĞİTİM FAK.D</v>
      </c>
      <c r="EN52" s="1378">
        <f t="shared" ref="EN52:EN62" si="376">SUMIF($L$16:$L$41,$DQ52,M$16:M$41)</f>
        <v>0</v>
      </c>
      <c r="EO52" s="1379">
        <f t="shared" ref="EO52:EO62" si="377">SUMIF($L$16:$L$41,$DQ52,N$16:N$41)</f>
        <v>0</v>
      </c>
      <c r="EP52" s="1379">
        <f t="shared" ref="EP52:EP62" si="378">SUMIF($L$16:$L$41,$DQ52,O$16:O$41)</f>
        <v>0</v>
      </c>
      <c r="EQ52" s="1379">
        <f t="shared" ref="EQ52:EQ62" si="379">SUMIF($L$16:$L$41,$DQ52,P$16:P$41)</f>
        <v>0</v>
      </c>
      <c r="ER52" s="1379">
        <f>SUMIF($L$16:$L$41,$DQ$52,Q$16:Q$41)</f>
        <v>0</v>
      </c>
      <c r="ES52" s="1388"/>
      <c r="EY52" s="1385">
        <f>FH52</f>
        <v>0</v>
      </c>
      <c r="EZ52" s="1386">
        <f>FH54</f>
        <v>0</v>
      </c>
      <c r="FA52" s="1386">
        <f>FH56</f>
        <v>0</v>
      </c>
      <c r="FB52" s="1386">
        <f>FH58</f>
        <v>0</v>
      </c>
      <c r="FC52" s="1386">
        <f>FH60</f>
        <v>0</v>
      </c>
      <c r="FD52" s="1366">
        <f>FH62</f>
        <v>0</v>
      </c>
      <c r="FE52" s="4099"/>
      <c r="FF52" s="1376" t="s">
        <v>8</v>
      </c>
      <c r="FG52" s="1377" t="str">
        <f>EY50&amp;FF52</f>
        <v>EĞİTİM FAK.D</v>
      </c>
      <c r="FH52" s="1378">
        <f t="shared" ref="FH52:FH62" si="380">SUMIF($C$16:$C$41,$DQ52,D$16:D$41)</f>
        <v>0</v>
      </c>
      <c r="FI52" s="1379">
        <f t="shared" si="366"/>
        <v>0</v>
      </c>
      <c r="FJ52" s="1379">
        <f t="shared" si="367"/>
        <v>0</v>
      </c>
      <c r="FK52" s="1379">
        <f t="shared" si="368"/>
        <v>0</v>
      </c>
      <c r="FL52" s="1379">
        <f t="shared" si="369"/>
        <v>0</v>
      </c>
      <c r="FM52" s="1388"/>
    </row>
    <row r="53" spans="102:169" ht="12.75" hidden="1" customHeight="1">
      <c r="CX53" s="4091"/>
      <c r="CY53" s="1414"/>
      <c r="CZ53" s="1455"/>
      <c r="DA53" s="1455"/>
      <c r="DB53" s="1455"/>
      <c r="DC53" s="1455"/>
      <c r="DD53" s="1455"/>
      <c r="DE53" s="1455"/>
      <c r="DI53" s="1383">
        <f>DS51</f>
        <v>0</v>
      </c>
      <c r="DJ53" s="1384">
        <f>DS53</f>
        <v>0</v>
      </c>
      <c r="DK53" s="1384">
        <f>DS55</f>
        <v>0</v>
      </c>
      <c r="DL53" s="1384">
        <f>DS57</f>
        <v>0</v>
      </c>
      <c r="DM53" s="1384">
        <f>DS59</f>
        <v>0</v>
      </c>
      <c r="DN53" s="1371">
        <f>DS61</f>
        <v>0</v>
      </c>
      <c r="DO53" s="4092">
        <v>2</v>
      </c>
      <c r="DP53" s="1380" t="s">
        <v>7</v>
      </c>
      <c r="DQ53" s="1373" t="str">
        <f>DJ50&amp;DP53</f>
        <v>FEN EDEBİYAT FAK.T</v>
      </c>
      <c r="DR53" s="1374">
        <f t="shared" si="370"/>
        <v>0</v>
      </c>
      <c r="DS53" s="1375">
        <f t="shared" si="371"/>
        <v>0</v>
      </c>
      <c r="DT53" s="1375">
        <f t="shared" si="372"/>
        <v>0</v>
      </c>
      <c r="DU53" s="1375">
        <f t="shared" si="373"/>
        <v>0</v>
      </c>
      <c r="DV53" s="1375">
        <f t="shared" si="374"/>
        <v>0</v>
      </c>
      <c r="DW53" s="1387">
        <f t="shared" si="375"/>
        <v>0</v>
      </c>
      <c r="EE53" s="1383">
        <f>EO51</f>
        <v>0</v>
      </c>
      <c r="EF53" s="1384">
        <f>EO53</f>
        <v>0</v>
      </c>
      <c r="EG53" s="1384">
        <f>EO55</f>
        <v>0</v>
      </c>
      <c r="EH53" s="1384">
        <f>EO57</f>
        <v>0</v>
      </c>
      <c r="EI53" s="1384">
        <f>EO59</f>
        <v>0</v>
      </c>
      <c r="EJ53" s="1371">
        <f>EO61</f>
        <v>0</v>
      </c>
      <c r="EK53" s="4092">
        <v>2</v>
      </c>
      <c r="EL53" s="1380" t="s">
        <v>7</v>
      </c>
      <c r="EM53" s="1373" t="str">
        <f>EF50&amp;EL53</f>
        <v>FEN EDEBİYAT FAK.T</v>
      </c>
      <c r="EN53" s="1374">
        <f t="shared" si="376"/>
        <v>0</v>
      </c>
      <c r="EO53" s="1375">
        <f t="shared" si="377"/>
        <v>0</v>
      </c>
      <c r="EP53" s="1375">
        <f t="shared" si="378"/>
        <v>0</v>
      </c>
      <c r="EQ53" s="1375">
        <f t="shared" si="379"/>
        <v>0</v>
      </c>
      <c r="ER53" s="1375">
        <f>SUMIF($L$16:$L$41,$DQ$53,Q$16:Q$41)</f>
        <v>0</v>
      </c>
      <c r="ES53" s="1387"/>
      <c r="EY53" s="1383">
        <f>FI51</f>
        <v>0</v>
      </c>
      <c r="EZ53" s="1384">
        <f>FI53</f>
        <v>0</v>
      </c>
      <c r="FA53" s="1384">
        <f>FI55</f>
        <v>0</v>
      </c>
      <c r="FB53" s="1384">
        <f>FI57</f>
        <v>0</v>
      </c>
      <c r="FC53" s="1384">
        <f>FI59</f>
        <v>0</v>
      </c>
      <c r="FD53" s="1371">
        <f>FI61</f>
        <v>0</v>
      </c>
      <c r="FE53" s="4092">
        <v>2</v>
      </c>
      <c r="FF53" s="1380" t="s">
        <v>7</v>
      </c>
      <c r="FG53" s="1373" t="str">
        <f>EZ50&amp;FF53</f>
        <v>FEN EDEBİYAT FAK.T</v>
      </c>
      <c r="FH53" s="1374">
        <f t="shared" si="380"/>
        <v>0</v>
      </c>
      <c r="FI53" s="1375">
        <f t="shared" si="366"/>
        <v>0</v>
      </c>
      <c r="FJ53" s="1375">
        <f t="shared" si="367"/>
        <v>0</v>
      </c>
      <c r="FK53" s="1375">
        <f t="shared" si="368"/>
        <v>0</v>
      </c>
      <c r="FL53" s="1375">
        <f t="shared" si="369"/>
        <v>0</v>
      </c>
      <c r="FM53" s="1387"/>
    </row>
    <row r="54" spans="102:169" ht="13.5" hidden="1" customHeight="1" thickBot="1">
      <c r="CX54" s="4091"/>
      <c r="CY54" s="1414"/>
      <c r="CZ54" s="1283"/>
      <c r="DA54" s="1283"/>
      <c r="DB54" s="1283"/>
      <c r="DC54" s="1283"/>
      <c r="DD54" s="1283"/>
      <c r="DE54" s="1283"/>
      <c r="DI54" s="1385">
        <f>DS52</f>
        <v>0</v>
      </c>
      <c r="DJ54" s="1386">
        <f>DS54</f>
        <v>0</v>
      </c>
      <c r="DK54" s="1386">
        <f>DS56</f>
        <v>0</v>
      </c>
      <c r="DL54" s="1386">
        <f>DS58</f>
        <v>0</v>
      </c>
      <c r="DM54" s="1386">
        <f>DS60</f>
        <v>0</v>
      </c>
      <c r="DN54" s="1366">
        <f>DS62</f>
        <v>0</v>
      </c>
      <c r="DO54" s="4093"/>
      <c r="DP54" s="1381" t="s">
        <v>8</v>
      </c>
      <c r="DQ54" s="1377" t="str">
        <f>DJ50&amp;DP54</f>
        <v>FEN EDEBİYAT FAK.D</v>
      </c>
      <c r="DR54" s="1378">
        <f t="shared" si="370"/>
        <v>0</v>
      </c>
      <c r="DS54" s="1379">
        <f t="shared" si="371"/>
        <v>0</v>
      </c>
      <c r="DT54" s="1379">
        <f t="shared" si="372"/>
        <v>0</v>
      </c>
      <c r="DU54" s="1379">
        <f t="shared" si="373"/>
        <v>0</v>
      </c>
      <c r="DV54" s="1379">
        <f t="shared" si="374"/>
        <v>0</v>
      </c>
      <c r="DW54" s="1388">
        <f t="shared" si="375"/>
        <v>0</v>
      </c>
      <c r="EE54" s="1385">
        <f>EO52</f>
        <v>0</v>
      </c>
      <c r="EF54" s="1386">
        <f>EO54</f>
        <v>0</v>
      </c>
      <c r="EG54" s="1386">
        <f>EO56</f>
        <v>0</v>
      </c>
      <c r="EH54" s="1386">
        <f>EO58</f>
        <v>0</v>
      </c>
      <c r="EI54" s="1386">
        <f>EO60</f>
        <v>0</v>
      </c>
      <c r="EJ54" s="1366">
        <f>EO62</f>
        <v>0</v>
      </c>
      <c r="EK54" s="4093"/>
      <c r="EL54" s="1381" t="s">
        <v>8</v>
      </c>
      <c r="EM54" s="1377" t="str">
        <f>EF50&amp;EL54</f>
        <v>FEN EDEBİYAT FAK.D</v>
      </c>
      <c r="EN54" s="1378">
        <f t="shared" si="376"/>
        <v>0</v>
      </c>
      <c r="EO54" s="1379">
        <f t="shared" si="377"/>
        <v>0</v>
      </c>
      <c r="EP54" s="1379">
        <f t="shared" si="378"/>
        <v>0</v>
      </c>
      <c r="EQ54" s="1379">
        <f t="shared" si="379"/>
        <v>0</v>
      </c>
      <c r="ER54" s="1379">
        <f>SUMIF($L$16:$L$41,$DQ$54,Q$16:Q$41)</f>
        <v>0</v>
      </c>
      <c r="ES54" s="1388"/>
      <c r="EY54" s="1385">
        <f>FI52</f>
        <v>0</v>
      </c>
      <c r="EZ54" s="1386">
        <f>FI54</f>
        <v>0</v>
      </c>
      <c r="FA54" s="1386">
        <f>FI56</f>
        <v>0</v>
      </c>
      <c r="FB54" s="1386">
        <f>FI58</f>
        <v>0</v>
      </c>
      <c r="FC54" s="1386">
        <f>FI60</f>
        <v>0</v>
      </c>
      <c r="FD54" s="1366">
        <f>FI62</f>
        <v>0</v>
      </c>
      <c r="FE54" s="4093"/>
      <c r="FF54" s="1381" t="s">
        <v>8</v>
      </c>
      <c r="FG54" s="1377" t="str">
        <f>EZ50&amp;FF54</f>
        <v>FEN EDEBİYAT FAK.D</v>
      </c>
      <c r="FH54" s="1378">
        <f t="shared" si="380"/>
        <v>0</v>
      </c>
      <c r="FI54" s="1379">
        <f t="shared" si="366"/>
        <v>0</v>
      </c>
      <c r="FJ54" s="1379">
        <f t="shared" si="367"/>
        <v>0</v>
      </c>
      <c r="FK54" s="1379">
        <f t="shared" si="368"/>
        <v>0</v>
      </c>
      <c r="FL54" s="1379">
        <f t="shared" si="369"/>
        <v>0</v>
      </c>
      <c r="FM54" s="1388"/>
    </row>
    <row r="55" spans="102:169" ht="12.75" hidden="1" customHeight="1">
      <c r="CX55" s="4091"/>
      <c r="CY55" s="1455"/>
      <c r="CZ55" s="1455"/>
      <c r="DA55" s="1455"/>
      <c r="DB55" s="1455"/>
      <c r="DC55" s="1455"/>
      <c r="DD55" s="1455"/>
      <c r="DE55" s="1455"/>
      <c r="DI55" s="1383">
        <f>DT51</f>
        <v>0</v>
      </c>
      <c r="DJ55" s="1384">
        <f>DT53</f>
        <v>0</v>
      </c>
      <c r="DK55" s="1384">
        <f>DT55</f>
        <v>0</v>
      </c>
      <c r="DL55" s="1384">
        <f>DT57</f>
        <v>0</v>
      </c>
      <c r="DM55" s="1384">
        <f>DT59</f>
        <v>0</v>
      </c>
      <c r="DN55" s="1371">
        <f>DT61</f>
        <v>0</v>
      </c>
      <c r="DO55" s="4098">
        <v>3</v>
      </c>
      <c r="DP55" s="1372" t="s">
        <v>7</v>
      </c>
      <c r="DQ55" s="1373" t="str">
        <f>DK50&amp;DP55</f>
        <v>İLAHİYAT FAK.T</v>
      </c>
      <c r="DR55" s="1374">
        <f t="shared" si="370"/>
        <v>0</v>
      </c>
      <c r="DS55" s="1375">
        <f t="shared" si="371"/>
        <v>0</v>
      </c>
      <c r="DT55" s="1375">
        <f t="shared" si="372"/>
        <v>0</v>
      </c>
      <c r="DU55" s="1375">
        <f t="shared" si="373"/>
        <v>0</v>
      </c>
      <c r="DV55" s="1375">
        <f t="shared" si="374"/>
        <v>0</v>
      </c>
      <c r="DW55" s="1387">
        <f t="shared" si="375"/>
        <v>0</v>
      </c>
      <c r="EE55" s="1383">
        <f>EP51</f>
        <v>0</v>
      </c>
      <c r="EF55" s="1384">
        <f>EP53</f>
        <v>0</v>
      </c>
      <c r="EG55" s="1384">
        <f>EP55</f>
        <v>0</v>
      </c>
      <c r="EH55" s="1384">
        <f>EP57</f>
        <v>0</v>
      </c>
      <c r="EI55" s="1384">
        <f>EP59</f>
        <v>0</v>
      </c>
      <c r="EJ55" s="1371">
        <f>EP61</f>
        <v>0</v>
      </c>
      <c r="EK55" s="4098">
        <v>3</v>
      </c>
      <c r="EL55" s="1372" t="s">
        <v>7</v>
      </c>
      <c r="EM55" s="1373" t="str">
        <f>EG50&amp;EL55</f>
        <v>İLAHİYAT FAK.T</v>
      </c>
      <c r="EN55" s="1374">
        <f t="shared" si="376"/>
        <v>0</v>
      </c>
      <c r="EO55" s="1375">
        <f t="shared" si="377"/>
        <v>0</v>
      </c>
      <c r="EP55" s="1375">
        <f t="shared" si="378"/>
        <v>0</v>
      </c>
      <c r="EQ55" s="1375">
        <f t="shared" si="379"/>
        <v>0</v>
      </c>
      <c r="ER55" s="1375">
        <f>SUMIF($L$16:$L$41,$DQ$55,Q$16:Q$41)</f>
        <v>0</v>
      </c>
      <c r="ES55" s="1387"/>
      <c r="EY55" s="1383">
        <f>FJ51</f>
        <v>0</v>
      </c>
      <c r="EZ55" s="1384">
        <f>FJ53</f>
        <v>0</v>
      </c>
      <c r="FA55" s="1384">
        <f>FJ55</f>
        <v>0</v>
      </c>
      <c r="FB55" s="1384">
        <f>FJ57</f>
        <v>0</v>
      </c>
      <c r="FC55" s="1384">
        <f>FJ59</f>
        <v>0</v>
      </c>
      <c r="FD55" s="1371">
        <f>FJ61</f>
        <v>0</v>
      </c>
      <c r="FE55" s="4098">
        <v>3</v>
      </c>
      <c r="FF55" s="1372" t="s">
        <v>7</v>
      </c>
      <c r="FG55" s="1373" t="str">
        <f>FA50&amp;FF55</f>
        <v>İLAHİYAT FAK.T</v>
      </c>
      <c r="FH55" s="1374">
        <f t="shared" si="380"/>
        <v>0</v>
      </c>
      <c r="FI55" s="1375">
        <f t="shared" si="366"/>
        <v>0</v>
      </c>
      <c r="FJ55" s="1375">
        <f t="shared" si="367"/>
        <v>0</v>
      </c>
      <c r="FK55" s="1375">
        <f t="shared" si="368"/>
        <v>0</v>
      </c>
      <c r="FL55" s="1375">
        <f t="shared" si="369"/>
        <v>0</v>
      </c>
      <c r="FM55" s="1387"/>
    </row>
    <row r="56" spans="102:169" ht="13.5" hidden="1" customHeight="1" thickBot="1">
      <c r="CX56" s="4091"/>
      <c r="CY56" s="1455"/>
      <c r="CZ56" s="1283"/>
      <c r="DA56" s="1283"/>
      <c r="DB56" s="1283"/>
      <c r="DC56" s="1283"/>
      <c r="DD56" s="1283"/>
      <c r="DE56" s="1283"/>
      <c r="DI56" s="1385">
        <f>DT52</f>
        <v>0</v>
      </c>
      <c r="DJ56" s="1386">
        <f>DT54</f>
        <v>0</v>
      </c>
      <c r="DK56" s="1386">
        <f>DT56</f>
        <v>0</v>
      </c>
      <c r="DL56" s="1386">
        <f>DT58</f>
        <v>0</v>
      </c>
      <c r="DM56" s="1386">
        <f>DT60</f>
        <v>0</v>
      </c>
      <c r="DN56" s="1366">
        <f>DT62</f>
        <v>0</v>
      </c>
      <c r="DO56" s="4099"/>
      <c r="DP56" s="1376" t="s">
        <v>8</v>
      </c>
      <c r="DQ56" s="1377" t="str">
        <f>DK50&amp;DP56</f>
        <v>İLAHİYAT FAK.D</v>
      </c>
      <c r="DR56" s="1378">
        <f t="shared" si="370"/>
        <v>0</v>
      </c>
      <c r="DS56" s="1379">
        <f t="shared" si="371"/>
        <v>0</v>
      </c>
      <c r="DT56" s="1379">
        <f t="shared" si="372"/>
        <v>0</v>
      </c>
      <c r="DU56" s="1379">
        <f t="shared" si="373"/>
        <v>0</v>
      </c>
      <c r="DV56" s="1379">
        <f t="shared" si="374"/>
        <v>0</v>
      </c>
      <c r="DW56" s="1388">
        <f t="shared" si="375"/>
        <v>0</v>
      </c>
      <c r="EE56" s="1385">
        <f>EP52</f>
        <v>0</v>
      </c>
      <c r="EF56" s="1386">
        <f>EP54</f>
        <v>0</v>
      </c>
      <c r="EG56" s="1386">
        <f>EP56</f>
        <v>0</v>
      </c>
      <c r="EH56" s="1386">
        <f>EP58</f>
        <v>0</v>
      </c>
      <c r="EI56" s="1386">
        <f>EP60</f>
        <v>0</v>
      </c>
      <c r="EJ56" s="1366">
        <f>EP62</f>
        <v>0</v>
      </c>
      <c r="EK56" s="4099"/>
      <c r="EL56" s="1376" t="s">
        <v>8</v>
      </c>
      <c r="EM56" s="1377" t="str">
        <f>EG50&amp;EL56</f>
        <v>İLAHİYAT FAK.D</v>
      </c>
      <c r="EN56" s="1378">
        <f t="shared" si="376"/>
        <v>0</v>
      </c>
      <c r="EO56" s="1379">
        <f t="shared" si="377"/>
        <v>0</v>
      </c>
      <c r="EP56" s="1379">
        <f t="shared" si="378"/>
        <v>0</v>
      </c>
      <c r="EQ56" s="1379">
        <f t="shared" si="379"/>
        <v>0</v>
      </c>
      <c r="ER56" s="1379">
        <f>SUMIF($L$16:$L$41,$DQ$56,Q$16:Q$41)</f>
        <v>0</v>
      </c>
      <c r="ES56" s="1388"/>
      <c r="EY56" s="1385">
        <f>FJ52</f>
        <v>0</v>
      </c>
      <c r="EZ56" s="1386">
        <f>FJ54</f>
        <v>0</v>
      </c>
      <c r="FA56" s="1386">
        <f>FJ56</f>
        <v>0</v>
      </c>
      <c r="FB56" s="1386">
        <f>FJ58</f>
        <v>0</v>
      </c>
      <c r="FC56" s="1386">
        <f>FJ60</f>
        <v>0</v>
      </c>
      <c r="FD56" s="1366">
        <f>FJ62</f>
        <v>0</v>
      </c>
      <c r="FE56" s="4099"/>
      <c r="FF56" s="1376" t="s">
        <v>8</v>
      </c>
      <c r="FG56" s="1377" t="str">
        <f>FA50&amp;FF56</f>
        <v>İLAHİYAT FAK.D</v>
      </c>
      <c r="FH56" s="1378">
        <f t="shared" si="380"/>
        <v>0</v>
      </c>
      <c r="FI56" s="1379">
        <f t="shared" si="366"/>
        <v>0</v>
      </c>
      <c r="FJ56" s="1379">
        <f t="shared" si="367"/>
        <v>0</v>
      </c>
      <c r="FK56" s="1379">
        <f t="shared" si="368"/>
        <v>0</v>
      </c>
      <c r="FL56" s="1379">
        <f t="shared" si="369"/>
        <v>0</v>
      </c>
      <c r="FM56" s="1388"/>
    </row>
    <row r="57" spans="102:169" ht="12.75" hidden="1" customHeight="1">
      <c r="CX57" s="4091"/>
      <c r="CY57" s="1414"/>
      <c r="CZ57" s="1455"/>
      <c r="DA57" s="1455"/>
      <c r="DB57" s="1455"/>
      <c r="DC57" s="1455"/>
      <c r="DD57" s="1455"/>
      <c r="DE57" s="1455"/>
      <c r="DI57" s="1383">
        <f>DU51</f>
        <v>0</v>
      </c>
      <c r="DJ57" s="1384">
        <f>DU53</f>
        <v>0</v>
      </c>
      <c r="DK57" s="1384">
        <f>DU55</f>
        <v>0</v>
      </c>
      <c r="DL57" s="1384">
        <f>DU57</f>
        <v>0</v>
      </c>
      <c r="DM57" s="1384">
        <f>DU59</f>
        <v>0</v>
      </c>
      <c r="DN57" s="1371">
        <f>DU61</f>
        <v>0</v>
      </c>
      <c r="DO57" s="4092">
        <v>4</v>
      </c>
      <c r="DP57" s="1380" t="s">
        <v>7</v>
      </c>
      <c r="DQ57" s="1373" t="str">
        <f>DL50&amp;DP57</f>
        <v>SAĞLIK BİL. FAK.T</v>
      </c>
      <c r="DR57" s="1374">
        <f t="shared" si="370"/>
        <v>0</v>
      </c>
      <c r="DS57" s="1375">
        <f t="shared" si="371"/>
        <v>0</v>
      </c>
      <c r="DT57" s="1375">
        <f t="shared" si="372"/>
        <v>0</v>
      </c>
      <c r="DU57" s="1375">
        <f t="shared" si="373"/>
        <v>0</v>
      </c>
      <c r="DV57" s="1375">
        <f t="shared" si="374"/>
        <v>0</v>
      </c>
      <c r="DW57" s="1387">
        <f t="shared" si="375"/>
        <v>0</v>
      </c>
      <c r="EE57" s="1383">
        <f>EQ51</f>
        <v>0</v>
      </c>
      <c r="EF57" s="1384">
        <f>EQ53</f>
        <v>0</v>
      </c>
      <c r="EG57" s="1384">
        <f>EQ55</f>
        <v>0</v>
      </c>
      <c r="EH57" s="1384">
        <f>EQ57</f>
        <v>0</v>
      </c>
      <c r="EI57" s="1384">
        <f>EQ59</f>
        <v>0</v>
      </c>
      <c r="EJ57" s="1371">
        <f>EQ61</f>
        <v>0</v>
      </c>
      <c r="EK57" s="4092">
        <v>4</v>
      </c>
      <c r="EL57" s="1380" t="s">
        <v>7</v>
      </c>
      <c r="EM57" s="1373" t="str">
        <f>EH50&amp;EL57</f>
        <v>SAĞLIK BİL. FAK.T</v>
      </c>
      <c r="EN57" s="1374">
        <f t="shared" si="376"/>
        <v>0</v>
      </c>
      <c r="EO57" s="1375">
        <f t="shared" si="377"/>
        <v>0</v>
      </c>
      <c r="EP57" s="1375">
        <f t="shared" si="378"/>
        <v>0</v>
      </c>
      <c r="EQ57" s="1375">
        <f t="shared" si="379"/>
        <v>0</v>
      </c>
      <c r="ER57" s="1375">
        <f>SUMIF($L$16:$L$41,$DQ$57,Q$16:Q$41)</f>
        <v>0</v>
      </c>
      <c r="ES57" s="1387"/>
      <c r="EY57" s="1383">
        <f>FK51</f>
        <v>0</v>
      </c>
      <c r="EZ57" s="1384">
        <f>FK53</f>
        <v>0</v>
      </c>
      <c r="FA57" s="1384">
        <f>FK55</f>
        <v>0</v>
      </c>
      <c r="FB57" s="1384">
        <f>FK57</f>
        <v>0</v>
      </c>
      <c r="FC57" s="1384">
        <f>FK59</f>
        <v>0</v>
      </c>
      <c r="FD57" s="1371">
        <f>FK61</f>
        <v>0</v>
      </c>
      <c r="FE57" s="4092">
        <v>4</v>
      </c>
      <c r="FF57" s="1380" t="s">
        <v>7</v>
      </c>
      <c r="FG57" s="1373" t="str">
        <f>FB50&amp;FF57</f>
        <v>SAĞLIK BİL. FAK.T</v>
      </c>
      <c r="FH57" s="1374">
        <f t="shared" si="380"/>
        <v>0</v>
      </c>
      <c r="FI57" s="1375">
        <f t="shared" si="366"/>
        <v>0</v>
      </c>
      <c r="FJ57" s="1375">
        <f t="shared" si="367"/>
        <v>0</v>
      </c>
      <c r="FK57" s="1375">
        <f t="shared" si="368"/>
        <v>0</v>
      </c>
      <c r="FL57" s="1375">
        <f t="shared" si="369"/>
        <v>0</v>
      </c>
      <c r="FM57" s="1387"/>
    </row>
    <row r="58" spans="102:169" ht="13.5" hidden="1" customHeight="1" thickBot="1">
      <c r="CX58" s="4091"/>
      <c r="CY58" s="1414"/>
      <c r="CZ58" s="1283"/>
      <c r="DA58" s="1283"/>
      <c r="DB58" s="1283"/>
      <c r="DC58" s="1283"/>
      <c r="DD58" s="1283"/>
      <c r="DE58" s="1283"/>
      <c r="DI58" s="1385">
        <f>DU52</f>
        <v>0</v>
      </c>
      <c r="DJ58" s="1386">
        <f>DU54</f>
        <v>0</v>
      </c>
      <c r="DK58" s="1386">
        <f>DU56</f>
        <v>0</v>
      </c>
      <c r="DL58" s="1386">
        <f>DU58</f>
        <v>0</v>
      </c>
      <c r="DM58" s="1386">
        <f>DU60</f>
        <v>0</v>
      </c>
      <c r="DN58" s="1366">
        <f>DU62</f>
        <v>0</v>
      </c>
      <c r="DO58" s="4093"/>
      <c r="DP58" s="1381" t="s">
        <v>8</v>
      </c>
      <c r="DQ58" s="1377" t="str">
        <f>DL50&amp;DP58</f>
        <v>SAĞLIK BİL. FAK.D</v>
      </c>
      <c r="DR58" s="1378">
        <f t="shared" si="370"/>
        <v>0</v>
      </c>
      <c r="DS58" s="1379">
        <f t="shared" si="371"/>
        <v>0</v>
      </c>
      <c r="DT58" s="1379">
        <f t="shared" si="372"/>
        <v>0</v>
      </c>
      <c r="DU58" s="1379">
        <f t="shared" si="373"/>
        <v>0</v>
      </c>
      <c r="DV58" s="1379">
        <f t="shared" si="374"/>
        <v>0</v>
      </c>
      <c r="DW58" s="1388">
        <f t="shared" si="375"/>
        <v>0</v>
      </c>
      <c r="EE58" s="1385">
        <f>EQ52</f>
        <v>0</v>
      </c>
      <c r="EF58" s="1386">
        <f>EQ54</f>
        <v>0</v>
      </c>
      <c r="EG58" s="1386">
        <f>EQ56</f>
        <v>0</v>
      </c>
      <c r="EH58" s="1386">
        <f>EQ58</f>
        <v>0</v>
      </c>
      <c r="EI58" s="1386">
        <f>EQ60</f>
        <v>0</v>
      </c>
      <c r="EJ58" s="1366">
        <f>EQ62</f>
        <v>0</v>
      </c>
      <c r="EK58" s="4093"/>
      <c r="EL58" s="1381" t="s">
        <v>8</v>
      </c>
      <c r="EM58" s="1377" t="str">
        <f>EH50&amp;EL58</f>
        <v>SAĞLIK BİL. FAK.D</v>
      </c>
      <c r="EN58" s="1378">
        <f t="shared" si="376"/>
        <v>0</v>
      </c>
      <c r="EO58" s="1379">
        <f t="shared" si="377"/>
        <v>0</v>
      </c>
      <c r="EP58" s="1379">
        <f t="shared" si="378"/>
        <v>0</v>
      </c>
      <c r="EQ58" s="1379">
        <f t="shared" si="379"/>
        <v>0</v>
      </c>
      <c r="ER58" s="1379">
        <f>SUMIF($L$16:$L$41,$DQ$58,Q$16:Q$41)</f>
        <v>0</v>
      </c>
      <c r="ES58" s="1388"/>
      <c r="EY58" s="1385">
        <f>FK52</f>
        <v>0</v>
      </c>
      <c r="EZ58" s="1386">
        <f>FK54</f>
        <v>0</v>
      </c>
      <c r="FA58" s="1386">
        <f>FK56</f>
        <v>0</v>
      </c>
      <c r="FB58" s="1386">
        <f>FK58</f>
        <v>0</v>
      </c>
      <c r="FC58" s="1386">
        <f>FK60</f>
        <v>0</v>
      </c>
      <c r="FD58" s="1366">
        <f>FK62</f>
        <v>0</v>
      </c>
      <c r="FE58" s="4093"/>
      <c r="FF58" s="1381" t="s">
        <v>8</v>
      </c>
      <c r="FG58" s="1377" t="str">
        <f>FB50&amp;FF58</f>
        <v>SAĞLIK BİL. FAK.D</v>
      </c>
      <c r="FH58" s="1378">
        <f t="shared" si="380"/>
        <v>0</v>
      </c>
      <c r="FI58" s="1379">
        <f t="shared" si="366"/>
        <v>0</v>
      </c>
      <c r="FJ58" s="1379">
        <f t="shared" si="367"/>
        <v>0</v>
      </c>
      <c r="FK58" s="1379">
        <f t="shared" si="368"/>
        <v>0</v>
      </c>
      <c r="FL58" s="1379">
        <f t="shared" si="369"/>
        <v>0</v>
      </c>
      <c r="FM58" s="1388"/>
    </row>
    <row r="59" spans="102:169" ht="18.75" hidden="1" customHeight="1">
      <c r="CX59" s="4091"/>
      <c r="CY59" s="1455"/>
      <c r="CZ59" s="1455"/>
      <c r="DA59" s="1455"/>
      <c r="DB59" s="4097"/>
      <c r="DC59" s="4097"/>
      <c r="DD59" s="1455"/>
      <c r="DE59" s="1455"/>
      <c r="DI59" s="1383">
        <f>DV51</f>
        <v>0</v>
      </c>
      <c r="DJ59" s="1384">
        <f>DV53</f>
        <v>0</v>
      </c>
      <c r="DK59" s="1384">
        <f>DV55</f>
        <v>0</v>
      </c>
      <c r="DL59" s="1384">
        <f>DV57</f>
        <v>0</v>
      </c>
      <c r="DM59" s="1384">
        <f>DV59</f>
        <v>0</v>
      </c>
      <c r="DN59" s="1371">
        <f>DV61</f>
        <v>0</v>
      </c>
      <c r="DO59" s="4098">
        <v>5</v>
      </c>
      <c r="DP59" s="1372" t="s">
        <v>7</v>
      </c>
      <c r="DQ59" s="1373" t="str">
        <f>DM50&amp;DP59</f>
        <v>MİMARLIK FAK.T</v>
      </c>
      <c r="DR59" s="1374">
        <f t="shared" si="370"/>
        <v>0</v>
      </c>
      <c r="DS59" s="1375">
        <f t="shared" si="371"/>
        <v>0</v>
      </c>
      <c r="DT59" s="1375">
        <f t="shared" si="372"/>
        <v>0</v>
      </c>
      <c r="DU59" s="1375">
        <f t="shared" si="373"/>
        <v>0</v>
      </c>
      <c r="DV59" s="1375">
        <f t="shared" si="374"/>
        <v>0</v>
      </c>
      <c r="DW59" s="1387">
        <f t="shared" si="375"/>
        <v>0</v>
      </c>
      <c r="EE59" s="1383">
        <f>ER51</f>
        <v>0</v>
      </c>
      <c r="EF59" s="1384">
        <f>ER53</f>
        <v>0</v>
      </c>
      <c r="EG59" s="1384">
        <f>ER55</f>
        <v>0</v>
      </c>
      <c r="EH59" s="1384">
        <f>ER57</f>
        <v>0</v>
      </c>
      <c r="EI59" s="1384">
        <f>ER59</f>
        <v>0</v>
      </c>
      <c r="EJ59" s="1371">
        <f>ER61</f>
        <v>0</v>
      </c>
      <c r="EK59" s="4098">
        <v>5</v>
      </c>
      <c r="EL59" s="1372" t="s">
        <v>7</v>
      </c>
      <c r="EM59" s="1373" t="str">
        <f>EI50&amp;EL59</f>
        <v>MİMARLIK FAK.T</v>
      </c>
      <c r="EN59" s="1374">
        <f t="shared" si="376"/>
        <v>0</v>
      </c>
      <c r="EO59" s="1375">
        <f t="shared" si="377"/>
        <v>0</v>
      </c>
      <c r="EP59" s="1375">
        <f t="shared" si="378"/>
        <v>0</v>
      </c>
      <c r="EQ59" s="1375">
        <f t="shared" si="379"/>
        <v>0</v>
      </c>
      <c r="ER59" s="1375">
        <f>SUMIF($L$16:$L$41,$DQ$59,Q$16:Q$41)</f>
        <v>0</v>
      </c>
      <c r="ES59" s="1387"/>
      <c r="EY59" s="1383">
        <f>FL51</f>
        <v>0</v>
      </c>
      <c r="EZ59" s="1384">
        <f>FL53</f>
        <v>0</v>
      </c>
      <c r="FA59" s="1384">
        <f>FL55</f>
        <v>0</v>
      </c>
      <c r="FB59" s="1384">
        <f>FL57</f>
        <v>0</v>
      </c>
      <c r="FC59" s="1384">
        <f>FL59</f>
        <v>0</v>
      </c>
      <c r="FD59" s="1371">
        <f>FL61</f>
        <v>0</v>
      </c>
      <c r="FE59" s="4098">
        <v>5</v>
      </c>
      <c r="FF59" s="1372" t="s">
        <v>7</v>
      </c>
      <c r="FG59" s="1373" t="str">
        <f>FC50&amp;FF59</f>
        <v>MİMARLIK FAK.T</v>
      </c>
      <c r="FH59" s="1374">
        <f t="shared" si="380"/>
        <v>0</v>
      </c>
      <c r="FI59" s="1375">
        <f t="shared" si="366"/>
        <v>0</v>
      </c>
      <c r="FJ59" s="1375">
        <f t="shared" si="367"/>
        <v>0</v>
      </c>
      <c r="FK59" s="1375">
        <f t="shared" si="368"/>
        <v>0</v>
      </c>
      <c r="FL59" s="1375">
        <f t="shared" si="369"/>
        <v>0</v>
      </c>
      <c r="FM59" s="1387"/>
    </row>
    <row r="60" spans="102:169" ht="13.5" hidden="1" customHeight="1" thickBot="1">
      <c r="CX60" s="4091"/>
      <c r="CY60" s="1455"/>
      <c r="CZ60" s="1283"/>
      <c r="DA60" s="1283"/>
      <c r="DB60" s="1283"/>
      <c r="DC60" s="1283"/>
      <c r="DD60" s="1283"/>
      <c r="DE60" s="1283"/>
      <c r="DI60" s="1385">
        <f>DV52</f>
        <v>0</v>
      </c>
      <c r="DJ60" s="1386">
        <f>DV54</f>
        <v>0</v>
      </c>
      <c r="DK60" s="1386">
        <f>DV56</f>
        <v>0</v>
      </c>
      <c r="DL60" s="1386">
        <f>DV58</f>
        <v>0</v>
      </c>
      <c r="DM60" s="1386">
        <f>DV60</f>
        <v>0</v>
      </c>
      <c r="DN60" s="1366">
        <f>DV62</f>
        <v>0</v>
      </c>
      <c r="DO60" s="4099"/>
      <c r="DP60" s="1376" t="s">
        <v>8</v>
      </c>
      <c r="DQ60" s="1377" t="str">
        <f>DM50&amp;DP60</f>
        <v>MİMARLIK FAK.D</v>
      </c>
      <c r="DR60" s="1378">
        <f t="shared" si="370"/>
        <v>0</v>
      </c>
      <c r="DS60" s="1379">
        <f t="shared" si="371"/>
        <v>0</v>
      </c>
      <c r="DT60" s="1379">
        <f t="shared" si="372"/>
        <v>0</v>
      </c>
      <c r="DU60" s="1379">
        <f t="shared" si="373"/>
        <v>0</v>
      </c>
      <c r="DV60" s="1379">
        <f t="shared" si="374"/>
        <v>0</v>
      </c>
      <c r="DW60" s="1388">
        <f t="shared" si="375"/>
        <v>0</v>
      </c>
      <c r="EE60" s="1385">
        <f>ER52</f>
        <v>0</v>
      </c>
      <c r="EF60" s="1386">
        <f>ER54</f>
        <v>0</v>
      </c>
      <c r="EG60" s="1386">
        <f>ER56</f>
        <v>0</v>
      </c>
      <c r="EH60" s="1386">
        <f>ER58</f>
        <v>0</v>
      </c>
      <c r="EI60" s="1386">
        <f>ER60</f>
        <v>0</v>
      </c>
      <c r="EJ60" s="1366">
        <f>ER62</f>
        <v>0</v>
      </c>
      <c r="EK60" s="4099"/>
      <c r="EL60" s="1376" t="s">
        <v>8</v>
      </c>
      <c r="EM60" s="1377" t="str">
        <f>EI50&amp;EL60</f>
        <v>MİMARLIK FAK.D</v>
      </c>
      <c r="EN60" s="1378">
        <f t="shared" si="376"/>
        <v>0</v>
      </c>
      <c r="EO60" s="1379">
        <f t="shared" si="377"/>
        <v>0</v>
      </c>
      <c r="EP60" s="1379">
        <f t="shared" si="378"/>
        <v>0</v>
      </c>
      <c r="EQ60" s="1379">
        <f t="shared" si="379"/>
        <v>0</v>
      </c>
      <c r="ER60" s="1379">
        <f>SUMIF($L$16:$L$41,$DQ$60,Q$16:Q$41)</f>
        <v>0</v>
      </c>
      <c r="ES60" s="1388"/>
      <c r="EY60" s="1385">
        <f>FL52</f>
        <v>0</v>
      </c>
      <c r="EZ60" s="1386">
        <f>FL54</f>
        <v>0</v>
      </c>
      <c r="FA60" s="1386">
        <f>FL56</f>
        <v>0</v>
      </c>
      <c r="FB60" s="1386">
        <f>FL58</f>
        <v>0</v>
      </c>
      <c r="FC60" s="1386">
        <f>FL60</f>
        <v>0</v>
      </c>
      <c r="FD60" s="1366">
        <f>FL62</f>
        <v>0</v>
      </c>
      <c r="FE60" s="4099"/>
      <c r="FF60" s="1376" t="s">
        <v>8</v>
      </c>
      <c r="FG60" s="1377" t="str">
        <f>FC50&amp;FF60</f>
        <v>MİMARLIK FAK.D</v>
      </c>
      <c r="FH60" s="1378">
        <f t="shared" si="380"/>
        <v>0</v>
      </c>
      <c r="FI60" s="1379">
        <f t="shared" si="366"/>
        <v>0</v>
      </c>
      <c r="FJ60" s="1379">
        <f t="shared" si="367"/>
        <v>0</v>
      </c>
      <c r="FK60" s="1379">
        <f t="shared" si="368"/>
        <v>0</v>
      </c>
      <c r="FL60" s="1379">
        <f t="shared" si="369"/>
        <v>0</v>
      </c>
      <c r="FM60" s="1388"/>
    </row>
    <row r="61" spans="102:169" ht="12.75" hidden="1" customHeight="1">
      <c r="CX61" s="4091"/>
      <c r="CY61" s="1414"/>
      <c r="CZ61" s="1455"/>
      <c r="DA61" s="1455"/>
      <c r="DB61" s="1455"/>
      <c r="DC61" s="1455"/>
      <c r="DD61" s="1455"/>
      <c r="DE61" s="1455"/>
      <c r="DI61" s="1403"/>
      <c r="DJ61" s="1404"/>
      <c r="DK61" s="1404"/>
      <c r="DL61" s="1404"/>
      <c r="DM61" s="1404"/>
      <c r="DN61" s="1405"/>
      <c r="DO61" s="4092">
        <v>6</v>
      </c>
      <c r="DP61" s="1382" t="s">
        <v>7</v>
      </c>
      <c r="DQ61" s="1373" t="str">
        <f>DN50&amp;DP61</f>
        <v>ZİRAAT FAK.T</v>
      </c>
      <c r="DR61" s="1374">
        <f t="shared" si="370"/>
        <v>0</v>
      </c>
      <c r="DS61" s="1375">
        <f t="shared" si="371"/>
        <v>0</v>
      </c>
      <c r="DT61" s="1375">
        <f t="shared" si="372"/>
        <v>0</v>
      </c>
      <c r="DU61" s="1375">
        <f t="shared" si="373"/>
        <v>0</v>
      </c>
      <c r="DV61" s="1375">
        <f t="shared" si="374"/>
        <v>0</v>
      </c>
      <c r="DW61" s="1387">
        <f t="shared" si="375"/>
        <v>0</v>
      </c>
      <c r="EE61" s="1403"/>
      <c r="EF61" s="1404"/>
      <c r="EG61" s="1404"/>
      <c r="EH61" s="1404"/>
      <c r="EI61" s="1404"/>
      <c r="EJ61" s="1405"/>
      <c r="EK61" s="4092">
        <v>6</v>
      </c>
      <c r="EL61" s="1382" t="s">
        <v>7</v>
      </c>
      <c r="EM61" s="1373" t="str">
        <f>EJ50&amp;EL61</f>
        <v>ZİRAAT FAK.T</v>
      </c>
      <c r="EN61" s="1374">
        <f t="shared" si="376"/>
        <v>0</v>
      </c>
      <c r="EO61" s="1375">
        <f t="shared" si="377"/>
        <v>0</v>
      </c>
      <c r="EP61" s="1375">
        <f t="shared" si="378"/>
        <v>0</v>
      </c>
      <c r="EQ61" s="1375">
        <f t="shared" si="379"/>
        <v>0</v>
      </c>
      <c r="ER61" s="1375">
        <f>SUMIF($L$16:$L$41,$DQ$61,Q$16:Q$41)</f>
        <v>0</v>
      </c>
      <c r="ES61" s="1387"/>
      <c r="EY61" s="1403"/>
      <c r="EZ61" s="1404"/>
      <c r="FA61" s="1404"/>
      <c r="FB61" s="1404"/>
      <c r="FC61" s="1404"/>
      <c r="FD61" s="1405"/>
      <c r="FE61" s="4092">
        <v>6</v>
      </c>
      <c r="FF61" s="1382" t="s">
        <v>7</v>
      </c>
      <c r="FG61" s="1373" t="str">
        <f>FD50&amp;FF61</f>
        <v>ZİRAAT FAK.T</v>
      </c>
      <c r="FH61" s="1374">
        <f t="shared" si="380"/>
        <v>0</v>
      </c>
      <c r="FI61" s="1375">
        <f t="shared" si="366"/>
        <v>0</v>
      </c>
      <c r="FJ61" s="1375">
        <f t="shared" si="367"/>
        <v>0</v>
      </c>
      <c r="FK61" s="1375">
        <f t="shared" si="368"/>
        <v>0</v>
      </c>
      <c r="FL61" s="1375">
        <f t="shared" si="369"/>
        <v>0</v>
      </c>
      <c r="FM61" s="1387"/>
    </row>
    <row r="62" spans="102:169" ht="13.5" hidden="1" customHeight="1" thickBot="1">
      <c r="CX62" s="4091"/>
      <c r="CY62" s="1414"/>
      <c r="CZ62" s="1283"/>
      <c r="DA62" s="1283"/>
      <c r="DB62" s="1283"/>
      <c r="DC62" s="1283"/>
      <c r="DD62" s="1283"/>
      <c r="DE62" s="1283"/>
      <c r="DI62" s="1397"/>
      <c r="DJ62" s="1398"/>
      <c r="DK62" s="1398"/>
      <c r="DL62" s="1398"/>
      <c r="DM62" s="1398"/>
      <c r="DN62" s="1399"/>
      <c r="DO62" s="4093"/>
      <c r="DP62" s="1376" t="s">
        <v>8</v>
      </c>
      <c r="DQ62" s="1377" t="str">
        <f>DN50&amp;DP62</f>
        <v>ZİRAAT FAK.D</v>
      </c>
      <c r="DR62" s="1378">
        <f t="shared" si="370"/>
        <v>0</v>
      </c>
      <c r="DS62" s="1379">
        <f t="shared" si="371"/>
        <v>0</v>
      </c>
      <c r="DT62" s="1379">
        <f t="shared" si="372"/>
        <v>0</v>
      </c>
      <c r="DU62" s="1379">
        <f t="shared" si="373"/>
        <v>0</v>
      </c>
      <c r="DV62" s="1379">
        <f t="shared" si="374"/>
        <v>0</v>
      </c>
      <c r="DW62" s="1388">
        <f t="shared" si="375"/>
        <v>0</v>
      </c>
      <c r="EE62" s="1397"/>
      <c r="EF62" s="1398"/>
      <c r="EG62" s="1398"/>
      <c r="EH62" s="1398"/>
      <c r="EI62" s="1398"/>
      <c r="EJ62" s="1399"/>
      <c r="EK62" s="4093"/>
      <c r="EL62" s="1376" t="s">
        <v>8</v>
      </c>
      <c r="EM62" s="1377" t="str">
        <f>EJ50&amp;EL62</f>
        <v>ZİRAAT FAK.D</v>
      </c>
      <c r="EN62" s="1378">
        <f t="shared" si="376"/>
        <v>0</v>
      </c>
      <c r="EO62" s="1379">
        <f t="shared" si="377"/>
        <v>0</v>
      </c>
      <c r="EP62" s="1379">
        <f t="shared" si="378"/>
        <v>0</v>
      </c>
      <c r="EQ62" s="1379">
        <f t="shared" si="379"/>
        <v>0</v>
      </c>
      <c r="ER62" s="1379">
        <f>SUMIF($L$16:$L$41,$DQ$62,Q$16:Q$41)</f>
        <v>0</v>
      </c>
      <c r="ES62" s="1388"/>
      <c r="EY62" s="1397"/>
      <c r="EZ62" s="1398"/>
      <c r="FA62" s="1398"/>
      <c r="FB62" s="1398"/>
      <c r="FC62" s="1398"/>
      <c r="FD62" s="1399"/>
      <c r="FE62" s="4093"/>
      <c r="FF62" s="1376" t="s">
        <v>8</v>
      </c>
      <c r="FG62" s="1377" t="str">
        <f>FD50&amp;FF62</f>
        <v>ZİRAAT FAK.D</v>
      </c>
      <c r="FH62" s="1378">
        <f t="shared" si="380"/>
        <v>0</v>
      </c>
      <c r="FI62" s="1379">
        <f t="shared" si="366"/>
        <v>0</v>
      </c>
      <c r="FJ62" s="1379">
        <f t="shared" si="367"/>
        <v>0</v>
      </c>
      <c r="FK62" s="1379">
        <f t="shared" si="368"/>
        <v>0</v>
      </c>
      <c r="FL62" s="1379">
        <f t="shared" si="369"/>
        <v>0</v>
      </c>
      <c r="FM62" s="1388"/>
    </row>
    <row r="63" spans="102:169" ht="12.75" hidden="1" customHeight="1">
      <c r="CX63" s="4094"/>
      <c r="CY63" s="1452"/>
      <c r="CZ63" s="1452"/>
      <c r="DA63" s="1452"/>
      <c r="DB63" s="1452"/>
      <c r="DC63" s="1452"/>
      <c r="DD63" s="1452"/>
      <c r="DE63" s="1452"/>
      <c r="DI63" s="1391"/>
      <c r="DJ63" s="1392"/>
      <c r="DK63" s="1392"/>
      <c r="DL63" s="1392"/>
      <c r="DM63" s="1392"/>
      <c r="DN63" s="1393"/>
      <c r="DO63" s="4095"/>
      <c r="DP63" s="1389"/>
      <c r="DQ63" s="1394"/>
      <c r="DR63" s="1395"/>
      <c r="DS63" s="1396"/>
      <c r="DT63" s="1396"/>
      <c r="DU63" s="1396"/>
      <c r="DV63" s="1396"/>
      <c r="DW63" s="1389"/>
      <c r="EE63" s="1391"/>
      <c r="EF63" s="1392"/>
      <c r="EG63" s="1392"/>
      <c r="EH63" s="1392"/>
      <c r="EI63" s="1392"/>
      <c r="EJ63" s="1393"/>
      <c r="EK63" s="4095"/>
      <c r="EL63" s="1389"/>
      <c r="EM63" s="1394"/>
      <c r="EN63" s="1395"/>
      <c r="EO63" s="1396"/>
      <c r="EP63" s="1396"/>
      <c r="EQ63" s="1396"/>
      <c r="ER63" s="1396"/>
      <c r="ES63" s="1389"/>
      <c r="EY63" s="1391"/>
      <c r="EZ63" s="1392"/>
      <c r="FA63" s="1392"/>
      <c r="FB63" s="1392"/>
      <c r="FC63" s="1392"/>
      <c r="FD63" s="1393"/>
      <c r="FE63" s="4095"/>
      <c r="FF63" s="1389"/>
      <c r="FG63" s="1394"/>
      <c r="FH63" s="1395"/>
      <c r="FI63" s="1396"/>
      <c r="FJ63" s="1396"/>
      <c r="FK63" s="1396"/>
      <c r="FL63" s="1396"/>
      <c r="FM63" s="1389"/>
    </row>
    <row r="64" spans="102:169" ht="13.5" hidden="1" customHeight="1" thickBot="1">
      <c r="CX64" s="4094"/>
      <c r="CY64" s="1452"/>
      <c r="CZ64" s="1452"/>
      <c r="DA64" s="1452"/>
      <c r="DB64" s="1452"/>
      <c r="DC64" s="1452"/>
      <c r="DD64" s="1452"/>
      <c r="DE64" s="1452"/>
      <c r="DI64" s="1397"/>
      <c r="DJ64" s="1398"/>
      <c r="DK64" s="1398"/>
      <c r="DL64" s="1398"/>
      <c r="DM64" s="1398"/>
      <c r="DN64" s="1399"/>
      <c r="DO64" s="4096"/>
      <c r="DP64" s="1390"/>
      <c r="DQ64" s="1400"/>
      <c r="DR64" s="1401"/>
      <c r="DS64" s="1402"/>
      <c r="DT64" s="1402"/>
      <c r="DU64" s="1402"/>
      <c r="DV64" s="1402"/>
      <c r="DW64" s="1390"/>
      <c r="EE64" s="1397"/>
      <c r="EF64" s="1398"/>
      <c r="EG64" s="1398"/>
      <c r="EH64" s="1398"/>
      <c r="EI64" s="1398"/>
      <c r="EJ64" s="1399"/>
      <c r="EK64" s="4096"/>
      <c r="EL64" s="1390"/>
      <c r="EM64" s="1400"/>
      <c r="EN64" s="1401"/>
      <c r="EO64" s="1402"/>
      <c r="EP64" s="1402"/>
      <c r="EQ64" s="1402"/>
      <c r="ER64" s="1402"/>
      <c r="ES64" s="1390"/>
      <c r="EY64" s="1397"/>
      <c r="EZ64" s="1398"/>
      <c r="FA64" s="1398"/>
      <c r="FB64" s="1398"/>
      <c r="FC64" s="1398"/>
      <c r="FD64" s="1399"/>
      <c r="FE64" s="4096"/>
      <c r="FF64" s="1390"/>
      <c r="FG64" s="1400"/>
      <c r="FH64" s="1401"/>
      <c r="FI64" s="1402"/>
      <c r="FJ64" s="1402"/>
      <c r="FK64" s="1402"/>
      <c r="FL64" s="1402"/>
      <c r="FM64" s="1390"/>
    </row>
    <row r="65" spans="109:191" ht="12.75" hidden="1" customHeight="1"/>
    <row r="66" spans="109:191" ht="12.75" hidden="1" customHeight="1"/>
    <row r="67" spans="109:191" ht="12.75" hidden="1" customHeight="1">
      <c r="DO67" s="5076"/>
      <c r="DP67" s="5076"/>
      <c r="DQ67" s="5075"/>
      <c r="DR67" s="5075"/>
      <c r="DS67" s="5075"/>
      <c r="DT67" s="5075"/>
      <c r="DU67" s="5075"/>
      <c r="DV67" s="5075"/>
      <c r="DW67" s="5075"/>
      <c r="DX67" s="5075"/>
      <c r="DY67" s="5075"/>
      <c r="DZ67" s="5075"/>
      <c r="EA67" s="5075"/>
      <c r="EB67" s="5075"/>
      <c r="EC67" s="5075"/>
      <c r="ED67" s="5075"/>
      <c r="EE67" s="5075"/>
      <c r="EF67" s="5075"/>
      <c r="EG67" s="5075"/>
      <c r="EH67" s="5075"/>
      <c r="EI67" s="5075"/>
      <c r="EJ67" s="5075"/>
      <c r="EK67" s="5075"/>
      <c r="EL67" s="5075"/>
      <c r="EM67" s="5075"/>
      <c r="EN67" s="5075"/>
      <c r="EO67" s="5075"/>
      <c r="EP67" s="5075"/>
      <c r="EQ67" s="5075"/>
      <c r="ER67" s="5075"/>
      <c r="ES67" s="5075"/>
      <c r="ET67" s="5075"/>
      <c r="EU67" s="5075"/>
      <c r="EV67" s="5075"/>
      <c r="EW67" s="5075"/>
      <c r="EX67" s="5075"/>
      <c r="EY67" s="5075"/>
      <c r="EZ67" s="5075"/>
      <c r="FA67" s="5075"/>
      <c r="FB67" s="5075"/>
      <c r="FC67" s="5075"/>
      <c r="FD67" s="5075"/>
      <c r="FE67" s="5075"/>
      <c r="FF67" s="5075"/>
      <c r="FG67" s="5075"/>
      <c r="FH67" s="5075"/>
      <c r="FI67" s="5075"/>
      <c r="FJ67" s="5075"/>
      <c r="FK67" s="5075"/>
      <c r="FL67" s="5075"/>
      <c r="FM67" s="5075"/>
      <c r="FN67" s="5075"/>
      <c r="FO67" s="5075"/>
      <c r="FP67" s="5075"/>
      <c r="FQ67" s="5075"/>
      <c r="FR67" s="5075"/>
      <c r="FS67" s="5075"/>
      <c r="FT67" s="5075"/>
      <c r="FU67" s="5075"/>
      <c r="FV67" s="5075"/>
      <c r="FW67" s="5075"/>
      <c r="FX67" s="5075"/>
      <c r="FY67" s="5075"/>
      <c r="FZ67" s="5075"/>
      <c r="GA67" s="5075"/>
      <c r="GB67" s="5075"/>
      <c r="GC67" s="5075"/>
      <c r="GD67" s="5075"/>
      <c r="GE67" s="5075"/>
      <c r="GF67" s="5075"/>
      <c r="GG67" s="5075"/>
      <c r="GH67" s="5075"/>
      <c r="GI67" s="2234"/>
    </row>
    <row r="68" spans="109:191" ht="20.25" customHeight="1">
      <c r="DO68" s="5103">
        <f>'ÇIKTI ALINIZ'!C1</f>
        <v>0</v>
      </c>
      <c r="DP68" s="5103"/>
      <c r="DQ68" s="5103"/>
      <c r="DR68" s="5103"/>
      <c r="DS68" s="5103"/>
      <c r="DT68" s="5103"/>
      <c r="DU68" s="5103"/>
      <c r="DV68" s="5103"/>
      <c r="DW68" s="5103"/>
      <c r="DX68" s="5103"/>
      <c r="DY68" s="5103"/>
      <c r="DZ68" s="5103"/>
      <c r="EA68" s="5103"/>
      <c r="EB68" s="5103"/>
      <c r="EC68" s="5103"/>
      <c r="ED68" s="5103"/>
      <c r="EE68" s="5103"/>
      <c r="EF68" s="5103"/>
      <c r="EG68" s="5103"/>
      <c r="EH68" s="5103"/>
      <c r="EI68" s="5103"/>
      <c r="EJ68" s="5103"/>
      <c r="EK68" s="5103"/>
      <c r="EL68" s="5103"/>
      <c r="EM68" s="5103"/>
      <c r="EN68" s="5103"/>
      <c r="EO68" s="5103"/>
      <c r="EP68" s="5103"/>
      <c r="EQ68" s="5103"/>
      <c r="ER68" s="5103"/>
      <c r="ES68" s="5103"/>
      <c r="ET68" s="5103"/>
      <c r="EU68" s="5103"/>
      <c r="EV68" s="5103"/>
      <c r="EW68" s="5103"/>
      <c r="EX68" s="5103"/>
      <c r="EY68" s="5103"/>
      <c r="EZ68" s="5103"/>
      <c r="FA68" s="5103"/>
      <c r="FB68" s="5103"/>
      <c r="FC68" s="5103"/>
      <c r="FD68" s="5103"/>
      <c r="FE68" s="5103"/>
      <c r="FF68" s="5103"/>
      <c r="FG68" s="5103"/>
      <c r="FH68" s="5103"/>
      <c r="FI68" s="5103"/>
      <c r="FJ68" s="5103"/>
      <c r="FK68" s="5103"/>
      <c r="FL68" s="5103"/>
      <c r="FM68" s="5103"/>
      <c r="FN68" s="5103"/>
      <c r="FO68" s="5103"/>
      <c r="FP68" s="5103"/>
      <c r="FQ68" s="5103"/>
      <c r="FR68" s="5103"/>
      <c r="FS68" s="5103"/>
      <c r="FT68" s="5103"/>
      <c r="FU68" s="5103"/>
      <c r="FV68" s="5103"/>
      <c r="FW68" s="5103"/>
      <c r="FX68" s="5103"/>
      <c r="FY68" s="5103"/>
      <c r="FZ68" s="5103"/>
      <c r="GA68" s="5103"/>
      <c r="GB68" s="5103"/>
      <c r="GC68" s="5103"/>
      <c r="GD68" s="5103"/>
      <c r="GE68" s="5103"/>
      <c r="GF68" s="5103"/>
      <c r="GG68" s="5103"/>
      <c r="GH68" s="5103"/>
    </row>
    <row r="69" spans="109:191" ht="12" customHeight="1"/>
    <row r="70" spans="109:191" ht="12" customHeight="1">
      <c r="DE70" s="1962" t="s">
        <v>70</v>
      </c>
    </row>
    <row r="71" spans="109:191" ht="12" customHeight="1">
      <c r="DE71" s="1962" t="s">
        <v>128</v>
      </c>
    </row>
    <row r="72" spans="109:191" ht="12" customHeight="1">
      <c r="DE72" s="1963" t="s">
        <v>70</v>
      </c>
    </row>
    <row r="73" spans="109:191" ht="12" customHeight="1">
      <c r="DE73" s="1963" t="s">
        <v>222</v>
      </c>
    </row>
    <row r="74" spans="109:191" ht="12" customHeight="1">
      <c r="DE74" s="1963"/>
    </row>
    <row r="75" spans="109:191" ht="12" customHeight="1">
      <c r="DE75" s="1963" t="s">
        <v>223</v>
      </c>
    </row>
    <row r="76" spans="109:191" ht="12" customHeight="1"/>
    <row r="77" spans="109:191" ht="12" customHeight="1"/>
    <row r="78" spans="109:191" ht="12" customHeight="1"/>
    <row r="79" spans="109:191" ht="12" customHeight="1"/>
    <row r="80" spans="109:191"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sheetData>
  <sheetProtection password="CA46" sheet="1" selectLockedCells="1"/>
  <mergeCells count="330">
    <mergeCell ref="DO2:GH2"/>
    <mergeCell ref="FI13:FJ13"/>
    <mergeCell ref="FK13:FL13"/>
    <mergeCell ref="FM13:FN13"/>
    <mergeCell ref="FO13:FP13"/>
    <mergeCell ref="FQ13:FR13"/>
    <mergeCell ref="FS13:FT13"/>
    <mergeCell ref="FU13:FV13"/>
    <mergeCell ref="FW13:FX13"/>
    <mergeCell ref="FY13:FZ13"/>
    <mergeCell ref="EQ13:ER13"/>
    <mergeCell ref="ES13:ET13"/>
    <mergeCell ref="EU13:EV13"/>
    <mergeCell ref="EW13:EX13"/>
    <mergeCell ref="EY13:EZ13"/>
    <mergeCell ref="FA13:FB13"/>
    <mergeCell ref="FC13:FD13"/>
    <mergeCell ref="FW12:FX12"/>
    <mergeCell ref="FY12:FZ12"/>
    <mergeCell ref="GA12:GB12"/>
    <mergeCell ref="GC12:GD12"/>
    <mergeCell ref="GE12:GF12"/>
    <mergeCell ref="GG12:GH12"/>
    <mergeCell ref="FK12:FL12"/>
    <mergeCell ref="FE51:FE52"/>
    <mergeCell ref="EA44:EB44"/>
    <mergeCell ref="DO68:GH68"/>
    <mergeCell ref="NP21:NX22"/>
    <mergeCell ref="NP23:NX43"/>
    <mergeCell ref="GA13:GB13"/>
    <mergeCell ref="GC13:GD13"/>
    <mergeCell ref="GE13:GF13"/>
    <mergeCell ref="GG13:GH13"/>
    <mergeCell ref="FE13:FF13"/>
    <mergeCell ref="DY13:DZ13"/>
    <mergeCell ref="EA13:EB13"/>
    <mergeCell ref="EC13:ED13"/>
    <mergeCell ref="EE13:EF13"/>
    <mergeCell ref="EG13:EH13"/>
    <mergeCell ref="EI13:EJ13"/>
    <mergeCell ref="EK13:EL13"/>
    <mergeCell ref="EM13:EN13"/>
    <mergeCell ref="EO13:EP13"/>
    <mergeCell ref="GK13:JB13"/>
    <mergeCell ref="JM13:MD13"/>
    <mergeCell ref="MR13:MX13"/>
    <mergeCell ref="GK40:GK41"/>
    <mergeCell ref="GK32:GK33"/>
    <mergeCell ref="AM14:AN14"/>
    <mergeCell ref="AO14:AP14"/>
    <mergeCell ref="AQ14:AR14"/>
    <mergeCell ref="AS14:AT14"/>
    <mergeCell ref="DO30:DO31"/>
    <mergeCell ref="DO32:DO33"/>
    <mergeCell ref="DO34:DO35"/>
    <mergeCell ref="DO36:DO37"/>
    <mergeCell ref="DO38:DO39"/>
    <mergeCell ref="DO26:DO27"/>
    <mergeCell ref="DO28:DO29"/>
    <mergeCell ref="CE14:CF14"/>
    <mergeCell ref="CG14:CH14"/>
    <mergeCell ref="CM16:CM17"/>
    <mergeCell ref="CM18:CM19"/>
    <mergeCell ref="BA14:BB14"/>
    <mergeCell ref="BC14:BD14"/>
    <mergeCell ref="BE14:BF14"/>
    <mergeCell ref="BG14:BH14"/>
    <mergeCell ref="BI14:BJ14"/>
    <mergeCell ref="CM20:CM21"/>
    <mergeCell ref="CM22:CM23"/>
    <mergeCell ref="CM24:CM25"/>
    <mergeCell ref="CI14:CJ14"/>
    <mergeCell ref="CX63:CX64"/>
    <mergeCell ref="DB59:DC59"/>
    <mergeCell ref="CX51:CX52"/>
    <mergeCell ref="CX53:CX54"/>
    <mergeCell ref="CX55:CX56"/>
    <mergeCell ref="CX57:CX58"/>
    <mergeCell ref="CX59:CX60"/>
    <mergeCell ref="DO63:DO64"/>
    <mergeCell ref="DO59:DO60"/>
    <mergeCell ref="DO61:DO62"/>
    <mergeCell ref="DO55:DO56"/>
    <mergeCell ref="DO57:DO58"/>
    <mergeCell ref="DO53:DO54"/>
    <mergeCell ref="DO51:DO52"/>
    <mergeCell ref="CX28:CX29"/>
    <mergeCell ref="CK14:CL14"/>
    <mergeCell ref="CM14:CN14"/>
    <mergeCell ref="DO16:DO17"/>
    <mergeCell ref="DO18:DO19"/>
    <mergeCell ref="DO20:DO21"/>
    <mergeCell ref="DO22:DO23"/>
    <mergeCell ref="DO24:DO25"/>
    <mergeCell ref="CX61:CX62"/>
    <mergeCell ref="CX30:CX31"/>
    <mergeCell ref="CX32:CX33"/>
    <mergeCell ref="DO50:DP50"/>
    <mergeCell ref="CX34:CX35"/>
    <mergeCell ref="CX36:CX37"/>
    <mergeCell ref="CX38:CX39"/>
    <mergeCell ref="CX40:CX41"/>
    <mergeCell ref="CX16:CX17"/>
    <mergeCell ref="CX18:CX19"/>
    <mergeCell ref="CX20:CX21"/>
    <mergeCell ref="CX22:CX23"/>
    <mergeCell ref="CX24:CX25"/>
    <mergeCell ref="CX26:CX27"/>
    <mergeCell ref="GK34:GK35"/>
    <mergeCell ref="GK28:GK29"/>
    <mergeCell ref="DQ13:DR13"/>
    <mergeCell ref="DS13:DT13"/>
    <mergeCell ref="DU13:DV13"/>
    <mergeCell ref="DO40:DO41"/>
    <mergeCell ref="DO49:DV49"/>
    <mergeCell ref="FA44:FB44"/>
    <mergeCell ref="FC44:FD44"/>
    <mergeCell ref="FE44:FF44"/>
    <mergeCell ref="EO44:EP44"/>
    <mergeCell ref="EQ44:ER44"/>
    <mergeCell ref="ES44:ET44"/>
    <mergeCell ref="EU44:EV44"/>
    <mergeCell ref="EW44:EX44"/>
    <mergeCell ref="EY44:EZ44"/>
    <mergeCell ref="EK49:ER49"/>
    <mergeCell ref="FE49:FL49"/>
    <mergeCell ref="GK16:GK17"/>
    <mergeCell ref="GK18:GK19"/>
    <mergeCell ref="DO14:GH15"/>
    <mergeCell ref="FG44:FH44"/>
    <mergeCell ref="FI44:FJ44"/>
    <mergeCell ref="FK44:FL44"/>
    <mergeCell ref="JJ14:JN14"/>
    <mergeCell ref="JE14:JI14"/>
    <mergeCell ref="GK30:GK31"/>
    <mergeCell ref="GK24:GK25"/>
    <mergeCell ref="GK26:GK27"/>
    <mergeCell ref="GK20:GK21"/>
    <mergeCell ref="GK22:GK23"/>
    <mergeCell ref="GK42:GK43"/>
    <mergeCell ref="EI44:EJ44"/>
    <mergeCell ref="EK44:EL44"/>
    <mergeCell ref="EM44:EN44"/>
    <mergeCell ref="GK36:GK37"/>
    <mergeCell ref="GK38:GK39"/>
    <mergeCell ref="FY44:FZ44"/>
    <mergeCell ref="GA44:GB44"/>
    <mergeCell ref="GC44:GD44"/>
    <mergeCell ref="GE44:GF44"/>
    <mergeCell ref="GG44:GH44"/>
    <mergeCell ref="FM44:FN44"/>
    <mergeCell ref="FO44:FP44"/>
    <mergeCell ref="FQ44:FR44"/>
    <mergeCell ref="FS44:FT44"/>
    <mergeCell ref="FU44:FV44"/>
    <mergeCell ref="FW44:FX44"/>
    <mergeCell ref="DQ44:DR44"/>
    <mergeCell ref="DS44:DT44"/>
    <mergeCell ref="DU44:DV44"/>
    <mergeCell ref="DW44:DX44"/>
    <mergeCell ref="DY44:DZ44"/>
    <mergeCell ref="EC44:ED44"/>
    <mergeCell ref="EE44:EF44"/>
    <mergeCell ref="EG44:EH44"/>
    <mergeCell ref="DO42:DO43"/>
    <mergeCell ref="AU14:AV14"/>
    <mergeCell ref="AW14:AX14"/>
    <mergeCell ref="BY14:BZ14"/>
    <mergeCell ref="CA14:CB14"/>
    <mergeCell ref="CC14:CD14"/>
    <mergeCell ref="BK14:BL14"/>
    <mergeCell ref="BM14:BN14"/>
    <mergeCell ref="BO14:BP14"/>
    <mergeCell ref="BQ14:BR14"/>
    <mergeCell ref="BS14:BT14"/>
    <mergeCell ref="BU14:BV14"/>
    <mergeCell ref="AY14:AZ14"/>
    <mergeCell ref="BW14:BX14"/>
    <mergeCell ref="FU12:FV12"/>
    <mergeCell ref="GG6:GH6"/>
    <mergeCell ref="DO7:DP7"/>
    <mergeCell ref="DO8:DP8"/>
    <mergeCell ref="DO12:DO13"/>
    <mergeCell ref="DP12:DP13"/>
    <mergeCell ref="DQ12:DR12"/>
    <mergeCell ref="DS12:DT12"/>
    <mergeCell ref="DU12:DV12"/>
    <mergeCell ref="DW12:DX12"/>
    <mergeCell ref="DY12:DZ12"/>
    <mergeCell ref="FU6:FV6"/>
    <mergeCell ref="FW6:FX6"/>
    <mergeCell ref="FY6:FZ6"/>
    <mergeCell ref="GA6:GB6"/>
    <mergeCell ref="GC6:GD6"/>
    <mergeCell ref="GE6:GF6"/>
    <mergeCell ref="FI6:FJ6"/>
    <mergeCell ref="FK6:FL6"/>
    <mergeCell ref="EY12:EZ12"/>
    <mergeCell ref="FA12:FB12"/>
    <mergeCell ref="FC12:FD12"/>
    <mergeCell ref="FE12:FF12"/>
    <mergeCell ref="FG12:FH12"/>
    <mergeCell ref="FI12:FJ12"/>
    <mergeCell ref="FQ6:FR6"/>
    <mergeCell ref="FS6:FT6"/>
    <mergeCell ref="EW6:EX6"/>
    <mergeCell ref="EY6:EZ6"/>
    <mergeCell ref="FA6:FB6"/>
    <mergeCell ref="FC6:FD6"/>
    <mergeCell ref="FE6:FF6"/>
    <mergeCell ref="FG6:FH6"/>
    <mergeCell ref="FM12:FN12"/>
    <mergeCell ref="FO12:FP12"/>
    <mergeCell ref="FQ12:FR12"/>
    <mergeCell ref="FS12:FT12"/>
    <mergeCell ref="EA12:EB12"/>
    <mergeCell ref="EC12:ED12"/>
    <mergeCell ref="EE12:EF12"/>
    <mergeCell ref="EG12:EH12"/>
    <mergeCell ref="EI12:EJ12"/>
    <mergeCell ref="EK12:EL12"/>
    <mergeCell ref="EM12:EN12"/>
    <mergeCell ref="EO12:EP12"/>
    <mergeCell ref="EQ12:ER12"/>
    <mergeCell ref="ES12:ET12"/>
    <mergeCell ref="EU12:EV12"/>
    <mergeCell ref="EW12:EX12"/>
    <mergeCell ref="EU6:EV6"/>
    <mergeCell ref="EG6:EH6"/>
    <mergeCell ref="EI6:EJ6"/>
    <mergeCell ref="FM6:FN6"/>
    <mergeCell ref="FO6:FP6"/>
    <mergeCell ref="C14:H14"/>
    <mergeCell ref="L14:Q14"/>
    <mergeCell ref="CP14:CU14"/>
    <mergeCell ref="DO6:DP6"/>
    <mergeCell ref="DQ6:DR6"/>
    <mergeCell ref="DS6:DT6"/>
    <mergeCell ref="DU6:DV6"/>
    <mergeCell ref="DW6:DX6"/>
    <mergeCell ref="EK6:EL6"/>
    <mergeCell ref="EM6:EN6"/>
    <mergeCell ref="EO6:EP6"/>
    <mergeCell ref="EQ6:ER6"/>
    <mergeCell ref="ES6:ET6"/>
    <mergeCell ref="W14:X14"/>
    <mergeCell ref="Y14:Z14"/>
    <mergeCell ref="AA14:AB14"/>
    <mergeCell ref="DW13:DX13"/>
    <mergeCell ref="AC14:AD14"/>
    <mergeCell ref="FG13:FH13"/>
    <mergeCell ref="AE14:AF14"/>
    <mergeCell ref="AG14:AH14"/>
    <mergeCell ref="AI14:AJ14"/>
    <mergeCell ref="AK14:AL14"/>
    <mergeCell ref="GE67:GF67"/>
    <mergeCell ref="GG67:GH67"/>
    <mergeCell ref="DO67:DP67"/>
    <mergeCell ref="FA67:FB67"/>
    <mergeCell ref="FC67:FD67"/>
    <mergeCell ref="FE67:FF67"/>
    <mergeCell ref="FG67:FH67"/>
    <mergeCell ref="FI67:FJ67"/>
    <mergeCell ref="FK67:FL67"/>
    <mergeCell ref="FM67:FN67"/>
    <mergeCell ref="FO67:FP67"/>
    <mergeCell ref="FQ67:FR67"/>
    <mergeCell ref="EI67:EJ67"/>
    <mergeCell ref="EK67:EL67"/>
    <mergeCell ref="EM67:EN67"/>
    <mergeCell ref="EO67:EP67"/>
    <mergeCell ref="EQ67:ER67"/>
    <mergeCell ref="FU67:FV67"/>
    <mergeCell ref="FW67:FX67"/>
    <mergeCell ref="FY67:FZ67"/>
    <mergeCell ref="GA67:GB67"/>
    <mergeCell ref="GC67:GD67"/>
    <mergeCell ref="FE55:FE56"/>
    <mergeCell ref="FE57:FE58"/>
    <mergeCell ref="FE59:FE60"/>
    <mergeCell ref="FE61:FE62"/>
    <mergeCell ref="FE63:FE64"/>
    <mergeCell ref="FE50:FF50"/>
    <mergeCell ref="FS67:FT67"/>
    <mergeCell ref="EW67:EX67"/>
    <mergeCell ref="EY67:EZ67"/>
    <mergeCell ref="DQ67:DR67"/>
    <mergeCell ref="DS67:DT67"/>
    <mergeCell ref="DU67:DV67"/>
    <mergeCell ref="DW67:DX67"/>
    <mergeCell ref="DY67:DZ67"/>
    <mergeCell ref="EA67:EB67"/>
    <mergeCell ref="EC67:ED67"/>
    <mergeCell ref="EE67:EF67"/>
    <mergeCell ref="EG67:EH67"/>
    <mergeCell ref="FE53:FE54"/>
    <mergeCell ref="EK50:EL50"/>
    <mergeCell ref="EK63:EK64"/>
    <mergeCell ref="EK61:EK62"/>
    <mergeCell ref="EK51:EK52"/>
    <mergeCell ref="EK53:EK54"/>
    <mergeCell ref="EK55:EK56"/>
    <mergeCell ref="EK57:EK58"/>
    <mergeCell ref="EK59:EK60"/>
    <mergeCell ref="ES67:ET67"/>
    <mergeCell ref="EU67:EV67"/>
    <mergeCell ref="DO1:GH1"/>
    <mergeCell ref="CM26:CM27"/>
    <mergeCell ref="CM28:CM29"/>
    <mergeCell ref="CM30:CM31"/>
    <mergeCell ref="CM32:CM33"/>
    <mergeCell ref="CM34:CM35"/>
    <mergeCell ref="CM36:CM37"/>
    <mergeCell ref="CM38:CM39"/>
    <mergeCell ref="CM40:CM41"/>
    <mergeCell ref="DO3:GH3"/>
    <mergeCell ref="DQ4:EB4"/>
    <mergeCell ref="EE4:EP4"/>
    <mergeCell ref="ES4:FD4"/>
    <mergeCell ref="FG4:FR4"/>
    <mergeCell ref="FU4:GF4"/>
    <mergeCell ref="DQ5:ED5"/>
    <mergeCell ref="EE5:ER5"/>
    <mergeCell ref="ES5:FF5"/>
    <mergeCell ref="FG5:FT5"/>
    <mergeCell ref="FU5:GH5"/>
    <mergeCell ref="DY6:DZ6"/>
    <mergeCell ref="EA6:EB6"/>
    <mergeCell ref="EC6:ED6"/>
    <mergeCell ref="EE6:EF6"/>
  </mergeCells>
  <conditionalFormatting sqref="EG6 EK6 EI6 EM6 EO6 EQ6 DQ6:EE6 ES6:GH6">
    <cfRule type="cellIs" dxfId="116" priority="334" operator="greaterThan">
      <formula>0</formula>
    </cfRule>
  </conditionalFormatting>
  <conditionalFormatting sqref="DQ7:GH7">
    <cfRule type="cellIs" dxfId="115" priority="332" operator="notEqual">
      <formula>""</formula>
    </cfRule>
  </conditionalFormatting>
  <conditionalFormatting sqref="DO8:DP11 DO6:DP6 DO7:GH7">
    <cfRule type="expression" dxfId="114" priority="329">
      <formula>IF(#REF!&gt;0,1,0)</formula>
    </cfRule>
  </conditionalFormatting>
  <conditionalFormatting sqref="DQ4:EB4 EE4:EP4 ES4:FD4 FG4:FR4 FU4:GF4">
    <cfRule type="cellIs" dxfId="113" priority="326" operator="equal">
      <formula>"Fazla Düşüldü, Bizginize"</formula>
    </cfRule>
    <cfRule type="cellIs" dxfId="112" priority="327" operator="equal">
      <formula>"Düşüm Tamamdır"</formula>
    </cfRule>
    <cfRule type="cellIs" dxfId="111" priority="328" operator="notEqual">
      <formula>""</formula>
    </cfRule>
  </conditionalFormatting>
  <conditionalFormatting sqref="FG5 ED4 DQ5 EE5 FU5 ES5 ER4 FF4 FT4 GH4">
    <cfRule type="cellIs" dxfId="110" priority="325" operator="equal">
      <formula>"Düşüm Tamamdır"</formula>
    </cfRule>
  </conditionalFormatting>
  <conditionalFormatting sqref="GL16:JC43">
    <cfRule type="cellIs" dxfId="109" priority="171" operator="notEqual">
      <formula>""</formula>
    </cfRule>
  </conditionalFormatting>
  <conditionalFormatting sqref="FH51:FM64 DO63 DR51:DW64 DO51 DO53 DO55 DO57 DO59 DO61 CX63 CX51 DP51:DP64 CX53 CX55 CX57 CX59 CX61 CY51:DA64 DD51:DE64 DB51:DC58 DB60:DC64 EK63 EK51 EK53 EK55 EK57 EK59 EK61 EL51:EL64 EN51:ES64 FE63 FE51 FE53 FE55 FE57 FE59 FE61 FF51:FF64">
    <cfRule type="cellIs" dxfId="108" priority="170" stopIfTrue="1" operator="equal">
      <formula>"yoktur"</formula>
    </cfRule>
  </conditionalFormatting>
  <conditionalFormatting sqref="DQ7:GH7">
    <cfRule type="expression" dxfId="107" priority="530">
      <formula>IF($QE$7&gt;0,1,0)</formula>
    </cfRule>
  </conditionalFormatting>
  <conditionalFormatting sqref="EC4:ED4 EQ4:ER4 FE4:FF4 FS4:FT4 GG4:GH4">
    <cfRule type="cellIs" dxfId="106" priority="119" operator="greaterThan">
      <formula>0</formula>
    </cfRule>
  </conditionalFormatting>
  <conditionalFormatting sqref="DO3:GH3">
    <cfRule type="cellIs" dxfId="105" priority="113" operator="equal">
      <formula>"İşlem Tamam"</formula>
    </cfRule>
    <cfRule type="cellIs" dxfId="104" priority="114" operator="notEqual">
      <formula>""</formula>
    </cfRule>
  </conditionalFormatting>
  <conditionalFormatting sqref="DR16:DR41">
    <cfRule type="expression" dxfId="103" priority="37">
      <formula>IF(AND(DQ16&gt;0,$EC$4&gt;0),1,0)</formula>
    </cfRule>
  </conditionalFormatting>
  <conditionalFormatting sqref="DT16:DT41">
    <cfRule type="expression" dxfId="102" priority="36">
      <formula>IF(AND(DS16&gt;0,$EC$4&gt;0),1,0)</formula>
    </cfRule>
  </conditionalFormatting>
  <conditionalFormatting sqref="DV16:DV41">
    <cfRule type="expression" dxfId="101" priority="35">
      <formula>IF(AND(DU16&gt;0,$EC$4&gt;0),1,0)</formula>
    </cfRule>
  </conditionalFormatting>
  <conditionalFormatting sqref="DX16:DX41">
    <cfRule type="expression" dxfId="100" priority="34">
      <formula>IF(AND(DW16&gt;0,$EC$4&gt;0),1,0)</formula>
    </cfRule>
  </conditionalFormatting>
  <conditionalFormatting sqref="DZ16:DZ41">
    <cfRule type="expression" dxfId="99" priority="33">
      <formula>IF(AND(DY16&gt;0,$EC$4&gt;0),1,0)</formula>
    </cfRule>
  </conditionalFormatting>
  <conditionalFormatting sqref="EB16:EB41">
    <cfRule type="expression" dxfId="98" priority="32">
      <formula>IF(AND(EA16&gt;0,$EC$4&gt;0),1,0)</formula>
    </cfRule>
  </conditionalFormatting>
  <conditionalFormatting sqref="ED16:ED41">
    <cfRule type="expression" dxfId="97" priority="31">
      <formula>IF(AND(EC16&gt;0,$EC$4&gt;0),1,0)</formula>
    </cfRule>
  </conditionalFormatting>
  <conditionalFormatting sqref="EF16:EF41">
    <cfRule type="expression" dxfId="96" priority="30">
      <formula>IF(AND(EE16&gt;0,$EQ$4&gt;0),1,0)</formula>
    </cfRule>
  </conditionalFormatting>
  <conditionalFormatting sqref="EH16:EH41">
    <cfRule type="expression" dxfId="95" priority="29">
      <formula>IF(AND(EG16&gt;0,$EQ$4&gt;0),1,0)</formula>
    </cfRule>
  </conditionalFormatting>
  <conditionalFormatting sqref="EJ16:EJ41">
    <cfRule type="expression" dxfId="94" priority="28">
      <formula>IF(AND(EI16&gt;0,$EQ$4&gt;0),1,0)</formula>
    </cfRule>
  </conditionalFormatting>
  <conditionalFormatting sqref="EL16:EL41">
    <cfRule type="expression" dxfId="93" priority="27">
      <formula>IF(AND(EK16&gt;0,$EQ$4&gt;0),1,0)</formula>
    </cfRule>
  </conditionalFormatting>
  <conditionalFormatting sqref="EN16:EN41">
    <cfRule type="expression" dxfId="92" priority="26">
      <formula>IF(AND(EM16&gt;0,$EQ$4&gt;0),1,0)</formula>
    </cfRule>
  </conditionalFormatting>
  <conditionalFormatting sqref="EP16:EP41">
    <cfRule type="expression" dxfId="91" priority="25">
      <formula>IF(AND(EO16&gt;0,$EQ$4&gt;0),1,0)</formula>
    </cfRule>
  </conditionalFormatting>
  <conditionalFormatting sqref="ER16:ER41">
    <cfRule type="expression" dxfId="90" priority="24">
      <formula>IF(AND(EQ16&gt;0,$EQ$4&gt;0),1,0)</formula>
    </cfRule>
  </conditionalFormatting>
  <conditionalFormatting sqref="ET16:ET41">
    <cfRule type="expression" dxfId="89" priority="23">
      <formula>IF(AND(ES16&gt;0,$FE$4&gt;0),1,0)</formula>
    </cfRule>
  </conditionalFormatting>
  <conditionalFormatting sqref="EV16:EV41">
    <cfRule type="expression" dxfId="88" priority="22">
      <formula>IF(AND(EU16&gt;0,$FE$4&gt;0),1,0)</formula>
    </cfRule>
  </conditionalFormatting>
  <conditionalFormatting sqref="EX16:EX41">
    <cfRule type="expression" dxfId="87" priority="21">
      <formula>IF(AND(EW16&gt;0,$FE$4&gt;0),1,0)</formula>
    </cfRule>
  </conditionalFormatting>
  <conditionalFormatting sqref="EZ16:EZ41">
    <cfRule type="expression" dxfId="86" priority="20">
      <formula>IF(AND(EY16&gt;0,$FE$4&gt;0),1,0)</formula>
    </cfRule>
  </conditionalFormatting>
  <conditionalFormatting sqref="FB16:FB41">
    <cfRule type="expression" dxfId="85" priority="19">
      <formula>IF(AND(FA16&gt;0,$FE$4&gt;0),1,0)</formula>
    </cfRule>
  </conditionalFormatting>
  <conditionalFormatting sqref="FD16:FD41">
    <cfRule type="expression" dxfId="84" priority="18">
      <formula>IF(AND(FC16&gt;0,$FE$4&gt;0),1,0)</formula>
    </cfRule>
  </conditionalFormatting>
  <conditionalFormatting sqref="FF16:FF41">
    <cfRule type="expression" dxfId="83" priority="17">
      <formula>IF(AND(FE16&gt;0,$FE$4&gt;0),1,0)</formula>
    </cfRule>
  </conditionalFormatting>
  <conditionalFormatting sqref="FH16:FH41">
    <cfRule type="expression" dxfId="82" priority="16">
      <formula>IF(AND(FG16&gt;0,$FS$4&gt;0),1,0)</formula>
    </cfRule>
  </conditionalFormatting>
  <conditionalFormatting sqref="FJ16:FJ41">
    <cfRule type="expression" dxfId="81" priority="15">
      <formula>IF(AND(FI16&gt;0,$FS$4&gt;0),1,0)</formula>
    </cfRule>
  </conditionalFormatting>
  <conditionalFormatting sqref="FL16:FL41">
    <cfRule type="expression" dxfId="80" priority="14">
      <formula>IF(AND(FK16&gt;0,$FS$4&gt;0),1,0)</formula>
    </cfRule>
  </conditionalFormatting>
  <conditionalFormatting sqref="FN16:FN41">
    <cfRule type="expression" dxfId="79" priority="13">
      <formula>IF(AND(FM16&gt;0,$FS$4&gt;0),1,0)</formula>
    </cfRule>
  </conditionalFormatting>
  <conditionalFormatting sqref="FP16:FP41">
    <cfRule type="expression" dxfId="78" priority="12">
      <formula>IF(AND(FO16&gt;0,$FS$4&gt;0),1,0)</formula>
    </cfRule>
  </conditionalFormatting>
  <conditionalFormatting sqref="FR16:FR41">
    <cfRule type="expression" dxfId="77" priority="11">
      <formula>IF(AND(FQ16&gt;0,$FS$4&gt;0),1,0)</formula>
    </cfRule>
  </conditionalFormatting>
  <conditionalFormatting sqref="FT16:FT41">
    <cfRule type="expression" dxfId="76" priority="10">
      <formula>IF(AND(FS16&gt;0,$FS$4&gt;0),1,0)</formula>
    </cfRule>
  </conditionalFormatting>
  <conditionalFormatting sqref="FV16:FV41">
    <cfRule type="expression" dxfId="75" priority="9">
      <formula>IF(AND(FU16&gt;0,$GG$4&gt;0),1,0)</formula>
    </cfRule>
  </conditionalFormatting>
  <conditionalFormatting sqref="FX16:FX41">
    <cfRule type="expression" dxfId="74" priority="8">
      <formula>IF(AND(FW16&gt;0,$GG$4&gt;0),1,0)</formula>
    </cfRule>
  </conditionalFormatting>
  <conditionalFormatting sqref="FZ16:FZ41">
    <cfRule type="expression" dxfId="73" priority="7">
      <formula>IF(AND(FY16&gt;0,$GG$4&gt;0),1,0)</formula>
    </cfRule>
  </conditionalFormatting>
  <conditionalFormatting sqref="GB16:GB41">
    <cfRule type="expression" dxfId="72" priority="6">
      <formula>IF(AND(GA16&gt;0,$GG$4&gt;0),1,0)</formula>
    </cfRule>
  </conditionalFormatting>
  <conditionalFormatting sqref="GD16:GD41">
    <cfRule type="expression" dxfId="71" priority="5">
      <formula>IF(AND(GC16&gt;0,$GG$4&gt;0),1,0)</formula>
    </cfRule>
  </conditionalFormatting>
  <conditionalFormatting sqref="GF16:GF41">
    <cfRule type="expression" dxfId="70" priority="4">
      <formula>IF(AND(GE16&gt;0,$GG$4&gt;0),1,0)</formula>
    </cfRule>
  </conditionalFormatting>
  <conditionalFormatting sqref="GH16:GH41">
    <cfRule type="expression" dxfId="69" priority="3">
      <formula>IF(AND(GG16&gt;0,$GG$4&gt;0),1,0)</formula>
    </cfRule>
  </conditionalFormatting>
  <conditionalFormatting sqref="DQ16:GH41">
    <cfRule type="cellIs" dxfId="68" priority="2" operator="equal">
      <formula>"X"</formula>
    </cfRule>
  </conditionalFormatting>
  <conditionalFormatting sqref="DO68">
    <cfRule type="cellIs" dxfId="67" priority="1" operator="equal">
      <formula>"DİKKAT! Bilgi Giriş, Saat Düşüm veya Saat Ekleme Sayfalarının birinde Silinmesi Gereken Saat Var! SİLİNİZ !"</formula>
    </cfRule>
  </conditionalFormatting>
  <dataValidations count="1">
    <dataValidation type="list" allowBlank="1" showInputMessage="1" showErrorMessage="1" errorTitle="AÇILIR LİSTEDEN &quot;X&quot; İŞARETİ YAZ" error="a) Üst kısımda Zorunlu Ders Düşümü varsa hücre rengi yeşil olanlardan,_x000a_b) Herhangi bir saati düşmek istiyorsanız sol yanında rakam olan hücreye &quot;X&quot; işareti konularak yapılır." sqref="EX16:EX41 FD16:FD41 ET16:ET41 FF16:FF41 EZ16:EZ41 EV16:EV41 FB16:FB41 FV16:FV41 FX16:FX41 FZ16:FZ41 GB16:GB41 GD16:GD41 GF16:GF41 GH16:GH41 FH16:FH41 FJ16:FJ41 FL16:FL41 FN16:FN41 FP16:FP41 FR16:FR41 FT16:FT41 DR16:DR41 DV16:DV41 DX16:DX41 ED16:ED41 EB16:EB41 DZ16:DZ41 DT16:DT41 EF16:EF41 EJ16:EJ41 EL16:EL41 EN16:EN41 EP16:EP41 ER16:ER41 EH16:EH41">
      <formula1>IF(DQ16&gt;0,sasa,0)</formula1>
    </dataValidation>
  </dataValidations>
  <printOptions horizontalCentered="1" verticalCentered="1"/>
  <pageMargins left="0" right="0" top="0" bottom="0" header="0" footer="0"/>
  <pageSetup paperSize="9" scale="87" orientation="landscape" blackAndWhite="1" horizontalDpi="300" verticalDpi="3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NS267"/>
  <sheetViews>
    <sheetView showGridLines="0" showRowColHeaders="0" showZeros="0" topLeftCell="DN1" zoomScale="110" zoomScaleNormal="110" workbookViewId="0">
      <pane ySplit="15" topLeftCell="A16" activePane="bottomLeft" state="frozenSplit"/>
      <selection activeCell="DN1" sqref="DN1"/>
      <selection pane="bottomLeft" activeCell="DR16" sqref="DR16"/>
    </sheetView>
  </sheetViews>
  <sheetFormatPr defaultColWidth="2.42578125" defaultRowHeight="10.5" customHeight="1"/>
  <cols>
    <col min="1" max="1" width="1.7109375" style="1" hidden="1" customWidth="1"/>
    <col min="2" max="2" width="10.85546875" style="1" hidden="1" customWidth="1"/>
    <col min="3" max="3" width="12.85546875" style="1363" hidden="1" customWidth="1"/>
    <col min="4" max="9" width="2" style="1" hidden="1" customWidth="1"/>
    <col min="10" max="10" width="2" style="379" hidden="1" customWidth="1"/>
    <col min="11" max="11" width="2" style="1" hidden="1" customWidth="1"/>
    <col min="12" max="12" width="10.7109375" style="1" hidden="1" customWidth="1"/>
    <col min="13" max="22" width="2" style="1" hidden="1" customWidth="1"/>
    <col min="23" max="90" width="2" style="273" hidden="1" customWidth="1"/>
    <col min="91" max="91" width="9.42578125" style="273" hidden="1" customWidth="1"/>
    <col min="92" max="92" width="13.42578125" style="273" hidden="1" customWidth="1"/>
    <col min="93" max="93" width="9.7109375" style="1" hidden="1" customWidth="1"/>
    <col min="94" max="94" width="10.7109375" style="1363" hidden="1" customWidth="1"/>
    <col min="95" max="99" width="2" style="17" hidden="1" customWidth="1"/>
    <col min="100" max="100" width="8.42578125" style="1" hidden="1" customWidth="1"/>
    <col min="101" max="101" width="22.28515625" style="1" hidden="1" customWidth="1"/>
    <col min="102" max="102" width="19.7109375" style="1337" hidden="1" customWidth="1"/>
    <col min="103" max="103" width="1.85546875" style="1" hidden="1" customWidth="1"/>
    <col min="104" max="104" width="3.7109375" style="1" hidden="1" customWidth="1"/>
    <col min="105" max="105" width="2" style="1" hidden="1" customWidth="1"/>
    <col min="106" max="106" width="4" style="1" hidden="1" customWidth="1"/>
    <col min="107" max="107" width="2" style="1" hidden="1" customWidth="1"/>
    <col min="108" max="108" width="4.140625" style="1" hidden="1" customWidth="1"/>
    <col min="109" max="109" width="2" style="1" hidden="1" customWidth="1"/>
    <col min="110" max="110" width="4.140625" style="1" hidden="1" customWidth="1"/>
    <col min="111" max="111" width="2" style="1" hidden="1" customWidth="1"/>
    <col min="112" max="112" width="4.42578125" style="1" hidden="1" customWidth="1"/>
    <col min="113" max="113" width="2.7109375" style="1" hidden="1" customWidth="1"/>
    <col min="114" max="114" width="4.140625" style="1" hidden="1" customWidth="1"/>
    <col min="115" max="115" width="2.7109375" style="1" hidden="1" customWidth="1"/>
    <col min="116" max="116" width="4" style="1" hidden="1" customWidth="1"/>
    <col min="117" max="117" width="2.7109375" style="1" hidden="1" customWidth="1"/>
    <col min="118" max="118" width="2.7109375" style="1286" bestFit="1" customWidth="1"/>
    <col min="119" max="119" width="41.5703125" style="1346" customWidth="1"/>
    <col min="120" max="120" width="2.42578125" style="1271" customWidth="1"/>
    <col min="121" max="132" width="2" style="1346" customWidth="1"/>
    <col min="133" max="134" width="2" style="12" customWidth="1"/>
    <col min="135" max="146" width="2" style="1346" customWidth="1"/>
    <col min="147" max="148" width="2" style="12" customWidth="1"/>
    <col min="149" max="160" width="2" style="1346" customWidth="1"/>
    <col min="161" max="162" width="2" style="12" customWidth="1"/>
    <col min="163" max="174" width="2" style="1346" customWidth="1"/>
    <col min="175" max="176" width="2" style="12" customWidth="1"/>
    <col min="177" max="188" width="2" style="1346" customWidth="1"/>
    <col min="189" max="190" width="2" style="12" customWidth="1"/>
    <col min="191" max="191" width="3.28515625" style="1" bestFit="1" customWidth="1"/>
    <col min="192" max="192" width="0" style="1" hidden="1" customWidth="1"/>
    <col min="193" max="193" width="9" style="1" hidden="1" customWidth="1"/>
    <col min="194" max="194" width="2.140625" style="1295" hidden="1" customWidth="1"/>
    <col min="195" max="195" width="1.28515625" style="1295" hidden="1" customWidth="1"/>
    <col min="196" max="196" width="2.28515625" style="1295" hidden="1" customWidth="1"/>
    <col min="197" max="197" width="1.28515625" style="1295" hidden="1" customWidth="1"/>
    <col min="198" max="198" width="2.28515625" style="1295" hidden="1" customWidth="1"/>
    <col min="199" max="199" width="1.28515625" style="1295" hidden="1" customWidth="1"/>
    <col min="200" max="200" width="2.28515625" style="1295" hidden="1" customWidth="1"/>
    <col min="201" max="201" width="1.28515625" style="1295" hidden="1" customWidth="1"/>
    <col min="202" max="202" width="2.85546875" style="1295" hidden="1" customWidth="1"/>
    <col min="203" max="203" width="1.28515625" style="1295" hidden="1" customWidth="1"/>
    <col min="204" max="204" width="2.5703125" style="1295" hidden="1" customWidth="1"/>
    <col min="205" max="205" width="1.28515625" style="1295" hidden="1" customWidth="1"/>
    <col min="206" max="206" width="2.42578125" style="1295" hidden="1" customWidth="1"/>
    <col min="207" max="207" width="1.28515625" style="1295" hidden="1" customWidth="1"/>
    <col min="208" max="208" width="2.140625" style="1295" hidden="1" customWidth="1"/>
    <col min="209" max="209" width="1.28515625" style="1295" hidden="1" customWidth="1"/>
    <col min="210" max="210" width="2.28515625" style="1295" hidden="1" customWidth="1"/>
    <col min="211" max="211" width="1.28515625" style="1295" hidden="1" customWidth="1"/>
    <col min="212" max="212" width="2.28515625" style="1295" hidden="1" customWidth="1"/>
    <col min="213" max="213" width="1.28515625" style="1295" hidden="1" customWidth="1"/>
    <col min="214" max="214" width="2.28515625" style="1295" hidden="1" customWidth="1"/>
    <col min="215" max="215" width="1.28515625" style="1295" hidden="1" customWidth="1"/>
    <col min="216" max="216" width="2.85546875" style="1295" hidden="1" customWidth="1"/>
    <col min="217" max="217" width="1.28515625" style="1295" hidden="1" customWidth="1"/>
    <col min="218" max="218" width="2.5703125" style="1295" hidden="1" customWidth="1"/>
    <col min="219" max="219" width="1.28515625" style="1295" hidden="1" customWidth="1"/>
    <col min="220" max="220" width="2.42578125" style="1295" hidden="1" customWidth="1"/>
    <col min="221" max="221" width="1.28515625" style="1295" hidden="1" customWidth="1"/>
    <col min="222" max="222" width="2.140625" style="1295" hidden="1" customWidth="1"/>
    <col min="223" max="223" width="1.28515625" style="1295" hidden="1" customWidth="1"/>
    <col min="224" max="224" width="2.28515625" style="1295" hidden="1" customWidth="1"/>
    <col min="225" max="225" width="1.28515625" style="1295" hidden="1" customWidth="1"/>
    <col min="226" max="226" width="1.85546875" style="1295" hidden="1" customWidth="1"/>
    <col min="227" max="227" width="1.28515625" style="1295" hidden="1" customWidth="1"/>
    <col min="228" max="228" width="2.28515625" style="1295" hidden="1" customWidth="1"/>
    <col min="229" max="229" width="1.28515625" style="1295" hidden="1" customWidth="1"/>
    <col min="230" max="230" width="2.85546875" style="1295" hidden="1" customWidth="1"/>
    <col min="231" max="231" width="1.28515625" style="1295" hidden="1" customWidth="1"/>
    <col min="232" max="232" width="2.5703125" style="1295" hidden="1" customWidth="1"/>
    <col min="233" max="233" width="1.28515625" style="1295" hidden="1" customWidth="1"/>
    <col min="234" max="234" width="2.42578125" style="1295" hidden="1" customWidth="1"/>
    <col min="235" max="235" width="1.28515625" style="1295" hidden="1" customWidth="1"/>
    <col min="236" max="236" width="2.140625" style="1295" hidden="1" customWidth="1"/>
    <col min="237" max="237" width="1.28515625" style="1295" hidden="1" customWidth="1"/>
    <col min="238" max="238" width="2.28515625" style="1295" hidden="1" customWidth="1"/>
    <col min="239" max="239" width="1.28515625" style="1295" hidden="1" customWidth="1"/>
    <col min="240" max="240" width="1.85546875" style="1295" hidden="1" customWidth="1"/>
    <col min="241" max="241" width="1.28515625" style="1295" hidden="1" customWidth="1"/>
    <col min="242" max="242" width="2.28515625" style="1295" hidden="1" customWidth="1"/>
    <col min="243" max="243" width="1.28515625" style="1295" hidden="1" customWidth="1"/>
    <col min="244" max="244" width="2.85546875" style="1295" hidden="1" customWidth="1"/>
    <col min="245" max="245" width="1.28515625" style="1295" hidden="1" customWidth="1"/>
    <col min="246" max="246" width="2.5703125" style="1295" hidden="1" customWidth="1"/>
    <col min="247" max="247" width="1.28515625" style="1295" hidden="1" customWidth="1"/>
    <col min="248" max="248" width="2.42578125" style="1295" hidden="1" customWidth="1"/>
    <col min="249" max="249" width="1.28515625" style="1295" hidden="1" customWidth="1"/>
    <col min="250" max="250" width="1.85546875" style="1295" hidden="1" customWidth="1"/>
    <col min="251" max="251" width="1.28515625" style="1295" hidden="1" customWidth="1"/>
    <col min="252" max="252" width="1.85546875" style="1295" hidden="1" customWidth="1"/>
    <col min="253" max="262" width="1.28515625" style="1295" hidden="1" customWidth="1"/>
    <col min="263" max="263" width="1.42578125" style="1" hidden="1" customWidth="1"/>
    <col min="264" max="264" width="0" style="1" hidden="1" customWidth="1"/>
    <col min="265" max="269" width="1.7109375" style="1" hidden="1" customWidth="1"/>
    <col min="270" max="270" width="2.5703125" style="1" hidden="1" customWidth="1"/>
    <col min="271" max="271" width="2.5703125" style="56" hidden="1" customWidth="1"/>
    <col min="272" max="273" width="0" style="56" hidden="1" customWidth="1"/>
    <col min="274" max="274" width="9.85546875" style="56" hidden="1" customWidth="1"/>
    <col min="275" max="275" width="2.140625" style="1295" hidden="1" customWidth="1"/>
    <col min="276" max="276" width="19.5703125" style="1295" hidden="1" customWidth="1"/>
    <col min="277" max="277" width="2.28515625" style="1295" hidden="1" customWidth="1"/>
    <col min="278" max="278" width="1.28515625" style="1295" hidden="1" customWidth="1"/>
    <col min="279" max="279" width="2.28515625" style="1295" hidden="1" customWidth="1"/>
    <col min="280" max="280" width="1.28515625" style="1295" hidden="1" customWidth="1"/>
    <col min="281" max="281" width="2.28515625" style="1295" hidden="1" customWidth="1"/>
    <col min="282" max="282" width="1.28515625" style="1295" hidden="1" customWidth="1"/>
    <col min="283" max="283" width="2.85546875" style="1295" hidden="1" customWidth="1"/>
    <col min="284" max="284" width="1.28515625" style="1295" hidden="1" customWidth="1"/>
    <col min="285" max="285" width="2.5703125" style="1295" hidden="1" customWidth="1"/>
    <col min="286" max="286" width="1.28515625" style="1295" hidden="1" customWidth="1"/>
    <col min="287" max="287" width="2.42578125" style="1295" hidden="1" customWidth="1"/>
    <col min="288" max="288" width="1.28515625" style="1295" hidden="1" customWidth="1"/>
    <col min="289" max="289" width="2.140625" style="1295" hidden="1" customWidth="1"/>
    <col min="290" max="290" width="1.28515625" style="1295" hidden="1" customWidth="1"/>
    <col min="291" max="291" width="2.28515625" style="1295" hidden="1" customWidth="1"/>
    <col min="292" max="292" width="1.28515625" style="1295" hidden="1" customWidth="1"/>
    <col min="293" max="293" width="2.28515625" style="1295" hidden="1" customWidth="1"/>
    <col min="294" max="294" width="1.28515625" style="1295" hidden="1" customWidth="1"/>
    <col min="295" max="295" width="2.28515625" style="1295" hidden="1" customWidth="1"/>
    <col min="296" max="296" width="1.28515625" style="1295" hidden="1" customWidth="1"/>
    <col min="297" max="297" width="2.85546875" style="1295" hidden="1" customWidth="1"/>
    <col min="298" max="298" width="1.28515625" style="1295" hidden="1" customWidth="1"/>
    <col min="299" max="299" width="2.5703125" style="1295" hidden="1" customWidth="1"/>
    <col min="300" max="300" width="1.28515625" style="1295" hidden="1" customWidth="1"/>
    <col min="301" max="301" width="2.42578125" style="1295" hidden="1" customWidth="1"/>
    <col min="302" max="302" width="1.28515625" style="1295" hidden="1" customWidth="1"/>
    <col min="303" max="303" width="2.140625" style="1295" hidden="1" customWidth="1"/>
    <col min="304" max="304" width="1.28515625" style="1295" hidden="1" customWidth="1"/>
    <col min="305" max="305" width="2.28515625" style="1295" hidden="1" customWidth="1"/>
    <col min="306" max="306" width="1.28515625" style="1295" hidden="1" customWidth="1"/>
    <col min="307" max="307" width="1.85546875" style="1295" hidden="1" customWidth="1"/>
    <col min="308" max="308" width="1.28515625" style="1295" hidden="1" customWidth="1"/>
    <col min="309" max="309" width="2.28515625" style="1295" hidden="1" customWidth="1"/>
    <col min="310" max="310" width="1.28515625" style="1295" hidden="1" customWidth="1"/>
    <col min="311" max="311" width="2.85546875" style="1295" hidden="1" customWidth="1"/>
    <col min="312" max="312" width="1.28515625" style="1295" hidden="1" customWidth="1"/>
    <col min="313" max="313" width="2.5703125" style="1295" hidden="1" customWidth="1"/>
    <col min="314" max="314" width="1.28515625" style="1295" hidden="1" customWidth="1"/>
    <col min="315" max="315" width="2.42578125" style="1295" hidden="1" customWidth="1"/>
    <col min="316" max="316" width="1.28515625" style="1295" hidden="1" customWidth="1"/>
    <col min="317" max="317" width="2.140625" style="1295" hidden="1" customWidth="1"/>
    <col min="318" max="318" width="1.28515625" style="1295" hidden="1" customWidth="1"/>
    <col min="319" max="319" width="2.28515625" style="1295" hidden="1" customWidth="1"/>
    <col min="320" max="320" width="1.28515625" style="1295" hidden="1" customWidth="1"/>
    <col min="321" max="321" width="1.85546875" style="1295" hidden="1" customWidth="1"/>
    <col min="322" max="322" width="1.28515625" style="1295" hidden="1" customWidth="1"/>
    <col min="323" max="323" width="2.28515625" style="1295" hidden="1" customWidth="1"/>
    <col min="324" max="324" width="1.28515625" style="1295" hidden="1" customWidth="1"/>
    <col min="325" max="325" width="2.85546875" style="1295" hidden="1" customWidth="1"/>
    <col min="326" max="326" width="1.28515625" style="1295" hidden="1" customWidth="1"/>
    <col min="327" max="327" width="2.5703125" style="1295" hidden="1" customWidth="1"/>
    <col min="328" max="328" width="1.28515625" style="1295" hidden="1" customWidth="1"/>
    <col min="329" max="329" width="2.42578125" style="1295" hidden="1" customWidth="1"/>
    <col min="330" max="330" width="1.28515625" style="1295" hidden="1" customWidth="1"/>
    <col min="331" max="331" width="1.85546875" style="1295" hidden="1" customWidth="1"/>
    <col min="332" max="332" width="1.28515625" style="1295" hidden="1" customWidth="1"/>
    <col min="333" max="333" width="1.85546875" style="1295" hidden="1" customWidth="1"/>
    <col min="334" max="343" width="1.28515625" style="1295" hidden="1" customWidth="1"/>
    <col min="344" max="344" width="1.5703125" style="1" hidden="1" customWidth="1"/>
    <col min="345" max="345" width="2.140625" style="1337" hidden="1" customWidth="1"/>
    <col min="346" max="346" width="0" style="56" hidden="1" customWidth="1"/>
    <col min="347" max="353" width="2.5703125" style="1" hidden="1" customWidth="1"/>
    <col min="354" max="354" width="1.42578125" style="56" hidden="1" customWidth="1"/>
    <col min="355" max="355" width="0" style="56" hidden="1" customWidth="1"/>
    <col min="356" max="362" width="2.5703125" style="273" hidden="1" customWidth="1"/>
    <col min="363" max="363" width="0" style="273" hidden="1" customWidth="1"/>
    <col min="364" max="364" width="5.5703125" style="273" hidden="1" customWidth="1"/>
    <col min="365" max="365" width="0" style="56" hidden="1" customWidth="1"/>
    <col min="366" max="367" width="3.42578125" style="1" hidden="1" customWidth="1"/>
    <col min="368" max="369" width="3.7109375" style="1" hidden="1" customWidth="1"/>
    <col min="370" max="370" width="4" style="1" hidden="1" customWidth="1"/>
    <col min="371" max="371" width="3.7109375" style="1" hidden="1" customWidth="1"/>
    <col min="372" max="372" width="3.5703125" style="1" hidden="1" customWidth="1"/>
    <col min="373" max="373" width="3.28515625" style="1350" hidden="1" customWidth="1"/>
    <col min="374" max="374" width="3.28515625" style="1" hidden="1" customWidth="1"/>
    <col min="375" max="382" width="2.42578125" style="1"/>
    <col min="383" max="383" width="19.140625" style="1" customWidth="1"/>
    <col min="384" max="16384" width="2.42578125" style="1"/>
  </cols>
  <sheetData>
    <row r="1" spans="3:374" ht="22.5" customHeight="1">
      <c r="DO1" s="5107" t="str">
        <f>'BİLGİ GİR'!BH11&amp;'BİLGİ GİR'!EF197</f>
        <v/>
      </c>
      <c r="DP1" s="5107"/>
      <c r="DQ1" s="5107"/>
      <c r="DR1" s="5107"/>
      <c r="DS1" s="5107"/>
      <c r="DT1" s="5107"/>
      <c r="DU1" s="5107"/>
      <c r="DV1" s="5107"/>
      <c r="DW1" s="5107"/>
      <c r="DX1" s="5107"/>
      <c r="DY1" s="5107"/>
      <c r="DZ1" s="5107"/>
      <c r="EA1" s="5107"/>
      <c r="EB1" s="5107"/>
      <c r="EC1" s="5107"/>
      <c r="ED1" s="5107"/>
      <c r="EE1" s="5107"/>
      <c r="EF1" s="5107"/>
      <c r="EG1" s="5107"/>
      <c r="EH1" s="5107"/>
      <c r="EI1" s="5107"/>
      <c r="EJ1" s="5107"/>
      <c r="EK1" s="5107"/>
      <c r="EL1" s="5107"/>
      <c r="EM1" s="5107"/>
      <c r="EN1" s="5107"/>
      <c r="EO1" s="5107"/>
      <c r="EP1" s="5107"/>
      <c r="EQ1" s="5107"/>
      <c r="ER1" s="5107"/>
      <c r="ES1" s="5107"/>
      <c r="ET1" s="5107"/>
      <c r="EU1" s="5107"/>
      <c r="EV1" s="5107"/>
      <c r="EW1" s="5107"/>
      <c r="EX1" s="5107"/>
      <c r="EY1" s="5107"/>
      <c r="EZ1" s="5107"/>
      <c r="FA1" s="5107"/>
      <c r="FB1" s="5107"/>
      <c r="FC1" s="5107"/>
      <c r="FD1" s="5107"/>
      <c r="FE1" s="5107"/>
      <c r="FF1" s="5107"/>
      <c r="FG1" s="5107"/>
      <c r="FH1" s="5107"/>
      <c r="FI1" s="5107"/>
      <c r="FJ1" s="5107"/>
      <c r="FK1" s="5107"/>
      <c r="FL1" s="5107"/>
      <c r="FM1" s="5107"/>
      <c r="FN1" s="5107"/>
      <c r="FO1" s="5107"/>
      <c r="FP1" s="5107"/>
      <c r="FQ1" s="5107"/>
      <c r="FR1" s="5107"/>
      <c r="FS1" s="5107"/>
      <c r="FT1" s="5107"/>
      <c r="FU1" s="5107"/>
      <c r="FV1" s="5107"/>
      <c r="FW1" s="5107"/>
      <c r="FX1" s="5107"/>
      <c r="FY1" s="5107"/>
      <c r="FZ1" s="5107"/>
      <c r="GA1" s="5107"/>
      <c r="GB1" s="5107"/>
      <c r="GC1" s="5107"/>
      <c r="GD1" s="5107"/>
      <c r="GE1" s="5107"/>
      <c r="GF1" s="5107"/>
      <c r="GG1" s="5107"/>
      <c r="GH1" s="5107"/>
    </row>
    <row r="2" spans="3:374" ht="21.75" customHeight="1">
      <c r="DN2" s="1632"/>
      <c r="DO2" s="4206" t="s">
        <v>375</v>
      </c>
      <c r="DP2" s="4206"/>
      <c r="DQ2" s="4206"/>
      <c r="DR2" s="4206"/>
      <c r="DS2" s="4206"/>
      <c r="DT2" s="4206"/>
      <c r="DU2" s="4206"/>
      <c r="DV2" s="4206"/>
      <c r="DW2" s="4206"/>
      <c r="DX2" s="4206"/>
      <c r="DY2" s="4206"/>
      <c r="DZ2" s="4206"/>
      <c r="EA2" s="4206"/>
      <c r="EB2" s="4206"/>
      <c r="EC2" s="4206"/>
      <c r="ED2" s="4206"/>
      <c r="EE2" s="4206"/>
      <c r="EF2" s="4206"/>
      <c r="EG2" s="4206"/>
      <c r="EH2" s="4206"/>
      <c r="EI2" s="4206"/>
      <c r="EJ2" s="4206"/>
      <c r="EK2" s="4206"/>
      <c r="EL2" s="4206"/>
      <c r="EM2" s="4206"/>
      <c r="EN2" s="4206"/>
      <c r="EO2" s="4206"/>
      <c r="EP2" s="4206"/>
      <c r="EQ2" s="4206"/>
      <c r="ER2" s="4206"/>
      <c r="ES2" s="4206"/>
      <c r="ET2" s="4206"/>
      <c r="EU2" s="4206"/>
      <c r="EV2" s="4206"/>
      <c r="EW2" s="4206"/>
      <c r="EX2" s="4206"/>
      <c r="EY2" s="4206"/>
      <c r="EZ2" s="4206"/>
      <c r="FA2" s="4206"/>
      <c r="FB2" s="4206"/>
      <c r="FC2" s="4206"/>
      <c r="FD2" s="4206"/>
      <c r="FE2" s="4206"/>
      <c r="FF2" s="4206"/>
      <c r="FG2" s="4206"/>
      <c r="FH2" s="4206"/>
      <c r="FI2" s="4206"/>
      <c r="FJ2" s="4206"/>
      <c r="FK2" s="4206"/>
      <c r="FL2" s="4206"/>
      <c r="FM2" s="4206"/>
      <c r="FN2" s="4206"/>
      <c r="FO2" s="4206"/>
      <c r="FP2" s="4206"/>
      <c r="FQ2" s="4206"/>
      <c r="FR2" s="4206"/>
      <c r="FS2" s="4206"/>
      <c r="FT2" s="4206"/>
      <c r="FU2" s="4206"/>
      <c r="FV2" s="4206"/>
      <c r="FW2" s="4206"/>
      <c r="FX2" s="4206"/>
      <c r="FY2" s="4206"/>
      <c r="FZ2" s="4206"/>
      <c r="GA2" s="4206"/>
      <c r="GB2" s="4206"/>
      <c r="GC2" s="4206"/>
      <c r="GD2" s="4206"/>
      <c r="GE2" s="4206"/>
      <c r="GF2" s="4206"/>
      <c r="GG2" s="4206"/>
      <c r="GH2" s="4206"/>
    </row>
    <row r="3" spans="3:374" ht="15.75" customHeight="1" thickBot="1">
      <c r="DO3" s="4164" t="str">
        <f>(IF('BİLGİ GİR'!BH12&lt;&gt;"","DİKKAT! Tatil veya izinden dolayı yapılamayan "&amp;'BİLGİ GİR'!GJ13&amp;" saat zorunlu ders saatini, bu sayfanın ilgili haftasından düşümünü yapınız!",""))</f>
        <v/>
      </c>
      <c r="DP3" s="4164"/>
      <c r="DQ3" s="4164"/>
      <c r="DR3" s="4164"/>
      <c r="DS3" s="4164"/>
      <c r="DT3" s="4164"/>
      <c r="DU3" s="4164"/>
      <c r="DV3" s="4164"/>
      <c r="DW3" s="4164"/>
      <c r="DX3" s="4164"/>
      <c r="DY3" s="4164"/>
      <c r="DZ3" s="4164"/>
      <c r="EA3" s="4164"/>
      <c r="EB3" s="4164"/>
      <c r="EC3" s="4164"/>
      <c r="ED3" s="4164"/>
      <c r="EE3" s="4164"/>
      <c r="EF3" s="4164"/>
      <c r="EG3" s="4164"/>
      <c r="EH3" s="4164"/>
      <c r="EI3" s="4164"/>
      <c r="EJ3" s="4164"/>
      <c r="EK3" s="4164"/>
      <c r="EL3" s="4164"/>
      <c r="EM3" s="4164"/>
      <c r="EN3" s="4164"/>
      <c r="EO3" s="4164"/>
      <c r="EP3" s="4164"/>
      <c r="EQ3" s="4164"/>
      <c r="ER3" s="4164"/>
      <c r="ES3" s="4164"/>
      <c r="ET3" s="4164"/>
      <c r="EU3" s="4164"/>
      <c r="EV3" s="4164"/>
      <c r="EW3" s="4164"/>
      <c r="EX3" s="4164"/>
      <c r="EY3" s="4164"/>
      <c r="EZ3" s="4164"/>
      <c r="FA3" s="4164"/>
      <c r="FB3" s="4164"/>
      <c r="FC3" s="4164"/>
      <c r="FD3" s="4164"/>
      <c r="FE3" s="4164"/>
      <c r="FF3" s="4164"/>
      <c r="FG3" s="4164"/>
      <c r="FH3" s="4164"/>
      <c r="FI3" s="4164"/>
      <c r="FJ3" s="4164"/>
      <c r="FK3" s="4164"/>
      <c r="FL3" s="4164"/>
      <c r="FM3" s="4164"/>
      <c r="FN3" s="4164"/>
      <c r="FO3" s="4164"/>
      <c r="FP3" s="4164"/>
      <c r="FQ3" s="4164"/>
      <c r="FR3" s="4164"/>
      <c r="FS3" s="4164"/>
      <c r="FT3" s="4164"/>
      <c r="FU3" s="4164"/>
      <c r="FV3" s="4164"/>
      <c r="FW3" s="4164"/>
      <c r="FX3" s="4164"/>
      <c r="FY3" s="4164"/>
      <c r="FZ3" s="4164"/>
      <c r="GA3" s="4164"/>
      <c r="GB3" s="4164"/>
      <c r="GC3" s="4164"/>
      <c r="GD3" s="4164"/>
      <c r="GE3" s="4164"/>
      <c r="GF3" s="4164"/>
      <c r="GG3" s="4164"/>
      <c r="GH3" s="4164"/>
    </row>
    <row r="4" spans="3:374" s="1288" customFormat="1" ht="15.75" customHeight="1" thickTop="1">
      <c r="C4" s="1364"/>
      <c r="J4" s="1290"/>
      <c r="W4" s="1552"/>
      <c r="X4" s="1552"/>
      <c r="Y4" s="1552"/>
      <c r="Z4" s="1552"/>
      <c r="AA4" s="1552"/>
      <c r="AB4" s="1552"/>
      <c r="AC4" s="1552"/>
      <c r="AD4" s="1552"/>
      <c r="AE4" s="1552"/>
      <c r="AF4" s="1552"/>
      <c r="AG4" s="1552"/>
      <c r="AH4" s="1552"/>
      <c r="AI4" s="1552"/>
      <c r="AJ4" s="1552"/>
      <c r="AK4" s="1552"/>
      <c r="AL4" s="1552"/>
      <c r="AM4" s="1552"/>
      <c r="AN4" s="1552"/>
      <c r="AO4" s="1552"/>
      <c r="AP4" s="1552"/>
      <c r="AQ4" s="1552"/>
      <c r="AR4" s="1552"/>
      <c r="AS4" s="1552"/>
      <c r="AT4" s="1552"/>
      <c r="AU4" s="1552"/>
      <c r="AV4" s="1552"/>
      <c r="AW4" s="1552"/>
      <c r="AX4" s="1552"/>
      <c r="AY4" s="1552"/>
      <c r="AZ4" s="1552"/>
      <c r="BA4" s="1552"/>
      <c r="BB4" s="1552"/>
      <c r="BC4" s="1552"/>
      <c r="BD4" s="1552"/>
      <c r="BE4" s="1552"/>
      <c r="BF4" s="1552"/>
      <c r="BG4" s="1552"/>
      <c r="BH4" s="1552"/>
      <c r="BI4" s="1552"/>
      <c r="BJ4" s="1552"/>
      <c r="BK4" s="1552"/>
      <c r="BL4" s="1552"/>
      <c r="BM4" s="1552"/>
      <c r="BN4" s="1552"/>
      <c r="BO4" s="1552"/>
      <c r="BP4" s="1552"/>
      <c r="BQ4" s="1552"/>
      <c r="BR4" s="1552"/>
      <c r="BS4" s="1552"/>
      <c r="BT4" s="1552"/>
      <c r="BU4" s="1552"/>
      <c r="BV4" s="1552"/>
      <c r="BW4" s="1552"/>
      <c r="BX4" s="1552"/>
      <c r="BY4" s="1552"/>
      <c r="BZ4" s="1552"/>
      <c r="CA4" s="1552"/>
      <c r="CB4" s="1552"/>
      <c r="CC4" s="1552"/>
      <c r="CD4" s="1552"/>
      <c r="CE4" s="1552"/>
      <c r="CF4" s="1552"/>
      <c r="CG4" s="1552"/>
      <c r="CH4" s="1552"/>
      <c r="CI4" s="1552"/>
      <c r="CJ4" s="1552"/>
      <c r="CK4" s="1552"/>
      <c r="CL4" s="1552"/>
      <c r="CM4" s="1552"/>
      <c r="CN4" s="1552"/>
      <c r="CP4" s="1364"/>
      <c r="CX4" s="1338"/>
      <c r="DN4" s="1287"/>
      <c r="DO4" s="1478"/>
      <c r="DP4" s="1479"/>
      <c r="DQ4" s="4165" t="str">
        <f>IF(EC4=0,"",(IF(EC4=ED4,"Düşüm Tamamdır",IF(ED4&gt;EC4,"Fazla Düşüldü, Bizginize",EC4&amp;" saat düşüm yapınız!"))))</f>
        <v/>
      </c>
      <c r="DR4" s="4166"/>
      <c r="DS4" s="4166"/>
      <c r="DT4" s="4166"/>
      <c r="DU4" s="4166"/>
      <c r="DV4" s="4166"/>
      <c r="DW4" s="4166"/>
      <c r="DX4" s="4166"/>
      <c r="DY4" s="4166"/>
      <c r="DZ4" s="4166"/>
      <c r="EA4" s="4166"/>
      <c r="EB4" s="4166"/>
      <c r="EC4" s="1476">
        <f>IF('BİLGİ GİR'!BL22=0,0,SUM(DQ6:ED6))</f>
        <v>0</v>
      </c>
      <c r="ED4" s="1477">
        <f>SUM(DQ9:ED9)</f>
        <v>0</v>
      </c>
      <c r="EE4" s="4167" t="str">
        <f t="shared" ref="EE4" si="0">IF(EQ4=0,"",(IF(EQ4=ER4,"Düşüm Tamamdır",IF(ER4&gt;EQ4,"Fazla Düşüldü, Bizginize",EQ4&amp;" saat düşüm yapınız!"))))</f>
        <v/>
      </c>
      <c r="EF4" s="4168"/>
      <c r="EG4" s="4168"/>
      <c r="EH4" s="4168"/>
      <c r="EI4" s="4168"/>
      <c r="EJ4" s="4168"/>
      <c r="EK4" s="4168"/>
      <c r="EL4" s="4168"/>
      <c r="EM4" s="4168"/>
      <c r="EN4" s="4168"/>
      <c r="EO4" s="4168"/>
      <c r="EP4" s="4168"/>
      <c r="EQ4" s="1476">
        <f>IF('BİLGİ GİR'!BS22=0,0,SUM(EE6:ER6))</f>
        <v>0</v>
      </c>
      <c r="ER4" s="1477">
        <f>SUM(EE9:ER9)</f>
        <v>0</v>
      </c>
      <c r="ES4" s="4167" t="str">
        <f t="shared" ref="ES4" si="1">IF(FE4=0,"",(IF(FE4=FF4,"Düşüm Tamamdır",IF(FF4&gt;FE4,"Fazla Düşüldü, Bizginize",FE4&amp;" saat düşüm yapınız!"))))</f>
        <v/>
      </c>
      <c r="ET4" s="4168"/>
      <c r="EU4" s="4168"/>
      <c r="EV4" s="4168"/>
      <c r="EW4" s="4168"/>
      <c r="EX4" s="4168"/>
      <c r="EY4" s="4168"/>
      <c r="EZ4" s="4168"/>
      <c r="FA4" s="4168"/>
      <c r="FB4" s="4168"/>
      <c r="FC4" s="4168"/>
      <c r="FD4" s="4168"/>
      <c r="FE4" s="1476">
        <f>IF('BİLGİ GİR'!BZ22=0,0,SUM(ES6:FF6))</f>
        <v>0</v>
      </c>
      <c r="FF4" s="1477">
        <f>SUM(ES9:FF9)</f>
        <v>0</v>
      </c>
      <c r="FG4" s="4167" t="str">
        <f t="shared" ref="FG4" si="2">IF(FS4=0,"",(IF(FS4=FT4,"Düşüm Tamamdır",IF(FT4&gt;FS4,"Fazla Düşüldü, Bizginize",FS4&amp;" saat düşüm yapınız!"))))</f>
        <v/>
      </c>
      <c r="FH4" s="4168"/>
      <c r="FI4" s="4168"/>
      <c r="FJ4" s="4168"/>
      <c r="FK4" s="4168"/>
      <c r="FL4" s="4168"/>
      <c r="FM4" s="4168"/>
      <c r="FN4" s="4168"/>
      <c r="FO4" s="4168"/>
      <c r="FP4" s="4168"/>
      <c r="FQ4" s="4168"/>
      <c r="FR4" s="4168"/>
      <c r="FS4" s="1476">
        <f>IF('BİLGİ GİR'!CG22=0,0,SUM(FG6:FT6))</f>
        <v>0</v>
      </c>
      <c r="FT4" s="1477">
        <f>SUM(FG9:FT9)</f>
        <v>0</v>
      </c>
      <c r="FU4" s="4167" t="str">
        <f t="shared" ref="FU4" si="3">IF(GG4=0,"",(IF(GG4=GH4,"Düşüm Tamamdır",IF(GH4&gt;GG4,"Fazla Düşüldü, Bizginize",GG4&amp;" saat düşüm yapınız!"))))</f>
        <v/>
      </c>
      <c r="FV4" s="4168"/>
      <c r="FW4" s="4168"/>
      <c r="FX4" s="4168"/>
      <c r="FY4" s="4168"/>
      <c r="FZ4" s="4168"/>
      <c r="GA4" s="4168"/>
      <c r="GB4" s="4168"/>
      <c r="GC4" s="4168"/>
      <c r="GD4" s="4168"/>
      <c r="GE4" s="4168"/>
      <c r="GF4" s="4168"/>
      <c r="GG4" s="1476">
        <f>IF('BİLGİ GİR'!CN22=0,0,SUM(FU6:GH6))</f>
        <v>0</v>
      </c>
      <c r="GH4" s="1477">
        <f>SUM(FU9:GH9)</f>
        <v>0</v>
      </c>
      <c r="GL4" s="1296"/>
      <c r="GM4" s="1296"/>
      <c r="GN4" s="1296"/>
      <c r="GO4" s="1296"/>
      <c r="GP4" s="1296"/>
      <c r="GQ4" s="1296"/>
      <c r="GR4" s="1296"/>
      <c r="GS4" s="1296"/>
      <c r="GT4" s="1296"/>
      <c r="GU4" s="1296"/>
      <c r="GV4" s="1296"/>
      <c r="GW4" s="1296"/>
      <c r="GX4" s="1296"/>
      <c r="GY4" s="1296"/>
      <c r="GZ4" s="1296"/>
      <c r="HA4" s="1296"/>
      <c r="HB4" s="1296"/>
      <c r="HC4" s="1296"/>
      <c r="HD4" s="1296"/>
      <c r="HE4" s="1296"/>
      <c r="HF4" s="1296"/>
      <c r="HG4" s="1296"/>
      <c r="HH4" s="1296"/>
      <c r="HI4" s="1296"/>
      <c r="HJ4" s="1296"/>
      <c r="HK4" s="1296"/>
      <c r="HL4" s="1296"/>
      <c r="HM4" s="1296"/>
      <c r="HN4" s="1296"/>
      <c r="HO4" s="1296"/>
      <c r="HP4" s="1296"/>
      <c r="HQ4" s="1296"/>
      <c r="HR4" s="1296"/>
      <c r="HS4" s="1296"/>
      <c r="HT4" s="1296"/>
      <c r="HU4" s="1296"/>
      <c r="HV4" s="1296"/>
      <c r="HW4" s="1296"/>
      <c r="HX4" s="1296"/>
      <c r="HY4" s="1296"/>
      <c r="HZ4" s="1296"/>
      <c r="IA4" s="1296"/>
      <c r="IB4" s="1296"/>
      <c r="IC4" s="1296"/>
      <c r="ID4" s="1296"/>
      <c r="IE4" s="1296"/>
      <c r="IF4" s="1296"/>
      <c r="IG4" s="1296"/>
      <c r="IH4" s="1296"/>
      <c r="II4" s="1296"/>
      <c r="IJ4" s="1296"/>
      <c r="IK4" s="1296"/>
      <c r="IL4" s="1296"/>
      <c r="IM4" s="1296"/>
      <c r="IN4" s="1296"/>
      <c r="IO4" s="1296"/>
      <c r="IP4" s="1296"/>
      <c r="IQ4" s="1296"/>
      <c r="IR4" s="1296"/>
      <c r="IS4" s="1296"/>
      <c r="IT4" s="1296"/>
      <c r="IU4" s="1296"/>
      <c r="IV4" s="1296"/>
      <c r="IW4" s="1296"/>
      <c r="IX4" s="1296"/>
      <c r="IY4" s="1296"/>
      <c r="IZ4" s="1296"/>
      <c r="JA4" s="1296"/>
      <c r="JB4" s="1296"/>
      <c r="JK4" s="1551"/>
      <c r="JL4" s="1551"/>
      <c r="JM4" s="1551"/>
      <c r="JN4" s="1551"/>
      <c r="JO4" s="1296"/>
      <c r="JP4" s="1296"/>
      <c r="JQ4" s="1296"/>
      <c r="JR4" s="1296"/>
      <c r="JS4" s="1296"/>
      <c r="JT4" s="1296"/>
      <c r="JU4" s="1296"/>
      <c r="JV4" s="1296"/>
      <c r="JW4" s="1296"/>
      <c r="JX4" s="1296"/>
      <c r="JY4" s="1296"/>
      <c r="JZ4" s="1296"/>
      <c r="KA4" s="1296"/>
      <c r="KB4" s="1296"/>
      <c r="KC4" s="1296"/>
      <c r="KD4" s="1296"/>
      <c r="KE4" s="1296"/>
      <c r="KF4" s="1296"/>
      <c r="KG4" s="1296"/>
      <c r="KH4" s="1296"/>
      <c r="KI4" s="1296"/>
      <c r="KJ4" s="1296"/>
      <c r="KK4" s="1296"/>
      <c r="KL4" s="1296"/>
      <c r="KM4" s="1296"/>
      <c r="KN4" s="1296"/>
      <c r="KO4" s="1296"/>
      <c r="KP4" s="1296"/>
      <c r="KQ4" s="1296"/>
      <c r="KR4" s="1296"/>
      <c r="KS4" s="1296"/>
      <c r="KT4" s="1296"/>
      <c r="KU4" s="1296"/>
      <c r="KV4" s="1296"/>
      <c r="KW4" s="1296"/>
      <c r="KX4" s="1296"/>
      <c r="KY4" s="1296"/>
      <c r="KZ4" s="1296"/>
      <c r="LA4" s="1296"/>
      <c r="LB4" s="1296"/>
      <c r="LC4" s="1296"/>
      <c r="LD4" s="1296"/>
      <c r="LE4" s="1296"/>
      <c r="LF4" s="1296"/>
      <c r="LG4" s="1296"/>
      <c r="LH4" s="1296"/>
      <c r="LI4" s="1296"/>
      <c r="LJ4" s="1296"/>
      <c r="LK4" s="1296"/>
      <c r="LL4" s="1296"/>
      <c r="LM4" s="1296"/>
      <c r="LN4" s="1296"/>
      <c r="LO4" s="1296"/>
      <c r="LP4" s="1296"/>
      <c r="LQ4" s="1296"/>
      <c r="LR4" s="1296"/>
      <c r="LS4" s="1296"/>
      <c r="LT4" s="1296"/>
      <c r="LU4" s="1296"/>
      <c r="LV4" s="1296"/>
      <c r="LW4" s="1296"/>
      <c r="LX4" s="1296"/>
      <c r="LY4" s="1296"/>
      <c r="LZ4" s="1296"/>
      <c r="MA4" s="1296"/>
      <c r="MB4" s="1296"/>
      <c r="MC4" s="1296"/>
      <c r="MD4" s="1296"/>
      <c r="ME4" s="1296"/>
      <c r="MG4" s="1361"/>
      <c r="MH4" s="1551"/>
      <c r="MP4" s="1551"/>
      <c r="MQ4" s="1551"/>
      <c r="MR4" s="1552"/>
      <c r="MS4" s="1552"/>
      <c r="MT4" s="1552"/>
      <c r="MU4" s="1552"/>
      <c r="MV4" s="1552"/>
      <c r="MW4" s="1552"/>
      <c r="MX4" s="1552"/>
      <c r="MY4" s="1552"/>
      <c r="MZ4" s="1552"/>
      <c r="NA4" s="1551"/>
      <c r="NI4" s="1351"/>
    </row>
    <row r="5" spans="3:374" s="1290" customFormat="1" ht="15.75" customHeight="1" thickBot="1">
      <c r="C5" s="1365"/>
      <c r="W5" s="1552"/>
      <c r="X5" s="1552"/>
      <c r="Y5" s="1552"/>
      <c r="Z5" s="1552"/>
      <c r="AA5" s="1552"/>
      <c r="AB5" s="1552"/>
      <c r="AC5" s="1552"/>
      <c r="AD5" s="1552"/>
      <c r="AE5" s="1552"/>
      <c r="AF5" s="1552"/>
      <c r="AG5" s="1552"/>
      <c r="AH5" s="1552"/>
      <c r="AI5" s="1552"/>
      <c r="AJ5" s="1552"/>
      <c r="AK5" s="1552"/>
      <c r="AL5" s="1552"/>
      <c r="AM5" s="1552"/>
      <c r="AN5" s="1552"/>
      <c r="AO5" s="1552"/>
      <c r="AP5" s="1552"/>
      <c r="AQ5" s="1552"/>
      <c r="AR5" s="1552"/>
      <c r="AS5" s="1552"/>
      <c r="AT5" s="1552"/>
      <c r="AU5" s="1552"/>
      <c r="AV5" s="1552"/>
      <c r="AW5" s="1552"/>
      <c r="AX5" s="1552"/>
      <c r="AY5" s="1552"/>
      <c r="AZ5" s="1552"/>
      <c r="BA5" s="1552"/>
      <c r="BB5" s="1552"/>
      <c r="BC5" s="1552"/>
      <c r="BD5" s="1552"/>
      <c r="BE5" s="1552"/>
      <c r="BF5" s="1552"/>
      <c r="BG5" s="1552"/>
      <c r="BH5" s="1552"/>
      <c r="BI5" s="1552"/>
      <c r="BJ5" s="1552"/>
      <c r="BK5" s="1552"/>
      <c r="BL5" s="1552"/>
      <c r="BM5" s="1552"/>
      <c r="BN5" s="1552"/>
      <c r="BO5" s="1552"/>
      <c r="BP5" s="1552"/>
      <c r="BQ5" s="1552"/>
      <c r="BR5" s="1552"/>
      <c r="BS5" s="1552"/>
      <c r="BT5" s="1552"/>
      <c r="BU5" s="1552"/>
      <c r="BV5" s="1552"/>
      <c r="BW5" s="1552"/>
      <c r="BX5" s="1552"/>
      <c r="BY5" s="1552"/>
      <c r="BZ5" s="1552"/>
      <c r="CA5" s="1552"/>
      <c r="CB5" s="1552"/>
      <c r="CC5" s="1552"/>
      <c r="CD5" s="1552"/>
      <c r="CE5" s="1552"/>
      <c r="CF5" s="1552"/>
      <c r="CG5" s="1552"/>
      <c r="CH5" s="1552"/>
      <c r="CI5" s="1552"/>
      <c r="CJ5" s="1552"/>
      <c r="CK5" s="1552"/>
      <c r="CL5" s="1552"/>
      <c r="CM5" s="1552"/>
      <c r="CN5" s="1552"/>
      <c r="CP5" s="1365"/>
      <c r="CX5" s="1339"/>
      <c r="DN5" s="1289"/>
      <c r="DO5" s="1480"/>
      <c r="DP5" s="1481"/>
      <c r="DQ5" s="5116" t="str">
        <f>IF(AND(ED4&gt;0,EC4&lt;1),"Dikkat ! Ders saati düşümü yaptınız!",(IF(AND(EC4&gt;0,ED4=0),"Düşüm yapmaya başlayınız!",(IF(EC4=0,"",(IF(DQ4="Düşüm Tamamdır",DQ4,("Şuan "&amp;ED4&amp;" saat düşüm yapıldı!"))))))))</f>
        <v/>
      </c>
      <c r="DR5" s="5117"/>
      <c r="DS5" s="5117"/>
      <c r="DT5" s="5117"/>
      <c r="DU5" s="5117"/>
      <c r="DV5" s="5117"/>
      <c r="DW5" s="5117"/>
      <c r="DX5" s="5117"/>
      <c r="DY5" s="5117"/>
      <c r="DZ5" s="5117"/>
      <c r="EA5" s="5117"/>
      <c r="EB5" s="5117"/>
      <c r="EC5" s="5117"/>
      <c r="ED5" s="5118"/>
      <c r="EE5" s="5116" t="str">
        <f>IF(AND(ER4&gt;0,EQ4&lt;1),"Dikkat ! Ders saati düşümü yaptınız!",(IF(AND(EQ4&gt;0,ER4=0),"Düşüm yapmaya başlayınız!",(IF(EQ4=0,"",(IF(EE4="Düşüm Tamamdır",EE4,("Şuan "&amp;ER4&amp;" saat düşüm yapıldı!"))))))))</f>
        <v/>
      </c>
      <c r="EF5" s="5117"/>
      <c r="EG5" s="5117"/>
      <c r="EH5" s="5117"/>
      <c r="EI5" s="5117"/>
      <c r="EJ5" s="5117"/>
      <c r="EK5" s="5117"/>
      <c r="EL5" s="5117"/>
      <c r="EM5" s="5117"/>
      <c r="EN5" s="5117"/>
      <c r="EO5" s="5117"/>
      <c r="EP5" s="5117"/>
      <c r="EQ5" s="5117"/>
      <c r="ER5" s="5118"/>
      <c r="ES5" s="5116" t="str">
        <f>IF(AND(FF4&gt;0,FE4&lt;1),"Dikkat ! Ders saati düşümü yaptınız!",(IF(AND(FE4&gt;0,FF4=0),"Düşüm yapmaya başlayınız!",(IF(FE4=0,"",(IF(ES4="Düşüm Tamamdır",ES4,("Şuan "&amp;FF4&amp;" saat düşüm yapıldı!"))))))))</f>
        <v/>
      </c>
      <c r="ET5" s="5117"/>
      <c r="EU5" s="5117"/>
      <c r="EV5" s="5117"/>
      <c r="EW5" s="5117"/>
      <c r="EX5" s="5117"/>
      <c r="EY5" s="5117"/>
      <c r="EZ5" s="5117"/>
      <c r="FA5" s="5117"/>
      <c r="FB5" s="5117"/>
      <c r="FC5" s="5117"/>
      <c r="FD5" s="5117"/>
      <c r="FE5" s="5117"/>
      <c r="FF5" s="5118"/>
      <c r="FG5" s="5116" t="str">
        <f>IF(AND(FT4&gt;0,FS4&lt;1),"Dikkat ! Ders saati düşümü yaptınız!",(IF(AND(FS4&gt;0,FT4=0),"Düşüm yapmaya başlayınız!",(IF(FS4=0,"",(IF(FG4="Düşüm Tamamdır",FG4,("Şuan "&amp;FT4&amp;" saat düşüm yapıldı!"))))))))</f>
        <v/>
      </c>
      <c r="FH5" s="5117"/>
      <c r="FI5" s="5117"/>
      <c r="FJ5" s="5117"/>
      <c r="FK5" s="5117"/>
      <c r="FL5" s="5117"/>
      <c r="FM5" s="5117"/>
      <c r="FN5" s="5117"/>
      <c r="FO5" s="5117"/>
      <c r="FP5" s="5117"/>
      <c r="FQ5" s="5117"/>
      <c r="FR5" s="5117"/>
      <c r="FS5" s="5117"/>
      <c r="FT5" s="5118"/>
      <c r="FU5" s="5116" t="str">
        <f>IF(AND(GH4&gt;0,GG4&lt;1),"Dikkat ! Ders saati düşümü yaptınız!",(IF(AND(GG4&gt;0,GH4=0),"Düşüm yapmaya başlayınız!",(IF(GG4=0,"",(IF(FU4="Düşüm Tamamdır",FU4,("Şuan "&amp;GH4&amp;" saat düşüm yapıldı!"))))))))</f>
        <v/>
      </c>
      <c r="FV5" s="5117"/>
      <c r="FW5" s="5117"/>
      <c r="FX5" s="5117"/>
      <c r="FY5" s="5117"/>
      <c r="FZ5" s="5117"/>
      <c r="GA5" s="5117"/>
      <c r="GB5" s="5117"/>
      <c r="GC5" s="5117"/>
      <c r="GD5" s="5117"/>
      <c r="GE5" s="5117"/>
      <c r="GF5" s="5117"/>
      <c r="GG5" s="5117"/>
      <c r="GH5" s="5118"/>
      <c r="GL5" s="1297"/>
      <c r="GM5" s="1297"/>
      <c r="GN5" s="1297"/>
      <c r="GO5" s="1297"/>
      <c r="GP5" s="1297"/>
      <c r="GQ5" s="1297"/>
      <c r="GR5" s="1297"/>
      <c r="GS5" s="1297"/>
      <c r="GT5" s="1297"/>
      <c r="GU5" s="1297"/>
      <c r="GV5" s="1297"/>
      <c r="GW5" s="1297"/>
      <c r="GX5" s="1297"/>
      <c r="GY5" s="1297"/>
      <c r="GZ5" s="1297"/>
      <c r="HA5" s="1297"/>
      <c r="HB5" s="1297"/>
      <c r="HC5" s="1297"/>
      <c r="HD5" s="1297"/>
      <c r="HE5" s="1297"/>
      <c r="HF5" s="1297"/>
      <c r="HG5" s="1297"/>
      <c r="HH5" s="1297"/>
      <c r="HI5" s="1297"/>
      <c r="HJ5" s="1297"/>
      <c r="HK5" s="1297"/>
      <c r="HL5" s="1297"/>
      <c r="HM5" s="1297"/>
      <c r="HN5" s="1297"/>
      <c r="HO5" s="1297"/>
      <c r="HP5" s="1297"/>
      <c r="HQ5" s="1297"/>
      <c r="HR5" s="1297"/>
      <c r="HS5" s="1297"/>
      <c r="HT5" s="1297"/>
      <c r="HU5" s="1297"/>
      <c r="HV5" s="1297"/>
      <c r="HW5" s="1297"/>
      <c r="HX5" s="1297"/>
      <c r="HY5" s="1297"/>
      <c r="HZ5" s="1297"/>
      <c r="IA5" s="1297"/>
      <c r="IB5" s="1297"/>
      <c r="IC5" s="1297"/>
      <c r="ID5" s="1297"/>
      <c r="IE5" s="1297"/>
      <c r="IF5" s="1297"/>
      <c r="IG5" s="1297"/>
      <c r="IH5" s="1297"/>
      <c r="II5" s="1297"/>
      <c r="IJ5" s="1297"/>
      <c r="IK5" s="1297"/>
      <c r="IL5" s="1297"/>
      <c r="IM5" s="1297"/>
      <c r="IN5" s="1297"/>
      <c r="IO5" s="1297"/>
      <c r="IP5" s="1297"/>
      <c r="IQ5" s="1297"/>
      <c r="IR5" s="1297"/>
      <c r="IS5" s="1297"/>
      <c r="IT5" s="1297"/>
      <c r="IU5" s="1297"/>
      <c r="IV5" s="1297"/>
      <c r="IW5" s="1297"/>
      <c r="IX5" s="1297"/>
      <c r="IY5" s="1297"/>
      <c r="IZ5" s="1297"/>
      <c r="JA5" s="1297"/>
      <c r="JB5" s="1297"/>
      <c r="JK5" s="1552"/>
      <c r="JL5" s="1552"/>
      <c r="JM5" s="1552"/>
      <c r="JN5" s="1552"/>
      <c r="JO5" s="1297"/>
      <c r="JP5" s="1297"/>
      <c r="JQ5" s="1297"/>
      <c r="JR5" s="1297"/>
      <c r="JS5" s="1297"/>
      <c r="JT5" s="1297"/>
      <c r="JU5" s="1297"/>
      <c r="JV5" s="1297"/>
      <c r="JW5" s="1297"/>
      <c r="JX5" s="1297"/>
      <c r="JY5" s="1297"/>
      <c r="JZ5" s="1297"/>
      <c r="KA5" s="1297"/>
      <c r="KB5" s="1297"/>
      <c r="KC5" s="1297"/>
      <c r="KD5" s="1297"/>
      <c r="KE5" s="1297"/>
      <c r="KF5" s="1297"/>
      <c r="KG5" s="1297"/>
      <c r="KH5" s="1297"/>
      <c r="KI5" s="1297"/>
      <c r="KJ5" s="1297"/>
      <c r="KK5" s="1297"/>
      <c r="KL5" s="1297"/>
      <c r="KM5" s="1297"/>
      <c r="KN5" s="1297"/>
      <c r="KO5" s="1297"/>
      <c r="KP5" s="1297"/>
      <c r="KQ5" s="1297"/>
      <c r="KR5" s="1297"/>
      <c r="KS5" s="1297"/>
      <c r="KT5" s="1297"/>
      <c r="KU5" s="1297"/>
      <c r="KV5" s="1297"/>
      <c r="KW5" s="1297"/>
      <c r="KX5" s="1297"/>
      <c r="KY5" s="1297"/>
      <c r="KZ5" s="1297"/>
      <c r="LA5" s="1297"/>
      <c r="LB5" s="1297"/>
      <c r="LC5" s="1297"/>
      <c r="LD5" s="1297"/>
      <c r="LE5" s="1297"/>
      <c r="LF5" s="1297"/>
      <c r="LG5" s="1297"/>
      <c r="LH5" s="1297"/>
      <c r="LI5" s="1297"/>
      <c r="LJ5" s="1297"/>
      <c r="LK5" s="1297"/>
      <c r="LL5" s="1297"/>
      <c r="LM5" s="1297"/>
      <c r="LN5" s="1297"/>
      <c r="LO5" s="1297"/>
      <c r="LP5" s="1297"/>
      <c r="LQ5" s="1297"/>
      <c r="LR5" s="1297"/>
      <c r="LS5" s="1297"/>
      <c r="LT5" s="1297"/>
      <c r="LU5" s="1297"/>
      <c r="LV5" s="1297"/>
      <c r="LW5" s="1297"/>
      <c r="LX5" s="1297"/>
      <c r="LY5" s="1297"/>
      <c r="LZ5" s="1297"/>
      <c r="MA5" s="1297"/>
      <c r="MB5" s="1297"/>
      <c r="MC5" s="1297"/>
      <c r="MD5" s="1297"/>
      <c r="ME5" s="1297"/>
      <c r="MG5" s="1362"/>
      <c r="MH5" s="1552"/>
      <c r="MP5" s="1552"/>
      <c r="MQ5" s="1552"/>
      <c r="MR5" s="1552"/>
      <c r="MS5" s="1552"/>
      <c r="MT5" s="1552"/>
      <c r="MU5" s="1552"/>
      <c r="MV5" s="1552"/>
      <c r="MW5" s="1552"/>
      <c r="MX5" s="1552"/>
      <c r="MY5" s="1552"/>
      <c r="MZ5" s="1552"/>
      <c r="NA5" s="1552"/>
      <c r="NI5" s="1352"/>
    </row>
    <row r="6" spans="3:374" ht="15" customHeight="1" thickTop="1" thickBot="1">
      <c r="DO6" s="5119" t="s">
        <v>145</v>
      </c>
      <c r="DP6" s="5120"/>
      <c r="DQ6" s="4161">
        <f>'BİLGİ GİR'!BL13</f>
        <v>0</v>
      </c>
      <c r="DR6" s="4162"/>
      <c r="DS6" s="4151">
        <f>'BİLGİ GİR'!BM13</f>
        <v>0</v>
      </c>
      <c r="DT6" s="4162"/>
      <c r="DU6" s="4151">
        <f>'BİLGİ GİR'!BN13</f>
        <v>0</v>
      </c>
      <c r="DV6" s="4162"/>
      <c r="DW6" s="4151">
        <f>'BİLGİ GİR'!BO13</f>
        <v>0</v>
      </c>
      <c r="DX6" s="4162"/>
      <c r="DY6" s="4151">
        <f>'BİLGİ GİR'!BP13</f>
        <v>0</v>
      </c>
      <c r="DZ6" s="4162"/>
      <c r="EA6" s="4151">
        <f>'BİLGİ GİR'!BQ13</f>
        <v>0</v>
      </c>
      <c r="EB6" s="4162"/>
      <c r="EC6" s="4151">
        <f>'BİLGİ GİR'!BR13</f>
        <v>0</v>
      </c>
      <c r="ED6" s="4152"/>
      <c r="EE6" s="4161">
        <f>'BİLGİ GİR'!BS13</f>
        <v>0</v>
      </c>
      <c r="EF6" s="4162"/>
      <c r="EG6" s="4151">
        <f>'BİLGİ GİR'!BT13</f>
        <v>0</v>
      </c>
      <c r="EH6" s="4162"/>
      <c r="EI6" s="4151">
        <f>'BİLGİ GİR'!BU13</f>
        <v>0</v>
      </c>
      <c r="EJ6" s="4162"/>
      <c r="EK6" s="4151">
        <f>'BİLGİ GİR'!BV13</f>
        <v>0</v>
      </c>
      <c r="EL6" s="4162"/>
      <c r="EM6" s="4151">
        <f>'BİLGİ GİR'!BW13</f>
        <v>0</v>
      </c>
      <c r="EN6" s="4162"/>
      <c r="EO6" s="4151">
        <f>'BİLGİ GİR'!BX13</f>
        <v>0</v>
      </c>
      <c r="EP6" s="4162"/>
      <c r="EQ6" s="4151">
        <f>'BİLGİ GİR'!BY13</f>
        <v>0</v>
      </c>
      <c r="ER6" s="4152"/>
      <c r="ES6" s="4161">
        <f>'BİLGİ GİR'!BZ13</f>
        <v>0</v>
      </c>
      <c r="ET6" s="4162"/>
      <c r="EU6" s="4151">
        <f>'BİLGİ GİR'!CA13</f>
        <v>0</v>
      </c>
      <c r="EV6" s="4162"/>
      <c r="EW6" s="4151">
        <f>'BİLGİ GİR'!CB13</f>
        <v>0</v>
      </c>
      <c r="EX6" s="4162"/>
      <c r="EY6" s="4151">
        <f>'BİLGİ GİR'!CC13</f>
        <v>0</v>
      </c>
      <c r="EZ6" s="4162"/>
      <c r="FA6" s="4151">
        <f>'BİLGİ GİR'!CD13</f>
        <v>0</v>
      </c>
      <c r="FB6" s="4162"/>
      <c r="FC6" s="4151">
        <f>'BİLGİ GİR'!CE13</f>
        <v>0</v>
      </c>
      <c r="FD6" s="4162"/>
      <c r="FE6" s="4151">
        <f>'BİLGİ GİR'!CF13</f>
        <v>0</v>
      </c>
      <c r="FF6" s="4152"/>
      <c r="FG6" s="4161">
        <f>'BİLGİ GİR'!CG13</f>
        <v>0</v>
      </c>
      <c r="FH6" s="4162"/>
      <c r="FI6" s="4151">
        <f>'BİLGİ GİR'!CH13</f>
        <v>0</v>
      </c>
      <c r="FJ6" s="4162"/>
      <c r="FK6" s="4151">
        <f>'BİLGİ GİR'!CI13</f>
        <v>0</v>
      </c>
      <c r="FL6" s="4162"/>
      <c r="FM6" s="4151">
        <f>'BİLGİ GİR'!CJ13</f>
        <v>0</v>
      </c>
      <c r="FN6" s="4162"/>
      <c r="FO6" s="4151">
        <f>'BİLGİ GİR'!CK13</f>
        <v>0</v>
      </c>
      <c r="FP6" s="4162"/>
      <c r="FQ6" s="4151">
        <f>'BİLGİ GİR'!CL13</f>
        <v>0</v>
      </c>
      <c r="FR6" s="4162"/>
      <c r="FS6" s="4151">
        <f>'BİLGİ GİR'!CM13</f>
        <v>0</v>
      </c>
      <c r="FT6" s="4152"/>
      <c r="FU6" s="4161">
        <f>'BİLGİ GİR'!CN13</f>
        <v>0</v>
      </c>
      <c r="FV6" s="4162"/>
      <c r="FW6" s="4151">
        <f>'BİLGİ GİR'!CO13</f>
        <v>0</v>
      </c>
      <c r="FX6" s="4162"/>
      <c r="FY6" s="4151">
        <f>'BİLGİ GİR'!CP13</f>
        <v>0</v>
      </c>
      <c r="FZ6" s="4162"/>
      <c r="GA6" s="4151">
        <f>'BİLGİ GİR'!CQ13</f>
        <v>0</v>
      </c>
      <c r="GB6" s="4162"/>
      <c r="GC6" s="4151">
        <f>'BİLGİ GİR'!CR13</f>
        <v>0</v>
      </c>
      <c r="GD6" s="4162"/>
      <c r="GE6" s="4151">
        <f>'BİLGİ GİR'!CS13</f>
        <v>0</v>
      </c>
      <c r="GF6" s="4162"/>
      <c r="GG6" s="4151">
        <f>'BİLGİ GİR'!CT13</f>
        <v>0</v>
      </c>
      <c r="GH6" s="4152"/>
    </row>
    <row r="7" spans="3:374" ht="15" hidden="1" customHeight="1">
      <c r="DO7" s="5084" t="s">
        <v>143</v>
      </c>
      <c r="DP7" s="5085"/>
      <c r="DQ7" s="1300" t="str">
        <f>IFERROR((IF(DQ8="x",(HLOOKUP(DQ$13,'BİLGİ GİR'!$CV$103:$DB$190,89,0)),"")),0)</f>
        <v/>
      </c>
      <c r="DR7" s="1301" t="str">
        <f>IFERROR((IF(DR8="x",(HLOOKUP(DR$13,'BİLGİ GİR'!$CV$103:$DB$190,89,0)),"")),0)</f>
        <v/>
      </c>
      <c r="DS7" s="1302" t="str">
        <f>IFERROR((IF(DS8="x",(HLOOKUP(DS$13,'BİLGİ GİR'!$CV$103:$DB$190,89,0)),"")),0)</f>
        <v/>
      </c>
      <c r="DT7" s="1301" t="str">
        <f>IFERROR((IF(DT8="x",(HLOOKUP(DT$13,'BİLGİ GİR'!$CV$103:$DB$190,89,0)),"")),0)</f>
        <v/>
      </c>
      <c r="DU7" s="1302" t="str">
        <f>IFERROR((IF(DU8="x",(HLOOKUP(DU$13,'BİLGİ GİR'!$CV$103:$DB$190,89,0)),"")),0)</f>
        <v/>
      </c>
      <c r="DV7" s="1301" t="str">
        <f>IFERROR((IF(DV8="x",(HLOOKUP(DV$13,'BİLGİ GİR'!$CV$103:$DB$190,89,0)),"")),0)</f>
        <v/>
      </c>
      <c r="DW7" s="1302" t="str">
        <f>IFERROR((IF(DW8="x",(HLOOKUP(DW$13,'BİLGİ GİR'!$CV$103:$DB$190,89,0)),"")),0)</f>
        <v/>
      </c>
      <c r="DX7" s="1301" t="str">
        <f>IFERROR((IF(DX8="x",(HLOOKUP(DX$13,'BİLGİ GİR'!$CV$103:$DB$190,89,0)),"")),0)</f>
        <v/>
      </c>
      <c r="DY7" s="1302" t="str">
        <f>IFERROR((IF(DY8="x",(HLOOKUP(DY$13,'BİLGİ GİR'!$CV$103:$DB$190,89,0)),"")),0)</f>
        <v/>
      </c>
      <c r="DZ7" s="1301" t="str">
        <f>IFERROR((IF(DZ8="x",(HLOOKUP(DZ$13,'BİLGİ GİR'!$CV$103:$DB$190,89,0)),"")),0)</f>
        <v/>
      </c>
      <c r="EA7" s="1302" t="str">
        <f>IFERROR((IF(EA8="x",(HLOOKUP(EA$13,'BİLGİ GİR'!$CV$103:$DB$190,89,0)),"")),0)</f>
        <v/>
      </c>
      <c r="EB7" s="1301" t="str">
        <f>IFERROR((IF(EB8="x",(HLOOKUP(EB$13,'BİLGİ GİR'!$CV$103:$DB$190,89,0)),"")),0)</f>
        <v/>
      </c>
      <c r="EC7" s="1303" t="str">
        <f>IFERROR((IF(EC8="x",(HLOOKUP(EC$13,'BİLGİ GİR'!$CV$103:$DB$190,89,0)),"")),0)</f>
        <v/>
      </c>
      <c r="ED7" s="1304" t="str">
        <f>IFERROR((IF(ED8="x",(HLOOKUP(ED$13,'BİLGİ GİR'!$CV$103:$DB$190,89,0)),"")),0)</f>
        <v/>
      </c>
      <c r="EE7" s="1300" t="str">
        <f>IFERROR((IF(EE8="x",(HLOOKUP(EE$13,'BİLGİ GİR'!$CV$103:$DB$190,89,0)),"")),0)</f>
        <v/>
      </c>
      <c r="EF7" s="1301" t="str">
        <f>IFERROR((IF(EF8="x",(HLOOKUP(EF$13,'BİLGİ GİR'!$CV$103:$DB$190,89,0)),"")),0)</f>
        <v/>
      </c>
      <c r="EG7" s="1302" t="str">
        <f>IFERROR((IF(EG8="x",(HLOOKUP(EG$13,'BİLGİ GİR'!$CV$103:$DB$190,89,0)),"")),0)</f>
        <v/>
      </c>
      <c r="EH7" s="1301" t="str">
        <f>IFERROR((IF(EH8="x",(HLOOKUP(EH$13,'BİLGİ GİR'!$CV$103:$DB$190,89,0)),"")),0)</f>
        <v/>
      </c>
      <c r="EI7" s="1302" t="str">
        <f>IFERROR((IF(EI8="x",(HLOOKUP(EI$13,'BİLGİ GİR'!$CV$103:$DB$190,89,0)),"")),0)</f>
        <v/>
      </c>
      <c r="EJ7" s="1301" t="str">
        <f>IFERROR((IF(EJ8="x",(HLOOKUP(EJ$13,'BİLGİ GİR'!$CV$103:$DB$190,89,0)),"")),0)</f>
        <v/>
      </c>
      <c r="EK7" s="1302" t="str">
        <f>IFERROR((IF(EK8="x",(HLOOKUP(EK$13,'BİLGİ GİR'!$CV$103:$DB$190,89,0)),"")),0)</f>
        <v/>
      </c>
      <c r="EL7" s="1301" t="str">
        <f>IFERROR((IF(EL8="x",(HLOOKUP(EL$13,'BİLGİ GİR'!$CV$103:$DB$190,89,0)),"")),0)</f>
        <v/>
      </c>
      <c r="EM7" s="1302" t="str">
        <f>IFERROR((IF(EM8="x",(HLOOKUP(EM$13,'BİLGİ GİR'!$CV$103:$DB$190,89,0)),"")),0)</f>
        <v/>
      </c>
      <c r="EN7" s="1301" t="str">
        <f>IFERROR((IF(EN8="x",(HLOOKUP(EN$13,'BİLGİ GİR'!$CV$103:$DB$190,89,0)),"")),0)</f>
        <v/>
      </c>
      <c r="EO7" s="1302" t="str">
        <f>IFERROR((IF(EO8="x",(HLOOKUP(EO$13,'BİLGİ GİR'!$CV$103:$DB$190,89,0)),"")),0)</f>
        <v/>
      </c>
      <c r="EP7" s="1301" t="str">
        <f>IFERROR((IF(EP8="x",(HLOOKUP(EP$13,'BİLGİ GİR'!$CV$103:$DB$190,89,0)),"")),0)</f>
        <v/>
      </c>
      <c r="EQ7" s="1303" t="str">
        <f>IFERROR((IF(EQ8="x",(HLOOKUP(EQ$13,'BİLGİ GİR'!$CV$103:$DB$190,89,0)),"")),0)</f>
        <v/>
      </c>
      <c r="ER7" s="1304" t="str">
        <f>IFERROR((IF(ER8="x",(HLOOKUP(ER$13,'BİLGİ GİR'!$CV$103:$DB$190,89,0)),"")),0)</f>
        <v/>
      </c>
      <c r="ES7" s="1300" t="str">
        <f>IFERROR((IF(ES8="x",(HLOOKUP(ES$13,'BİLGİ GİR'!$CV$103:$DB$190,89,0)),"")),0)</f>
        <v/>
      </c>
      <c r="ET7" s="1301" t="str">
        <f>IFERROR((IF(ET8="x",(HLOOKUP(ET$13,'BİLGİ GİR'!$CV$103:$DB$190,89,0)),"")),0)</f>
        <v/>
      </c>
      <c r="EU7" s="1302" t="str">
        <f>IFERROR((IF(EU8="x",(HLOOKUP(EU$13,'BİLGİ GİR'!$CV$103:$DB$190,89,0)),"")),0)</f>
        <v/>
      </c>
      <c r="EV7" s="1301" t="str">
        <f>IFERROR((IF(EV8="x",(HLOOKUP(EV$13,'BİLGİ GİR'!$CV$103:$DB$190,89,0)),"")),0)</f>
        <v/>
      </c>
      <c r="EW7" s="1302" t="str">
        <f>IFERROR((IF(EW8="x",(HLOOKUP(EW$13,'BİLGİ GİR'!$CV$103:$DB$190,89,0)),"")),0)</f>
        <v/>
      </c>
      <c r="EX7" s="1301" t="str">
        <f>IFERROR((IF(EX8="x",(HLOOKUP(EX$13,'BİLGİ GİR'!$CV$103:$DB$190,89,0)),"")),0)</f>
        <v/>
      </c>
      <c r="EY7" s="1302" t="str">
        <f>IFERROR((IF(EY8="x",(HLOOKUP(EY$13,'BİLGİ GİR'!$CV$103:$DB$190,89,0)),"")),0)</f>
        <v/>
      </c>
      <c r="EZ7" s="1301" t="str">
        <f>IFERROR((IF(EZ8="x",(HLOOKUP(EZ$13,'BİLGİ GİR'!$CV$103:$DB$190,89,0)),"")),0)</f>
        <v/>
      </c>
      <c r="FA7" s="1302" t="str">
        <f>IFERROR((IF(FA8="x",(HLOOKUP(FA$13,'BİLGİ GİR'!$CV$103:$DB$190,89,0)),"")),0)</f>
        <v/>
      </c>
      <c r="FB7" s="1301" t="str">
        <f>IFERROR((IF(FB8="x",(HLOOKUP(FB$13,'BİLGİ GİR'!$CV$103:$DB$190,89,0)),"")),0)</f>
        <v/>
      </c>
      <c r="FC7" s="1302" t="str">
        <f>IFERROR((IF(FC8="x",(HLOOKUP(FC$13,'BİLGİ GİR'!$CV$103:$DB$190,89,0)),"")),0)</f>
        <v/>
      </c>
      <c r="FD7" s="1301" t="str">
        <f>IFERROR((IF(FD8="x",(HLOOKUP(FD$13,'BİLGİ GİR'!$CV$103:$DB$190,89,0)),"")),0)</f>
        <v/>
      </c>
      <c r="FE7" s="1303" t="str">
        <f>IFERROR((IF(FE8="x",(HLOOKUP(FE$13,'BİLGİ GİR'!$CV$103:$DB$190,89,0)),"")),0)</f>
        <v/>
      </c>
      <c r="FF7" s="1304" t="str">
        <f>IFERROR((IF(FF8="x",(HLOOKUP(FF$13,'BİLGİ GİR'!$CV$103:$DB$190,89,0)),"")),0)</f>
        <v/>
      </c>
      <c r="FG7" s="1300" t="str">
        <f>IFERROR((IF(FG8="x",(HLOOKUP(FG$13,'BİLGİ GİR'!$CV$103:$DB$190,89,0)),"")),0)</f>
        <v/>
      </c>
      <c r="FH7" s="1301" t="str">
        <f>IFERROR((IF(FH8="x",(HLOOKUP(FH$13,'BİLGİ GİR'!$CV$103:$DB$190,89,0)),"")),0)</f>
        <v/>
      </c>
      <c r="FI7" s="1302" t="str">
        <f>IFERROR((IF(FI8="x",(HLOOKUP(FI$13,'BİLGİ GİR'!$CV$103:$DB$190,89,0)),"")),0)</f>
        <v/>
      </c>
      <c r="FJ7" s="1301" t="str">
        <f>IFERROR((IF(FJ8="x",(HLOOKUP(FJ$13,'BİLGİ GİR'!$CV$103:$DB$190,89,0)),"")),0)</f>
        <v/>
      </c>
      <c r="FK7" s="1302" t="str">
        <f>IFERROR((IF(FK8="x",(HLOOKUP(FK$13,'BİLGİ GİR'!$CV$103:$DB$190,89,0)),"")),0)</f>
        <v/>
      </c>
      <c r="FL7" s="1301" t="str">
        <f>IFERROR((IF(FL8="x",(HLOOKUP(FL$13,'BİLGİ GİR'!$CV$103:$DB$190,89,0)),"")),0)</f>
        <v/>
      </c>
      <c r="FM7" s="1302" t="str">
        <f>IFERROR((IF(FM8="x",(HLOOKUP(FM$13,'BİLGİ GİR'!$CV$103:$DB$190,89,0)),"")),0)</f>
        <v/>
      </c>
      <c r="FN7" s="1301" t="str">
        <f>IFERROR((IF(FN8="x",(HLOOKUP(FN$13,'BİLGİ GİR'!$CV$103:$DB$190,89,0)),"")),0)</f>
        <v/>
      </c>
      <c r="FO7" s="1302" t="str">
        <f>IFERROR((IF(FO8="x",(HLOOKUP(FO$13,'BİLGİ GİR'!$CV$103:$DB$190,89,0)),"")),0)</f>
        <v/>
      </c>
      <c r="FP7" s="1301" t="str">
        <f>IFERROR((IF(FP8="x",(HLOOKUP(FP$13,'BİLGİ GİR'!$CV$103:$DB$190,89,0)),"")),0)</f>
        <v/>
      </c>
      <c r="FQ7" s="1302" t="str">
        <f>IFERROR((IF(FQ8="x",(HLOOKUP(FQ$13,'BİLGİ GİR'!$CV$103:$DB$190,89,0)),"")),0)</f>
        <v/>
      </c>
      <c r="FR7" s="1301" t="str">
        <f>IFERROR((IF(FR8="x",(HLOOKUP(FR$13,'BİLGİ GİR'!$CV$103:$DB$190,89,0)),"")),0)</f>
        <v/>
      </c>
      <c r="FS7" s="1303" t="str">
        <f>IFERROR((IF(FS8="x",(HLOOKUP(FS$13,'BİLGİ GİR'!$CV$103:$DB$190,89,0)),"")),0)</f>
        <v/>
      </c>
      <c r="FT7" s="1304" t="str">
        <f>IFERROR((IF(FT8="x",(HLOOKUP(FT$13,'BİLGİ GİR'!$CV$103:$DB$190,89,0)),"")),0)</f>
        <v/>
      </c>
      <c r="FU7" s="1300" t="str">
        <f>IFERROR((IF(FU8="x",(HLOOKUP(FU$13,'BİLGİ GİR'!$CV$103:$DB$190,89,0)),"")),0)</f>
        <v/>
      </c>
      <c r="FV7" s="1301" t="str">
        <f>IFERROR((IF(FV8="x",(HLOOKUP(FV$13,'BİLGİ GİR'!$CV$103:$DB$190,89,0)),"")),0)</f>
        <v/>
      </c>
      <c r="FW7" s="1302" t="str">
        <f>IFERROR((IF(FW8="x",(HLOOKUP(FW$13,'BİLGİ GİR'!$CV$103:$DB$190,89,0)),"")),0)</f>
        <v/>
      </c>
      <c r="FX7" s="1301" t="str">
        <f>IFERROR((IF(FX8="x",(HLOOKUP(FX$13,'BİLGİ GİR'!$CV$103:$DB$190,89,0)),"")),0)</f>
        <v/>
      </c>
      <c r="FY7" s="1302" t="str">
        <f>IFERROR((IF(FY8="x",(HLOOKUP(FY$13,'BİLGİ GİR'!$CV$103:$DB$190,89,0)),"")),0)</f>
        <v/>
      </c>
      <c r="FZ7" s="1301" t="str">
        <f>IFERROR((IF(FZ8="x",(HLOOKUP(FZ$13,'BİLGİ GİR'!$CV$103:$DB$190,89,0)),"")),0)</f>
        <v/>
      </c>
      <c r="GA7" s="1302" t="str">
        <f>IFERROR((IF(GA8="x",(HLOOKUP(GA$13,'BİLGİ GİR'!$CV$103:$DB$190,89,0)),"")),0)</f>
        <v/>
      </c>
      <c r="GB7" s="1301" t="str">
        <f>IFERROR((IF(GB8="x",(HLOOKUP(GB$13,'BİLGİ GİR'!$CV$103:$DB$190,89,0)),"")),0)</f>
        <v/>
      </c>
      <c r="GC7" s="1302" t="str">
        <f>IFERROR((IF(GC8="x",(HLOOKUP(GC$13,'BİLGİ GİR'!$CV$103:$DB$190,89,0)),"")),0)</f>
        <v/>
      </c>
      <c r="GD7" s="1301" t="str">
        <f>IFERROR((IF(GD8="x",(HLOOKUP(GD$13,'BİLGİ GİR'!$CV$103:$DB$190,89,0)),"")),0)</f>
        <v/>
      </c>
      <c r="GE7" s="1302" t="str">
        <f>IFERROR((IF(GE8="x",(HLOOKUP(GE$13,'BİLGİ GİR'!$CV$103:$DB$190,89,0)),"")),0)</f>
        <v/>
      </c>
      <c r="GF7" s="1301" t="str">
        <f>IFERROR((IF(GF8="x",(HLOOKUP(GF$13,'BİLGİ GİR'!$CV$103:$DB$190,89,0)),"")),0)</f>
        <v/>
      </c>
      <c r="GG7" s="1303" t="str">
        <f>IFERROR((IF(GG8="x",(HLOOKUP(GG$13,'BİLGİ GİR'!$CV$103:$DB$190,89,0)),"")),0)</f>
        <v/>
      </c>
      <c r="GH7" s="1304" t="str">
        <f>IFERROR((IF(GH8="x",(HLOOKUP(GH$13,'BİLGİ GİR'!$CV$103:$DB$190,89,0)),"")),0)</f>
        <v/>
      </c>
    </row>
    <row r="8" spans="3:374" ht="12.75" hidden="1" customHeight="1" thickBot="1">
      <c r="DO8" s="5086" t="s">
        <v>144</v>
      </c>
      <c r="DP8" s="5087"/>
      <c r="DQ8" s="1305">
        <f>'BİLGİ GİR'!BL14</f>
        <v>0</v>
      </c>
      <c r="DR8" s="1306"/>
      <c r="DS8" s="1307">
        <f>'BİLGİ GİR'!BM14</f>
        <v>0</v>
      </c>
      <c r="DT8" s="1306"/>
      <c r="DU8" s="1307">
        <f>'BİLGİ GİR'!BN14</f>
        <v>0</v>
      </c>
      <c r="DV8" s="1306"/>
      <c r="DW8" s="1307">
        <f>'BİLGİ GİR'!BO14</f>
        <v>0</v>
      </c>
      <c r="DX8" s="1306"/>
      <c r="DY8" s="1307">
        <f>'BİLGİ GİR'!BP14</f>
        <v>0</v>
      </c>
      <c r="DZ8" s="1306"/>
      <c r="EA8" s="1307">
        <f>'BİLGİ GİR'!BQ14</f>
        <v>0</v>
      </c>
      <c r="EB8" s="1306"/>
      <c r="EC8" s="1308">
        <f>'BİLGİ GİR'!BR14</f>
        <v>0</v>
      </c>
      <c r="ED8" s="1309"/>
      <c r="EE8" s="1305">
        <f>'BİLGİ GİR'!BS14</f>
        <v>0</v>
      </c>
      <c r="EF8" s="1306"/>
      <c r="EG8" s="1307">
        <f>'BİLGİ GİR'!BT14</f>
        <v>0</v>
      </c>
      <c r="EH8" s="1306"/>
      <c r="EI8" s="1307">
        <f>'BİLGİ GİR'!BU14</f>
        <v>0</v>
      </c>
      <c r="EJ8" s="1306"/>
      <c r="EK8" s="1322">
        <f>'BİLGİ GİR'!BV14</f>
        <v>0</v>
      </c>
      <c r="EL8" s="1323"/>
      <c r="EM8" s="1307">
        <f>'BİLGİ GİR'!BW14</f>
        <v>0</v>
      </c>
      <c r="EN8" s="1306"/>
      <c r="EO8" s="1307">
        <f>'BİLGİ GİR'!BX14</f>
        <v>0</v>
      </c>
      <c r="EP8" s="1306"/>
      <c r="EQ8" s="1308">
        <f>'BİLGİ GİR'!BY14</f>
        <v>0</v>
      </c>
      <c r="ER8" s="1309"/>
      <c r="ES8" s="1305">
        <f>'BİLGİ GİR'!BZ14</f>
        <v>0</v>
      </c>
      <c r="ET8" s="1306"/>
      <c r="EU8" s="1307">
        <f>'BİLGİ GİR'!CA14</f>
        <v>0</v>
      </c>
      <c r="EV8" s="1306"/>
      <c r="EW8" s="1307">
        <f>'BİLGİ GİR'!CB14</f>
        <v>0</v>
      </c>
      <c r="EX8" s="1306"/>
      <c r="EY8" s="1307">
        <f>'BİLGİ GİR'!CC14</f>
        <v>0</v>
      </c>
      <c r="EZ8" s="1306"/>
      <c r="FA8" s="1307">
        <f>'BİLGİ GİR'!CD14</f>
        <v>0</v>
      </c>
      <c r="FB8" s="1306"/>
      <c r="FC8" s="1307">
        <f>'BİLGİ GİR'!CE14</f>
        <v>0</v>
      </c>
      <c r="FD8" s="1306"/>
      <c r="FE8" s="1308">
        <f>'BİLGİ GİR'!CF14</f>
        <v>0</v>
      </c>
      <c r="FF8" s="1309"/>
      <c r="FG8" s="1305">
        <f>'BİLGİ GİR'!CG14</f>
        <v>0</v>
      </c>
      <c r="FH8" s="1306"/>
      <c r="FI8" s="1307">
        <f>'BİLGİ GİR'!CH14</f>
        <v>0</v>
      </c>
      <c r="FJ8" s="1306"/>
      <c r="FK8" s="1307">
        <f>'BİLGİ GİR'!CI14</f>
        <v>0</v>
      </c>
      <c r="FL8" s="1306"/>
      <c r="FM8" s="1307">
        <f>'BİLGİ GİR'!CJ14</f>
        <v>0</v>
      </c>
      <c r="FN8" s="1306"/>
      <c r="FO8" s="1307">
        <f>'BİLGİ GİR'!CK14</f>
        <v>0</v>
      </c>
      <c r="FP8" s="1306"/>
      <c r="FQ8" s="1307">
        <f>'BİLGİ GİR'!CL14</f>
        <v>0</v>
      </c>
      <c r="FR8" s="1306"/>
      <c r="FS8" s="1308">
        <f>'BİLGİ GİR'!CM14</f>
        <v>0</v>
      </c>
      <c r="FT8" s="1309"/>
      <c r="FU8" s="1305">
        <f>'BİLGİ GİR'!CN14</f>
        <v>0</v>
      </c>
      <c r="FV8" s="1306"/>
      <c r="FW8" s="1307">
        <f>'BİLGİ GİR'!CO14</f>
        <v>0</v>
      </c>
      <c r="FX8" s="1306"/>
      <c r="FY8" s="1307">
        <f>'BİLGİ GİR'!CP14</f>
        <v>0</v>
      </c>
      <c r="FZ8" s="1306"/>
      <c r="GA8" s="1307">
        <f>'BİLGİ GİR'!CQ14</f>
        <v>0</v>
      </c>
      <c r="GB8" s="1306"/>
      <c r="GC8" s="1307">
        <f>'BİLGİ GİR'!CR14</f>
        <v>0</v>
      </c>
      <c r="GD8" s="1306"/>
      <c r="GE8" s="1307">
        <f>'BİLGİ GİR'!CS14</f>
        <v>0</v>
      </c>
      <c r="GF8" s="1306"/>
      <c r="GG8" s="1308">
        <f>'BİLGİ GİR'!CT14</f>
        <v>0</v>
      </c>
      <c r="GH8" s="1309"/>
    </row>
    <row r="9" spans="3:374" ht="15" customHeight="1" thickBot="1">
      <c r="DO9" s="2617" t="s">
        <v>146</v>
      </c>
      <c r="DP9" s="2618"/>
      <c r="DQ9" s="2301">
        <f t="shared" ref="DQ9" si="4">DQ10+DQ11</f>
        <v>0</v>
      </c>
      <c r="DR9" s="2302"/>
      <c r="DS9" s="2303">
        <f t="shared" ref="DS9" si="5">DS10+DS11</f>
        <v>0</v>
      </c>
      <c r="DT9" s="2302"/>
      <c r="DU9" s="2303">
        <f>DU10+DU11</f>
        <v>0</v>
      </c>
      <c r="DV9" s="2302"/>
      <c r="DW9" s="2303">
        <f t="shared" ref="DW9" si="6">DW10+DW11</f>
        <v>0</v>
      </c>
      <c r="DX9" s="2302"/>
      <c r="DY9" s="2303">
        <f t="shared" ref="DY9" si="7">DY10+DY11</f>
        <v>0</v>
      </c>
      <c r="DZ9" s="2302"/>
      <c r="EA9" s="2303">
        <f t="shared" ref="EA9" si="8">EA10+EA11</f>
        <v>0</v>
      </c>
      <c r="EB9" s="2302"/>
      <c r="EC9" s="2304">
        <f t="shared" ref="EC9" si="9">EC10+EC11</f>
        <v>0</v>
      </c>
      <c r="ED9" s="2305"/>
      <c r="EE9" s="2301">
        <f t="shared" ref="EE9" si="10">EE10+EE11</f>
        <v>0</v>
      </c>
      <c r="EF9" s="2302"/>
      <c r="EG9" s="2303">
        <f t="shared" ref="EG9" si="11">EG10+EG11</f>
        <v>0</v>
      </c>
      <c r="EH9" s="2302"/>
      <c r="EI9" s="2303">
        <f t="shared" ref="EI9" si="12">EI10+EI11</f>
        <v>0</v>
      </c>
      <c r="EJ9" s="2302"/>
      <c r="EK9" s="2303">
        <f t="shared" ref="EK9" si="13">EK10+EK11</f>
        <v>0</v>
      </c>
      <c r="EL9" s="2302"/>
      <c r="EM9" s="2303">
        <f t="shared" ref="EM9" si="14">EM10+EM11</f>
        <v>0</v>
      </c>
      <c r="EN9" s="2302"/>
      <c r="EO9" s="2303">
        <f t="shared" ref="EO9" si="15">EO10+EO11</f>
        <v>0</v>
      </c>
      <c r="EP9" s="2302"/>
      <c r="EQ9" s="2304">
        <f t="shared" ref="EQ9" si="16">EQ10+EQ11</f>
        <v>0</v>
      </c>
      <c r="ER9" s="2305"/>
      <c r="ES9" s="2301">
        <f t="shared" ref="ES9" si="17">ES10+ES11</f>
        <v>0</v>
      </c>
      <c r="ET9" s="2302"/>
      <c r="EU9" s="2303">
        <f t="shared" ref="EU9" si="18">EU10+EU11</f>
        <v>0</v>
      </c>
      <c r="EV9" s="2302"/>
      <c r="EW9" s="2303">
        <f t="shared" ref="EW9" si="19">EW10+EW11</f>
        <v>0</v>
      </c>
      <c r="EX9" s="2302"/>
      <c r="EY9" s="2303">
        <f t="shared" ref="EY9" si="20">EY10+EY11</f>
        <v>0</v>
      </c>
      <c r="EZ9" s="2302"/>
      <c r="FA9" s="2303">
        <f t="shared" ref="FA9" si="21">FA10+FA11</f>
        <v>0</v>
      </c>
      <c r="FB9" s="2302"/>
      <c r="FC9" s="2303">
        <f t="shared" ref="FC9" si="22">FC10+FC11</f>
        <v>0</v>
      </c>
      <c r="FD9" s="2302"/>
      <c r="FE9" s="2304">
        <f t="shared" ref="FE9" si="23">FE10+FE11</f>
        <v>0</v>
      </c>
      <c r="FF9" s="2305"/>
      <c r="FG9" s="2301">
        <f t="shared" ref="FG9" si="24">FG10+FG11</f>
        <v>0</v>
      </c>
      <c r="FH9" s="2302"/>
      <c r="FI9" s="2303">
        <f t="shared" ref="FI9" si="25">FI10+FI11</f>
        <v>0</v>
      </c>
      <c r="FJ9" s="2302"/>
      <c r="FK9" s="2303">
        <f t="shared" ref="FK9" si="26">FK10+FK11</f>
        <v>0</v>
      </c>
      <c r="FL9" s="2302"/>
      <c r="FM9" s="2303">
        <f t="shared" ref="FM9" si="27">FM10+FM11</f>
        <v>0</v>
      </c>
      <c r="FN9" s="2302"/>
      <c r="FO9" s="2303">
        <f t="shared" ref="FO9" si="28">FO10+FO11</f>
        <v>0</v>
      </c>
      <c r="FP9" s="2302"/>
      <c r="FQ9" s="2303">
        <f t="shared" ref="FQ9" si="29">FQ10+FQ11</f>
        <v>0</v>
      </c>
      <c r="FR9" s="2302"/>
      <c r="FS9" s="2304">
        <f t="shared" ref="FS9" si="30">FS10+FS11</f>
        <v>0</v>
      </c>
      <c r="FT9" s="2305"/>
      <c r="FU9" s="2301">
        <f t="shared" ref="FU9" si="31">FU10+FU11</f>
        <v>0</v>
      </c>
      <c r="FV9" s="2302"/>
      <c r="FW9" s="2303">
        <f t="shared" ref="FW9" si="32">FW10+FW11</f>
        <v>0</v>
      </c>
      <c r="FX9" s="2302"/>
      <c r="FY9" s="2303">
        <f t="shared" ref="FY9" si="33">FY10+FY11</f>
        <v>0</v>
      </c>
      <c r="FZ9" s="2302"/>
      <c r="GA9" s="2303">
        <f t="shared" ref="GA9" si="34">GA10+GA11</f>
        <v>0</v>
      </c>
      <c r="GB9" s="2302"/>
      <c r="GC9" s="2303">
        <f t="shared" ref="GC9" si="35">GC10+GC11</f>
        <v>0</v>
      </c>
      <c r="GD9" s="2302"/>
      <c r="GE9" s="2303">
        <f t="shared" ref="GE9" si="36">GE10+GE11</f>
        <v>0</v>
      </c>
      <c r="GF9" s="2302"/>
      <c r="GG9" s="2304">
        <f t="shared" ref="GG9" si="37">GG10+GG11</f>
        <v>0</v>
      </c>
      <c r="GH9" s="2305"/>
    </row>
    <row r="10" spans="3:374" ht="10.5" customHeight="1">
      <c r="DO10" s="2235" t="s">
        <v>258</v>
      </c>
      <c r="DP10" s="1277" t="s">
        <v>7</v>
      </c>
      <c r="DQ10" s="1314">
        <f>SUMIFS(DQ16:DQ43,$DP$16:$DP$43,"=T",DR16:DR43,"=X")</f>
        <v>0</v>
      </c>
      <c r="DR10" s="1315"/>
      <c r="DS10" s="1316">
        <f>SUMIFS(DS16:DS43,$DP$16:$DP$43,"=T",DT16:DT43,"=X")</f>
        <v>0</v>
      </c>
      <c r="DT10" s="1315"/>
      <c r="DU10" s="1316">
        <f>SUMIFS(DU16:DU43,$DP$16:$DP$43,"=T",DV16:DV43,"=X")</f>
        <v>0</v>
      </c>
      <c r="DV10" s="1315"/>
      <c r="DW10" s="1316">
        <f>SUMIFS(DW16:DW43,$DP$16:$DP$43,"=T",DX16:DX43,"=X")</f>
        <v>0</v>
      </c>
      <c r="DX10" s="1315"/>
      <c r="DY10" s="1316">
        <f>SUMIFS(DY16:DY43,$DP$16:$DP$43,"=T",DZ16:DZ43,"=X")</f>
        <v>0</v>
      </c>
      <c r="DZ10" s="1315"/>
      <c r="EA10" s="1316">
        <f>SUMIFS(EA16:EA43,$DP$16:$DP$43,"=T",EB16:EB43,"=X")</f>
        <v>0</v>
      </c>
      <c r="EB10" s="1315"/>
      <c r="EC10" s="1317">
        <f>SUMIFS(EC16:EC43,$DP$16:$DP$43,"=T",ED16:ED43,"=X")</f>
        <v>0</v>
      </c>
      <c r="ED10" s="1485"/>
      <c r="EE10" s="1314">
        <f>SUMIFS(EE16:EE43,$DP$16:$DP$43,"=T",EF16:EF43,"=X")</f>
        <v>0</v>
      </c>
      <c r="EF10" s="1315"/>
      <c r="EG10" s="1316">
        <f>SUMIFS(EG16:EG43,$DP$16:$DP$43,"=T",EH16:EH43,"=X")</f>
        <v>0</v>
      </c>
      <c r="EH10" s="1315"/>
      <c r="EI10" s="1316">
        <f>SUMIFS(EI16:EI43,$DP$16:$DP$43,"=T",EJ16:EJ43,"=X")</f>
        <v>0</v>
      </c>
      <c r="EJ10" s="1315"/>
      <c r="EK10" s="1316">
        <f>SUMIFS(EK16:EK43,$DP$16:$DP$43,"=T",EL16:EL43,"=X")</f>
        <v>0</v>
      </c>
      <c r="EL10" s="1315"/>
      <c r="EM10" s="1316">
        <f>SUMIFS(EM16:EM43,$DP$16:$DP$43,"=T",EN16:EN43,"=X")</f>
        <v>0</v>
      </c>
      <c r="EN10" s="1315"/>
      <c r="EO10" s="1316">
        <f>SUMIFS(EO16:EO43,$DP$16:$DP$43,"=T",EP16:EP43,"=X")</f>
        <v>0</v>
      </c>
      <c r="EP10" s="1315"/>
      <c r="EQ10" s="1317">
        <f>SUMIFS(EQ16:EQ43,$DP$16:$DP$43,"=T",ER16:ER43,"=X")</f>
        <v>0</v>
      </c>
      <c r="ER10" s="1485"/>
      <c r="ES10" s="1314">
        <f>SUMIFS(ES16:ES43,$DP$16:$DP$43,"=T",ET16:ET43,"=X")</f>
        <v>0</v>
      </c>
      <c r="ET10" s="1315"/>
      <c r="EU10" s="1316">
        <f>SUMIFS(EU16:EU43,$DP$16:$DP$43,"=T",EV16:EV43,"=X")</f>
        <v>0</v>
      </c>
      <c r="EV10" s="1315"/>
      <c r="EW10" s="1316">
        <f>SUMIFS(EW16:EW43,$DP$16:$DP$43,"=T",EX16:EX43,"=X")</f>
        <v>0</v>
      </c>
      <c r="EX10" s="1315"/>
      <c r="EY10" s="1316">
        <f>SUMIFS(EY16:EY43,$DP$16:$DP$43,"=T",EZ16:EZ43,"=X")</f>
        <v>0</v>
      </c>
      <c r="EZ10" s="1315"/>
      <c r="FA10" s="1316">
        <f>SUMIFS(FA16:FA43,$DP$16:$DP$43,"=T",FB16:FB43,"=X")</f>
        <v>0</v>
      </c>
      <c r="FB10" s="1315"/>
      <c r="FC10" s="1316">
        <f>SUMIFS(FC16:FC43,$DP$16:$DP$43,"=T",FD16:FD43,"=X")</f>
        <v>0</v>
      </c>
      <c r="FD10" s="1315"/>
      <c r="FE10" s="1317">
        <f>SUMIFS(FE16:FE43,$DP$16:$DP$43,"=T",FF16:FF43,"=X")</f>
        <v>0</v>
      </c>
      <c r="FF10" s="1485"/>
      <c r="FG10" s="1314">
        <f>SUMIFS(FG16:FG43,$DP$16:$DP$43,"=T",FH16:FH43,"=X")</f>
        <v>0</v>
      </c>
      <c r="FH10" s="1315"/>
      <c r="FI10" s="1316">
        <f>SUMIFS(FI16:FI43,$DP$16:$DP$43,"=T",FJ16:FJ43,"=X")</f>
        <v>0</v>
      </c>
      <c r="FJ10" s="1315"/>
      <c r="FK10" s="1316">
        <f>SUMIFS(FK16:FK43,$DP$16:$DP$43,"=T",FL16:FL43,"=X")</f>
        <v>0</v>
      </c>
      <c r="FL10" s="1315"/>
      <c r="FM10" s="1316">
        <f>SUMIFS(FM16:FM43,$DP$16:$DP$43,"=T",FN16:FN43,"=X")</f>
        <v>0</v>
      </c>
      <c r="FN10" s="1315"/>
      <c r="FO10" s="1316">
        <f>SUMIFS(FO16:FO43,$DP$16:$DP$43,"=T",FP16:FP43,"=X")</f>
        <v>0</v>
      </c>
      <c r="FP10" s="1315"/>
      <c r="FQ10" s="1316">
        <f>SUMIFS(FQ16:FQ43,$DP$16:$DP$43,"=T",FR16:FR43,"=X")</f>
        <v>0</v>
      </c>
      <c r="FR10" s="1315"/>
      <c r="FS10" s="1317">
        <f>SUMIFS(FS16:FS43,$DP$16:$DP$43,"=T",FT16:FT43,"=X")</f>
        <v>0</v>
      </c>
      <c r="FT10" s="1485"/>
      <c r="FU10" s="1314">
        <f>SUMIFS(FU16:FU43,$DP$16:$DP$43,"=T",FV16:FV43,"=X")</f>
        <v>0</v>
      </c>
      <c r="FV10" s="1315"/>
      <c r="FW10" s="1316">
        <f>SUMIFS(FW16:FW43,$DP$16:$DP$43,"=T",FX16:FX43,"=X")</f>
        <v>0</v>
      </c>
      <c r="FX10" s="1315"/>
      <c r="FY10" s="1316">
        <f>SUMIFS(FY16:FY43,$DP$16:$DP$43,"=T",FZ16:FZ43,"=X")</f>
        <v>0</v>
      </c>
      <c r="FZ10" s="1315"/>
      <c r="GA10" s="1316">
        <f>SUMIFS(GA16:GA43,$DP$16:$DP$43,"=T",GB16:GB43,"=X")</f>
        <v>0</v>
      </c>
      <c r="GB10" s="1315"/>
      <c r="GC10" s="1316">
        <f>SUMIFS(GC16:GC43,$DP$16:$DP$43,"=T",GD16:GD43,"=X")</f>
        <v>0</v>
      </c>
      <c r="GD10" s="1315"/>
      <c r="GE10" s="1316">
        <f>SUMIFS(GE16:GE43,$DP$16:$DP$43,"=T",GF16:GF43,"=X")</f>
        <v>0</v>
      </c>
      <c r="GF10" s="1315"/>
      <c r="GG10" s="1317">
        <f>SUMIFS(GG16:GG43,$DP$16:$DP$43,"=T",GH16:GH43,"=X")</f>
        <v>0</v>
      </c>
      <c r="GH10" s="1485"/>
    </row>
    <row r="11" spans="3:374" ht="10.5" customHeight="1" thickBot="1">
      <c r="DO11" s="3848" t="s">
        <v>259</v>
      </c>
      <c r="DP11" s="1278" t="s">
        <v>71</v>
      </c>
      <c r="DQ11" s="1828">
        <f>SUMIFS(DQ16:DQ43,$DP$16:$DP$43,"=D",DR16:DR43,"=X")</f>
        <v>0</v>
      </c>
      <c r="DR11" s="1829"/>
      <c r="DS11" s="1830">
        <f>SUMIFS(DS16:DS43,$DP$16:$DP$43,"=D",DT16:DT43,"=X")</f>
        <v>0</v>
      </c>
      <c r="DT11" s="1829"/>
      <c r="DU11" s="1830">
        <f>SUMIFS(DU16:DU43,$DP$16:$DP$43,"=D",DV16:DV43,"=X")</f>
        <v>0</v>
      </c>
      <c r="DV11" s="1829"/>
      <c r="DW11" s="1830">
        <f>SUMIFS(DW16:DW43,$DP$16:$DP$43,"=D",DX16:DX43,"=X")</f>
        <v>0</v>
      </c>
      <c r="DX11" s="1829"/>
      <c r="DY11" s="1830">
        <f>SUMIFS(DY16:DY43,$DP$16:$DP$43,"=D",DZ16:DZ43,"=X")</f>
        <v>0</v>
      </c>
      <c r="DZ11" s="1829"/>
      <c r="EA11" s="1830">
        <f>SUMIFS(EA16:EA43,$DP$16:$DP$43,"=D",EB16:EB43,"=X")</f>
        <v>0</v>
      </c>
      <c r="EB11" s="1829"/>
      <c r="EC11" s="1831">
        <f>SUMIFS(EC16:EC43,$DP$16:$DP$43,"=D",ED16:ED43,"=X")</f>
        <v>0</v>
      </c>
      <c r="ED11" s="1486"/>
      <c r="EE11" s="1828">
        <f>SUMIFS(EE16:EE43,$DP$16:$DP$43,"=D",EF16:EF43,"=X")</f>
        <v>0</v>
      </c>
      <c r="EF11" s="1829"/>
      <c r="EG11" s="1830">
        <f>SUMIFS(EG16:EG43,$DP$16:$DP$43,"=D",EH16:EH43,"=X")</f>
        <v>0</v>
      </c>
      <c r="EH11" s="1829"/>
      <c r="EI11" s="1830">
        <f>SUMIFS(EI16:EI43,$DP$16:$DP$43,"=D",EJ16:EJ43,"=X")</f>
        <v>0</v>
      </c>
      <c r="EJ11" s="1829"/>
      <c r="EK11" s="1830">
        <f>SUMIFS(EK16:EK43,$DP$16:$DP$43,"=D",EL16:EL43,"=X")</f>
        <v>0</v>
      </c>
      <c r="EL11" s="1829"/>
      <c r="EM11" s="1830">
        <f>SUMIFS(EM16:EM43,$DP$16:$DP$43,"=D",EN16:EN43,"=X")</f>
        <v>0</v>
      </c>
      <c r="EN11" s="1829"/>
      <c r="EO11" s="1830">
        <f>SUMIFS(EO16:EO43,$DP$16:$DP$43,"=D",EP16:EP43,"=X")</f>
        <v>0</v>
      </c>
      <c r="EP11" s="1829"/>
      <c r="EQ11" s="1831">
        <f>SUMIFS(EQ16:EQ43,$DP$16:$DP$43,"=D",ER16:ER43,"=X")</f>
        <v>0</v>
      </c>
      <c r="ER11" s="1486"/>
      <c r="ES11" s="1828">
        <f>SUMIFS(ES16:ES43,$DP$16:$DP$43,"=D",ET16:ET43,"=X")</f>
        <v>0</v>
      </c>
      <c r="ET11" s="1829"/>
      <c r="EU11" s="1830">
        <f>SUMIFS(EU16:EU43,$DP$16:$DP$43,"=D",EV16:EV43,"=X")</f>
        <v>0</v>
      </c>
      <c r="EV11" s="1829"/>
      <c r="EW11" s="1830">
        <f>SUMIFS(EW16:EW43,$DP$16:$DP$43,"=D",EX16:EX43,"=X")</f>
        <v>0</v>
      </c>
      <c r="EX11" s="1829"/>
      <c r="EY11" s="1830">
        <f>SUMIFS(EY16:EY43,$DP$16:$DP$43,"=D",EZ16:EZ43,"=X")</f>
        <v>0</v>
      </c>
      <c r="EZ11" s="1829"/>
      <c r="FA11" s="1830">
        <f>SUMIFS(FA16:FA43,$DP$16:$DP$43,"=D",FB16:FB43,"=X")</f>
        <v>0</v>
      </c>
      <c r="FB11" s="1829"/>
      <c r="FC11" s="1830">
        <f>SUMIFS(FC16:FC43,$DP$16:$DP$43,"=D",FD16:FD43,"=X")</f>
        <v>0</v>
      </c>
      <c r="FD11" s="1829"/>
      <c r="FE11" s="1831">
        <f>SUMIFS(FE16:FE43,$DP$16:$DP$43,"=D",FF16:FF43,"=X")</f>
        <v>0</v>
      </c>
      <c r="FF11" s="1486"/>
      <c r="FG11" s="1828">
        <f>SUMIFS(FG16:FG43,$DP$16:$DP$43,"=D",FH16:FH43,"=X")</f>
        <v>0</v>
      </c>
      <c r="FH11" s="1829"/>
      <c r="FI11" s="1830">
        <f>SUMIFS(FI16:FI43,$DP$16:$DP$43,"=D",FJ16:FJ43,"=X")</f>
        <v>0</v>
      </c>
      <c r="FJ11" s="1829"/>
      <c r="FK11" s="1830">
        <f>SUMIFS(FK16:FK43,$DP$16:$DP$43,"=D",FL16:FL43,"=X")</f>
        <v>0</v>
      </c>
      <c r="FL11" s="1829"/>
      <c r="FM11" s="1830">
        <f>SUMIFS(FM16:FM43,$DP$16:$DP$43,"=D",FN16:FN43,"=X")</f>
        <v>0</v>
      </c>
      <c r="FN11" s="1829"/>
      <c r="FO11" s="1830">
        <f>SUMIFS(FO16:FO43,$DP$16:$DP$43,"=D",FP16:FP43,"=X")</f>
        <v>0</v>
      </c>
      <c r="FP11" s="1829"/>
      <c r="FQ11" s="1830">
        <f>SUMIFS(FQ16:FQ43,$DP$16:$DP$43,"=D",FR16:FR43,"=X")</f>
        <v>0</v>
      </c>
      <c r="FR11" s="1829"/>
      <c r="FS11" s="1831">
        <f>SUMIFS(FS16:FS43,$DP$16:$DP$43,"=D",FT16:FT43,"=X")</f>
        <v>0</v>
      </c>
      <c r="FT11" s="1486"/>
      <c r="FU11" s="1828">
        <f>SUMIFS(FU16:FU43,$DP$16:$DP$43,"=D",FV16:FV43,"=X")</f>
        <v>0</v>
      </c>
      <c r="FV11" s="1829"/>
      <c r="FW11" s="1830">
        <f>SUMIFS(FW16:FW43,$DP$16:$DP$43,"=D",FX16:FX43,"=X")</f>
        <v>0</v>
      </c>
      <c r="FX11" s="1829"/>
      <c r="FY11" s="1830">
        <f>SUMIFS(FY16:FY43,$DP$16:$DP$43,"=D",FZ16:FZ43,"=X")</f>
        <v>0</v>
      </c>
      <c r="FZ11" s="1829"/>
      <c r="GA11" s="1830">
        <f>SUMIFS(GA16:GA43,$DP$16:$DP$43,"=D",GB16:GB43,"=X")</f>
        <v>0</v>
      </c>
      <c r="GB11" s="1829"/>
      <c r="GC11" s="1830">
        <f>SUMIFS(GC16:GC43,$DP$16:$DP$43,"=D",GD16:GD43,"=X")</f>
        <v>0</v>
      </c>
      <c r="GD11" s="1829"/>
      <c r="GE11" s="1830">
        <f>SUMIFS(GE16:GE43,$DP$16:$DP$43,"=D",GF16:GF43,"=X")</f>
        <v>0</v>
      </c>
      <c r="GF11" s="1829"/>
      <c r="GG11" s="1831">
        <f>SUMIFS(GG16:GG43,$DP$16:$DP$43,"=D",GH16:GH43,"=X")</f>
        <v>0</v>
      </c>
      <c r="GH11" s="1486"/>
    </row>
    <row r="12" spans="3:374" s="1347" customFormat="1" ht="15.75" customHeight="1" thickTop="1">
      <c r="C12" s="95"/>
      <c r="J12" s="751"/>
      <c r="W12" s="1537"/>
      <c r="X12" s="1537"/>
      <c r="Y12" s="1537"/>
      <c r="Z12" s="1537"/>
      <c r="AA12" s="1537"/>
      <c r="AB12" s="1537"/>
      <c r="AC12" s="1537"/>
      <c r="AD12" s="1537"/>
      <c r="AE12" s="1537"/>
      <c r="AF12" s="1537"/>
      <c r="AG12" s="1537"/>
      <c r="AH12" s="1537"/>
      <c r="AI12" s="1537"/>
      <c r="AJ12" s="1537"/>
      <c r="AK12" s="1537"/>
      <c r="AL12" s="1537"/>
      <c r="AM12" s="1537"/>
      <c r="AN12" s="1537"/>
      <c r="AO12" s="1537"/>
      <c r="AP12" s="1537"/>
      <c r="AQ12" s="1537"/>
      <c r="AR12" s="1537"/>
      <c r="AS12" s="1537"/>
      <c r="AT12" s="1537"/>
      <c r="AU12" s="1537"/>
      <c r="AV12" s="1537"/>
      <c r="AW12" s="1537"/>
      <c r="AX12" s="1537"/>
      <c r="AY12" s="1537"/>
      <c r="AZ12" s="1537"/>
      <c r="BA12" s="1537"/>
      <c r="BB12" s="1537"/>
      <c r="BC12" s="1537"/>
      <c r="BD12" s="1537"/>
      <c r="BE12" s="1537"/>
      <c r="BF12" s="1537"/>
      <c r="BG12" s="1537"/>
      <c r="BH12" s="1537"/>
      <c r="BI12" s="1537"/>
      <c r="BJ12" s="1537"/>
      <c r="BK12" s="1537"/>
      <c r="BL12" s="1537"/>
      <c r="BM12" s="1537"/>
      <c r="BN12" s="1537"/>
      <c r="BO12" s="1537"/>
      <c r="BP12" s="1537"/>
      <c r="BQ12" s="1537"/>
      <c r="BR12" s="1537"/>
      <c r="BS12" s="1537"/>
      <c r="BT12" s="1537"/>
      <c r="BU12" s="1537"/>
      <c r="BV12" s="1537"/>
      <c r="BW12" s="1537"/>
      <c r="BX12" s="1537"/>
      <c r="BY12" s="1537"/>
      <c r="BZ12" s="1537"/>
      <c r="CA12" s="1537"/>
      <c r="CB12" s="1537"/>
      <c r="CC12" s="1537"/>
      <c r="CD12" s="1537"/>
      <c r="CE12" s="1537"/>
      <c r="CF12" s="1537"/>
      <c r="CG12" s="1537"/>
      <c r="CH12" s="1537"/>
      <c r="CI12" s="1537"/>
      <c r="CJ12" s="1537"/>
      <c r="CK12" s="1537"/>
      <c r="CL12" s="1537"/>
      <c r="CM12" s="1537"/>
      <c r="CN12" s="1537"/>
      <c r="CP12" s="95"/>
      <c r="CQ12" s="18"/>
      <c r="CR12" s="18"/>
      <c r="CS12" s="18"/>
      <c r="CT12" s="18"/>
      <c r="CU12" s="18"/>
      <c r="DN12" s="33"/>
      <c r="DO12" s="5088" t="s">
        <v>374</v>
      </c>
      <c r="DP12" s="4213">
        <f>'BİLGİ GİR'!BK25</f>
        <v>0</v>
      </c>
      <c r="DQ12" s="4201">
        <f>'BİLGİ GİR'!BL25</f>
        <v>4</v>
      </c>
      <c r="DR12" s="4198"/>
      <c r="DS12" s="4197">
        <f>'BİLGİ GİR'!BM25</f>
        <v>5</v>
      </c>
      <c r="DT12" s="4198"/>
      <c r="DU12" s="4197">
        <f>'BİLGİ GİR'!BN25</f>
        <v>6</v>
      </c>
      <c r="DV12" s="4198"/>
      <c r="DW12" s="4197">
        <f>'BİLGİ GİR'!BO25</f>
        <v>7</v>
      </c>
      <c r="DX12" s="4198"/>
      <c r="DY12" s="4197">
        <f>'BİLGİ GİR'!BP25</f>
        <v>8</v>
      </c>
      <c r="DZ12" s="4198"/>
      <c r="EA12" s="4197">
        <f>'BİLGİ GİR'!BQ25</f>
        <v>9</v>
      </c>
      <c r="EB12" s="4198"/>
      <c r="EC12" s="4199">
        <f>'BİLGİ GİR'!BR25</f>
        <v>10</v>
      </c>
      <c r="ED12" s="4200"/>
      <c r="EE12" s="4201">
        <f>'BİLGİ GİR'!BS25</f>
        <v>11</v>
      </c>
      <c r="EF12" s="4198"/>
      <c r="EG12" s="4197">
        <f>'BİLGİ GİR'!BT25</f>
        <v>12</v>
      </c>
      <c r="EH12" s="4198"/>
      <c r="EI12" s="4197">
        <f>'BİLGİ GİR'!BU25</f>
        <v>13</v>
      </c>
      <c r="EJ12" s="4198"/>
      <c r="EK12" s="4197">
        <f>'BİLGİ GİR'!BV25</f>
        <v>14</v>
      </c>
      <c r="EL12" s="4198"/>
      <c r="EM12" s="4197">
        <f>'BİLGİ GİR'!BW25</f>
        <v>15</v>
      </c>
      <c r="EN12" s="4198"/>
      <c r="EO12" s="4197">
        <f>'BİLGİ GİR'!BX25</f>
        <v>16</v>
      </c>
      <c r="EP12" s="4198"/>
      <c r="EQ12" s="4199">
        <f>'BİLGİ GİR'!BY25</f>
        <v>17</v>
      </c>
      <c r="ER12" s="4200"/>
      <c r="ES12" s="4201">
        <f>'BİLGİ GİR'!BZ25</f>
        <v>18</v>
      </c>
      <c r="ET12" s="4198"/>
      <c r="EU12" s="4197">
        <f>'BİLGİ GİR'!CA25</f>
        <v>19</v>
      </c>
      <c r="EV12" s="4198"/>
      <c r="EW12" s="4197">
        <f>'BİLGİ GİR'!CB25</f>
        <v>20</v>
      </c>
      <c r="EX12" s="4198"/>
      <c r="EY12" s="4197">
        <f>'BİLGİ GİR'!CC25</f>
        <v>21</v>
      </c>
      <c r="EZ12" s="4198"/>
      <c r="FA12" s="4197">
        <f>'BİLGİ GİR'!CD25</f>
        <v>22</v>
      </c>
      <c r="FB12" s="4198"/>
      <c r="FC12" s="4197">
        <f>'BİLGİ GİR'!CE25</f>
        <v>23</v>
      </c>
      <c r="FD12" s="4198"/>
      <c r="FE12" s="4199">
        <f>'BİLGİ GİR'!CF25</f>
        <v>24</v>
      </c>
      <c r="FF12" s="4200"/>
      <c r="FG12" s="4201">
        <f>'BİLGİ GİR'!CG25</f>
        <v>25</v>
      </c>
      <c r="FH12" s="4198"/>
      <c r="FI12" s="4197">
        <f>'BİLGİ GİR'!CH25</f>
        <v>26</v>
      </c>
      <c r="FJ12" s="4198"/>
      <c r="FK12" s="4197">
        <f>'BİLGİ GİR'!CI25</f>
        <v>27</v>
      </c>
      <c r="FL12" s="4198"/>
      <c r="FM12" s="4197">
        <f>'BİLGİ GİR'!CJ25</f>
        <v>28</v>
      </c>
      <c r="FN12" s="4198"/>
      <c r="FO12" s="4197">
        <f>'BİLGİ GİR'!CK25</f>
        <v>29</v>
      </c>
      <c r="FP12" s="4198"/>
      <c r="FQ12" s="4197">
        <f>'BİLGİ GİR'!CL25</f>
        <v>30</v>
      </c>
      <c r="FR12" s="4198"/>
      <c r="FS12" s="4199">
        <f>'BİLGİ GİR'!CM25</f>
        <v>31</v>
      </c>
      <c r="FT12" s="4200"/>
      <c r="FU12" s="4201">
        <f>'BİLGİ GİR'!CN25</f>
        <v>1</v>
      </c>
      <c r="FV12" s="4198"/>
      <c r="FW12" s="4197">
        <f>'BİLGİ GİR'!CO25</f>
        <v>2</v>
      </c>
      <c r="FX12" s="4198"/>
      <c r="FY12" s="4197">
        <f>'BİLGİ GİR'!CP25</f>
        <v>3</v>
      </c>
      <c r="FZ12" s="4198"/>
      <c r="GA12" s="4197">
        <f>'BİLGİ GİR'!CQ25</f>
        <v>4</v>
      </c>
      <c r="GB12" s="4198"/>
      <c r="GC12" s="4197">
        <f>'BİLGİ GİR'!CR25</f>
        <v>5</v>
      </c>
      <c r="GD12" s="4198"/>
      <c r="GE12" s="5108">
        <f>'BİLGİ GİR'!CS25</f>
        <v>6</v>
      </c>
      <c r="GF12" s="5109"/>
      <c r="GG12" s="5114">
        <f>'BİLGİ GİR'!CT25</f>
        <v>7</v>
      </c>
      <c r="GH12" s="5115"/>
      <c r="GL12" s="1298"/>
      <c r="GM12" s="1298"/>
      <c r="GN12" s="1298"/>
      <c r="GO12" s="1298"/>
      <c r="GP12" s="1298"/>
      <c r="GQ12" s="1298"/>
      <c r="GR12" s="1298"/>
      <c r="GS12" s="1298"/>
      <c r="GT12" s="1298"/>
      <c r="GU12" s="1298"/>
      <c r="GV12" s="1298"/>
      <c r="GW12" s="1298"/>
      <c r="GX12" s="1298"/>
      <c r="GY12" s="1298"/>
      <c r="GZ12" s="1298"/>
      <c r="HA12" s="1298"/>
      <c r="HB12" s="1298"/>
      <c r="HC12" s="1298"/>
      <c r="HD12" s="1298"/>
      <c r="HE12" s="1298"/>
      <c r="HF12" s="1298"/>
      <c r="HG12" s="1298"/>
      <c r="HH12" s="1298"/>
      <c r="HI12" s="1298"/>
      <c r="HJ12" s="1298"/>
      <c r="HK12" s="1298"/>
      <c r="HL12" s="1298"/>
      <c r="HM12" s="1298"/>
      <c r="HN12" s="1298"/>
      <c r="HO12" s="1298"/>
      <c r="HP12" s="1298"/>
      <c r="HQ12" s="1298"/>
      <c r="HR12" s="1298"/>
      <c r="HS12" s="1298"/>
      <c r="HT12" s="1298"/>
      <c r="HU12" s="1298"/>
      <c r="HV12" s="1298"/>
      <c r="HW12" s="1298"/>
      <c r="HX12" s="1298"/>
      <c r="HY12" s="1298"/>
      <c r="HZ12" s="1298"/>
      <c r="IA12" s="1298"/>
      <c r="IB12" s="1298"/>
      <c r="IC12" s="1298"/>
      <c r="ID12" s="1298"/>
      <c r="IE12" s="1298"/>
      <c r="IF12" s="1298"/>
      <c r="IG12" s="1298"/>
      <c r="IH12" s="1298"/>
      <c r="II12" s="1298"/>
      <c r="IJ12" s="1298"/>
      <c r="IK12" s="1298"/>
      <c r="IL12" s="1298"/>
      <c r="IM12" s="1298"/>
      <c r="IN12" s="1298"/>
      <c r="IO12" s="1298"/>
      <c r="IP12" s="1298"/>
      <c r="IQ12" s="1298"/>
      <c r="IR12" s="1298"/>
      <c r="IS12" s="1298"/>
      <c r="IT12" s="1298"/>
      <c r="IU12" s="1298"/>
      <c r="IV12" s="1298"/>
      <c r="IW12" s="1298"/>
      <c r="IX12" s="1298"/>
      <c r="IY12" s="1298"/>
      <c r="IZ12" s="1298"/>
      <c r="JA12" s="1298"/>
      <c r="JB12" s="1298"/>
      <c r="JK12" s="38"/>
      <c r="JL12" s="38"/>
      <c r="JM12" s="38"/>
      <c r="JN12" s="38"/>
      <c r="JO12" s="1298"/>
      <c r="JP12" s="1298"/>
      <c r="JQ12" s="1298"/>
      <c r="JR12" s="1298"/>
      <c r="JS12" s="1298"/>
      <c r="JT12" s="1298"/>
      <c r="JU12" s="1298"/>
      <c r="JV12" s="1298"/>
      <c r="JW12" s="1298"/>
      <c r="JX12" s="1298"/>
      <c r="JY12" s="1298"/>
      <c r="JZ12" s="1298"/>
      <c r="KA12" s="1298"/>
      <c r="KB12" s="1298"/>
      <c r="KC12" s="1298"/>
      <c r="KD12" s="1298"/>
      <c r="KE12" s="1298"/>
      <c r="KF12" s="1298"/>
      <c r="KG12" s="1298"/>
      <c r="KH12" s="1298"/>
      <c r="KI12" s="1298"/>
      <c r="KJ12" s="1298"/>
      <c r="KK12" s="1298"/>
      <c r="KL12" s="1298"/>
      <c r="KM12" s="1298"/>
      <c r="KN12" s="1298"/>
      <c r="KO12" s="1298"/>
      <c r="KP12" s="1298"/>
      <c r="KQ12" s="1298"/>
      <c r="KR12" s="1298"/>
      <c r="KS12" s="1298"/>
      <c r="KT12" s="1298"/>
      <c r="KU12" s="1298"/>
      <c r="KV12" s="1298"/>
      <c r="KW12" s="1298"/>
      <c r="KX12" s="1298"/>
      <c r="KY12" s="1298"/>
      <c r="KZ12" s="1298"/>
      <c r="LA12" s="1298"/>
      <c r="LB12" s="1298"/>
      <c r="LC12" s="1298"/>
      <c r="LD12" s="1298"/>
      <c r="LE12" s="1298"/>
      <c r="LF12" s="1298"/>
      <c r="LG12" s="1298"/>
      <c r="LH12" s="1298"/>
      <c r="LI12" s="1298"/>
      <c r="LJ12" s="1298"/>
      <c r="LK12" s="1298"/>
      <c r="LL12" s="1298"/>
      <c r="LM12" s="1298"/>
      <c r="LN12" s="1298"/>
      <c r="LO12" s="1298"/>
      <c r="LP12" s="1298"/>
      <c r="LQ12" s="1298"/>
      <c r="LR12" s="1298"/>
      <c r="LS12" s="1298"/>
      <c r="LT12" s="1298"/>
      <c r="LU12" s="1298"/>
      <c r="LV12" s="1298"/>
      <c r="LW12" s="1298"/>
      <c r="LX12" s="1298"/>
      <c r="LY12" s="1298"/>
      <c r="LZ12" s="1298"/>
      <c r="MA12" s="1298"/>
      <c r="MB12" s="1298"/>
      <c r="MC12" s="1298"/>
      <c r="MD12" s="1298"/>
      <c r="ME12" s="1298"/>
      <c r="MG12" s="81"/>
      <c r="MH12" s="38"/>
      <c r="MP12" s="38"/>
      <c r="MQ12" s="38"/>
      <c r="MR12" s="1537"/>
      <c r="MS12" s="1537"/>
      <c r="MT12" s="1537"/>
      <c r="MU12" s="1537"/>
      <c r="MV12" s="1537"/>
      <c r="MW12" s="1537"/>
      <c r="MX12" s="1537"/>
      <c r="MY12" s="1537"/>
      <c r="MZ12" s="1537"/>
      <c r="NA12" s="38"/>
      <c r="NI12" s="1353"/>
    </row>
    <row r="13" spans="3:374" s="1347" customFormat="1" ht="16.5" customHeight="1" thickBot="1">
      <c r="C13" s="95"/>
      <c r="J13" s="751"/>
      <c r="W13" s="1537"/>
      <c r="X13" s="1537"/>
      <c r="Y13" s="1537"/>
      <c r="Z13" s="1537"/>
      <c r="AA13" s="1537"/>
      <c r="AB13" s="1537"/>
      <c r="AC13" s="1537"/>
      <c r="AD13" s="1537"/>
      <c r="AE13" s="1537"/>
      <c r="AF13" s="1537"/>
      <c r="AG13" s="1537"/>
      <c r="AH13" s="1537"/>
      <c r="AI13" s="1537"/>
      <c r="AJ13" s="1537"/>
      <c r="AK13" s="1537"/>
      <c r="AL13" s="1537"/>
      <c r="AM13" s="1537"/>
      <c r="AN13" s="1537"/>
      <c r="AO13" s="1537"/>
      <c r="AP13" s="1537"/>
      <c r="AQ13" s="1537"/>
      <c r="AR13" s="1537"/>
      <c r="AS13" s="1537"/>
      <c r="AT13" s="1537"/>
      <c r="AU13" s="1537"/>
      <c r="AV13" s="1537"/>
      <c r="AW13" s="1537"/>
      <c r="AX13" s="1537"/>
      <c r="AY13" s="1537"/>
      <c r="AZ13" s="1537"/>
      <c r="BA13" s="1537"/>
      <c r="BB13" s="1537"/>
      <c r="BC13" s="1537"/>
      <c r="BD13" s="1537"/>
      <c r="BE13" s="1537"/>
      <c r="BF13" s="1537"/>
      <c r="BG13" s="1537"/>
      <c r="BH13" s="1537"/>
      <c r="BI13" s="1537"/>
      <c r="BJ13" s="1537"/>
      <c r="BK13" s="1537"/>
      <c r="BL13" s="1537"/>
      <c r="BM13" s="1537"/>
      <c r="BN13" s="1537"/>
      <c r="BO13" s="1537"/>
      <c r="BP13" s="1537"/>
      <c r="BQ13" s="1537"/>
      <c r="BR13" s="1537"/>
      <c r="BS13" s="1537"/>
      <c r="BT13" s="1537"/>
      <c r="BU13" s="1537"/>
      <c r="BV13" s="1537"/>
      <c r="BW13" s="1537"/>
      <c r="BX13" s="1537"/>
      <c r="BY13" s="1537"/>
      <c r="BZ13" s="1537"/>
      <c r="CA13" s="1537"/>
      <c r="CB13" s="1537"/>
      <c r="CC13" s="1537"/>
      <c r="CD13" s="1537"/>
      <c r="CE13" s="1537"/>
      <c r="CF13" s="1537"/>
      <c r="CG13" s="1537"/>
      <c r="CH13" s="1537"/>
      <c r="CI13" s="1537"/>
      <c r="CJ13" s="1537"/>
      <c r="CK13" s="1537"/>
      <c r="CL13" s="1537"/>
      <c r="CM13" s="1537"/>
      <c r="CN13" s="1537"/>
      <c r="CP13" s="95"/>
      <c r="CQ13" s="18"/>
      <c r="CR13" s="18"/>
      <c r="CS13" s="18"/>
      <c r="CT13" s="18"/>
      <c r="CU13" s="18"/>
      <c r="CW13" s="5111" t="s">
        <v>170</v>
      </c>
      <c r="DN13" s="1285"/>
      <c r="DO13" s="5089"/>
      <c r="DP13" s="4214"/>
      <c r="DQ13" s="4116" t="str">
        <f>'BİLGİ GİR'!BL26</f>
        <v>Pzt</v>
      </c>
      <c r="DR13" s="4117"/>
      <c r="DS13" s="4118" t="str">
        <f>'BİLGİ GİR'!BM26</f>
        <v>Sal</v>
      </c>
      <c r="DT13" s="4119"/>
      <c r="DU13" s="4118" t="str">
        <f>'BİLGİ GİR'!BN26</f>
        <v>Çar</v>
      </c>
      <c r="DV13" s="4119"/>
      <c r="DW13" s="4118" t="str">
        <f>'BİLGİ GİR'!BO26</f>
        <v>Per</v>
      </c>
      <c r="DX13" s="4119"/>
      <c r="DY13" s="4118" t="str">
        <f>'BİLGİ GİR'!BP26</f>
        <v>Cum</v>
      </c>
      <c r="DZ13" s="4119"/>
      <c r="EA13" s="4118" t="str">
        <f>'BİLGİ GİR'!BQ26</f>
        <v>Cmt</v>
      </c>
      <c r="EB13" s="4119"/>
      <c r="EC13" s="4118" t="str">
        <f>'BİLGİ GİR'!BR26</f>
        <v>Paz</v>
      </c>
      <c r="ED13" s="4196"/>
      <c r="EE13" s="4116" t="str">
        <f>'BİLGİ GİR'!BS26</f>
        <v>Pzt</v>
      </c>
      <c r="EF13" s="4117"/>
      <c r="EG13" s="4118" t="str">
        <f>'BİLGİ GİR'!BT26</f>
        <v>Sal</v>
      </c>
      <c r="EH13" s="4119"/>
      <c r="EI13" s="4118" t="str">
        <f>'BİLGİ GİR'!BU26</f>
        <v>Çar</v>
      </c>
      <c r="EJ13" s="4119"/>
      <c r="EK13" s="4118" t="str">
        <f>'BİLGİ GİR'!BV26</f>
        <v>Per</v>
      </c>
      <c r="EL13" s="4119"/>
      <c r="EM13" s="4118" t="str">
        <f>'BİLGİ GİR'!BW26</f>
        <v>Cum</v>
      </c>
      <c r="EN13" s="4119"/>
      <c r="EO13" s="4118" t="str">
        <f>'BİLGİ GİR'!BX26</f>
        <v>Cmt</v>
      </c>
      <c r="EP13" s="4119"/>
      <c r="EQ13" s="4118" t="str">
        <f>'BİLGİ GİR'!BY26</f>
        <v>Paz</v>
      </c>
      <c r="ER13" s="4196"/>
      <c r="ES13" s="4116" t="str">
        <f>'BİLGİ GİR'!BZ26</f>
        <v>Pzt</v>
      </c>
      <c r="ET13" s="4117"/>
      <c r="EU13" s="4118" t="str">
        <f>'BİLGİ GİR'!CA26</f>
        <v>Sal</v>
      </c>
      <c r="EV13" s="4119"/>
      <c r="EW13" s="4118" t="str">
        <f>'BİLGİ GİR'!CB26</f>
        <v>Çar</v>
      </c>
      <c r="EX13" s="4119"/>
      <c r="EY13" s="4118" t="str">
        <f>'BİLGİ GİR'!CC26</f>
        <v>Per</v>
      </c>
      <c r="EZ13" s="4119"/>
      <c r="FA13" s="4118" t="str">
        <f>'BİLGİ GİR'!CD26</f>
        <v>Cum</v>
      </c>
      <c r="FB13" s="4119"/>
      <c r="FC13" s="4118" t="str">
        <f>'BİLGİ GİR'!CE26</f>
        <v>Cmt</v>
      </c>
      <c r="FD13" s="4119"/>
      <c r="FE13" s="4118" t="str">
        <f>'BİLGİ GİR'!CF26</f>
        <v>Paz</v>
      </c>
      <c r="FF13" s="4196"/>
      <c r="FG13" s="4116" t="str">
        <f>'BİLGİ GİR'!CG26</f>
        <v>Pzt</v>
      </c>
      <c r="FH13" s="4117"/>
      <c r="FI13" s="4118" t="str">
        <f>'BİLGİ GİR'!CH26</f>
        <v>Sal</v>
      </c>
      <c r="FJ13" s="4119"/>
      <c r="FK13" s="4118" t="str">
        <f>'BİLGİ GİR'!CI26</f>
        <v>Çar</v>
      </c>
      <c r="FL13" s="4119"/>
      <c r="FM13" s="4118" t="str">
        <f>'BİLGİ GİR'!CJ26</f>
        <v>Per</v>
      </c>
      <c r="FN13" s="4119"/>
      <c r="FO13" s="4118" t="str">
        <f>'BİLGİ GİR'!CK26</f>
        <v>Cum</v>
      </c>
      <c r="FP13" s="4119"/>
      <c r="FQ13" s="4118" t="str">
        <f>'BİLGİ GİR'!CL26</f>
        <v>Cmt</v>
      </c>
      <c r="FR13" s="4119"/>
      <c r="FS13" s="4118" t="str">
        <f>'BİLGİ GİR'!CM26</f>
        <v>Paz</v>
      </c>
      <c r="FT13" s="4196"/>
      <c r="FU13" s="4116" t="str">
        <f>'BİLGİ GİR'!CN26</f>
        <v/>
      </c>
      <c r="FV13" s="4117"/>
      <c r="FW13" s="4118" t="str">
        <f>'BİLGİ GİR'!CO26</f>
        <v/>
      </c>
      <c r="FX13" s="4119"/>
      <c r="FY13" s="4118" t="str">
        <f>'BİLGİ GİR'!CP26</f>
        <v/>
      </c>
      <c r="FZ13" s="4119"/>
      <c r="GA13" s="4118" t="str">
        <f>'BİLGİ GİR'!CQ26</f>
        <v/>
      </c>
      <c r="GB13" s="4119"/>
      <c r="GC13" s="4118" t="str">
        <f>'BİLGİ GİR'!CR26</f>
        <v/>
      </c>
      <c r="GD13" s="4119"/>
      <c r="GE13" s="5121" t="str">
        <f>'BİLGİ GİR'!CS26</f>
        <v/>
      </c>
      <c r="GF13" s="5123"/>
      <c r="GG13" s="5121" t="str">
        <f>'BİLGİ GİR'!CT26</f>
        <v/>
      </c>
      <c r="GH13" s="5122"/>
      <c r="GK13" s="4122" t="s">
        <v>161</v>
      </c>
      <c r="GL13" s="4122"/>
      <c r="GM13" s="4122"/>
      <c r="GN13" s="4122"/>
      <c r="GO13" s="4122"/>
      <c r="GP13" s="4122"/>
      <c r="GQ13" s="4122"/>
      <c r="GR13" s="4122"/>
      <c r="GS13" s="4122"/>
      <c r="GT13" s="4122"/>
      <c r="GU13" s="4122"/>
      <c r="GV13" s="4122"/>
      <c r="GW13" s="4122"/>
      <c r="GX13" s="4122"/>
      <c r="GY13" s="4122"/>
      <c r="GZ13" s="4122"/>
      <c r="HA13" s="4122"/>
      <c r="HB13" s="4122"/>
      <c r="HC13" s="4122"/>
      <c r="HD13" s="4122"/>
      <c r="HE13" s="4122"/>
      <c r="HF13" s="4122"/>
      <c r="HG13" s="4122"/>
      <c r="HH13" s="4122"/>
      <c r="HI13" s="4122"/>
      <c r="HJ13" s="4122"/>
      <c r="HK13" s="4122"/>
      <c r="HL13" s="4122"/>
      <c r="HM13" s="4122"/>
      <c r="HN13" s="4122"/>
      <c r="HO13" s="4122"/>
      <c r="HP13" s="4122"/>
      <c r="HQ13" s="4122"/>
      <c r="HR13" s="4122"/>
      <c r="HS13" s="4122"/>
      <c r="HT13" s="4122"/>
      <c r="HU13" s="4122"/>
      <c r="HV13" s="4122"/>
      <c r="HW13" s="4122"/>
      <c r="HX13" s="4122"/>
      <c r="HY13" s="4122"/>
      <c r="HZ13" s="4122"/>
      <c r="IA13" s="4122"/>
      <c r="IB13" s="4122"/>
      <c r="IC13" s="4122"/>
      <c r="ID13" s="4122"/>
      <c r="IE13" s="4122"/>
      <c r="IF13" s="4122"/>
      <c r="IG13" s="4122"/>
      <c r="IH13" s="4122"/>
      <c r="II13" s="4122"/>
      <c r="IJ13" s="4122"/>
      <c r="IK13" s="4122"/>
      <c r="IL13" s="4122"/>
      <c r="IM13" s="4122"/>
      <c r="IN13" s="4122"/>
      <c r="IO13" s="4122"/>
      <c r="IP13" s="4122"/>
      <c r="IQ13" s="4122"/>
      <c r="IR13" s="4122"/>
      <c r="IS13" s="4122"/>
      <c r="IT13" s="4122"/>
      <c r="IU13" s="4122"/>
      <c r="IV13" s="4122"/>
      <c r="IW13" s="4122"/>
      <c r="IX13" s="4122"/>
      <c r="IY13" s="4122"/>
      <c r="IZ13" s="4122"/>
      <c r="JA13" s="4122"/>
      <c r="JB13" s="4122"/>
      <c r="JK13" s="38"/>
      <c r="JL13" s="38"/>
      <c r="JN13" s="1599"/>
      <c r="JO13" s="1599"/>
      <c r="JP13" s="1599" t="s">
        <v>162</v>
      </c>
      <c r="JQ13" s="1599"/>
      <c r="JR13" s="1599"/>
      <c r="JS13" s="1599"/>
      <c r="JT13" s="1599"/>
      <c r="JU13" s="1599"/>
      <c r="JV13" s="1599"/>
      <c r="JW13" s="1599"/>
      <c r="JX13" s="1599"/>
      <c r="JY13" s="1599"/>
      <c r="JZ13" s="1599"/>
      <c r="KA13" s="1599"/>
      <c r="KB13" s="1599"/>
      <c r="KC13" s="1599"/>
      <c r="KD13" s="1599"/>
      <c r="KE13" s="1599"/>
      <c r="KF13" s="1599"/>
      <c r="KG13" s="1599"/>
      <c r="KH13" s="1599"/>
      <c r="KI13" s="1599"/>
      <c r="KJ13" s="1599"/>
      <c r="KK13" s="1599"/>
      <c r="KL13" s="1599"/>
      <c r="KM13" s="1599"/>
      <c r="KN13" s="1599"/>
      <c r="KO13" s="1599"/>
      <c r="KP13" s="1599"/>
      <c r="KQ13" s="1599"/>
      <c r="KR13" s="1599"/>
      <c r="KS13" s="1599"/>
      <c r="KT13" s="1599"/>
      <c r="KU13" s="1599"/>
      <c r="KV13" s="1599"/>
      <c r="KW13" s="1599"/>
      <c r="KX13" s="1599"/>
      <c r="KY13" s="1599"/>
      <c r="KZ13" s="1599"/>
      <c r="LA13" s="1599"/>
      <c r="LB13" s="1599"/>
      <c r="LC13" s="1599"/>
      <c r="LD13" s="1599"/>
      <c r="LE13" s="1599"/>
      <c r="LF13" s="1599"/>
      <c r="LG13" s="1599"/>
      <c r="LH13" s="1599"/>
      <c r="LI13" s="1599"/>
      <c r="LJ13" s="1599"/>
      <c r="LK13" s="1599"/>
      <c r="LL13" s="1599"/>
      <c r="LM13" s="1599"/>
      <c r="LN13" s="1599"/>
      <c r="LO13" s="1599"/>
      <c r="LP13" s="1599"/>
      <c r="LQ13" s="1599"/>
      <c r="LR13" s="1599"/>
      <c r="LS13" s="1599"/>
      <c r="LT13" s="1599"/>
      <c r="LU13" s="1599"/>
      <c r="LV13" s="1599"/>
      <c r="LW13" s="1599"/>
      <c r="LX13" s="1599"/>
      <c r="LY13" s="1599"/>
      <c r="LZ13" s="1599"/>
      <c r="MA13" s="1599"/>
      <c r="MB13" s="1599"/>
      <c r="MC13" s="1599"/>
      <c r="MD13" s="1599"/>
      <c r="ME13" s="1298"/>
      <c r="MG13" s="81"/>
      <c r="MH13" s="38"/>
      <c r="MP13" s="38"/>
      <c r="MQ13" s="38"/>
      <c r="MR13" s="4146"/>
      <c r="MS13" s="4146"/>
      <c r="MT13" s="4146"/>
      <c r="MU13" s="4146"/>
      <c r="MV13" s="4146"/>
      <c r="MW13" s="4146"/>
      <c r="MX13" s="4146"/>
      <c r="MY13" s="1537"/>
      <c r="MZ13" s="1537"/>
      <c r="NA13" s="38"/>
      <c r="NI13" s="1353"/>
    </row>
    <row r="14" spans="3:374" ht="15" hidden="1" customHeight="1" thickTop="1">
      <c r="C14" s="5112"/>
      <c r="D14" s="5112"/>
      <c r="E14" s="5112"/>
      <c r="F14" s="5112"/>
      <c r="G14" s="5112"/>
      <c r="H14" s="5112"/>
      <c r="I14" s="5112"/>
      <c r="J14" s="1415"/>
      <c r="L14" s="5113" t="s">
        <v>171</v>
      </c>
      <c r="M14" s="5113"/>
      <c r="N14" s="5113"/>
      <c r="O14" s="5113"/>
      <c r="P14" s="5113"/>
      <c r="Q14" s="5113"/>
      <c r="R14" s="5113"/>
      <c r="S14" s="5113"/>
      <c r="T14" s="5113"/>
      <c r="W14" s="4189"/>
      <c r="X14" s="4189"/>
      <c r="Y14" s="4189"/>
      <c r="Z14" s="4189"/>
      <c r="AA14" s="4189"/>
      <c r="AB14" s="4189"/>
      <c r="AC14" s="4189"/>
      <c r="AD14" s="4189"/>
      <c r="AE14" s="4189"/>
      <c r="AF14" s="4189"/>
      <c r="AG14" s="4189"/>
      <c r="AH14" s="4189"/>
      <c r="AI14" s="4189"/>
      <c r="AJ14" s="4189"/>
      <c r="AK14" s="4189"/>
      <c r="AL14" s="4189"/>
      <c r="AM14" s="4189"/>
      <c r="AN14" s="4189"/>
      <c r="AO14" s="4189"/>
      <c r="AP14" s="4189"/>
      <c r="AQ14" s="4189"/>
      <c r="AR14" s="4189"/>
      <c r="AS14" s="4189"/>
      <c r="AT14" s="4189"/>
      <c r="AU14" s="4189"/>
      <c r="AV14" s="4189"/>
      <c r="AW14" s="4189"/>
      <c r="AX14" s="4189"/>
      <c r="AY14" s="4189"/>
      <c r="AZ14" s="4189"/>
      <c r="BA14" s="4189"/>
      <c r="BB14" s="4189"/>
      <c r="BC14" s="4189"/>
      <c r="BD14" s="4189"/>
      <c r="BE14" s="4189"/>
      <c r="BF14" s="4189"/>
      <c r="BG14" s="4189"/>
      <c r="BH14" s="4189"/>
      <c r="BI14" s="4189"/>
      <c r="BJ14" s="4189"/>
      <c r="BK14" s="4189"/>
      <c r="BL14" s="4189"/>
      <c r="BM14" s="4189"/>
      <c r="BN14" s="4189"/>
      <c r="BO14" s="4189"/>
      <c r="BP14" s="4189"/>
      <c r="BQ14" s="4189"/>
      <c r="BR14" s="4189"/>
      <c r="BS14" s="4189"/>
      <c r="BT14" s="4189"/>
      <c r="BU14" s="4189"/>
      <c r="BV14" s="4189"/>
      <c r="BW14" s="4189"/>
      <c r="BX14" s="4189"/>
      <c r="BY14" s="4189"/>
      <c r="BZ14" s="4189"/>
      <c r="CA14" s="4189"/>
      <c r="CB14" s="4189"/>
      <c r="CC14" s="4189"/>
      <c r="CD14" s="4189"/>
      <c r="CE14" s="4189"/>
      <c r="CF14" s="4189"/>
      <c r="CG14" s="4189"/>
      <c r="CH14" s="4189"/>
      <c r="CI14" s="4189"/>
      <c r="CJ14" s="4189"/>
      <c r="CK14" s="4189"/>
      <c r="CL14" s="4189"/>
      <c r="CM14" s="4189"/>
      <c r="CN14" s="4189"/>
      <c r="CP14" s="5110" t="s">
        <v>178</v>
      </c>
      <c r="CQ14" s="5110"/>
      <c r="CR14" s="5110"/>
      <c r="CS14" s="5110"/>
      <c r="CT14" s="5110"/>
      <c r="CU14" s="5110"/>
      <c r="CW14" s="5111"/>
      <c r="DN14" s="1285"/>
      <c r="DO14" s="4183" t="s">
        <v>182</v>
      </c>
      <c r="DP14" s="4184"/>
      <c r="DQ14" s="4184"/>
      <c r="DR14" s="4184"/>
      <c r="DS14" s="4184"/>
      <c r="DT14" s="4184"/>
      <c r="DU14" s="4184"/>
      <c r="DV14" s="4184"/>
      <c r="DW14" s="4184"/>
      <c r="DX14" s="4184"/>
      <c r="DY14" s="4184"/>
      <c r="DZ14" s="4184"/>
      <c r="EA14" s="4184"/>
      <c r="EB14" s="4184"/>
      <c r="EC14" s="4184"/>
      <c r="ED14" s="4184"/>
      <c r="EE14" s="4184"/>
      <c r="EF14" s="4184"/>
      <c r="EG14" s="4184"/>
      <c r="EH14" s="4184"/>
      <c r="EI14" s="4184"/>
      <c r="EJ14" s="4184"/>
      <c r="EK14" s="4184"/>
      <c r="EL14" s="4184"/>
      <c r="EM14" s="4184"/>
      <c r="EN14" s="4184"/>
      <c r="EO14" s="4184"/>
      <c r="EP14" s="4184"/>
      <c r="EQ14" s="4184"/>
      <c r="ER14" s="4184"/>
      <c r="ES14" s="4184"/>
      <c r="ET14" s="4184"/>
      <c r="EU14" s="4184"/>
      <c r="EV14" s="4184"/>
      <c r="EW14" s="4184"/>
      <c r="EX14" s="4184"/>
      <c r="EY14" s="4184"/>
      <c r="EZ14" s="4184"/>
      <c r="FA14" s="4184"/>
      <c r="FB14" s="4184"/>
      <c r="FC14" s="4184"/>
      <c r="FD14" s="4184"/>
      <c r="FE14" s="4184"/>
      <c r="FF14" s="4184"/>
      <c r="FG14" s="4184"/>
      <c r="FH14" s="4184"/>
      <c r="FI14" s="4184"/>
      <c r="FJ14" s="4184"/>
      <c r="FK14" s="4184"/>
      <c r="FL14" s="4184"/>
      <c r="FM14" s="4184"/>
      <c r="FN14" s="4184"/>
      <c r="FO14" s="4184"/>
      <c r="FP14" s="4184"/>
      <c r="FQ14" s="4184"/>
      <c r="FR14" s="4184"/>
      <c r="FS14" s="4184"/>
      <c r="FT14" s="4184"/>
      <c r="FU14" s="4184"/>
      <c r="FV14" s="4184"/>
      <c r="FW14" s="4184"/>
      <c r="FX14" s="4184"/>
      <c r="FY14" s="4184"/>
      <c r="FZ14" s="4184"/>
      <c r="GA14" s="4184"/>
      <c r="GB14" s="4184"/>
      <c r="GC14" s="4184"/>
      <c r="GD14" s="4184"/>
      <c r="GE14" s="4184"/>
      <c r="GF14" s="4184"/>
      <c r="GG14" s="4184"/>
      <c r="GH14" s="4185"/>
      <c r="GL14" s="1357" t="str">
        <f>'BİLGİ GİR'!BL26</f>
        <v>Pzt</v>
      </c>
      <c r="GM14" s="1295">
        <f t="shared" ref="GM14:IX14" si="38">DR13</f>
        <v>0</v>
      </c>
      <c r="GN14" s="1295" t="str">
        <f t="shared" si="38"/>
        <v>Sal</v>
      </c>
      <c r="GO14" s="1295">
        <f t="shared" si="38"/>
        <v>0</v>
      </c>
      <c r="GP14" s="1295" t="str">
        <f t="shared" si="38"/>
        <v>Çar</v>
      </c>
      <c r="GQ14" s="1295">
        <f t="shared" si="38"/>
        <v>0</v>
      </c>
      <c r="GR14" s="1295" t="str">
        <f t="shared" si="38"/>
        <v>Per</v>
      </c>
      <c r="GS14" s="1295">
        <f t="shared" si="38"/>
        <v>0</v>
      </c>
      <c r="GT14" s="1295" t="str">
        <f t="shared" si="38"/>
        <v>Cum</v>
      </c>
      <c r="GU14" s="1295">
        <f t="shared" si="38"/>
        <v>0</v>
      </c>
      <c r="GV14" s="1295" t="str">
        <f t="shared" si="38"/>
        <v>Cmt</v>
      </c>
      <c r="GW14" s="1295">
        <f t="shared" si="38"/>
        <v>0</v>
      </c>
      <c r="GX14" s="1295" t="str">
        <f t="shared" si="38"/>
        <v>Paz</v>
      </c>
      <c r="GY14" s="1295">
        <f t="shared" si="38"/>
        <v>0</v>
      </c>
      <c r="GZ14" s="1295" t="str">
        <f t="shared" si="38"/>
        <v>Pzt</v>
      </c>
      <c r="HA14" s="1295">
        <f t="shared" si="38"/>
        <v>0</v>
      </c>
      <c r="HB14" s="1295" t="str">
        <f t="shared" si="38"/>
        <v>Sal</v>
      </c>
      <c r="HC14" s="1295">
        <f t="shared" si="38"/>
        <v>0</v>
      </c>
      <c r="HD14" s="1295" t="str">
        <f t="shared" si="38"/>
        <v>Çar</v>
      </c>
      <c r="HE14" s="1295">
        <f t="shared" si="38"/>
        <v>0</v>
      </c>
      <c r="HF14" s="1295" t="str">
        <f t="shared" si="38"/>
        <v>Per</v>
      </c>
      <c r="HG14" s="1295">
        <f t="shared" si="38"/>
        <v>0</v>
      </c>
      <c r="HH14" s="1295" t="str">
        <f t="shared" si="38"/>
        <v>Cum</v>
      </c>
      <c r="HI14" s="1295">
        <f t="shared" si="38"/>
        <v>0</v>
      </c>
      <c r="HJ14" s="1295" t="str">
        <f t="shared" si="38"/>
        <v>Cmt</v>
      </c>
      <c r="HK14" s="1295">
        <f t="shared" si="38"/>
        <v>0</v>
      </c>
      <c r="HL14" s="1295" t="str">
        <f t="shared" si="38"/>
        <v>Paz</v>
      </c>
      <c r="HM14" s="1295">
        <f t="shared" si="38"/>
        <v>0</v>
      </c>
      <c r="HN14" s="1295" t="str">
        <f t="shared" si="38"/>
        <v>Pzt</v>
      </c>
      <c r="HO14" s="1295">
        <f t="shared" si="38"/>
        <v>0</v>
      </c>
      <c r="HP14" s="1295" t="str">
        <f t="shared" si="38"/>
        <v>Sal</v>
      </c>
      <c r="HQ14" s="1295">
        <f t="shared" si="38"/>
        <v>0</v>
      </c>
      <c r="HR14" s="1295" t="str">
        <f t="shared" si="38"/>
        <v>Çar</v>
      </c>
      <c r="HS14" s="1295">
        <f t="shared" si="38"/>
        <v>0</v>
      </c>
      <c r="HT14" s="1295" t="str">
        <f t="shared" si="38"/>
        <v>Per</v>
      </c>
      <c r="HU14" s="1295">
        <f t="shared" si="38"/>
        <v>0</v>
      </c>
      <c r="HV14" s="1295" t="str">
        <f t="shared" si="38"/>
        <v>Cum</v>
      </c>
      <c r="HW14" s="1295">
        <f t="shared" si="38"/>
        <v>0</v>
      </c>
      <c r="HX14" s="1295" t="str">
        <f t="shared" si="38"/>
        <v>Cmt</v>
      </c>
      <c r="HY14" s="1295">
        <f t="shared" si="38"/>
        <v>0</v>
      </c>
      <c r="HZ14" s="1295" t="str">
        <f t="shared" si="38"/>
        <v>Paz</v>
      </c>
      <c r="IA14" s="1295">
        <f t="shared" si="38"/>
        <v>0</v>
      </c>
      <c r="IB14" s="1295" t="str">
        <f t="shared" si="38"/>
        <v>Pzt</v>
      </c>
      <c r="IC14" s="1295">
        <f t="shared" si="38"/>
        <v>0</v>
      </c>
      <c r="ID14" s="1295" t="str">
        <f t="shared" si="38"/>
        <v>Sal</v>
      </c>
      <c r="IE14" s="1295">
        <f t="shared" si="38"/>
        <v>0</v>
      </c>
      <c r="IF14" s="1295" t="str">
        <f t="shared" si="38"/>
        <v>Çar</v>
      </c>
      <c r="IG14" s="1295">
        <f t="shared" si="38"/>
        <v>0</v>
      </c>
      <c r="IH14" s="1295" t="str">
        <f t="shared" si="38"/>
        <v>Per</v>
      </c>
      <c r="II14" s="1295">
        <f t="shared" si="38"/>
        <v>0</v>
      </c>
      <c r="IJ14" s="1295" t="str">
        <f t="shared" si="38"/>
        <v>Cum</v>
      </c>
      <c r="IK14" s="1295">
        <f t="shared" si="38"/>
        <v>0</v>
      </c>
      <c r="IL14" s="1295" t="str">
        <f t="shared" si="38"/>
        <v>Cmt</v>
      </c>
      <c r="IM14" s="1295">
        <f t="shared" si="38"/>
        <v>0</v>
      </c>
      <c r="IN14" s="1295" t="str">
        <f t="shared" si="38"/>
        <v>Paz</v>
      </c>
      <c r="IO14" s="1295">
        <f t="shared" si="38"/>
        <v>0</v>
      </c>
      <c r="IP14" s="1295" t="str">
        <f t="shared" si="38"/>
        <v/>
      </c>
      <c r="IQ14" s="1295">
        <f t="shared" si="38"/>
        <v>0</v>
      </c>
      <c r="IR14" s="1295" t="str">
        <f t="shared" si="38"/>
        <v/>
      </c>
      <c r="IS14" s="1295">
        <f t="shared" si="38"/>
        <v>0</v>
      </c>
      <c r="IT14" s="1295" t="str">
        <f t="shared" si="38"/>
        <v/>
      </c>
      <c r="IU14" s="1295">
        <f t="shared" si="38"/>
        <v>0</v>
      </c>
      <c r="IV14" s="1295" t="str">
        <f t="shared" si="38"/>
        <v/>
      </c>
      <c r="IW14" s="1295">
        <f t="shared" si="38"/>
        <v>0</v>
      </c>
      <c r="IX14" s="1295" t="str">
        <f t="shared" si="38"/>
        <v/>
      </c>
      <c r="IY14" s="1295">
        <f t="shared" ref="IY14:JB14" si="39">GD13</f>
        <v>0</v>
      </c>
      <c r="IZ14" s="1295" t="str">
        <f t="shared" si="39"/>
        <v/>
      </c>
      <c r="JA14" s="1295">
        <f t="shared" si="39"/>
        <v>0</v>
      </c>
      <c r="JB14" s="1295" t="str">
        <f t="shared" si="39"/>
        <v/>
      </c>
      <c r="JE14" s="4147" t="s">
        <v>177</v>
      </c>
      <c r="JF14" s="4147"/>
      <c r="JG14" s="4147"/>
      <c r="JH14" s="4147"/>
      <c r="JI14" s="4147"/>
      <c r="JO14" s="1295" t="str">
        <f>DQ13</f>
        <v>Pzt</v>
      </c>
      <c r="JP14" s="1295">
        <f t="shared" ref="JP14:MA14" si="40">DR13</f>
        <v>0</v>
      </c>
      <c r="JQ14" s="1295" t="str">
        <f t="shared" si="40"/>
        <v>Sal</v>
      </c>
      <c r="JR14" s="1295">
        <f t="shared" si="40"/>
        <v>0</v>
      </c>
      <c r="JS14" s="1295" t="str">
        <f t="shared" si="40"/>
        <v>Çar</v>
      </c>
      <c r="JT14" s="1295">
        <f t="shared" si="40"/>
        <v>0</v>
      </c>
      <c r="JU14" s="1295" t="str">
        <f t="shared" si="40"/>
        <v>Per</v>
      </c>
      <c r="JV14" s="1295">
        <f t="shared" si="40"/>
        <v>0</v>
      </c>
      <c r="JW14" s="1295" t="str">
        <f t="shared" si="40"/>
        <v>Cum</v>
      </c>
      <c r="JX14" s="1295">
        <f t="shared" si="40"/>
        <v>0</v>
      </c>
      <c r="JY14" s="1295" t="str">
        <f t="shared" si="40"/>
        <v>Cmt</v>
      </c>
      <c r="JZ14" s="1295">
        <f t="shared" si="40"/>
        <v>0</v>
      </c>
      <c r="KA14" s="1295" t="str">
        <f t="shared" si="40"/>
        <v>Paz</v>
      </c>
      <c r="KB14" s="1295">
        <f t="shared" si="40"/>
        <v>0</v>
      </c>
      <c r="KC14" s="1295" t="str">
        <f t="shared" si="40"/>
        <v>Pzt</v>
      </c>
      <c r="KD14" s="1295">
        <f t="shared" si="40"/>
        <v>0</v>
      </c>
      <c r="KE14" s="1295" t="str">
        <f t="shared" si="40"/>
        <v>Sal</v>
      </c>
      <c r="KF14" s="1295">
        <f t="shared" si="40"/>
        <v>0</v>
      </c>
      <c r="KG14" s="1295" t="str">
        <f t="shared" si="40"/>
        <v>Çar</v>
      </c>
      <c r="KH14" s="1295">
        <f t="shared" si="40"/>
        <v>0</v>
      </c>
      <c r="KI14" s="1295" t="str">
        <f t="shared" si="40"/>
        <v>Per</v>
      </c>
      <c r="KJ14" s="1295">
        <f t="shared" si="40"/>
        <v>0</v>
      </c>
      <c r="KK14" s="1295" t="str">
        <f t="shared" si="40"/>
        <v>Cum</v>
      </c>
      <c r="KL14" s="1295">
        <f t="shared" si="40"/>
        <v>0</v>
      </c>
      <c r="KM14" s="1295" t="str">
        <f t="shared" si="40"/>
        <v>Cmt</v>
      </c>
      <c r="KN14" s="1295">
        <f t="shared" si="40"/>
        <v>0</v>
      </c>
      <c r="KO14" s="1295" t="str">
        <f t="shared" si="40"/>
        <v>Paz</v>
      </c>
      <c r="KP14" s="1295">
        <f t="shared" si="40"/>
        <v>0</v>
      </c>
      <c r="KQ14" s="1295" t="str">
        <f t="shared" si="40"/>
        <v>Pzt</v>
      </c>
      <c r="KR14" s="1295">
        <f t="shared" si="40"/>
        <v>0</v>
      </c>
      <c r="KS14" s="1295" t="str">
        <f t="shared" si="40"/>
        <v>Sal</v>
      </c>
      <c r="KT14" s="1295">
        <f t="shared" si="40"/>
        <v>0</v>
      </c>
      <c r="KU14" s="1295" t="str">
        <f t="shared" si="40"/>
        <v>Çar</v>
      </c>
      <c r="KV14" s="1295">
        <f t="shared" si="40"/>
        <v>0</v>
      </c>
      <c r="KW14" s="1295" t="str">
        <f t="shared" si="40"/>
        <v>Per</v>
      </c>
      <c r="KX14" s="1295">
        <f t="shared" si="40"/>
        <v>0</v>
      </c>
      <c r="KY14" s="1295" t="str">
        <f t="shared" si="40"/>
        <v>Cum</v>
      </c>
      <c r="KZ14" s="1295">
        <f t="shared" si="40"/>
        <v>0</v>
      </c>
      <c r="LA14" s="1295" t="str">
        <f t="shared" si="40"/>
        <v>Cmt</v>
      </c>
      <c r="LB14" s="1295">
        <f t="shared" si="40"/>
        <v>0</v>
      </c>
      <c r="LC14" s="1295" t="str">
        <f t="shared" si="40"/>
        <v>Paz</v>
      </c>
      <c r="LD14" s="1295">
        <f t="shared" si="40"/>
        <v>0</v>
      </c>
      <c r="LE14" s="1295" t="str">
        <f t="shared" si="40"/>
        <v>Pzt</v>
      </c>
      <c r="LF14" s="1295">
        <f t="shared" si="40"/>
        <v>0</v>
      </c>
      <c r="LG14" s="1295" t="str">
        <f t="shared" si="40"/>
        <v>Sal</v>
      </c>
      <c r="LH14" s="1295">
        <f t="shared" si="40"/>
        <v>0</v>
      </c>
      <c r="LI14" s="1295" t="str">
        <f t="shared" si="40"/>
        <v>Çar</v>
      </c>
      <c r="LJ14" s="1295">
        <f t="shared" si="40"/>
        <v>0</v>
      </c>
      <c r="LK14" s="1295" t="str">
        <f t="shared" si="40"/>
        <v>Per</v>
      </c>
      <c r="LL14" s="1295">
        <f t="shared" si="40"/>
        <v>0</v>
      </c>
      <c r="LM14" s="1295" t="str">
        <f t="shared" si="40"/>
        <v>Cum</v>
      </c>
      <c r="LN14" s="1295">
        <f t="shared" si="40"/>
        <v>0</v>
      </c>
      <c r="LO14" s="1295" t="str">
        <f t="shared" si="40"/>
        <v>Cmt</v>
      </c>
      <c r="LP14" s="1295">
        <f t="shared" si="40"/>
        <v>0</v>
      </c>
      <c r="LQ14" s="1295" t="str">
        <f t="shared" si="40"/>
        <v>Paz</v>
      </c>
      <c r="LR14" s="1295">
        <f t="shared" si="40"/>
        <v>0</v>
      </c>
      <c r="LS14" s="1295" t="str">
        <f t="shared" si="40"/>
        <v/>
      </c>
      <c r="LT14" s="1295">
        <f t="shared" si="40"/>
        <v>0</v>
      </c>
      <c r="LU14" s="1295" t="str">
        <f t="shared" si="40"/>
        <v/>
      </c>
      <c r="LV14" s="1295">
        <f t="shared" si="40"/>
        <v>0</v>
      </c>
      <c r="LW14" s="1295" t="str">
        <f t="shared" si="40"/>
        <v/>
      </c>
      <c r="LX14" s="1295">
        <f t="shared" si="40"/>
        <v>0</v>
      </c>
      <c r="LY14" s="1295" t="str">
        <f t="shared" si="40"/>
        <v/>
      </c>
      <c r="LZ14" s="1295">
        <f t="shared" si="40"/>
        <v>0</v>
      </c>
      <c r="MA14" s="1295" t="str">
        <f t="shared" si="40"/>
        <v/>
      </c>
      <c r="MB14" s="1295">
        <f t="shared" ref="MB14:ME14" si="41">GD13</f>
        <v>0</v>
      </c>
      <c r="MC14" s="1295" t="str">
        <f t="shared" si="41"/>
        <v/>
      </c>
      <c r="MD14" s="1295">
        <f t="shared" si="41"/>
        <v>0</v>
      </c>
      <c r="ME14" s="1295" t="str">
        <f t="shared" si="41"/>
        <v/>
      </c>
    </row>
    <row r="15" spans="3:374" ht="15" hidden="1" customHeight="1" thickBot="1">
      <c r="D15" s="1">
        <v>1</v>
      </c>
      <c r="E15" s="1">
        <v>2</v>
      </c>
      <c r="F15" s="1">
        <v>3</v>
      </c>
      <c r="G15" s="1">
        <v>4</v>
      </c>
      <c r="H15" s="1">
        <v>5</v>
      </c>
      <c r="M15" s="1346">
        <v>1</v>
      </c>
      <c r="N15" s="1346">
        <v>2</v>
      </c>
      <c r="O15" s="1346">
        <v>3</v>
      </c>
      <c r="P15" s="1346">
        <v>4</v>
      </c>
      <c r="Q15" s="1346">
        <v>5</v>
      </c>
      <c r="R15" s="1411"/>
      <c r="S15" s="332"/>
      <c r="T15" s="332"/>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Q15" s="17">
        <v>1</v>
      </c>
      <c r="CR15" s="17">
        <v>2</v>
      </c>
      <c r="CS15" s="17">
        <v>3</v>
      </c>
      <c r="CT15" s="17">
        <v>4</v>
      </c>
      <c r="CU15" s="17">
        <v>5</v>
      </c>
      <c r="CW15" s="5111"/>
      <c r="CZ15" s="159" t="s">
        <v>41</v>
      </c>
      <c r="DA15" s="159"/>
      <c r="DB15" s="159" t="s">
        <v>43</v>
      </c>
      <c r="DC15" s="159"/>
      <c r="DD15" s="159" t="s">
        <v>44</v>
      </c>
      <c r="DE15" s="159"/>
      <c r="DF15" s="159" t="s">
        <v>45</v>
      </c>
      <c r="DG15" s="159"/>
      <c r="DH15" s="159" t="s">
        <v>40</v>
      </c>
      <c r="DI15" s="159"/>
      <c r="DJ15" s="159" t="s">
        <v>46</v>
      </c>
      <c r="DK15" s="159"/>
      <c r="DL15" s="159" t="s">
        <v>42</v>
      </c>
      <c r="DM15" s="159"/>
      <c r="DN15" s="1285"/>
      <c r="DO15" s="4186"/>
      <c r="DP15" s="4187"/>
      <c r="DQ15" s="4187"/>
      <c r="DR15" s="4187"/>
      <c r="DS15" s="4187"/>
      <c r="DT15" s="4187"/>
      <c r="DU15" s="4187"/>
      <c r="DV15" s="4187"/>
      <c r="DW15" s="4187"/>
      <c r="DX15" s="4187"/>
      <c r="DY15" s="4187"/>
      <c r="DZ15" s="4187"/>
      <c r="EA15" s="4187"/>
      <c r="EB15" s="4187"/>
      <c r="EC15" s="4187"/>
      <c r="ED15" s="4187"/>
      <c r="EE15" s="4187"/>
      <c r="EF15" s="4187"/>
      <c r="EG15" s="4187"/>
      <c r="EH15" s="4187"/>
      <c r="EI15" s="4187"/>
      <c r="EJ15" s="4187"/>
      <c r="EK15" s="4187"/>
      <c r="EL15" s="4187"/>
      <c r="EM15" s="4187"/>
      <c r="EN15" s="4187"/>
      <c r="EO15" s="4187"/>
      <c r="EP15" s="4187"/>
      <c r="EQ15" s="4187"/>
      <c r="ER15" s="4187"/>
      <c r="ES15" s="4187"/>
      <c r="ET15" s="4187"/>
      <c r="EU15" s="4187"/>
      <c r="EV15" s="4187"/>
      <c r="EW15" s="4187"/>
      <c r="EX15" s="4187"/>
      <c r="EY15" s="4187"/>
      <c r="EZ15" s="4187"/>
      <c r="FA15" s="4187"/>
      <c r="FB15" s="4187"/>
      <c r="FC15" s="4187"/>
      <c r="FD15" s="4187"/>
      <c r="FE15" s="4187"/>
      <c r="FF15" s="4187"/>
      <c r="FG15" s="4187"/>
      <c r="FH15" s="4187"/>
      <c r="FI15" s="4187"/>
      <c r="FJ15" s="4187"/>
      <c r="FK15" s="4187"/>
      <c r="FL15" s="4187"/>
      <c r="FM15" s="4187"/>
      <c r="FN15" s="4187"/>
      <c r="FO15" s="4187"/>
      <c r="FP15" s="4187"/>
      <c r="FQ15" s="4187"/>
      <c r="FR15" s="4187"/>
      <c r="FS15" s="4187"/>
      <c r="FT15" s="4187"/>
      <c r="FU15" s="4187"/>
      <c r="FV15" s="4187"/>
      <c r="FW15" s="4187"/>
      <c r="FX15" s="4187"/>
      <c r="FY15" s="4187"/>
      <c r="FZ15" s="4187"/>
      <c r="GA15" s="4187"/>
      <c r="GB15" s="4187"/>
      <c r="GC15" s="4187"/>
      <c r="GD15" s="4187"/>
      <c r="GE15" s="4187"/>
      <c r="GF15" s="4187"/>
      <c r="GG15" s="4187"/>
      <c r="GH15" s="4188"/>
      <c r="GL15" s="1299">
        <f>DQ12</f>
        <v>4</v>
      </c>
      <c r="GM15" s="1299">
        <f t="shared" ref="GM15:IX15" si="42">DR12</f>
        <v>0</v>
      </c>
      <c r="GN15" s="1299">
        <f t="shared" si="42"/>
        <v>5</v>
      </c>
      <c r="GO15" s="1299">
        <f t="shared" si="42"/>
        <v>0</v>
      </c>
      <c r="GP15" s="1299">
        <f t="shared" si="42"/>
        <v>6</v>
      </c>
      <c r="GQ15" s="1299">
        <f t="shared" si="42"/>
        <v>0</v>
      </c>
      <c r="GR15" s="1299">
        <f t="shared" si="42"/>
        <v>7</v>
      </c>
      <c r="GS15" s="1299">
        <f t="shared" si="42"/>
        <v>0</v>
      </c>
      <c r="GT15" s="1299">
        <f t="shared" si="42"/>
        <v>8</v>
      </c>
      <c r="GU15" s="1299">
        <f t="shared" si="42"/>
        <v>0</v>
      </c>
      <c r="GV15" s="1299">
        <f t="shared" si="42"/>
        <v>9</v>
      </c>
      <c r="GW15" s="1299">
        <f t="shared" si="42"/>
        <v>0</v>
      </c>
      <c r="GX15" s="1299">
        <f t="shared" si="42"/>
        <v>10</v>
      </c>
      <c r="GY15" s="1299">
        <f t="shared" si="42"/>
        <v>0</v>
      </c>
      <c r="GZ15" s="1299">
        <f t="shared" si="42"/>
        <v>11</v>
      </c>
      <c r="HA15" s="1299">
        <f t="shared" si="42"/>
        <v>0</v>
      </c>
      <c r="HB15" s="1299">
        <f t="shared" si="42"/>
        <v>12</v>
      </c>
      <c r="HC15" s="1299">
        <f t="shared" si="42"/>
        <v>0</v>
      </c>
      <c r="HD15" s="1299">
        <f t="shared" si="42"/>
        <v>13</v>
      </c>
      <c r="HE15" s="1299">
        <f t="shared" si="42"/>
        <v>0</v>
      </c>
      <c r="HF15" s="1299">
        <f t="shared" si="42"/>
        <v>14</v>
      </c>
      <c r="HG15" s="1299">
        <f t="shared" si="42"/>
        <v>0</v>
      </c>
      <c r="HH15" s="1299">
        <f t="shared" si="42"/>
        <v>15</v>
      </c>
      <c r="HI15" s="1299">
        <f t="shared" si="42"/>
        <v>0</v>
      </c>
      <c r="HJ15" s="1299">
        <f t="shared" si="42"/>
        <v>16</v>
      </c>
      <c r="HK15" s="1299">
        <f t="shared" si="42"/>
        <v>0</v>
      </c>
      <c r="HL15" s="1299">
        <f t="shared" si="42"/>
        <v>17</v>
      </c>
      <c r="HM15" s="1299">
        <f t="shared" si="42"/>
        <v>0</v>
      </c>
      <c r="HN15" s="1299">
        <f t="shared" si="42"/>
        <v>18</v>
      </c>
      <c r="HO15" s="1299">
        <f t="shared" si="42"/>
        <v>0</v>
      </c>
      <c r="HP15" s="1299">
        <f t="shared" si="42"/>
        <v>19</v>
      </c>
      <c r="HQ15" s="1299">
        <f t="shared" si="42"/>
        <v>0</v>
      </c>
      <c r="HR15" s="1299">
        <f t="shared" si="42"/>
        <v>20</v>
      </c>
      <c r="HS15" s="1299">
        <f t="shared" si="42"/>
        <v>0</v>
      </c>
      <c r="HT15" s="1299">
        <f t="shared" si="42"/>
        <v>21</v>
      </c>
      <c r="HU15" s="1299">
        <f t="shared" si="42"/>
        <v>0</v>
      </c>
      <c r="HV15" s="1299">
        <f t="shared" si="42"/>
        <v>22</v>
      </c>
      <c r="HW15" s="1299">
        <f t="shared" si="42"/>
        <v>0</v>
      </c>
      <c r="HX15" s="1299">
        <f t="shared" si="42"/>
        <v>23</v>
      </c>
      <c r="HY15" s="1299">
        <f t="shared" si="42"/>
        <v>0</v>
      </c>
      <c r="HZ15" s="1299">
        <f t="shared" si="42"/>
        <v>24</v>
      </c>
      <c r="IA15" s="1299">
        <f t="shared" si="42"/>
        <v>0</v>
      </c>
      <c r="IB15" s="1299">
        <f t="shared" si="42"/>
        <v>25</v>
      </c>
      <c r="IC15" s="1299">
        <f t="shared" si="42"/>
        <v>0</v>
      </c>
      <c r="ID15" s="1299">
        <f t="shared" si="42"/>
        <v>26</v>
      </c>
      <c r="IE15" s="1299">
        <f t="shared" si="42"/>
        <v>0</v>
      </c>
      <c r="IF15" s="1299">
        <f t="shared" si="42"/>
        <v>27</v>
      </c>
      <c r="IG15" s="1299">
        <f t="shared" si="42"/>
        <v>0</v>
      </c>
      <c r="IH15" s="1299">
        <f t="shared" si="42"/>
        <v>28</v>
      </c>
      <c r="II15" s="1299">
        <f t="shared" si="42"/>
        <v>0</v>
      </c>
      <c r="IJ15" s="1299">
        <f t="shared" si="42"/>
        <v>29</v>
      </c>
      <c r="IK15" s="1299">
        <f t="shared" si="42"/>
        <v>0</v>
      </c>
      <c r="IL15" s="1299">
        <f t="shared" si="42"/>
        <v>30</v>
      </c>
      <c r="IM15" s="1299">
        <f t="shared" si="42"/>
        <v>0</v>
      </c>
      <c r="IN15" s="1299">
        <f t="shared" si="42"/>
        <v>31</v>
      </c>
      <c r="IO15" s="1299">
        <f t="shared" si="42"/>
        <v>0</v>
      </c>
      <c r="IP15" s="1299">
        <f t="shared" si="42"/>
        <v>1</v>
      </c>
      <c r="IQ15" s="1299">
        <f t="shared" si="42"/>
        <v>0</v>
      </c>
      <c r="IR15" s="1299">
        <f t="shared" si="42"/>
        <v>2</v>
      </c>
      <c r="IS15" s="1299">
        <f t="shared" si="42"/>
        <v>0</v>
      </c>
      <c r="IT15" s="1299">
        <f t="shared" si="42"/>
        <v>3</v>
      </c>
      <c r="IU15" s="1299">
        <f t="shared" si="42"/>
        <v>0</v>
      </c>
      <c r="IV15" s="1299">
        <f t="shared" si="42"/>
        <v>4</v>
      </c>
      <c r="IW15" s="1299">
        <f t="shared" si="42"/>
        <v>0</v>
      </c>
      <c r="IX15" s="1299">
        <f t="shared" si="42"/>
        <v>5</v>
      </c>
      <c r="IY15" s="1299">
        <f t="shared" ref="IY15:JB15" si="43">GD12</f>
        <v>0</v>
      </c>
      <c r="IZ15" s="1299">
        <f t="shared" si="43"/>
        <v>6</v>
      </c>
      <c r="JA15" s="1299">
        <f t="shared" si="43"/>
        <v>0</v>
      </c>
      <c r="JB15" s="1299">
        <f t="shared" si="43"/>
        <v>7</v>
      </c>
      <c r="JE15" s="1493">
        <v>1</v>
      </c>
      <c r="JF15" s="1493">
        <v>2</v>
      </c>
      <c r="JG15" s="1493">
        <v>3</v>
      </c>
      <c r="JH15" s="1493">
        <v>4</v>
      </c>
      <c r="JI15" s="1493">
        <v>5</v>
      </c>
      <c r="JJ15" s="1548"/>
      <c r="JK15" s="1548"/>
      <c r="JO15" s="1299">
        <f>GL15</f>
        <v>4</v>
      </c>
      <c r="JP15" s="1299">
        <f t="shared" ref="JP15:MA15" si="44">GM15</f>
        <v>0</v>
      </c>
      <c r="JQ15" s="1299">
        <f t="shared" si="44"/>
        <v>5</v>
      </c>
      <c r="JR15" s="1299">
        <f t="shared" si="44"/>
        <v>0</v>
      </c>
      <c r="JS15" s="1299">
        <f t="shared" si="44"/>
        <v>6</v>
      </c>
      <c r="JT15" s="1299">
        <f t="shared" si="44"/>
        <v>0</v>
      </c>
      <c r="JU15" s="1299">
        <f t="shared" si="44"/>
        <v>7</v>
      </c>
      <c r="JV15" s="1299">
        <f t="shared" si="44"/>
        <v>0</v>
      </c>
      <c r="JW15" s="1299">
        <f t="shared" si="44"/>
        <v>8</v>
      </c>
      <c r="JX15" s="1299">
        <f t="shared" si="44"/>
        <v>0</v>
      </c>
      <c r="JY15" s="1299">
        <f t="shared" si="44"/>
        <v>9</v>
      </c>
      <c r="JZ15" s="1299">
        <f t="shared" si="44"/>
        <v>0</v>
      </c>
      <c r="KA15" s="1299">
        <f t="shared" si="44"/>
        <v>10</v>
      </c>
      <c r="KB15" s="1299">
        <f t="shared" si="44"/>
        <v>0</v>
      </c>
      <c r="KC15" s="1299">
        <f t="shared" si="44"/>
        <v>11</v>
      </c>
      <c r="KD15" s="1299">
        <f t="shared" si="44"/>
        <v>0</v>
      </c>
      <c r="KE15" s="1299">
        <f t="shared" si="44"/>
        <v>12</v>
      </c>
      <c r="KF15" s="1299">
        <f t="shared" si="44"/>
        <v>0</v>
      </c>
      <c r="KG15" s="1299">
        <f t="shared" si="44"/>
        <v>13</v>
      </c>
      <c r="KH15" s="1299">
        <f t="shared" si="44"/>
        <v>0</v>
      </c>
      <c r="KI15" s="1299">
        <f t="shared" si="44"/>
        <v>14</v>
      </c>
      <c r="KJ15" s="1299">
        <f t="shared" si="44"/>
        <v>0</v>
      </c>
      <c r="KK15" s="1299">
        <f t="shared" si="44"/>
        <v>15</v>
      </c>
      <c r="KL15" s="1299">
        <f t="shared" si="44"/>
        <v>0</v>
      </c>
      <c r="KM15" s="1299">
        <f t="shared" si="44"/>
        <v>16</v>
      </c>
      <c r="KN15" s="1299">
        <f t="shared" si="44"/>
        <v>0</v>
      </c>
      <c r="KO15" s="1299">
        <f t="shared" si="44"/>
        <v>17</v>
      </c>
      <c r="KP15" s="1299">
        <f t="shared" si="44"/>
        <v>0</v>
      </c>
      <c r="KQ15" s="1299">
        <f t="shared" si="44"/>
        <v>18</v>
      </c>
      <c r="KR15" s="1299">
        <f t="shared" si="44"/>
        <v>0</v>
      </c>
      <c r="KS15" s="1299">
        <f t="shared" si="44"/>
        <v>19</v>
      </c>
      <c r="KT15" s="1299">
        <f t="shared" si="44"/>
        <v>0</v>
      </c>
      <c r="KU15" s="1299">
        <f t="shared" si="44"/>
        <v>20</v>
      </c>
      <c r="KV15" s="1299">
        <f t="shared" si="44"/>
        <v>0</v>
      </c>
      <c r="KW15" s="1299">
        <f t="shared" si="44"/>
        <v>21</v>
      </c>
      <c r="KX15" s="1299">
        <f t="shared" si="44"/>
        <v>0</v>
      </c>
      <c r="KY15" s="1299">
        <f t="shared" si="44"/>
        <v>22</v>
      </c>
      <c r="KZ15" s="1299">
        <f t="shared" si="44"/>
        <v>0</v>
      </c>
      <c r="LA15" s="1299">
        <f t="shared" si="44"/>
        <v>23</v>
      </c>
      <c r="LB15" s="1299">
        <f t="shared" si="44"/>
        <v>0</v>
      </c>
      <c r="LC15" s="1299">
        <f t="shared" si="44"/>
        <v>24</v>
      </c>
      <c r="LD15" s="1299">
        <f t="shared" si="44"/>
        <v>0</v>
      </c>
      <c r="LE15" s="1299">
        <f t="shared" si="44"/>
        <v>25</v>
      </c>
      <c r="LF15" s="1299">
        <f t="shared" si="44"/>
        <v>0</v>
      </c>
      <c r="LG15" s="1299">
        <f t="shared" si="44"/>
        <v>26</v>
      </c>
      <c r="LH15" s="1299">
        <f t="shared" si="44"/>
        <v>0</v>
      </c>
      <c r="LI15" s="1299">
        <f t="shared" si="44"/>
        <v>27</v>
      </c>
      <c r="LJ15" s="1299">
        <f t="shared" si="44"/>
        <v>0</v>
      </c>
      <c r="LK15" s="1299">
        <f t="shared" si="44"/>
        <v>28</v>
      </c>
      <c r="LL15" s="1299">
        <f t="shared" si="44"/>
        <v>0</v>
      </c>
      <c r="LM15" s="1299">
        <f t="shared" si="44"/>
        <v>29</v>
      </c>
      <c r="LN15" s="1299">
        <f t="shared" si="44"/>
        <v>0</v>
      </c>
      <c r="LO15" s="1299">
        <f t="shared" si="44"/>
        <v>30</v>
      </c>
      <c r="LP15" s="1299">
        <f t="shared" si="44"/>
        <v>0</v>
      </c>
      <c r="LQ15" s="1299">
        <f t="shared" si="44"/>
        <v>31</v>
      </c>
      <c r="LR15" s="1299">
        <f t="shared" si="44"/>
        <v>0</v>
      </c>
      <c r="LS15" s="1299">
        <f t="shared" si="44"/>
        <v>1</v>
      </c>
      <c r="LT15" s="1299">
        <f t="shared" si="44"/>
        <v>0</v>
      </c>
      <c r="LU15" s="1299">
        <f t="shared" si="44"/>
        <v>2</v>
      </c>
      <c r="LV15" s="1299">
        <f t="shared" si="44"/>
        <v>0</v>
      </c>
      <c r="LW15" s="1299">
        <f t="shared" si="44"/>
        <v>3</v>
      </c>
      <c r="LX15" s="1299">
        <f t="shared" si="44"/>
        <v>0</v>
      </c>
      <c r="LY15" s="1299">
        <f t="shared" si="44"/>
        <v>4</v>
      </c>
      <c r="LZ15" s="1299">
        <f t="shared" si="44"/>
        <v>0</v>
      </c>
      <c r="MA15" s="1299">
        <f t="shared" si="44"/>
        <v>5</v>
      </c>
      <c r="MB15" s="1299">
        <f t="shared" ref="MB15:ME15" si="45">IY15</f>
        <v>0</v>
      </c>
      <c r="MC15" s="1299">
        <f t="shared" si="45"/>
        <v>6</v>
      </c>
      <c r="MD15" s="1299">
        <f t="shared" si="45"/>
        <v>0</v>
      </c>
      <c r="ME15" s="1299">
        <f t="shared" si="45"/>
        <v>7</v>
      </c>
      <c r="MI15" s="1293" t="s">
        <v>129</v>
      </c>
      <c r="MJ15" s="1293" t="s">
        <v>130</v>
      </c>
      <c r="MK15" s="1293" t="s">
        <v>131</v>
      </c>
      <c r="ML15" s="1293" t="s">
        <v>132</v>
      </c>
      <c r="MM15" s="1293" t="s">
        <v>133</v>
      </c>
      <c r="MN15" s="1293" t="s">
        <v>134</v>
      </c>
      <c r="MO15" s="1293" t="s">
        <v>135</v>
      </c>
      <c r="MR15" s="1548"/>
      <c r="MS15" s="1548"/>
      <c r="MT15" s="1548"/>
      <c r="MU15" s="1548"/>
      <c r="MV15" s="1548"/>
      <c r="MW15" s="1548"/>
      <c r="MX15" s="1548"/>
      <c r="NB15" s="1349" t="s">
        <v>41</v>
      </c>
      <c r="NC15" s="1349" t="s">
        <v>43</v>
      </c>
      <c r="ND15" s="1349" t="s">
        <v>44</v>
      </c>
      <c r="NE15" s="1349" t="s">
        <v>45</v>
      </c>
      <c r="NF15" s="1349" t="s">
        <v>40</v>
      </c>
      <c r="NG15" s="1349" t="s">
        <v>46</v>
      </c>
      <c r="NH15" s="1349" t="s">
        <v>42</v>
      </c>
      <c r="NI15" s="1354">
        <f>SUM(NI16:NI41)</f>
        <v>0</v>
      </c>
      <c r="NJ15" s="1354">
        <f>SUM(NJ16:NJ41)</f>
        <v>0</v>
      </c>
    </row>
    <row r="16" spans="3:374" s="1347" customFormat="1" ht="11.25" customHeight="1" thickTop="1" thickBot="1">
      <c r="C16" s="1416" t="str">
        <f>L16</f>
        <v>T</v>
      </c>
      <c r="D16" s="1450"/>
      <c r="E16" s="1450"/>
      <c r="F16" s="1450"/>
      <c r="G16" s="1450"/>
      <c r="H16" s="1450"/>
      <c r="I16" s="1450"/>
      <c r="J16" s="751"/>
      <c r="L16" s="1279" t="str">
        <f>CP16</f>
        <v>T</v>
      </c>
      <c r="M16" s="1417">
        <f>IF($CW16="x",CQ16,0)</f>
        <v>0</v>
      </c>
      <c r="N16" s="1417">
        <f>IF($CW16="x",CR16,0)</f>
        <v>0</v>
      </c>
      <c r="O16" s="1417">
        <f>IF($CW16="x",CS16,0)</f>
        <v>0</v>
      </c>
      <c r="P16" s="1417">
        <f>IF($CW16="x",CT16,0)</f>
        <v>0</v>
      </c>
      <c r="Q16" s="1417">
        <f>IF($CW16="x",CU16,0)</f>
        <v>0</v>
      </c>
      <c r="R16" s="1418"/>
      <c r="S16" s="1418"/>
      <c r="T16" s="1418"/>
      <c r="V16" s="1597"/>
      <c r="W16" s="1537"/>
      <c r="X16" s="1537"/>
      <c r="Y16" s="1537"/>
      <c r="Z16" s="1537"/>
      <c r="AA16" s="1537"/>
      <c r="AB16" s="1537"/>
      <c r="AC16" s="1537"/>
      <c r="AD16" s="1537"/>
      <c r="AE16" s="1537"/>
      <c r="AF16" s="1537"/>
      <c r="AG16" s="1537"/>
      <c r="AH16" s="1537"/>
      <c r="AI16" s="1537"/>
      <c r="AJ16" s="1537"/>
      <c r="AK16" s="1537"/>
      <c r="AL16" s="1537"/>
      <c r="AM16" s="1537"/>
      <c r="AN16" s="1537"/>
      <c r="AO16" s="1537"/>
      <c r="AP16" s="1537"/>
      <c r="AQ16" s="1537"/>
      <c r="AR16" s="1537"/>
      <c r="AS16" s="1537"/>
      <c r="AT16" s="1537"/>
      <c r="AU16" s="1537"/>
      <c r="AV16" s="1537"/>
      <c r="AW16" s="1537"/>
      <c r="AX16" s="1537"/>
      <c r="AY16" s="1537"/>
      <c r="AZ16" s="1537"/>
      <c r="BA16" s="1537"/>
      <c r="BB16" s="1537"/>
      <c r="BC16" s="1537"/>
      <c r="BD16" s="1537"/>
      <c r="BE16" s="1537"/>
      <c r="BF16" s="1537"/>
      <c r="BG16" s="1537"/>
      <c r="BH16" s="1537"/>
      <c r="BI16" s="1537"/>
      <c r="BJ16" s="1537"/>
      <c r="BK16" s="1537"/>
      <c r="BL16" s="1537"/>
      <c r="BM16" s="1537"/>
      <c r="BN16" s="1537"/>
      <c r="BO16" s="1537"/>
      <c r="BP16" s="1537"/>
      <c r="BQ16" s="1537"/>
      <c r="BR16" s="1537"/>
      <c r="BS16" s="1537"/>
      <c r="BT16" s="1537"/>
      <c r="BU16" s="1537"/>
      <c r="BV16" s="1537"/>
      <c r="BW16" s="1537"/>
      <c r="BX16" s="1537"/>
      <c r="BY16" s="1537"/>
      <c r="BZ16" s="1537"/>
      <c r="CA16" s="1537"/>
      <c r="CB16" s="1537"/>
      <c r="CC16" s="1537"/>
      <c r="CD16" s="1537"/>
      <c r="CE16" s="1537"/>
      <c r="CF16" s="1537"/>
      <c r="CG16" s="1537"/>
      <c r="CH16" s="1537"/>
      <c r="CI16" s="1537"/>
      <c r="CJ16" s="1537"/>
      <c r="CK16" s="1537"/>
      <c r="CL16" s="1537"/>
      <c r="CM16" s="5073">
        <f>'BİLGİ GİR'!F170</f>
        <v>0</v>
      </c>
      <c r="CN16" s="2401" t="str">
        <f>IF(CM16="","",(CM16&amp;(COUNTIF($CM$16:CM16,CM16))))</f>
        <v>01</v>
      </c>
      <c r="CO16" s="1471" t="str">
        <f>DO16</f>
        <v/>
      </c>
      <c r="CP16" s="1420" t="str">
        <f>DO16&amp;DP16</f>
        <v>T</v>
      </c>
      <c r="CQ16" s="1417">
        <f>SUM($DQ16:$ED16)-JE16</f>
        <v>0</v>
      </c>
      <c r="CR16" s="1417">
        <f>SUM($EE16:$ER16)-JF16</f>
        <v>0</v>
      </c>
      <c r="CS16" s="1417">
        <f>SUM($ES16:$FF16)-JG16</f>
        <v>0</v>
      </c>
      <c r="CT16" s="1417">
        <f>SUM($FG16:$FT16)-JH16</f>
        <v>0</v>
      </c>
      <c r="CU16" s="1417">
        <f>SUM($FU16:$GH16)-JI16</f>
        <v>0</v>
      </c>
      <c r="CW16" s="1347" t="str">
        <f>IFERROR((VLOOKUP(CN16,'BİLGİ GİR'!$V$170:$AA$182,6,0)),"")</f>
        <v/>
      </c>
      <c r="CX16" s="5073" t="str">
        <f>'BİLGİ GİR'!F170&amp;CHAR(10)&amp;'BİLGİ GİR'!K170&amp;"-"&amp;'BİLGİ GİR'!L170&amp;"-"&amp;'BİLGİ GİR'!M170</f>
        <v xml:space="preserve">
--</v>
      </c>
      <c r="CY16" s="1421" t="s">
        <v>7</v>
      </c>
      <c r="CZ16" s="1441">
        <f>'BİLGİ GİR'!CB170</f>
        <v>0</v>
      </c>
      <c r="DA16" s="1447"/>
      <c r="DB16" s="1442">
        <f>'BİLGİ GİR'!CD170</f>
        <v>0</v>
      </c>
      <c r="DC16" s="1445"/>
      <c r="DD16" s="1442">
        <f>'BİLGİ GİR'!CF170</f>
        <v>0</v>
      </c>
      <c r="DE16" s="1445"/>
      <c r="DF16" s="1442">
        <f>'BİLGİ GİR'!CH170</f>
        <v>0</v>
      </c>
      <c r="DG16" s="1445"/>
      <c r="DH16" s="1442">
        <f>'BİLGİ GİR'!CJ170</f>
        <v>0</v>
      </c>
      <c r="DI16" s="1445"/>
      <c r="DJ16" s="1442">
        <f>'BİLGİ GİR'!CL170</f>
        <v>0</v>
      </c>
      <c r="DK16" s="1445"/>
      <c r="DL16" s="1442">
        <f>'BİLGİ GİR'!CN170</f>
        <v>0</v>
      </c>
      <c r="DM16" s="1445"/>
      <c r="DN16" s="33"/>
      <c r="DO16" s="5091" t="str">
        <f>IF(CX16="
--","",CX16)</f>
        <v/>
      </c>
      <c r="DP16" s="2266" t="s">
        <v>7</v>
      </c>
      <c r="DQ16" s="2236">
        <f>IF(DQ$13="",0,CZ16)</f>
        <v>0</v>
      </c>
      <c r="DR16" s="3856"/>
      <c r="DS16" s="2237">
        <f t="shared" ref="DS16:DS41" si="46">IF(DS$13="",0,DB16)</f>
        <v>0</v>
      </c>
      <c r="DT16" s="3856"/>
      <c r="DU16" s="2237">
        <f t="shared" ref="DU16:DU41" si="47">IF(DU$13="",0,DD16)</f>
        <v>0</v>
      </c>
      <c r="DV16" s="3856"/>
      <c r="DW16" s="2237">
        <f t="shared" ref="DW16:DW41" si="48">IF(DW$13="",0,DF16)</f>
        <v>0</v>
      </c>
      <c r="DX16" s="3856"/>
      <c r="DY16" s="2237">
        <f t="shared" ref="DY16:DY41" si="49">IF(DY$13="",0,DH16)</f>
        <v>0</v>
      </c>
      <c r="DZ16" s="3856"/>
      <c r="EA16" s="2238">
        <f t="shared" ref="EA16:EA41" si="50">IF(EA$13="",0,DJ16)</f>
        <v>0</v>
      </c>
      <c r="EB16" s="3856"/>
      <c r="EC16" s="2240">
        <f>IF(EC$13="",0,DL16)</f>
        <v>0</v>
      </c>
      <c r="ED16" s="3856"/>
      <c r="EE16" s="2236">
        <f>IF(EE$13="",0,CZ16)</f>
        <v>0</v>
      </c>
      <c r="EF16" s="3856"/>
      <c r="EG16" s="2237">
        <f t="shared" ref="EG16:EG41" si="51">IF(EG$13="",0,DB16)</f>
        <v>0</v>
      </c>
      <c r="EH16" s="3856"/>
      <c r="EI16" s="2237">
        <f t="shared" ref="EI16:EI41" si="52">IF(EI$13="",0,DD16)</f>
        <v>0</v>
      </c>
      <c r="EJ16" s="3856"/>
      <c r="EK16" s="2237">
        <f t="shared" ref="EK16:EK41" si="53">IF(EK$13="",0,DF16)</f>
        <v>0</v>
      </c>
      <c r="EL16" s="3856"/>
      <c r="EM16" s="2237">
        <f t="shared" ref="EM16:EM41" si="54">IF(EM$13="",0,DH16)</f>
        <v>0</v>
      </c>
      <c r="EN16" s="3856"/>
      <c r="EO16" s="2238">
        <f t="shared" ref="EO16:EO41" si="55">IF(EO$13="",0,DJ16)</f>
        <v>0</v>
      </c>
      <c r="EP16" s="3856"/>
      <c r="EQ16" s="2240">
        <f t="shared" ref="EQ16:EQ41" si="56">IF(EQ$13="",0,DL16)</f>
        <v>0</v>
      </c>
      <c r="ER16" s="3856"/>
      <c r="ES16" s="2236">
        <f>IF(ES$13="",0,CZ16)</f>
        <v>0</v>
      </c>
      <c r="ET16" s="3856"/>
      <c r="EU16" s="2237">
        <f t="shared" ref="EU16:EU41" si="57">IF(EU$13="",0,DB16)</f>
        <v>0</v>
      </c>
      <c r="EV16" s="3856"/>
      <c r="EW16" s="2237">
        <f t="shared" ref="EW16:EW41" si="58">IF(EW$13="",0,DD16)</f>
        <v>0</v>
      </c>
      <c r="EX16" s="3856"/>
      <c r="EY16" s="2237">
        <f t="shared" ref="EY16:EY41" si="59">IF(EY$13="",0,DF16)</f>
        <v>0</v>
      </c>
      <c r="EZ16" s="3856"/>
      <c r="FA16" s="2237">
        <f t="shared" ref="FA16:FA41" si="60">IF(FA$13="",0,DH16)</f>
        <v>0</v>
      </c>
      <c r="FB16" s="3856"/>
      <c r="FC16" s="2238">
        <f t="shared" ref="FC16:FC41" si="61">IF(FC$13="",0,DJ16)</f>
        <v>0</v>
      </c>
      <c r="FD16" s="2239"/>
      <c r="FE16" s="2240">
        <f t="shared" ref="FE16:FE41" si="62">IF(FE$13="",0,DL16)</f>
        <v>0</v>
      </c>
      <c r="FF16" s="2239"/>
      <c r="FG16" s="2236">
        <f>IF(FG$13="",0,CZ16)</f>
        <v>0</v>
      </c>
      <c r="FH16" s="3856"/>
      <c r="FI16" s="2237">
        <f t="shared" ref="FI16:FI41" si="63">IF(FI$13="",0,DB16)</f>
        <v>0</v>
      </c>
      <c r="FJ16" s="3856"/>
      <c r="FK16" s="2237">
        <f t="shared" ref="FK16:FK41" si="64">IF(FK$13="",0,DD16)</f>
        <v>0</v>
      </c>
      <c r="FL16" s="3856"/>
      <c r="FM16" s="2237">
        <f t="shared" ref="FM16:FM41" si="65">IF(FM$13="",0,DF16)</f>
        <v>0</v>
      </c>
      <c r="FN16" s="3856"/>
      <c r="FO16" s="2237">
        <f t="shared" ref="FO16:FO41" si="66">IF(FO$13="",0,DH16)</f>
        <v>0</v>
      </c>
      <c r="FP16" s="3856"/>
      <c r="FQ16" s="2238">
        <f t="shared" ref="FQ16:FQ41" si="67">IF(FQ$13="",0,DJ16)</f>
        <v>0</v>
      </c>
      <c r="FR16" s="3856"/>
      <c r="FS16" s="2240">
        <f t="shared" ref="FS16:FS41" si="68">IF(FS$13="",0,DL16)</f>
        <v>0</v>
      </c>
      <c r="FT16" s="3856"/>
      <c r="FU16" s="2236">
        <f>IF(FU$13="",0,CZ16)</f>
        <v>0</v>
      </c>
      <c r="FV16" s="3856"/>
      <c r="FW16" s="2237">
        <f t="shared" ref="FW16:FW41" si="69">IF(FW$13="",0,DB16)</f>
        <v>0</v>
      </c>
      <c r="FX16" s="3856"/>
      <c r="FY16" s="2237">
        <f t="shared" ref="FY16:FY41" si="70">IF(FY$13="",0,DD16)</f>
        <v>0</v>
      </c>
      <c r="FZ16" s="3856"/>
      <c r="GA16" s="2237">
        <f t="shared" ref="GA16:GA41" si="71">IF(GA$13="",0,DF16)</f>
        <v>0</v>
      </c>
      <c r="GB16" s="3856"/>
      <c r="GC16" s="2237">
        <f t="shared" ref="GC16:GC41" si="72">IF(GC$13="",0,DH16)</f>
        <v>0</v>
      </c>
      <c r="GD16" s="3856"/>
      <c r="GE16" s="2238">
        <f t="shared" ref="GE16:GE41" si="73">IF(GE$13="",0,DJ16)</f>
        <v>0</v>
      </c>
      <c r="GF16" s="3856"/>
      <c r="GG16" s="2240">
        <f t="shared" ref="GG16:GG41" si="74">IF(GG$13="",0,DL16)</f>
        <v>0</v>
      </c>
      <c r="GH16" s="3862"/>
      <c r="GK16" s="4108" t="str">
        <f>DO16</f>
        <v/>
      </c>
      <c r="GL16" s="1487" t="str">
        <f>IF(AND(DQ16&lt;&gt;"",DR16="x"),DQ16,"")</f>
        <v/>
      </c>
      <c r="GM16" s="1515"/>
      <c r="GN16" s="1487" t="str">
        <f t="shared" ref="GN16:GN43" si="75">IF(AND(DS16&lt;&gt;"",DT16="x"),DS16,"")</f>
        <v/>
      </c>
      <c r="GO16" s="1515"/>
      <c r="GP16" s="1487" t="str">
        <f t="shared" ref="GP16:GP43" si="76">IF(AND(DU16&lt;&gt;"",DV16="x"),DU16,"")</f>
        <v/>
      </c>
      <c r="GQ16" s="1515"/>
      <c r="GR16" s="1487" t="str">
        <f t="shared" ref="GR16:GR43" si="77">IF(AND(DW16&lt;&gt;"",DX16="x"),DW16,"")</f>
        <v/>
      </c>
      <c r="GS16" s="1515"/>
      <c r="GT16" s="1487" t="str">
        <f t="shared" ref="GT16:GT43" si="78">IF(AND(DY16&lt;&gt;"",DZ16="x"),DY16,"")</f>
        <v/>
      </c>
      <c r="GU16" s="1500"/>
      <c r="GV16" s="1497" t="str">
        <f>IF(AND(EA16&lt;&gt;"",EB16="x"),EA16,"")</f>
        <v/>
      </c>
      <c r="GW16" s="1515"/>
      <c r="GX16" s="1487" t="str">
        <f>IF(AND(EC16&lt;&gt;"",ED16="x"),EC16,"")</f>
        <v/>
      </c>
      <c r="GY16" s="1517"/>
      <c r="GZ16" s="1494" t="str">
        <f>IF(AND(EE16&lt;&gt;"",EF16="x"),EE16,"")</f>
        <v/>
      </c>
      <c r="HA16" s="1515"/>
      <c r="HB16" s="1490" t="str">
        <f t="shared" ref="HB16:HB43" si="79">IF(AND(EG16&lt;&gt;"",EH16="x"),EG16,"")</f>
        <v/>
      </c>
      <c r="HC16" s="1515"/>
      <c r="HD16" s="1490" t="str">
        <f t="shared" ref="HD16:HD43" si="80">IF(AND(EI16&lt;&gt;"",EJ16="x"),EI16,"")</f>
        <v/>
      </c>
      <c r="HE16" s="1515"/>
      <c r="HF16" s="1490" t="str">
        <f t="shared" ref="HF16:HF43" si="81">IF(AND(EK16&lt;&gt;"",EL16="x"),EK16,"")</f>
        <v/>
      </c>
      <c r="HG16" s="1515"/>
      <c r="HH16" s="1490" t="str">
        <f t="shared" ref="HH16:HH43" si="82">IF(AND(EM16&lt;&gt;"",EN16="x"),EM16,"")</f>
        <v/>
      </c>
      <c r="HI16" s="1500"/>
      <c r="HJ16" s="1506" t="str">
        <f t="shared" ref="HJ16:HJ43" si="83">IF(AND(EO16&lt;&gt;"",EP16="x"),EO16,"")</f>
        <v/>
      </c>
      <c r="HK16" s="1515"/>
      <c r="HL16" s="1490" t="str">
        <f>IF(AND(EQ16&lt;&gt;"",ER16="x"),EQ16,"")</f>
        <v/>
      </c>
      <c r="HM16" s="1517"/>
      <c r="HN16" s="1503" t="str">
        <f t="shared" ref="HN16:HN43" si="84">IF(AND(ES16&lt;&gt;"",ET16="x"),ES16,"")</f>
        <v/>
      </c>
      <c r="HO16" s="1515"/>
      <c r="HP16" s="1487" t="str">
        <f t="shared" ref="HP16:HP43" si="85">IF(AND(EU16&lt;&gt;"",EV16="x"),EU16,"")</f>
        <v/>
      </c>
      <c r="HQ16" s="1515"/>
      <c r="HR16" s="1487" t="str">
        <f t="shared" ref="HR16:HR43" si="86">IF(AND(EW16&lt;&gt;"",EX16="x"),EW16,"")</f>
        <v/>
      </c>
      <c r="HS16" s="1515"/>
      <c r="HT16" s="1487" t="str">
        <f t="shared" ref="HT16:HT43" si="87">IF(AND(EY16&lt;&gt;"",EZ16="x"),EY16,"")</f>
        <v/>
      </c>
      <c r="HU16" s="1515"/>
      <c r="HV16" s="1487" t="str">
        <f t="shared" ref="HV16:HV43" si="88">IF(AND(FA16&lt;&gt;"",FB16="x"),FA16,"")</f>
        <v/>
      </c>
      <c r="HW16" s="1500"/>
      <c r="HX16" s="1497" t="str">
        <f t="shared" ref="HX16:HX43" si="89">IF(AND(FC16&lt;&gt;"",FD16="x"),FC16,"")</f>
        <v/>
      </c>
      <c r="HY16" s="1515"/>
      <c r="HZ16" s="1487" t="str">
        <f t="shared" ref="HZ16:HZ43" si="90">IF(AND(FE16&lt;&gt;"",FF16="x"),FE16,"")</f>
        <v/>
      </c>
      <c r="IA16" s="1517"/>
      <c r="IB16" s="1494" t="str">
        <f t="shared" ref="IB16:IB43" si="91">IF(AND(FG16&lt;&gt;"",FH16="x"),FG16,"")</f>
        <v/>
      </c>
      <c r="IC16" s="1515"/>
      <c r="ID16" s="1490" t="str">
        <f t="shared" ref="ID16:ID43" si="92">IF(AND(FI16&lt;&gt;"",FJ16="x"),FI16,"")</f>
        <v/>
      </c>
      <c r="IE16" s="1515"/>
      <c r="IF16" s="1490" t="str">
        <f t="shared" ref="IF16:IF43" si="93">IF(AND(FK16&lt;&gt;"",FL16="x"),FK16,"")</f>
        <v/>
      </c>
      <c r="IG16" s="1515"/>
      <c r="IH16" s="1490" t="str">
        <f t="shared" ref="IH16:IH43" si="94">IF(AND(FM16&lt;&gt;"",FN16="x"),FM16,"")</f>
        <v/>
      </c>
      <c r="II16" s="1515"/>
      <c r="IJ16" s="1490" t="str">
        <f t="shared" ref="IJ16:IJ43" si="95">IF(AND(FO16&lt;&gt;"",FP16="x"),FO16,"")</f>
        <v/>
      </c>
      <c r="IK16" s="1500"/>
      <c r="IL16" s="1506" t="str">
        <f t="shared" ref="IL16:IL43" si="96">IF(AND(FQ16&lt;&gt;"",FR16="x"),FQ16,"")</f>
        <v/>
      </c>
      <c r="IM16" s="1515"/>
      <c r="IN16" s="1490" t="str">
        <f t="shared" ref="IN16:IN43" si="97">IF(AND(FS16&lt;&gt;"",FT16="x"),FS16,"")</f>
        <v/>
      </c>
      <c r="IO16" s="1517"/>
      <c r="IP16" s="1509" t="str">
        <f t="shared" ref="IP16:IP43" si="98">IF(AND(FU16&lt;&gt;"",FV16="x"),FU16,"")</f>
        <v/>
      </c>
      <c r="IQ16" s="1515"/>
      <c r="IR16" s="1422" t="str">
        <f t="shared" ref="IR16:IR43" si="99">IF(AND(FW16&lt;&gt;"",FX16="x"),FW16,"")</f>
        <v/>
      </c>
      <c r="IS16" s="1515"/>
      <c r="IT16" s="1422" t="str">
        <f t="shared" ref="IT16:IT43" si="100">IF(AND(FY16&lt;&gt;"",FZ16="x"),FY16,"")</f>
        <v/>
      </c>
      <c r="IU16" s="1515"/>
      <c r="IV16" s="1422" t="str">
        <f t="shared" ref="IV16:IV43" si="101">IF(AND(GA16&lt;&gt;"",GB16="x"),GA16,"")</f>
        <v/>
      </c>
      <c r="IW16" s="1515"/>
      <c r="IX16" s="1422" t="str">
        <f t="shared" ref="IX16:IX43" si="102">IF(AND(GC16&lt;&gt;"",GD16="x"),GC16,"")</f>
        <v/>
      </c>
      <c r="IY16" s="1500"/>
      <c r="IZ16" s="1512" t="str">
        <f t="shared" ref="IZ16:IZ43" si="103">IF(AND(GE16&lt;&gt;"",GF16="x"),GE16,"")</f>
        <v/>
      </c>
      <c r="JA16" s="1515"/>
      <c r="JB16" s="1422" t="str">
        <f t="shared" ref="JB16:JB43" si="104">IF(AND(GG16&lt;&gt;"",GH16="x"),GG16,"")</f>
        <v/>
      </c>
      <c r="JC16" s="1517"/>
      <c r="JD16" s="1421"/>
      <c r="JE16" s="1569">
        <f>SUM(GL16:GU16)</f>
        <v>0</v>
      </c>
      <c r="JF16" s="1423">
        <f>SUM(GZ16:HI16)</f>
        <v>0</v>
      </c>
      <c r="JG16" s="1423">
        <f>SUM(HN16:HW16)</f>
        <v>0</v>
      </c>
      <c r="JH16" s="1423">
        <f>SUM(IB16:IK16)</f>
        <v>0</v>
      </c>
      <c r="JI16" s="1602">
        <f>SUM(IP16:IY16)</f>
        <v>0</v>
      </c>
      <c r="JJ16" s="1549"/>
      <c r="JK16" s="1549"/>
      <c r="JL16" s="38"/>
      <c r="JM16" s="38"/>
      <c r="JN16" s="4182"/>
      <c r="JO16" s="1603" t="str">
        <f>IF(AND(DQ16&gt;0,DR16&lt;&gt;"x"),1,"")</f>
        <v/>
      </c>
      <c r="JP16" s="1424"/>
      <c r="JQ16" s="1424" t="str">
        <f t="shared" ref="JQ16:JQ41" si="105">IF(AND(DS16&gt;0,DT16&lt;&gt;"x"),1,"")</f>
        <v/>
      </c>
      <c r="JR16" s="1424"/>
      <c r="JS16" s="1424" t="str">
        <f t="shared" ref="JS16:JS41" si="106">IF(AND(DU16&gt;0,DV16&lt;&gt;"x"),1,"")</f>
        <v/>
      </c>
      <c r="JT16" s="1424"/>
      <c r="JU16" s="1424" t="str">
        <f t="shared" ref="JU16:JU41" si="107">IF(AND(DW16&gt;0,DX16&lt;&gt;"x"),1,"")</f>
        <v/>
      </c>
      <c r="JV16" s="1424"/>
      <c r="JW16" s="1424" t="str">
        <f t="shared" ref="JW16:JW41" si="108">IF(AND(DY16&gt;0,DZ16&lt;&gt;"x"),1,"")</f>
        <v/>
      </c>
      <c r="JX16" s="1424"/>
      <c r="JY16" s="1424" t="str">
        <f t="shared" ref="JY16:JY41" si="109">IF(AND(EA16&gt;0,EB16&lt;&gt;"x"),1,"")</f>
        <v/>
      </c>
      <c r="JZ16" s="1424"/>
      <c r="KA16" s="1424" t="str">
        <f t="shared" ref="KA16:KA41" si="110">IF(AND(EC16&gt;0,ED16&lt;&gt;"x"),1,"")</f>
        <v/>
      </c>
      <c r="KB16" s="1424"/>
      <c r="KC16" s="1424" t="str">
        <f t="shared" ref="KC16:KC41" si="111">IF(AND(EE16&gt;0,EF16&lt;&gt;"x"),1,"")</f>
        <v/>
      </c>
      <c r="KD16" s="1424"/>
      <c r="KE16" s="1424" t="str">
        <f t="shared" ref="KE16:KE41" si="112">IF(AND(EG16&gt;0,EH16&lt;&gt;"x"),1,"")</f>
        <v/>
      </c>
      <c r="KF16" s="1424"/>
      <c r="KG16" s="1424" t="str">
        <f t="shared" ref="KG16:KG41" si="113">IF(AND(EI16&gt;0,EJ16&lt;&gt;"x"),1,"")</f>
        <v/>
      </c>
      <c r="KH16" s="1424"/>
      <c r="KI16" s="1424" t="str">
        <f t="shared" ref="KI16:KI41" si="114">IF(AND(EK16&gt;0,EL16&lt;&gt;"x"),1,"")</f>
        <v/>
      </c>
      <c r="KJ16" s="1424"/>
      <c r="KK16" s="1424" t="str">
        <f t="shared" ref="KK16:KK41" si="115">IF(AND(EM16&gt;0,EN16&lt;&gt;"x"),1,"")</f>
        <v/>
      </c>
      <c r="KL16" s="1424"/>
      <c r="KM16" s="1424" t="str">
        <f t="shared" ref="KM16:KM41" si="116">IF(AND(EO16&gt;0,EP16&lt;&gt;"x"),1,"")</f>
        <v/>
      </c>
      <c r="KN16" s="1424"/>
      <c r="KO16" s="1424" t="str">
        <f t="shared" ref="KO16:KO41" si="117">IF(AND(EQ16&gt;0,ER16&lt;&gt;"x"),1,"")</f>
        <v/>
      </c>
      <c r="KP16" s="1424"/>
      <c r="KQ16" s="1424" t="str">
        <f t="shared" ref="KQ16:KQ41" si="118">IF(AND(ES16&gt;0,ET16&lt;&gt;"x"),1,"")</f>
        <v/>
      </c>
      <c r="KR16" s="1424"/>
      <c r="KS16" s="1424" t="str">
        <f t="shared" ref="KS16:KS41" si="119">IF(AND(EU16&gt;0,EV16&lt;&gt;"x"),1,"")</f>
        <v/>
      </c>
      <c r="KT16" s="1424"/>
      <c r="KU16" s="1424" t="str">
        <f>IF(AND(EW16&gt;0,EX16&lt;&gt;"x"),1,"")</f>
        <v/>
      </c>
      <c r="KV16" s="1424"/>
      <c r="KW16" s="1424" t="str">
        <f t="shared" ref="KW16:KW41" si="120">IF(AND(EY16&gt;0,EZ16&lt;&gt;"x"),1,"")</f>
        <v/>
      </c>
      <c r="KX16" s="1424"/>
      <c r="KY16" s="1424" t="str">
        <f t="shared" ref="KY16:KY41" si="121">IF(AND(FA16&gt;0,FB16&lt;&gt;"x"),1,"")</f>
        <v/>
      </c>
      <c r="KZ16" s="1424"/>
      <c r="LA16" s="1424" t="str">
        <f t="shared" ref="LA16:LA41" si="122">IF(AND(FC16&gt;0,FD16&lt;&gt;"x"),1,"")</f>
        <v/>
      </c>
      <c r="LB16" s="1424"/>
      <c r="LC16" s="1424" t="str">
        <f t="shared" ref="LC16:LC41" si="123">IF(AND(FE16&gt;0,FF16&lt;&gt;"x"),1,"")</f>
        <v/>
      </c>
      <c r="LD16" s="1424"/>
      <c r="LE16" s="1424" t="str">
        <f t="shared" ref="LE16:LE41" si="124">IF(AND(FG16&gt;0,FH16&lt;&gt;"x"),1,"")</f>
        <v/>
      </c>
      <c r="LF16" s="1424"/>
      <c r="LG16" s="1424" t="str">
        <f t="shared" ref="LG16:LG41" si="125">IF(AND(FI16&gt;0,FJ16&lt;&gt;"x"),1,"")</f>
        <v/>
      </c>
      <c r="LH16" s="1424"/>
      <c r="LI16" s="1424" t="str">
        <f t="shared" ref="LI16:LI41" si="126">IF(AND(FK16&gt;0,FL16&lt;&gt;"x"),1,"")</f>
        <v/>
      </c>
      <c r="LJ16" s="1424"/>
      <c r="LK16" s="1424" t="str">
        <f t="shared" ref="LK16:LK41" si="127">IF(AND(FM16&gt;0,FN16&lt;&gt;"x"),1,"")</f>
        <v/>
      </c>
      <c r="LL16" s="1424"/>
      <c r="LM16" s="1424" t="str">
        <f t="shared" ref="LM16:LM41" si="128">IF(AND(FO16&gt;0,FP16&lt;&gt;"x"),1,"")</f>
        <v/>
      </c>
      <c r="LN16" s="1424"/>
      <c r="LO16" s="1424" t="str">
        <f t="shared" ref="LO16:LO41" si="129">IF(AND(FQ16&gt;0,FR16&lt;&gt;"x"),1,"")</f>
        <v/>
      </c>
      <c r="LP16" s="1424"/>
      <c r="LQ16" s="1424" t="str">
        <f t="shared" ref="LQ16:LQ41" si="130">IF(AND(FS16&gt;0,FT16&lt;&gt;"x"),1,"")</f>
        <v/>
      </c>
      <c r="LR16" s="1424"/>
      <c r="LS16" s="1424" t="str">
        <f t="shared" ref="LS16:LS41" si="131">IF(AND(FU16&gt;0,FV16&lt;&gt;"x"),1,"")</f>
        <v/>
      </c>
      <c r="LT16" s="1424"/>
      <c r="LU16" s="1424" t="str">
        <f t="shared" ref="LU16:LU41" si="132">IF(AND(FW16&gt;0,FX16&lt;&gt;"x"),1,"")</f>
        <v/>
      </c>
      <c r="LV16" s="1424"/>
      <c r="LW16" s="1424" t="str">
        <f t="shared" ref="LW16:LW41" si="133">IF(AND(FY16&gt;0,FZ16&lt;&gt;"x"),1,"")</f>
        <v/>
      </c>
      <c r="LX16" s="1424"/>
      <c r="LY16" s="1424" t="str">
        <f t="shared" ref="LY16:LY41" si="134">IF(AND(GA16&gt;0,GB16&lt;&gt;"x"),1,"")</f>
        <v/>
      </c>
      <c r="LZ16" s="1424"/>
      <c r="MA16" s="1424" t="str">
        <f t="shared" ref="MA16:MA41" si="135">IF(AND(GC16&gt;0,GD16&lt;&gt;"x"),1,"")</f>
        <v/>
      </c>
      <c r="MB16" s="1424"/>
      <c r="MC16" s="1424" t="str">
        <f t="shared" ref="MC16:MC41" si="136">IF(AND(GE16&gt;0,GF16&lt;&gt;"x"),1,"")</f>
        <v/>
      </c>
      <c r="MD16" s="1424"/>
      <c r="ME16" s="1424" t="str">
        <f t="shared" ref="ME16:ME40" si="137">IF(AND(GG16&gt;0,GH16&lt;&gt;"x"),1,"")</f>
        <v/>
      </c>
      <c r="MF16" s="1424"/>
      <c r="MG16" s="1570">
        <f>SUM(JO16:MF16)</f>
        <v>0</v>
      </c>
      <c r="MH16" s="38"/>
      <c r="MI16" s="1569">
        <f>SUMIF($JO$14:$MF$14,MI$15,$JO16:$MF16)</f>
        <v>0</v>
      </c>
      <c r="MJ16" s="1423">
        <f t="shared" ref="MJ16:MO31" si="138">SUMIF($JO$14:$MF$14,MJ$15,$JO16:$MF16)</f>
        <v>0</v>
      </c>
      <c r="MK16" s="1423">
        <f t="shared" si="138"/>
        <v>0</v>
      </c>
      <c r="ML16" s="1423">
        <f t="shared" si="138"/>
        <v>0</v>
      </c>
      <c r="MM16" s="1423">
        <f t="shared" si="138"/>
        <v>0</v>
      </c>
      <c r="MN16" s="1423">
        <f t="shared" si="138"/>
        <v>0</v>
      </c>
      <c r="MO16" s="1602">
        <f>SUMIF($JO$14:$MF$14,MO$15,$JO16:$MF16)</f>
        <v>0</v>
      </c>
      <c r="MP16" s="38">
        <f>SUM(MI16:MO16)</f>
        <v>0</v>
      </c>
      <c r="MQ16" s="38"/>
      <c r="MR16" s="1557"/>
      <c r="MS16" s="1557"/>
      <c r="MT16" s="1557"/>
      <c r="MU16" s="1557"/>
      <c r="MV16" s="1557"/>
      <c r="MW16" s="1557"/>
      <c r="MX16" s="1557"/>
      <c r="MY16" s="1537"/>
      <c r="MZ16" s="1600"/>
      <c r="NA16" s="38"/>
      <c r="NB16" s="1584">
        <f>MI16*CZ16</f>
        <v>0</v>
      </c>
      <c r="NC16" s="1425">
        <f>MJ16*DB16</f>
        <v>0</v>
      </c>
      <c r="ND16" s="1425">
        <f>MK16*DD16</f>
        <v>0</v>
      </c>
      <c r="NE16" s="1425">
        <f>ML16*DF16</f>
        <v>0</v>
      </c>
      <c r="NF16" s="1425">
        <f>MM16*DH16</f>
        <v>0</v>
      </c>
      <c r="NG16" s="1425">
        <f>MN16*DJ16</f>
        <v>0</v>
      </c>
      <c r="NH16" s="1425">
        <f>MO16*DL16</f>
        <v>0</v>
      </c>
      <c r="NI16" s="1426">
        <f>SUM(NB16:NH16)</f>
        <v>0</v>
      </c>
      <c r="NJ16" s="1347">
        <f>NI16+NI18+NI20+NI22+NI24+NI26+NI28+NI30+NI32+NI34+NI36+NI38+NI40</f>
        <v>0</v>
      </c>
    </row>
    <row r="17" spans="3:383" s="1347" customFormat="1" ht="11.25" customHeight="1" thickBot="1">
      <c r="C17" s="1416" t="str">
        <f t="shared" ref="C17:C41" si="139">L17</f>
        <v>D</v>
      </c>
      <c r="D17" s="1450"/>
      <c r="E17" s="1450"/>
      <c r="F17" s="1450"/>
      <c r="G17" s="1450"/>
      <c r="H17" s="1450"/>
      <c r="I17" s="1450"/>
      <c r="J17" s="751"/>
      <c r="L17" s="1279" t="str">
        <f t="shared" ref="L17:L41" si="140">CP17</f>
        <v>D</v>
      </c>
      <c r="M17" s="1417">
        <f t="shared" ref="M17:Q41" si="141">IF($CW17="x",CQ17,0)</f>
        <v>0</v>
      </c>
      <c r="N17" s="1417">
        <f t="shared" si="141"/>
        <v>0</v>
      </c>
      <c r="O17" s="1417">
        <f t="shared" si="141"/>
        <v>0</v>
      </c>
      <c r="P17" s="1417">
        <f t="shared" si="141"/>
        <v>0</v>
      </c>
      <c r="Q17" s="1417">
        <f t="shared" si="141"/>
        <v>0</v>
      </c>
      <c r="R17" s="1418"/>
      <c r="S17" s="1418"/>
      <c r="T17" s="1418"/>
      <c r="V17" s="1597"/>
      <c r="W17" s="1537"/>
      <c r="X17" s="1537"/>
      <c r="Y17" s="1537"/>
      <c r="Z17" s="1537"/>
      <c r="AA17" s="1537"/>
      <c r="AB17" s="1537"/>
      <c r="AC17" s="1537"/>
      <c r="AD17" s="1537"/>
      <c r="AE17" s="1537"/>
      <c r="AF17" s="1537"/>
      <c r="AG17" s="1537"/>
      <c r="AH17" s="1537"/>
      <c r="AI17" s="1537"/>
      <c r="AJ17" s="1537"/>
      <c r="AK17" s="1537"/>
      <c r="AL17" s="1537"/>
      <c r="AM17" s="1537"/>
      <c r="AN17" s="1537"/>
      <c r="AO17" s="1537"/>
      <c r="AP17" s="1537"/>
      <c r="AQ17" s="1537"/>
      <c r="AR17" s="1537"/>
      <c r="AS17" s="1537"/>
      <c r="AT17" s="1537"/>
      <c r="AU17" s="1537"/>
      <c r="AV17" s="1537"/>
      <c r="AW17" s="1537"/>
      <c r="AX17" s="1537"/>
      <c r="AY17" s="1537"/>
      <c r="AZ17" s="1537"/>
      <c r="BA17" s="1537"/>
      <c r="BB17" s="1537"/>
      <c r="BC17" s="1537"/>
      <c r="BD17" s="1537"/>
      <c r="BE17" s="1537"/>
      <c r="BF17" s="1537"/>
      <c r="BG17" s="1537"/>
      <c r="BH17" s="1537"/>
      <c r="BI17" s="1537"/>
      <c r="BJ17" s="1537"/>
      <c r="BK17" s="1537"/>
      <c r="BL17" s="1537"/>
      <c r="BM17" s="1537"/>
      <c r="BN17" s="1537"/>
      <c r="BO17" s="1537"/>
      <c r="BP17" s="1537"/>
      <c r="BQ17" s="1537"/>
      <c r="BR17" s="1537"/>
      <c r="BS17" s="1537"/>
      <c r="BT17" s="1537"/>
      <c r="BU17" s="1537"/>
      <c r="BV17" s="1537"/>
      <c r="BW17" s="1537"/>
      <c r="BX17" s="1537"/>
      <c r="BY17" s="1537"/>
      <c r="BZ17" s="1537"/>
      <c r="CA17" s="1537"/>
      <c r="CB17" s="1537"/>
      <c r="CC17" s="1537"/>
      <c r="CD17" s="1537"/>
      <c r="CE17" s="1537"/>
      <c r="CF17" s="1537"/>
      <c r="CG17" s="1537"/>
      <c r="CH17" s="1537"/>
      <c r="CI17" s="1537"/>
      <c r="CJ17" s="1537"/>
      <c r="CK17" s="1537"/>
      <c r="CL17" s="1537"/>
      <c r="CM17" s="5074"/>
      <c r="CN17" s="2401" t="str">
        <f>IF(CM16="","",(CM16&amp;(COUNTIF($CM$16:CM16,CM16))))</f>
        <v>01</v>
      </c>
      <c r="CO17" s="1471" t="str">
        <f>CO16</f>
        <v/>
      </c>
      <c r="CP17" s="1420" t="str">
        <f>DO16&amp;DP17</f>
        <v>D</v>
      </c>
      <c r="CQ17" s="1417">
        <f t="shared" ref="CQ17:CQ41" si="142">SUM($DQ17:$ED17)-JE17</f>
        <v>0</v>
      </c>
      <c r="CR17" s="1417">
        <f t="shared" ref="CR17:CR41" si="143">SUM($EE17:$ER17)-JF17</f>
        <v>0</v>
      </c>
      <c r="CS17" s="1417">
        <f t="shared" ref="CS17:CS41" si="144">SUM($ES17:$FF17)-JG17</f>
        <v>0</v>
      </c>
      <c r="CT17" s="1417">
        <f t="shared" ref="CT17:CT41" si="145">SUM($FG17:$FT17)-JH17</f>
        <v>0</v>
      </c>
      <c r="CU17" s="1417">
        <f t="shared" ref="CU17:CU41" si="146">SUM($FU17:$GH17)-JI17</f>
        <v>0</v>
      </c>
      <c r="CW17" s="1457" t="str">
        <f>IFERROR((VLOOKUP(CN17,'BİLGİ GİR'!$V$170:$AA$182,6,0)),"")</f>
        <v/>
      </c>
      <c r="CX17" s="5074"/>
      <c r="CY17" s="1427" t="s">
        <v>8</v>
      </c>
      <c r="CZ17" s="1443">
        <f>'BİLGİ GİR'!CC170</f>
        <v>0</v>
      </c>
      <c r="DA17" s="1448"/>
      <c r="DB17" s="1444">
        <f>'BİLGİ GİR'!CE170</f>
        <v>0</v>
      </c>
      <c r="DC17" s="1446"/>
      <c r="DD17" s="1444">
        <f>'BİLGİ GİR'!CG170</f>
        <v>0</v>
      </c>
      <c r="DE17" s="1446"/>
      <c r="DF17" s="1444">
        <f>'BİLGİ GİR'!CI170</f>
        <v>0</v>
      </c>
      <c r="DG17" s="1446"/>
      <c r="DH17" s="1444">
        <f>'BİLGİ GİR'!CK170</f>
        <v>0</v>
      </c>
      <c r="DI17" s="1446"/>
      <c r="DJ17" s="1444">
        <f>'BİLGİ GİR'!CM170</f>
        <v>0</v>
      </c>
      <c r="DK17" s="1446"/>
      <c r="DL17" s="1444">
        <f>'BİLGİ GİR'!CO170</f>
        <v>0</v>
      </c>
      <c r="DM17" s="1446"/>
      <c r="DN17" s="33"/>
      <c r="DO17" s="5092"/>
      <c r="DP17" s="2267" t="s">
        <v>8</v>
      </c>
      <c r="DQ17" s="2241">
        <f t="shared" ref="DQ17:DQ41" si="147">IF(DQ$13="",0,CZ17)</f>
        <v>0</v>
      </c>
      <c r="DR17" s="3857"/>
      <c r="DS17" s="2242">
        <f t="shared" si="46"/>
        <v>0</v>
      </c>
      <c r="DT17" s="3857"/>
      <c r="DU17" s="2242">
        <f t="shared" si="47"/>
        <v>0</v>
      </c>
      <c r="DV17" s="3857"/>
      <c r="DW17" s="2242">
        <f t="shared" si="48"/>
        <v>0</v>
      </c>
      <c r="DX17" s="3857"/>
      <c r="DY17" s="2242">
        <f t="shared" si="49"/>
        <v>0</v>
      </c>
      <c r="DZ17" s="3857"/>
      <c r="EA17" s="2243">
        <f t="shared" si="50"/>
        <v>0</v>
      </c>
      <c r="EB17" s="3857"/>
      <c r="EC17" s="2245">
        <f t="shared" ref="EC17:EC41" si="148">IF(EC$13="",0,DL17)</f>
        <v>0</v>
      </c>
      <c r="ED17" s="3857"/>
      <c r="EE17" s="2241">
        <f t="shared" ref="EE17:EE41" si="149">IF(EE$13="",0,CZ17)</f>
        <v>0</v>
      </c>
      <c r="EF17" s="3857"/>
      <c r="EG17" s="2242">
        <f t="shared" si="51"/>
        <v>0</v>
      </c>
      <c r="EH17" s="3857"/>
      <c r="EI17" s="2242">
        <f t="shared" si="52"/>
        <v>0</v>
      </c>
      <c r="EJ17" s="3857"/>
      <c r="EK17" s="2242">
        <f t="shared" si="53"/>
        <v>0</v>
      </c>
      <c r="EL17" s="3857"/>
      <c r="EM17" s="2242">
        <f t="shared" si="54"/>
        <v>0</v>
      </c>
      <c r="EN17" s="3857"/>
      <c r="EO17" s="2243">
        <f t="shared" si="55"/>
        <v>0</v>
      </c>
      <c r="EP17" s="3857"/>
      <c r="EQ17" s="2245">
        <f t="shared" si="56"/>
        <v>0</v>
      </c>
      <c r="ER17" s="3857"/>
      <c r="ES17" s="2241">
        <f t="shared" ref="ES17:ES41" si="150">IF(ES$13="",0,CZ17)</f>
        <v>0</v>
      </c>
      <c r="ET17" s="3857"/>
      <c r="EU17" s="2242">
        <f t="shared" si="57"/>
        <v>0</v>
      </c>
      <c r="EV17" s="3857"/>
      <c r="EW17" s="2242">
        <f t="shared" si="58"/>
        <v>0</v>
      </c>
      <c r="EX17" s="3857"/>
      <c r="EY17" s="2242">
        <f t="shared" si="59"/>
        <v>0</v>
      </c>
      <c r="EZ17" s="3857"/>
      <c r="FA17" s="2242">
        <f t="shared" si="60"/>
        <v>0</v>
      </c>
      <c r="FB17" s="3857"/>
      <c r="FC17" s="2243">
        <f t="shared" si="61"/>
        <v>0</v>
      </c>
      <c r="FD17" s="2244"/>
      <c r="FE17" s="2245">
        <f t="shared" si="62"/>
        <v>0</v>
      </c>
      <c r="FF17" s="2244"/>
      <c r="FG17" s="2241">
        <f t="shared" ref="FG17:FG41" si="151">IF(FG$13="",0,CZ17)</f>
        <v>0</v>
      </c>
      <c r="FH17" s="3857"/>
      <c r="FI17" s="2242">
        <f t="shared" si="63"/>
        <v>0</v>
      </c>
      <c r="FJ17" s="3857"/>
      <c r="FK17" s="2242">
        <f t="shared" si="64"/>
        <v>0</v>
      </c>
      <c r="FL17" s="3857"/>
      <c r="FM17" s="2242">
        <f t="shared" si="65"/>
        <v>0</v>
      </c>
      <c r="FN17" s="3857"/>
      <c r="FO17" s="2242">
        <f t="shared" si="66"/>
        <v>0</v>
      </c>
      <c r="FP17" s="3857"/>
      <c r="FQ17" s="2243">
        <f t="shared" si="67"/>
        <v>0</v>
      </c>
      <c r="FR17" s="3857"/>
      <c r="FS17" s="2245">
        <f t="shared" si="68"/>
        <v>0</v>
      </c>
      <c r="FT17" s="3857"/>
      <c r="FU17" s="2241">
        <f t="shared" ref="FU17:FU41" si="152">IF(FU$13="",0,CZ17)</f>
        <v>0</v>
      </c>
      <c r="FV17" s="3857"/>
      <c r="FW17" s="2242">
        <f t="shared" si="69"/>
        <v>0</v>
      </c>
      <c r="FX17" s="3857"/>
      <c r="FY17" s="2242">
        <f t="shared" si="70"/>
        <v>0</v>
      </c>
      <c r="FZ17" s="3857"/>
      <c r="GA17" s="2242">
        <f t="shared" si="71"/>
        <v>0</v>
      </c>
      <c r="GB17" s="3857"/>
      <c r="GC17" s="2242">
        <f t="shared" si="72"/>
        <v>0</v>
      </c>
      <c r="GD17" s="3857"/>
      <c r="GE17" s="2243">
        <f t="shared" si="73"/>
        <v>0</v>
      </c>
      <c r="GF17" s="3857"/>
      <c r="GG17" s="2245">
        <f t="shared" si="74"/>
        <v>0</v>
      </c>
      <c r="GH17" s="3863"/>
      <c r="GK17" s="4109"/>
      <c r="GL17" s="1487" t="str">
        <f t="shared" ref="GL17:GL43" si="153">IF(AND(DQ17&lt;&gt;"",DR17="x"),DQ17,"")</f>
        <v/>
      </c>
      <c r="GM17" s="1515"/>
      <c r="GN17" s="1487" t="str">
        <f t="shared" si="75"/>
        <v/>
      </c>
      <c r="GO17" s="1515"/>
      <c r="GP17" s="1487" t="str">
        <f t="shared" si="76"/>
        <v/>
      </c>
      <c r="GQ17" s="1515"/>
      <c r="GR17" s="1487" t="str">
        <f t="shared" si="77"/>
        <v/>
      </c>
      <c r="GS17" s="1515"/>
      <c r="GT17" s="1487" t="str">
        <f t="shared" si="78"/>
        <v/>
      </c>
      <c r="GU17" s="1500"/>
      <c r="GV17" s="1497" t="str">
        <f t="shared" ref="GV17:GV43" si="154">IF(AND(EA17&lt;&gt;"",EB17="x"),EA17,"")</f>
        <v/>
      </c>
      <c r="GW17" s="1515"/>
      <c r="GX17" s="1487" t="str">
        <f t="shared" ref="GX17:GX43" si="155">IF(AND(EC17&lt;&gt;"",ED17="x"),EC17,"")</f>
        <v/>
      </c>
      <c r="GY17" s="1517"/>
      <c r="GZ17" s="1494" t="str">
        <f t="shared" ref="GZ17:GZ43" si="156">IF(AND(EE17&lt;&gt;"",EF17="x"),EE17,"")</f>
        <v/>
      </c>
      <c r="HA17" s="1515"/>
      <c r="HB17" s="1490" t="str">
        <f t="shared" si="79"/>
        <v/>
      </c>
      <c r="HC17" s="1515"/>
      <c r="HD17" s="1490" t="str">
        <f t="shared" si="80"/>
        <v/>
      </c>
      <c r="HE17" s="1515"/>
      <c r="HF17" s="1490" t="str">
        <f t="shared" si="81"/>
        <v/>
      </c>
      <c r="HG17" s="1515"/>
      <c r="HH17" s="1490" t="str">
        <f t="shared" si="82"/>
        <v/>
      </c>
      <c r="HI17" s="1500"/>
      <c r="HJ17" s="1506" t="str">
        <f t="shared" si="83"/>
        <v/>
      </c>
      <c r="HK17" s="1515"/>
      <c r="HL17" s="1490" t="str">
        <f t="shared" ref="HL17:HL43" si="157">IF(AND(EQ17&lt;&gt;"",ER17="x"),EQ17,"")</f>
        <v/>
      </c>
      <c r="HM17" s="1517"/>
      <c r="HN17" s="1503" t="str">
        <f t="shared" si="84"/>
        <v/>
      </c>
      <c r="HO17" s="1515"/>
      <c r="HP17" s="1487" t="str">
        <f t="shared" si="85"/>
        <v/>
      </c>
      <c r="HQ17" s="1515"/>
      <c r="HR17" s="1487" t="str">
        <f t="shared" si="86"/>
        <v/>
      </c>
      <c r="HS17" s="1515"/>
      <c r="HT17" s="1487" t="str">
        <f t="shared" si="87"/>
        <v/>
      </c>
      <c r="HU17" s="1515"/>
      <c r="HV17" s="1487" t="str">
        <f t="shared" si="88"/>
        <v/>
      </c>
      <c r="HW17" s="1500"/>
      <c r="HX17" s="1497" t="str">
        <f t="shared" si="89"/>
        <v/>
      </c>
      <c r="HY17" s="1515"/>
      <c r="HZ17" s="1487" t="str">
        <f t="shared" si="90"/>
        <v/>
      </c>
      <c r="IA17" s="1517"/>
      <c r="IB17" s="1494" t="str">
        <f t="shared" si="91"/>
        <v/>
      </c>
      <c r="IC17" s="1515"/>
      <c r="ID17" s="1490" t="str">
        <f t="shared" si="92"/>
        <v/>
      </c>
      <c r="IE17" s="1515"/>
      <c r="IF17" s="1490" t="str">
        <f t="shared" si="93"/>
        <v/>
      </c>
      <c r="IG17" s="1515"/>
      <c r="IH17" s="1490" t="str">
        <f t="shared" si="94"/>
        <v/>
      </c>
      <c r="II17" s="1515"/>
      <c r="IJ17" s="1490" t="str">
        <f t="shared" si="95"/>
        <v/>
      </c>
      <c r="IK17" s="1500"/>
      <c r="IL17" s="1506" t="str">
        <f t="shared" si="96"/>
        <v/>
      </c>
      <c r="IM17" s="1515"/>
      <c r="IN17" s="1490" t="str">
        <f t="shared" si="97"/>
        <v/>
      </c>
      <c r="IO17" s="1517"/>
      <c r="IP17" s="1509" t="str">
        <f t="shared" si="98"/>
        <v/>
      </c>
      <c r="IQ17" s="1515"/>
      <c r="IR17" s="1422" t="str">
        <f t="shared" si="99"/>
        <v/>
      </c>
      <c r="IS17" s="1515"/>
      <c r="IT17" s="1422" t="str">
        <f t="shared" si="100"/>
        <v/>
      </c>
      <c r="IU17" s="1515"/>
      <c r="IV17" s="1422" t="str">
        <f t="shared" si="101"/>
        <v/>
      </c>
      <c r="IW17" s="1515"/>
      <c r="IX17" s="1422" t="str">
        <f t="shared" si="102"/>
        <v/>
      </c>
      <c r="IY17" s="1500"/>
      <c r="IZ17" s="1512" t="str">
        <f t="shared" si="103"/>
        <v/>
      </c>
      <c r="JA17" s="1515"/>
      <c r="JB17" s="1422" t="str">
        <f t="shared" si="104"/>
        <v/>
      </c>
      <c r="JC17" s="1517"/>
      <c r="JD17" s="1427"/>
      <c r="JE17" s="1571">
        <f t="shared" ref="JE17:JE41" si="158">SUM(GL17:GU17)</f>
        <v>0</v>
      </c>
      <c r="JF17" s="1555">
        <f t="shared" ref="JF17:JF41" si="159">SUM(GZ17:HI17)</f>
        <v>0</v>
      </c>
      <c r="JG17" s="1555">
        <f t="shared" ref="JG17:JG41" si="160">SUM(HN17:HW17)</f>
        <v>0</v>
      </c>
      <c r="JH17" s="1555">
        <f t="shared" ref="JH17:JH41" si="161">SUM(IB17:IK17)</f>
        <v>0</v>
      </c>
      <c r="JI17" s="1579">
        <f t="shared" ref="JI17:JI41" si="162">SUM(IP17:IY17)</f>
        <v>0</v>
      </c>
      <c r="JJ17" s="1549"/>
      <c r="JK17" s="1549"/>
      <c r="JL17" s="38"/>
      <c r="JM17" s="38"/>
      <c r="JN17" s="4182"/>
      <c r="JO17" s="1604" t="str">
        <f>IF(AND(DQ17&gt;0,DR17&lt;&gt;"x"),1,"")</f>
        <v/>
      </c>
      <c r="JP17" s="1563"/>
      <c r="JQ17" s="1563" t="str">
        <f t="shared" si="105"/>
        <v/>
      </c>
      <c r="JR17" s="1563"/>
      <c r="JS17" s="1563" t="str">
        <f t="shared" si="106"/>
        <v/>
      </c>
      <c r="JT17" s="1563"/>
      <c r="JU17" s="1563" t="str">
        <f t="shared" si="107"/>
        <v/>
      </c>
      <c r="JV17" s="1563"/>
      <c r="JW17" s="1563" t="str">
        <f t="shared" si="108"/>
        <v/>
      </c>
      <c r="JX17" s="1563"/>
      <c r="JY17" s="1563" t="str">
        <f t="shared" si="109"/>
        <v/>
      </c>
      <c r="JZ17" s="1563"/>
      <c r="KA17" s="1563" t="str">
        <f t="shared" si="110"/>
        <v/>
      </c>
      <c r="KB17" s="1563"/>
      <c r="KC17" s="1563" t="str">
        <f t="shared" si="111"/>
        <v/>
      </c>
      <c r="KD17" s="1563"/>
      <c r="KE17" s="1563" t="str">
        <f t="shared" si="112"/>
        <v/>
      </c>
      <c r="KF17" s="1563"/>
      <c r="KG17" s="1563" t="str">
        <f t="shared" si="113"/>
        <v/>
      </c>
      <c r="KH17" s="1563"/>
      <c r="KI17" s="1563" t="str">
        <f t="shared" si="114"/>
        <v/>
      </c>
      <c r="KJ17" s="1563"/>
      <c r="KK17" s="1563" t="str">
        <f t="shared" si="115"/>
        <v/>
      </c>
      <c r="KL17" s="1563"/>
      <c r="KM17" s="1563" t="str">
        <f t="shared" si="116"/>
        <v/>
      </c>
      <c r="KN17" s="1563"/>
      <c r="KO17" s="1563" t="str">
        <f t="shared" si="117"/>
        <v/>
      </c>
      <c r="KP17" s="1563"/>
      <c r="KQ17" s="1563" t="str">
        <f t="shared" si="118"/>
        <v/>
      </c>
      <c r="KR17" s="1563"/>
      <c r="KS17" s="1563" t="str">
        <f t="shared" si="119"/>
        <v/>
      </c>
      <c r="KT17" s="1563"/>
      <c r="KU17" s="1563" t="str">
        <f>IF(AND(EW17&gt;0,EX17&lt;&gt;"x"),1,"")</f>
        <v/>
      </c>
      <c r="KV17" s="1563"/>
      <c r="KW17" s="1563" t="str">
        <f t="shared" si="120"/>
        <v/>
      </c>
      <c r="KX17" s="1563"/>
      <c r="KY17" s="1563" t="str">
        <f t="shared" si="121"/>
        <v/>
      </c>
      <c r="KZ17" s="1563"/>
      <c r="LA17" s="1563" t="str">
        <f t="shared" si="122"/>
        <v/>
      </c>
      <c r="LB17" s="1563"/>
      <c r="LC17" s="1563" t="str">
        <f t="shared" si="123"/>
        <v/>
      </c>
      <c r="LD17" s="1563"/>
      <c r="LE17" s="1563" t="str">
        <f t="shared" si="124"/>
        <v/>
      </c>
      <c r="LF17" s="1563"/>
      <c r="LG17" s="1563" t="str">
        <f t="shared" si="125"/>
        <v/>
      </c>
      <c r="LH17" s="1563"/>
      <c r="LI17" s="1563" t="str">
        <f t="shared" si="126"/>
        <v/>
      </c>
      <c r="LJ17" s="1563"/>
      <c r="LK17" s="1563" t="str">
        <f t="shared" si="127"/>
        <v/>
      </c>
      <c r="LL17" s="1563"/>
      <c r="LM17" s="1563" t="str">
        <f t="shared" si="128"/>
        <v/>
      </c>
      <c r="LN17" s="1563"/>
      <c r="LO17" s="1563" t="str">
        <f t="shared" si="129"/>
        <v/>
      </c>
      <c r="LP17" s="1563"/>
      <c r="LQ17" s="1563" t="str">
        <f t="shared" si="130"/>
        <v/>
      </c>
      <c r="LR17" s="1563"/>
      <c r="LS17" s="1563" t="str">
        <f t="shared" si="131"/>
        <v/>
      </c>
      <c r="LT17" s="1563"/>
      <c r="LU17" s="1563" t="str">
        <f t="shared" si="132"/>
        <v/>
      </c>
      <c r="LV17" s="1563"/>
      <c r="LW17" s="1563" t="str">
        <f t="shared" si="133"/>
        <v/>
      </c>
      <c r="LX17" s="1563"/>
      <c r="LY17" s="1563" t="str">
        <f t="shared" si="134"/>
        <v/>
      </c>
      <c r="LZ17" s="1563"/>
      <c r="MA17" s="1563" t="str">
        <f t="shared" si="135"/>
        <v/>
      </c>
      <c r="MB17" s="1563"/>
      <c r="MC17" s="1563" t="str">
        <f t="shared" si="136"/>
        <v/>
      </c>
      <c r="MD17" s="1563"/>
      <c r="ME17" s="1563" t="str">
        <f t="shared" si="137"/>
        <v/>
      </c>
      <c r="MF17" s="1563"/>
      <c r="MG17" s="1572">
        <f t="shared" ref="MG17:MG43" si="163">SUM(JO17:MF17)</f>
        <v>0</v>
      </c>
      <c r="MH17" s="38"/>
      <c r="MI17" s="1571">
        <f t="shared" ref="MI17:MO41" si="164">SUMIF($JO$14:$MF$14,MI$15,$JO17:$MF17)</f>
        <v>0</v>
      </c>
      <c r="MJ17" s="1555">
        <f t="shared" si="138"/>
        <v>0</v>
      </c>
      <c r="MK17" s="1555">
        <f t="shared" si="138"/>
        <v>0</v>
      </c>
      <c r="ML17" s="1555">
        <f t="shared" si="138"/>
        <v>0</v>
      </c>
      <c r="MM17" s="1555">
        <f t="shared" si="138"/>
        <v>0</v>
      </c>
      <c r="MN17" s="1555">
        <f t="shared" si="138"/>
        <v>0</v>
      </c>
      <c r="MO17" s="1579">
        <f t="shared" si="138"/>
        <v>0</v>
      </c>
      <c r="MP17" s="38">
        <f t="shared" ref="MP17:MP27" si="165">SUM(MI17:MO17)</f>
        <v>0</v>
      </c>
      <c r="MQ17" s="38"/>
      <c r="MR17" s="1557"/>
      <c r="MS17" s="1557"/>
      <c r="MT17" s="1557"/>
      <c r="MU17" s="1557"/>
      <c r="MV17" s="1557"/>
      <c r="MW17" s="1557"/>
      <c r="MX17" s="1557"/>
      <c r="MY17" s="1537"/>
      <c r="MZ17" s="1600"/>
      <c r="NA17" s="38"/>
      <c r="NB17" s="1585">
        <f t="shared" ref="NB17:NB41" si="166">MI17*CZ17</f>
        <v>0</v>
      </c>
      <c r="NC17" s="1554">
        <f t="shared" ref="NC17:NC41" si="167">MJ17*DB17</f>
        <v>0</v>
      </c>
      <c r="ND17" s="1554">
        <f t="shared" ref="ND17:ND41" si="168">MK17*DD17</f>
        <v>0</v>
      </c>
      <c r="NE17" s="1554">
        <f t="shared" ref="NE17:NE41" si="169">ML17*DF17</f>
        <v>0</v>
      </c>
      <c r="NF17" s="1554">
        <f t="shared" ref="NF17:NF41" si="170">MM17*DH17</f>
        <v>0</v>
      </c>
      <c r="NG17" s="1554">
        <f t="shared" ref="NG17:NG41" si="171">MN17*DJ17</f>
        <v>0</v>
      </c>
      <c r="NH17" s="1554">
        <f t="shared" ref="NH17:NH41" si="172">MO17*DL17</f>
        <v>0</v>
      </c>
      <c r="NI17" s="1586">
        <f t="shared" ref="NI17:NI41" si="173">SUM(NB17:NH17)</f>
        <v>0</v>
      </c>
      <c r="NJ17" s="1347">
        <f>NI17+NI19+NI21+NI23+NI25+NI27+NI29+NI31+NI33+NI35+NI37+NI39+NI41</f>
        <v>0</v>
      </c>
    </row>
    <row r="18" spans="3:383" s="1347" customFormat="1" ht="11.25" customHeight="1" thickBot="1">
      <c r="C18" s="1416" t="str">
        <f t="shared" si="139"/>
        <v>T</v>
      </c>
      <c r="D18" s="1450"/>
      <c r="E18" s="1450"/>
      <c r="F18" s="1450"/>
      <c r="G18" s="1450"/>
      <c r="H18" s="1450"/>
      <c r="I18" s="1450"/>
      <c r="J18" s="751"/>
      <c r="L18" s="1279" t="str">
        <f t="shared" si="140"/>
        <v>T</v>
      </c>
      <c r="M18" s="1417">
        <f t="shared" si="141"/>
        <v>0</v>
      </c>
      <c r="N18" s="1417">
        <f t="shared" si="141"/>
        <v>0</v>
      </c>
      <c r="O18" s="1417">
        <f t="shared" si="141"/>
        <v>0</v>
      </c>
      <c r="P18" s="1417">
        <f t="shared" si="141"/>
        <v>0</v>
      </c>
      <c r="Q18" s="1417">
        <f t="shared" si="141"/>
        <v>0</v>
      </c>
      <c r="R18" s="1418"/>
      <c r="S18" s="1418"/>
      <c r="T18" s="1418"/>
      <c r="V18" s="1597"/>
      <c r="W18" s="1537"/>
      <c r="X18" s="1537"/>
      <c r="Y18" s="1537"/>
      <c r="Z18" s="1537"/>
      <c r="AA18" s="1537"/>
      <c r="AB18" s="1537"/>
      <c r="AC18" s="1537"/>
      <c r="AD18" s="1537"/>
      <c r="AE18" s="1537"/>
      <c r="AF18" s="1537"/>
      <c r="AG18" s="1537"/>
      <c r="AH18" s="1537"/>
      <c r="AI18" s="1537"/>
      <c r="AJ18" s="1537"/>
      <c r="AK18" s="1537"/>
      <c r="AL18" s="1537"/>
      <c r="AM18" s="1537"/>
      <c r="AN18" s="1537"/>
      <c r="AO18" s="1537"/>
      <c r="AP18" s="1537"/>
      <c r="AQ18" s="1537"/>
      <c r="AR18" s="1537"/>
      <c r="AS18" s="1537"/>
      <c r="AT18" s="1537"/>
      <c r="AU18" s="1537"/>
      <c r="AV18" s="1537"/>
      <c r="AW18" s="1537"/>
      <c r="AX18" s="1537"/>
      <c r="AY18" s="1537"/>
      <c r="AZ18" s="1537"/>
      <c r="BA18" s="1537"/>
      <c r="BB18" s="1537"/>
      <c r="BC18" s="1537"/>
      <c r="BD18" s="1537"/>
      <c r="BE18" s="1537"/>
      <c r="BF18" s="1537"/>
      <c r="BG18" s="1537"/>
      <c r="BH18" s="1537"/>
      <c r="BI18" s="1537"/>
      <c r="BJ18" s="1537"/>
      <c r="BK18" s="1537"/>
      <c r="BL18" s="1537"/>
      <c r="BM18" s="1537"/>
      <c r="BN18" s="1537"/>
      <c r="BO18" s="1537"/>
      <c r="BP18" s="1537"/>
      <c r="BQ18" s="1537"/>
      <c r="BR18" s="1537"/>
      <c r="BS18" s="1537"/>
      <c r="BT18" s="1537"/>
      <c r="BU18" s="1537"/>
      <c r="BV18" s="1537"/>
      <c r="BW18" s="1537"/>
      <c r="BX18" s="1537"/>
      <c r="BY18" s="1537"/>
      <c r="BZ18" s="1537"/>
      <c r="CA18" s="1537"/>
      <c r="CB18" s="1537"/>
      <c r="CC18" s="1537"/>
      <c r="CD18" s="1537"/>
      <c r="CE18" s="1537"/>
      <c r="CF18" s="1537"/>
      <c r="CG18" s="1537"/>
      <c r="CH18" s="1537"/>
      <c r="CI18" s="1537"/>
      <c r="CJ18" s="1537"/>
      <c r="CK18" s="1537"/>
      <c r="CL18" s="1537"/>
      <c r="CM18" s="5073">
        <f>'BİLGİ GİR'!F171</f>
        <v>0</v>
      </c>
      <c r="CN18" s="2401" t="str">
        <f>IF(CM18="","",(CM18&amp;(COUNTIF($CM$16:CM19,CM18))))</f>
        <v>02</v>
      </c>
      <c r="CO18" s="1471" t="str">
        <f t="shared" ref="CO18" si="174">DO18</f>
        <v/>
      </c>
      <c r="CP18" s="1420" t="str">
        <f t="shared" ref="CP18" si="175">DO18&amp;DP18</f>
        <v>T</v>
      </c>
      <c r="CQ18" s="1417">
        <f t="shared" si="142"/>
        <v>0</v>
      </c>
      <c r="CR18" s="1417">
        <f t="shared" si="143"/>
        <v>0</v>
      </c>
      <c r="CS18" s="1417">
        <f t="shared" si="144"/>
        <v>0</v>
      </c>
      <c r="CT18" s="1417">
        <f t="shared" si="145"/>
        <v>0</v>
      </c>
      <c r="CU18" s="1417">
        <f t="shared" si="146"/>
        <v>0</v>
      </c>
      <c r="CW18" s="1457" t="str">
        <f>IFERROR((VLOOKUP(CN18,'BİLGİ GİR'!$V$170:$AA$182,6,0)),"")</f>
        <v/>
      </c>
      <c r="CX18" s="5073" t="str">
        <f>'BİLGİ GİR'!F171&amp;CHAR(10)&amp;'BİLGİ GİR'!K171&amp;"-"&amp;'BİLGİ GİR'!L171&amp;"-"&amp;'BİLGİ GİR'!M171</f>
        <v xml:space="preserve">
--</v>
      </c>
      <c r="CY18" s="1421" t="s">
        <v>7</v>
      </c>
      <c r="CZ18" s="1442">
        <f>'BİLGİ GİR'!CB171</f>
        <v>0</v>
      </c>
      <c r="DA18" s="1445"/>
      <c r="DB18" s="1442">
        <f>'BİLGİ GİR'!CD171</f>
        <v>0</v>
      </c>
      <c r="DC18" s="1445"/>
      <c r="DD18" s="1442">
        <f>'BİLGİ GİR'!CF171</f>
        <v>0</v>
      </c>
      <c r="DE18" s="1445"/>
      <c r="DF18" s="1442">
        <f>'BİLGİ GİR'!CH171</f>
        <v>0</v>
      </c>
      <c r="DG18" s="1445"/>
      <c r="DH18" s="1442">
        <f>'BİLGİ GİR'!CJ171</f>
        <v>0</v>
      </c>
      <c r="DI18" s="1445"/>
      <c r="DJ18" s="1442">
        <f>'BİLGİ GİR'!CL171</f>
        <v>0</v>
      </c>
      <c r="DK18" s="1445"/>
      <c r="DL18" s="1442">
        <f>'BİLGİ GİR'!CN171</f>
        <v>0</v>
      </c>
      <c r="DM18" s="1445"/>
      <c r="DN18" s="33"/>
      <c r="DO18" s="5091" t="str">
        <f t="shared" ref="DO18" si="176">IF(CX18="
--","",CX18)</f>
        <v/>
      </c>
      <c r="DP18" s="2266" t="s">
        <v>7</v>
      </c>
      <c r="DQ18" s="2246">
        <f t="shared" si="147"/>
        <v>0</v>
      </c>
      <c r="DR18" s="3858"/>
      <c r="DS18" s="2247">
        <f t="shared" si="46"/>
        <v>0</v>
      </c>
      <c r="DT18" s="3858"/>
      <c r="DU18" s="2247">
        <f t="shared" si="47"/>
        <v>0</v>
      </c>
      <c r="DV18" s="3858"/>
      <c r="DW18" s="2247">
        <f t="shared" si="48"/>
        <v>0</v>
      </c>
      <c r="DX18" s="3858"/>
      <c r="DY18" s="2247">
        <f t="shared" si="49"/>
        <v>0</v>
      </c>
      <c r="DZ18" s="3858"/>
      <c r="EA18" s="2248">
        <f t="shared" si="50"/>
        <v>0</v>
      </c>
      <c r="EB18" s="3858"/>
      <c r="EC18" s="2250">
        <f t="shared" si="148"/>
        <v>0</v>
      </c>
      <c r="ED18" s="3858"/>
      <c r="EE18" s="2246">
        <f t="shared" si="149"/>
        <v>0</v>
      </c>
      <c r="EF18" s="3858"/>
      <c r="EG18" s="2247">
        <f t="shared" si="51"/>
        <v>0</v>
      </c>
      <c r="EH18" s="3858"/>
      <c r="EI18" s="2247">
        <f t="shared" si="52"/>
        <v>0</v>
      </c>
      <c r="EJ18" s="3858"/>
      <c r="EK18" s="2247">
        <f t="shared" si="53"/>
        <v>0</v>
      </c>
      <c r="EL18" s="3858"/>
      <c r="EM18" s="2247">
        <f t="shared" si="54"/>
        <v>0</v>
      </c>
      <c r="EN18" s="3858"/>
      <c r="EO18" s="2248">
        <f t="shared" si="55"/>
        <v>0</v>
      </c>
      <c r="EP18" s="3858"/>
      <c r="EQ18" s="2250">
        <f t="shared" si="56"/>
        <v>0</v>
      </c>
      <c r="ER18" s="3858"/>
      <c r="ES18" s="2246">
        <f t="shared" si="150"/>
        <v>0</v>
      </c>
      <c r="ET18" s="3858"/>
      <c r="EU18" s="2247">
        <f t="shared" si="57"/>
        <v>0</v>
      </c>
      <c r="EV18" s="3858"/>
      <c r="EW18" s="2247">
        <f t="shared" si="58"/>
        <v>0</v>
      </c>
      <c r="EX18" s="3858"/>
      <c r="EY18" s="2247">
        <f t="shared" si="59"/>
        <v>0</v>
      </c>
      <c r="EZ18" s="3858"/>
      <c r="FA18" s="2247">
        <f t="shared" si="60"/>
        <v>0</v>
      </c>
      <c r="FB18" s="3858"/>
      <c r="FC18" s="2248">
        <f t="shared" si="61"/>
        <v>0</v>
      </c>
      <c r="FD18" s="2249"/>
      <c r="FE18" s="2250">
        <f t="shared" si="62"/>
        <v>0</v>
      </c>
      <c r="FF18" s="2249"/>
      <c r="FG18" s="2246">
        <f t="shared" si="151"/>
        <v>0</v>
      </c>
      <c r="FH18" s="3858"/>
      <c r="FI18" s="2247">
        <f t="shared" si="63"/>
        <v>0</v>
      </c>
      <c r="FJ18" s="3858"/>
      <c r="FK18" s="2247">
        <f t="shared" si="64"/>
        <v>0</v>
      </c>
      <c r="FL18" s="3858"/>
      <c r="FM18" s="2247">
        <f t="shared" si="65"/>
        <v>0</v>
      </c>
      <c r="FN18" s="3858"/>
      <c r="FO18" s="2247">
        <f t="shared" si="66"/>
        <v>0</v>
      </c>
      <c r="FP18" s="3858"/>
      <c r="FQ18" s="2248">
        <f t="shared" si="67"/>
        <v>0</v>
      </c>
      <c r="FR18" s="3858"/>
      <c r="FS18" s="2250">
        <f t="shared" si="68"/>
        <v>0</v>
      </c>
      <c r="FT18" s="3858"/>
      <c r="FU18" s="2246">
        <f t="shared" si="152"/>
        <v>0</v>
      </c>
      <c r="FV18" s="3858"/>
      <c r="FW18" s="2247">
        <f t="shared" si="69"/>
        <v>0</v>
      </c>
      <c r="FX18" s="3858"/>
      <c r="FY18" s="2247">
        <f t="shared" si="70"/>
        <v>0</v>
      </c>
      <c r="FZ18" s="3858"/>
      <c r="GA18" s="2247">
        <f t="shared" si="71"/>
        <v>0</v>
      </c>
      <c r="GB18" s="3858"/>
      <c r="GC18" s="2247">
        <f t="shared" si="72"/>
        <v>0</v>
      </c>
      <c r="GD18" s="3858"/>
      <c r="GE18" s="2248">
        <f t="shared" si="73"/>
        <v>0</v>
      </c>
      <c r="GF18" s="3858"/>
      <c r="GG18" s="2250">
        <f t="shared" si="74"/>
        <v>0</v>
      </c>
      <c r="GH18" s="3864"/>
      <c r="GK18" s="4108" t="str">
        <f t="shared" ref="GK18" si="177">DO18</f>
        <v/>
      </c>
      <c r="GL18" s="1487" t="str">
        <f t="shared" si="153"/>
        <v/>
      </c>
      <c r="GM18" s="1515"/>
      <c r="GN18" s="1487" t="str">
        <f t="shared" si="75"/>
        <v/>
      </c>
      <c r="GO18" s="1515"/>
      <c r="GP18" s="1487" t="str">
        <f t="shared" si="76"/>
        <v/>
      </c>
      <c r="GQ18" s="1515"/>
      <c r="GR18" s="1487" t="str">
        <f t="shared" si="77"/>
        <v/>
      </c>
      <c r="GS18" s="1515"/>
      <c r="GT18" s="1487" t="str">
        <f t="shared" si="78"/>
        <v/>
      </c>
      <c r="GU18" s="1500"/>
      <c r="GV18" s="1497" t="str">
        <f t="shared" si="154"/>
        <v/>
      </c>
      <c r="GW18" s="1515"/>
      <c r="GX18" s="1487" t="str">
        <f t="shared" si="155"/>
        <v/>
      </c>
      <c r="GY18" s="1517"/>
      <c r="GZ18" s="1494" t="str">
        <f t="shared" si="156"/>
        <v/>
      </c>
      <c r="HA18" s="1515"/>
      <c r="HB18" s="1490" t="str">
        <f t="shared" si="79"/>
        <v/>
      </c>
      <c r="HC18" s="1515"/>
      <c r="HD18" s="1490" t="str">
        <f t="shared" si="80"/>
        <v/>
      </c>
      <c r="HE18" s="1515"/>
      <c r="HF18" s="1490" t="str">
        <f t="shared" si="81"/>
        <v/>
      </c>
      <c r="HG18" s="1515"/>
      <c r="HH18" s="1490" t="str">
        <f t="shared" si="82"/>
        <v/>
      </c>
      <c r="HI18" s="1500"/>
      <c r="HJ18" s="1506" t="str">
        <f t="shared" si="83"/>
        <v/>
      </c>
      <c r="HK18" s="1515"/>
      <c r="HL18" s="1490" t="str">
        <f t="shared" si="157"/>
        <v/>
      </c>
      <c r="HM18" s="1517"/>
      <c r="HN18" s="1503" t="str">
        <f t="shared" si="84"/>
        <v/>
      </c>
      <c r="HO18" s="1515"/>
      <c r="HP18" s="1487" t="str">
        <f t="shared" si="85"/>
        <v/>
      </c>
      <c r="HQ18" s="1515"/>
      <c r="HR18" s="1487" t="str">
        <f t="shared" si="86"/>
        <v/>
      </c>
      <c r="HS18" s="1515"/>
      <c r="HT18" s="1487" t="str">
        <f t="shared" si="87"/>
        <v/>
      </c>
      <c r="HU18" s="1515"/>
      <c r="HV18" s="1487" t="str">
        <f t="shared" si="88"/>
        <v/>
      </c>
      <c r="HW18" s="1500"/>
      <c r="HX18" s="1497" t="str">
        <f t="shared" si="89"/>
        <v/>
      </c>
      <c r="HY18" s="1515"/>
      <c r="HZ18" s="1487" t="str">
        <f t="shared" si="90"/>
        <v/>
      </c>
      <c r="IA18" s="1517"/>
      <c r="IB18" s="1494" t="str">
        <f t="shared" si="91"/>
        <v/>
      </c>
      <c r="IC18" s="1515"/>
      <c r="ID18" s="1490" t="str">
        <f t="shared" si="92"/>
        <v/>
      </c>
      <c r="IE18" s="1515"/>
      <c r="IF18" s="1490" t="str">
        <f t="shared" si="93"/>
        <v/>
      </c>
      <c r="IG18" s="1515"/>
      <c r="IH18" s="1490" t="str">
        <f t="shared" si="94"/>
        <v/>
      </c>
      <c r="II18" s="1515"/>
      <c r="IJ18" s="1490" t="str">
        <f t="shared" si="95"/>
        <v/>
      </c>
      <c r="IK18" s="1500"/>
      <c r="IL18" s="1506" t="str">
        <f t="shared" si="96"/>
        <v/>
      </c>
      <c r="IM18" s="1515"/>
      <c r="IN18" s="1490" t="str">
        <f t="shared" si="97"/>
        <v/>
      </c>
      <c r="IO18" s="1517"/>
      <c r="IP18" s="1509" t="str">
        <f t="shared" si="98"/>
        <v/>
      </c>
      <c r="IQ18" s="1515"/>
      <c r="IR18" s="1422" t="str">
        <f t="shared" si="99"/>
        <v/>
      </c>
      <c r="IS18" s="1515"/>
      <c r="IT18" s="1422" t="str">
        <f t="shared" si="100"/>
        <v/>
      </c>
      <c r="IU18" s="1515"/>
      <c r="IV18" s="1422" t="str">
        <f t="shared" si="101"/>
        <v/>
      </c>
      <c r="IW18" s="1515"/>
      <c r="IX18" s="1422" t="str">
        <f t="shared" si="102"/>
        <v/>
      </c>
      <c r="IY18" s="1500"/>
      <c r="IZ18" s="1512" t="str">
        <f t="shared" si="103"/>
        <v/>
      </c>
      <c r="JA18" s="1515"/>
      <c r="JB18" s="1422" t="str">
        <f t="shared" si="104"/>
        <v/>
      </c>
      <c r="JC18" s="1517"/>
      <c r="JE18" s="1571">
        <f t="shared" si="158"/>
        <v>0</v>
      </c>
      <c r="JF18" s="1555">
        <f t="shared" si="159"/>
        <v>0</v>
      </c>
      <c r="JG18" s="1555">
        <f t="shared" si="160"/>
        <v>0</v>
      </c>
      <c r="JH18" s="1555">
        <f t="shared" si="161"/>
        <v>0</v>
      </c>
      <c r="JI18" s="1579">
        <f t="shared" si="162"/>
        <v>0</v>
      </c>
      <c r="JJ18" s="1549"/>
      <c r="JK18" s="1549"/>
      <c r="JL18" s="38"/>
      <c r="JM18" s="38"/>
      <c r="JN18" s="4182"/>
      <c r="JO18" s="1604" t="str">
        <f t="shared" ref="JO18:JO41" si="178">IF(AND(DQ18&gt;0,DR18&lt;&gt;"x"),1,"")</f>
        <v/>
      </c>
      <c r="JP18" s="1563"/>
      <c r="JQ18" s="1563" t="str">
        <f t="shared" si="105"/>
        <v/>
      </c>
      <c r="JR18" s="1563"/>
      <c r="JS18" s="1563" t="str">
        <f t="shared" si="106"/>
        <v/>
      </c>
      <c r="JT18" s="1563"/>
      <c r="JU18" s="1563" t="str">
        <f t="shared" si="107"/>
        <v/>
      </c>
      <c r="JV18" s="1563"/>
      <c r="JW18" s="1563" t="str">
        <f t="shared" si="108"/>
        <v/>
      </c>
      <c r="JX18" s="1563"/>
      <c r="JY18" s="1563" t="str">
        <f t="shared" si="109"/>
        <v/>
      </c>
      <c r="JZ18" s="1563"/>
      <c r="KA18" s="1563" t="str">
        <f t="shared" si="110"/>
        <v/>
      </c>
      <c r="KB18" s="1563"/>
      <c r="KC18" s="1563" t="str">
        <f t="shared" si="111"/>
        <v/>
      </c>
      <c r="KD18" s="1563"/>
      <c r="KE18" s="1563" t="str">
        <f t="shared" si="112"/>
        <v/>
      </c>
      <c r="KF18" s="1563"/>
      <c r="KG18" s="1563" t="str">
        <f t="shared" si="113"/>
        <v/>
      </c>
      <c r="KH18" s="1563"/>
      <c r="KI18" s="1563" t="str">
        <f t="shared" si="114"/>
        <v/>
      </c>
      <c r="KJ18" s="1563"/>
      <c r="KK18" s="1563" t="str">
        <f t="shared" si="115"/>
        <v/>
      </c>
      <c r="KL18" s="1563"/>
      <c r="KM18" s="1563" t="str">
        <f t="shared" si="116"/>
        <v/>
      </c>
      <c r="KN18" s="1563"/>
      <c r="KO18" s="1563" t="str">
        <f t="shared" si="117"/>
        <v/>
      </c>
      <c r="KP18" s="1563"/>
      <c r="KQ18" s="1563" t="str">
        <f t="shared" si="118"/>
        <v/>
      </c>
      <c r="KR18" s="1563"/>
      <c r="KS18" s="1563" t="str">
        <f t="shared" si="119"/>
        <v/>
      </c>
      <c r="KT18" s="1563"/>
      <c r="KU18" s="1563" t="str">
        <f t="shared" ref="KU18:KU41" si="179">IF(AND(EW18&gt;0,EX18&lt;&gt;"x"),1,"")</f>
        <v/>
      </c>
      <c r="KV18" s="1563"/>
      <c r="KW18" s="1563" t="str">
        <f t="shared" si="120"/>
        <v/>
      </c>
      <c r="KX18" s="1563"/>
      <c r="KY18" s="1563" t="str">
        <f t="shared" si="121"/>
        <v/>
      </c>
      <c r="KZ18" s="1563"/>
      <c r="LA18" s="1563" t="str">
        <f t="shared" si="122"/>
        <v/>
      </c>
      <c r="LB18" s="1563"/>
      <c r="LC18" s="1563" t="str">
        <f t="shared" si="123"/>
        <v/>
      </c>
      <c r="LD18" s="1563"/>
      <c r="LE18" s="1563" t="str">
        <f t="shared" si="124"/>
        <v/>
      </c>
      <c r="LF18" s="1563"/>
      <c r="LG18" s="1563" t="str">
        <f t="shared" si="125"/>
        <v/>
      </c>
      <c r="LH18" s="1563"/>
      <c r="LI18" s="1563" t="str">
        <f t="shared" si="126"/>
        <v/>
      </c>
      <c r="LJ18" s="1563"/>
      <c r="LK18" s="1563" t="str">
        <f t="shared" si="127"/>
        <v/>
      </c>
      <c r="LL18" s="1563"/>
      <c r="LM18" s="1563" t="str">
        <f t="shared" si="128"/>
        <v/>
      </c>
      <c r="LN18" s="1563"/>
      <c r="LO18" s="1563" t="str">
        <f t="shared" si="129"/>
        <v/>
      </c>
      <c r="LP18" s="1563"/>
      <c r="LQ18" s="1563" t="str">
        <f t="shared" si="130"/>
        <v/>
      </c>
      <c r="LR18" s="1563"/>
      <c r="LS18" s="1563" t="str">
        <f t="shared" si="131"/>
        <v/>
      </c>
      <c r="LT18" s="1563"/>
      <c r="LU18" s="1563" t="str">
        <f t="shared" si="132"/>
        <v/>
      </c>
      <c r="LV18" s="1563"/>
      <c r="LW18" s="1563" t="str">
        <f t="shared" si="133"/>
        <v/>
      </c>
      <c r="LX18" s="1563"/>
      <c r="LY18" s="1563" t="str">
        <f t="shared" si="134"/>
        <v/>
      </c>
      <c r="LZ18" s="1563"/>
      <c r="MA18" s="1563" t="str">
        <f t="shared" si="135"/>
        <v/>
      </c>
      <c r="MB18" s="1563"/>
      <c r="MC18" s="1563" t="str">
        <f t="shared" si="136"/>
        <v/>
      </c>
      <c r="MD18" s="1563"/>
      <c r="ME18" s="1563" t="str">
        <f t="shared" si="137"/>
        <v/>
      </c>
      <c r="MF18" s="1563"/>
      <c r="MG18" s="1572">
        <f t="shared" si="163"/>
        <v>0</v>
      </c>
      <c r="MH18" s="38"/>
      <c r="MI18" s="1571">
        <f t="shared" si="164"/>
        <v>0</v>
      </c>
      <c r="MJ18" s="1555">
        <f t="shared" si="138"/>
        <v>0</v>
      </c>
      <c r="MK18" s="1555">
        <f t="shared" si="138"/>
        <v>0</v>
      </c>
      <c r="ML18" s="1555">
        <f t="shared" si="138"/>
        <v>0</v>
      </c>
      <c r="MM18" s="1555">
        <f t="shared" si="138"/>
        <v>0</v>
      </c>
      <c r="MN18" s="1555">
        <f t="shared" si="138"/>
        <v>0</v>
      </c>
      <c r="MO18" s="1579">
        <f t="shared" si="138"/>
        <v>0</v>
      </c>
      <c r="MP18" s="38">
        <f t="shared" si="165"/>
        <v>0</v>
      </c>
      <c r="MQ18" s="38"/>
      <c r="MR18" s="1557"/>
      <c r="MS18" s="1557"/>
      <c r="MT18" s="1557"/>
      <c r="MU18" s="1557"/>
      <c r="MV18" s="1557"/>
      <c r="MW18" s="1557"/>
      <c r="MX18" s="1557"/>
      <c r="MY18" s="1537"/>
      <c r="MZ18" s="1600"/>
      <c r="NA18" s="38"/>
      <c r="NB18" s="1585">
        <f t="shared" si="166"/>
        <v>0</v>
      </c>
      <c r="NC18" s="1554">
        <f t="shared" si="167"/>
        <v>0</v>
      </c>
      <c r="ND18" s="1554">
        <f t="shared" si="168"/>
        <v>0</v>
      </c>
      <c r="NE18" s="1554">
        <f t="shared" si="169"/>
        <v>0</v>
      </c>
      <c r="NF18" s="1554">
        <f t="shared" si="170"/>
        <v>0</v>
      </c>
      <c r="NG18" s="1554">
        <f t="shared" si="171"/>
        <v>0</v>
      </c>
      <c r="NH18" s="1554">
        <f t="shared" si="172"/>
        <v>0</v>
      </c>
      <c r="NI18" s="1586">
        <f t="shared" si="173"/>
        <v>0</v>
      </c>
    </row>
    <row r="19" spans="3:383" s="1347" customFormat="1" ht="11.25" customHeight="1" thickBot="1">
      <c r="C19" s="1416" t="str">
        <f t="shared" si="139"/>
        <v>D</v>
      </c>
      <c r="D19" s="1450"/>
      <c r="E19" s="1450"/>
      <c r="F19" s="1450"/>
      <c r="G19" s="1450"/>
      <c r="H19" s="1450"/>
      <c r="I19" s="1450"/>
      <c r="J19" s="751"/>
      <c r="L19" s="1279" t="str">
        <f t="shared" si="140"/>
        <v>D</v>
      </c>
      <c r="M19" s="1417">
        <f t="shared" si="141"/>
        <v>0</v>
      </c>
      <c r="N19" s="1417">
        <f t="shared" si="141"/>
        <v>0</v>
      </c>
      <c r="O19" s="1417">
        <f t="shared" si="141"/>
        <v>0</v>
      </c>
      <c r="P19" s="1417">
        <f t="shared" si="141"/>
        <v>0</v>
      </c>
      <c r="Q19" s="1417">
        <f t="shared" si="141"/>
        <v>0</v>
      </c>
      <c r="R19" s="1418"/>
      <c r="S19" s="1418"/>
      <c r="T19" s="1418"/>
      <c r="V19" s="1597"/>
      <c r="W19" s="1537"/>
      <c r="X19" s="1537"/>
      <c r="Y19" s="1537"/>
      <c r="Z19" s="1537"/>
      <c r="AA19" s="1537"/>
      <c r="AB19" s="1537"/>
      <c r="AC19" s="1537"/>
      <c r="AD19" s="1537"/>
      <c r="AE19" s="1537"/>
      <c r="AF19" s="1537"/>
      <c r="AG19" s="1537"/>
      <c r="AH19" s="1537"/>
      <c r="AI19" s="1537"/>
      <c r="AJ19" s="1537"/>
      <c r="AK19" s="1537"/>
      <c r="AL19" s="1537"/>
      <c r="AM19" s="1537"/>
      <c r="AN19" s="1537"/>
      <c r="AO19" s="1537"/>
      <c r="AP19" s="1537"/>
      <c r="AQ19" s="1537"/>
      <c r="AR19" s="1537"/>
      <c r="AS19" s="1537"/>
      <c r="AT19" s="1537"/>
      <c r="AU19" s="1537"/>
      <c r="AV19" s="1537"/>
      <c r="AW19" s="1537"/>
      <c r="AX19" s="1537"/>
      <c r="AY19" s="1537"/>
      <c r="AZ19" s="1537"/>
      <c r="BA19" s="1537"/>
      <c r="BB19" s="1537"/>
      <c r="BC19" s="1537"/>
      <c r="BD19" s="1537"/>
      <c r="BE19" s="1537"/>
      <c r="BF19" s="1537"/>
      <c r="BG19" s="1537"/>
      <c r="BH19" s="1537"/>
      <c r="BI19" s="1537"/>
      <c r="BJ19" s="1537"/>
      <c r="BK19" s="1537"/>
      <c r="BL19" s="1537"/>
      <c r="BM19" s="1537"/>
      <c r="BN19" s="1537"/>
      <c r="BO19" s="1537"/>
      <c r="BP19" s="1537"/>
      <c r="BQ19" s="1537"/>
      <c r="BR19" s="1537"/>
      <c r="BS19" s="1537"/>
      <c r="BT19" s="1537"/>
      <c r="BU19" s="1537"/>
      <c r="BV19" s="1537"/>
      <c r="BW19" s="1537"/>
      <c r="BX19" s="1537"/>
      <c r="BY19" s="1537"/>
      <c r="BZ19" s="1537"/>
      <c r="CA19" s="1537"/>
      <c r="CB19" s="1537"/>
      <c r="CC19" s="1537"/>
      <c r="CD19" s="1537"/>
      <c r="CE19" s="1537"/>
      <c r="CF19" s="1537"/>
      <c r="CG19" s="1537"/>
      <c r="CH19" s="1537"/>
      <c r="CI19" s="1537"/>
      <c r="CJ19" s="1537"/>
      <c r="CK19" s="1537"/>
      <c r="CL19" s="1537"/>
      <c r="CM19" s="5074"/>
      <c r="CN19" s="2401" t="str">
        <f>IF(CM18="","",(CM18&amp;(COUNTIF($CM$16:CM19,CM18))))</f>
        <v>02</v>
      </c>
      <c r="CO19" s="1471" t="str">
        <f t="shared" ref="CO19" si="180">CO18</f>
        <v/>
      </c>
      <c r="CP19" s="1420" t="str">
        <f t="shared" ref="CP19" si="181">DO18&amp;DP19</f>
        <v>D</v>
      </c>
      <c r="CQ19" s="1417">
        <f t="shared" si="142"/>
        <v>0</v>
      </c>
      <c r="CR19" s="1417">
        <f t="shared" si="143"/>
        <v>0</v>
      </c>
      <c r="CS19" s="1417">
        <f t="shared" si="144"/>
        <v>0</v>
      </c>
      <c r="CT19" s="1417">
        <f t="shared" si="145"/>
        <v>0</v>
      </c>
      <c r="CU19" s="1417">
        <f t="shared" si="146"/>
        <v>0</v>
      </c>
      <c r="CW19" s="1457" t="str">
        <f>IFERROR((VLOOKUP(CN19,'BİLGİ GİR'!$V$170:$AA$182,6,0)),"")</f>
        <v/>
      </c>
      <c r="CX19" s="5074"/>
      <c r="CY19" s="1427" t="s">
        <v>8</v>
      </c>
      <c r="CZ19" s="1444">
        <f>'BİLGİ GİR'!CC171</f>
        <v>0</v>
      </c>
      <c r="DA19" s="1446"/>
      <c r="DB19" s="1444">
        <f>'BİLGİ GİR'!CE171</f>
        <v>0</v>
      </c>
      <c r="DC19" s="1446"/>
      <c r="DD19" s="1444">
        <f>'BİLGİ GİR'!CG171</f>
        <v>0</v>
      </c>
      <c r="DE19" s="1446"/>
      <c r="DF19" s="1444">
        <f>'BİLGİ GİR'!CI171</f>
        <v>0</v>
      </c>
      <c r="DG19" s="1446"/>
      <c r="DH19" s="1444">
        <f>'BİLGİ GİR'!CK171</f>
        <v>0</v>
      </c>
      <c r="DI19" s="1446"/>
      <c r="DJ19" s="1444">
        <f>'BİLGİ GİR'!CM171</f>
        <v>0</v>
      </c>
      <c r="DK19" s="1446"/>
      <c r="DL19" s="1444">
        <f>'BİLGİ GİR'!CO171</f>
        <v>0</v>
      </c>
      <c r="DM19" s="1446"/>
      <c r="DN19" s="33"/>
      <c r="DO19" s="5092"/>
      <c r="DP19" s="2267" t="s">
        <v>8</v>
      </c>
      <c r="DQ19" s="2241">
        <f t="shared" si="147"/>
        <v>0</v>
      </c>
      <c r="DR19" s="3857"/>
      <c r="DS19" s="2242">
        <f t="shared" si="46"/>
        <v>0</v>
      </c>
      <c r="DT19" s="3857"/>
      <c r="DU19" s="2242">
        <f t="shared" si="47"/>
        <v>0</v>
      </c>
      <c r="DV19" s="3857"/>
      <c r="DW19" s="2242">
        <f t="shared" si="48"/>
        <v>0</v>
      </c>
      <c r="DX19" s="3857"/>
      <c r="DY19" s="2242">
        <f t="shared" si="49"/>
        <v>0</v>
      </c>
      <c r="DZ19" s="3857"/>
      <c r="EA19" s="2243">
        <f t="shared" si="50"/>
        <v>0</v>
      </c>
      <c r="EB19" s="3857"/>
      <c r="EC19" s="2245">
        <f t="shared" si="148"/>
        <v>0</v>
      </c>
      <c r="ED19" s="3857"/>
      <c r="EE19" s="2241">
        <f t="shared" si="149"/>
        <v>0</v>
      </c>
      <c r="EF19" s="3857"/>
      <c r="EG19" s="2242">
        <f t="shared" si="51"/>
        <v>0</v>
      </c>
      <c r="EH19" s="3857"/>
      <c r="EI19" s="2242">
        <f t="shared" si="52"/>
        <v>0</v>
      </c>
      <c r="EJ19" s="3857"/>
      <c r="EK19" s="2242">
        <f t="shared" si="53"/>
        <v>0</v>
      </c>
      <c r="EL19" s="3857"/>
      <c r="EM19" s="2242">
        <f t="shared" si="54"/>
        <v>0</v>
      </c>
      <c r="EN19" s="3857"/>
      <c r="EO19" s="2243">
        <f t="shared" si="55"/>
        <v>0</v>
      </c>
      <c r="EP19" s="3857"/>
      <c r="EQ19" s="2245">
        <f t="shared" si="56"/>
        <v>0</v>
      </c>
      <c r="ER19" s="3857"/>
      <c r="ES19" s="2241">
        <f t="shared" si="150"/>
        <v>0</v>
      </c>
      <c r="ET19" s="3857"/>
      <c r="EU19" s="2242">
        <f t="shared" si="57"/>
        <v>0</v>
      </c>
      <c r="EV19" s="3857"/>
      <c r="EW19" s="2242">
        <f t="shared" si="58"/>
        <v>0</v>
      </c>
      <c r="EX19" s="3857"/>
      <c r="EY19" s="2242">
        <f t="shared" si="59"/>
        <v>0</v>
      </c>
      <c r="EZ19" s="3857"/>
      <c r="FA19" s="2242">
        <f t="shared" si="60"/>
        <v>0</v>
      </c>
      <c r="FB19" s="3857"/>
      <c r="FC19" s="2243">
        <f t="shared" si="61"/>
        <v>0</v>
      </c>
      <c r="FD19" s="2244"/>
      <c r="FE19" s="2245">
        <f t="shared" si="62"/>
        <v>0</v>
      </c>
      <c r="FF19" s="2244"/>
      <c r="FG19" s="2241">
        <f t="shared" si="151"/>
        <v>0</v>
      </c>
      <c r="FH19" s="3857"/>
      <c r="FI19" s="2242">
        <f t="shared" si="63"/>
        <v>0</v>
      </c>
      <c r="FJ19" s="3857"/>
      <c r="FK19" s="2242">
        <f t="shared" si="64"/>
        <v>0</v>
      </c>
      <c r="FL19" s="3857"/>
      <c r="FM19" s="2242">
        <f t="shared" si="65"/>
        <v>0</v>
      </c>
      <c r="FN19" s="3857"/>
      <c r="FO19" s="2242">
        <f t="shared" si="66"/>
        <v>0</v>
      </c>
      <c r="FP19" s="3857"/>
      <c r="FQ19" s="2243">
        <f t="shared" si="67"/>
        <v>0</v>
      </c>
      <c r="FR19" s="3857"/>
      <c r="FS19" s="2245">
        <f t="shared" si="68"/>
        <v>0</v>
      </c>
      <c r="FT19" s="3857"/>
      <c r="FU19" s="2241">
        <f t="shared" si="152"/>
        <v>0</v>
      </c>
      <c r="FV19" s="3857"/>
      <c r="FW19" s="2242">
        <f t="shared" si="69"/>
        <v>0</v>
      </c>
      <c r="FX19" s="3857"/>
      <c r="FY19" s="2242">
        <f t="shared" si="70"/>
        <v>0</v>
      </c>
      <c r="FZ19" s="3857"/>
      <c r="GA19" s="2242">
        <f t="shared" si="71"/>
        <v>0</v>
      </c>
      <c r="GB19" s="3857"/>
      <c r="GC19" s="2242">
        <f t="shared" si="72"/>
        <v>0</v>
      </c>
      <c r="GD19" s="3857"/>
      <c r="GE19" s="2243">
        <f t="shared" si="73"/>
        <v>0</v>
      </c>
      <c r="GF19" s="3857"/>
      <c r="GG19" s="2245">
        <f t="shared" si="74"/>
        <v>0</v>
      </c>
      <c r="GH19" s="3863"/>
      <c r="GK19" s="4109"/>
      <c r="GL19" s="1487" t="str">
        <f t="shared" si="153"/>
        <v/>
      </c>
      <c r="GM19" s="1515"/>
      <c r="GN19" s="1487" t="str">
        <f t="shared" si="75"/>
        <v/>
      </c>
      <c r="GO19" s="1515"/>
      <c r="GP19" s="1487" t="str">
        <f t="shared" si="76"/>
        <v/>
      </c>
      <c r="GQ19" s="1515"/>
      <c r="GR19" s="1487" t="str">
        <f t="shared" si="77"/>
        <v/>
      </c>
      <c r="GS19" s="1515"/>
      <c r="GT19" s="1487" t="str">
        <f t="shared" si="78"/>
        <v/>
      </c>
      <c r="GU19" s="1500"/>
      <c r="GV19" s="1497" t="str">
        <f t="shared" si="154"/>
        <v/>
      </c>
      <c r="GW19" s="1515"/>
      <c r="GX19" s="1487" t="str">
        <f t="shared" si="155"/>
        <v/>
      </c>
      <c r="GY19" s="1517"/>
      <c r="GZ19" s="1494" t="str">
        <f t="shared" si="156"/>
        <v/>
      </c>
      <c r="HA19" s="1515"/>
      <c r="HB19" s="1490" t="str">
        <f t="shared" si="79"/>
        <v/>
      </c>
      <c r="HC19" s="1515"/>
      <c r="HD19" s="1490" t="str">
        <f t="shared" si="80"/>
        <v/>
      </c>
      <c r="HE19" s="1515"/>
      <c r="HF19" s="1490" t="str">
        <f t="shared" si="81"/>
        <v/>
      </c>
      <c r="HG19" s="1515"/>
      <c r="HH19" s="1490" t="str">
        <f t="shared" si="82"/>
        <v/>
      </c>
      <c r="HI19" s="1500"/>
      <c r="HJ19" s="1506" t="str">
        <f t="shared" si="83"/>
        <v/>
      </c>
      <c r="HK19" s="1515"/>
      <c r="HL19" s="1490" t="str">
        <f t="shared" si="157"/>
        <v/>
      </c>
      <c r="HM19" s="1517"/>
      <c r="HN19" s="1503" t="str">
        <f t="shared" si="84"/>
        <v/>
      </c>
      <c r="HO19" s="1515"/>
      <c r="HP19" s="1487" t="str">
        <f t="shared" si="85"/>
        <v/>
      </c>
      <c r="HQ19" s="1515"/>
      <c r="HR19" s="1487" t="str">
        <f t="shared" si="86"/>
        <v/>
      </c>
      <c r="HS19" s="1515"/>
      <c r="HT19" s="1487" t="str">
        <f t="shared" si="87"/>
        <v/>
      </c>
      <c r="HU19" s="1515"/>
      <c r="HV19" s="1487" t="str">
        <f t="shared" si="88"/>
        <v/>
      </c>
      <c r="HW19" s="1500"/>
      <c r="HX19" s="1497" t="str">
        <f t="shared" si="89"/>
        <v/>
      </c>
      <c r="HY19" s="1515"/>
      <c r="HZ19" s="1487" t="str">
        <f t="shared" si="90"/>
        <v/>
      </c>
      <c r="IA19" s="1517"/>
      <c r="IB19" s="1494" t="str">
        <f t="shared" si="91"/>
        <v/>
      </c>
      <c r="IC19" s="1515"/>
      <c r="ID19" s="1490" t="str">
        <f t="shared" si="92"/>
        <v/>
      </c>
      <c r="IE19" s="1515"/>
      <c r="IF19" s="1490" t="str">
        <f t="shared" si="93"/>
        <v/>
      </c>
      <c r="IG19" s="1515"/>
      <c r="IH19" s="1490" t="str">
        <f t="shared" si="94"/>
        <v/>
      </c>
      <c r="II19" s="1515"/>
      <c r="IJ19" s="1490" t="str">
        <f t="shared" si="95"/>
        <v/>
      </c>
      <c r="IK19" s="1500"/>
      <c r="IL19" s="1506" t="str">
        <f t="shared" si="96"/>
        <v/>
      </c>
      <c r="IM19" s="1515"/>
      <c r="IN19" s="1490" t="str">
        <f t="shared" si="97"/>
        <v/>
      </c>
      <c r="IO19" s="1517"/>
      <c r="IP19" s="1509" t="str">
        <f t="shared" si="98"/>
        <v/>
      </c>
      <c r="IQ19" s="1515"/>
      <c r="IR19" s="1422" t="str">
        <f t="shared" si="99"/>
        <v/>
      </c>
      <c r="IS19" s="1515"/>
      <c r="IT19" s="1422" t="str">
        <f t="shared" si="100"/>
        <v/>
      </c>
      <c r="IU19" s="1515"/>
      <c r="IV19" s="1422" t="str">
        <f t="shared" si="101"/>
        <v/>
      </c>
      <c r="IW19" s="1515"/>
      <c r="IX19" s="1422" t="str">
        <f t="shared" si="102"/>
        <v/>
      </c>
      <c r="IY19" s="1500"/>
      <c r="IZ19" s="1512" t="str">
        <f t="shared" si="103"/>
        <v/>
      </c>
      <c r="JA19" s="1515"/>
      <c r="JB19" s="1422" t="str">
        <f t="shared" si="104"/>
        <v/>
      </c>
      <c r="JC19" s="1517"/>
      <c r="JE19" s="1571">
        <f t="shared" si="158"/>
        <v>0</v>
      </c>
      <c r="JF19" s="1555">
        <f t="shared" si="159"/>
        <v>0</v>
      </c>
      <c r="JG19" s="1555">
        <f t="shared" si="160"/>
        <v>0</v>
      </c>
      <c r="JH19" s="1555">
        <f t="shared" si="161"/>
        <v>0</v>
      </c>
      <c r="JI19" s="1579">
        <f t="shared" si="162"/>
        <v>0</v>
      </c>
      <c r="JJ19" s="1549"/>
      <c r="JK19" s="1549"/>
      <c r="JL19" s="38"/>
      <c r="JM19" s="38"/>
      <c r="JN19" s="4182"/>
      <c r="JO19" s="1604" t="str">
        <f t="shared" si="178"/>
        <v/>
      </c>
      <c r="JP19" s="1563"/>
      <c r="JQ19" s="1563" t="str">
        <f t="shared" si="105"/>
        <v/>
      </c>
      <c r="JR19" s="1563"/>
      <c r="JS19" s="1563" t="str">
        <f t="shared" si="106"/>
        <v/>
      </c>
      <c r="JT19" s="1563"/>
      <c r="JU19" s="1563" t="str">
        <f t="shared" si="107"/>
        <v/>
      </c>
      <c r="JV19" s="1563"/>
      <c r="JW19" s="1563" t="str">
        <f t="shared" si="108"/>
        <v/>
      </c>
      <c r="JX19" s="1563"/>
      <c r="JY19" s="1563" t="str">
        <f t="shared" si="109"/>
        <v/>
      </c>
      <c r="JZ19" s="1563"/>
      <c r="KA19" s="1563" t="str">
        <f t="shared" si="110"/>
        <v/>
      </c>
      <c r="KB19" s="1563"/>
      <c r="KC19" s="1563" t="str">
        <f t="shared" si="111"/>
        <v/>
      </c>
      <c r="KD19" s="1563"/>
      <c r="KE19" s="1563" t="str">
        <f t="shared" si="112"/>
        <v/>
      </c>
      <c r="KF19" s="1563"/>
      <c r="KG19" s="1563" t="str">
        <f t="shared" si="113"/>
        <v/>
      </c>
      <c r="KH19" s="1563"/>
      <c r="KI19" s="1563" t="str">
        <f t="shared" si="114"/>
        <v/>
      </c>
      <c r="KJ19" s="1563"/>
      <c r="KK19" s="1563" t="str">
        <f t="shared" si="115"/>
        <v/>
      </c>
      <c r="KL19" s="1563"/>
      <c r="KM19" s="1563" t="str">
        <f t="shared" si="116"/>
        <v/>
      </c>
      <c r="KN19" s="1563"/>
      <c r="KO19" s="1563" t="str">
        <f t="shared" si="117"/>
        <v/>
      </c>
      <c r="KP19" s="1563"/>
      <c r="KQ19" s="1563" t="str">
        <f t="shared" si="118"/>
        <v/>
      </c>
      <c r="KR19" s="1563"/>
      <c r="KS19" s="1563" t="str">
        <f t="shared" si="119"/>
        <v/>
      </c>
      <c r="KT19" s="1563"/>
      <c r="KU19" s="1563" t="str">
        <f t="shared" si="179"/>
        <v/>
      </c>
      <c r="KV19" s="1563"/>
      <c r="KW19" s="1563" t="str">
        <f t="shared" si="120"/>
        <v/>
      </c>
      <c r="KX19" s="1563"/>
      <c r="KY19" s="1563" t="str">
        <f t="shared" si="121"/>
        <v/>
      </c>
      <c r="KZ19" s="1563"/>
      <c r="LA19" s="1563" t="str">
        <f t="shared" si="122"/>
        <v/>
      </c>
      <c r="LB19" s="1563"/>
      <c r="LC19" s="1563" t="str">
        <f t="shared" si="123"/>
        <v/>
      </c>
      <c r="LD19" s="1563"/>
      <c r="LE19" s="1563" t="str">
        <f t="shared" si="124"/>
        <v/>
      </c>
      <c r="LF19" s="1563"/>
      <c r="LG19" s="1563" t="str">
        <f t="shared" si="125"/>
        <v/>
      </c>
      <c r="LH19" s="1563"/>
      <c r="LI19" s="1563" t="str">
        <f t="shared" si="126"/>
        <v/>
      </c>
      <c r="LJ19" s="1563"/>
      <c r="LK19" s="1563" t="str">
        <f t="shared" si="127"/>
        <v/>
      </c>
      <c r="LL19" s="1563"/>
      <c r="LM19" s="1563" t="str">
        <f t="shared" si="128"/>
        <v/>
      </c>
      <c r="LN19" s="1563"/>
      <c r="LO19" s="1563" t="str">
        <f t="shared" si="129"/>
        <v/>
      </c>
      <c r="LP19" s="1563"/>
      <c r="LQ19" s="1563" t="str">
        <f t="shared" si="130"/>
        <v/>
      </c>
      <c r="LR19" s="1563"/>
      <c r="LS19" s="1563" t="str">
        <f t="shared" si="131"/>
        <v/>
      </c>
      <c r="LT19" s="1563"/>
      <c r="LU19" s="1563" t="str">
        <f t="shared" si="132"/>
        <v/>
      </c>
      <c r="LV19" s="1563"/>
      <c r="LW19" s="1563" t="str">
        <f t="shared" si="133"/>
        <v/>
      </c>
      <c r="LX19" s="1563"/>
      <c r="LY19" s="1563" t="str">
        <f t="shared" si="134"/>
        <v/>
      </c>
      <c r="LZ19" s="1563"/>
      <c r="MA19" s="1563" t="str">
        <f t="shared" si="135"/>
        <v/>
      </c>
      <c r="MB19" s="1563"/>
      <c r="MC19" s="1563" t="str">
        <f t="shared" si="136"/>
        <v/>
      </c>
      <c r="MD19" s="1563"/>
      <c r="ME19" s="1563" t="str">
        <f t="shared" si="137"/>
        <v/>
      </c>
      <c r="MF19" s="1563"/>
      <c r="MG19" s="1572">
        <f t="shared" si="163"/>
        <v>0</v>
      </c>
      <c r="MH19" s="38"/>
      <c r="MI19" s="1571">
        <f t="shared" si="164"/>
        <v>0</v>
      </c>
      <c r="MJ19" s="1555">
        <f t="shared" si="138"/>
        <v>0</v>
      </c>
      <c r="MK19" s="1555">
        <f t="shared" si="138"/>
        <v>0</v>
      </c>
      <c r="ML19" s="1555">
        <f t="shared" si="138"/>
        <v>0</v>
      </c>
      <c r="MM19" s="1555">
        <f t="shared" si="138"/>
        <v>0</v>
      </c>
      <c r="MN19" s="1555">
        <f t="shared" si="138"/>
        <v>0</v>
      </c>
      <c r="MO19" s="1579">
        <f t="shared" si="138"/>
        <v>0</v>
      </c>
      <c r="MP19" s="38">
        <f t="shared" si="165"/>
        <v>0</v>
      </c>
      <c r="MQ19" s="38"/>
      <c r="MR19" s="1557"/>
      <c r="MS19" s="1557"/>
      <c r="MT19" s="1557"/>
      <c r="MU19" s="1557"/>
      <c r="MV19" s="1557"/>
      <c r="MW19" s="1557"/>
      <c r="MX19" s="1557"/>
      <c r="MY19" s="1537"/>
      <c r="MZ19" s="1600"/>
      <c r="NA19" s="38"/>
      <c r="NB19" s="1585">
        <f t="shared" si="166"/>
        <v>0</v>
      </c>
      <c r="NC19" s="1554">
        <f t="shared" si="167"/>
        <v>0</v>
      </c>
      <c r="ND19" s="1554">
        <f t="shared" si="168"/>
        <v>0</v>
      </c>
      <c r="NE19" s="1554">
        <f t="shared" si="169"/>
        <v>0</v>
      </c>
      <c r="NF19" s="1554">
        <f t="shared" si="170"/>
        <v>0</v>
      </c>
      <c r="NG19" s="1554">
        <f t="shared" si="171"/>
        <v>0</v>
      </c>
      <c r="NH19" s="1554">
        <f t="shared" si="172"/>
        <v>0</v>
      </c>
      <c r="NI19" s="1586">
        <f t="shared" si="173"/>
        <v>0</v>
      </c>
    </row>
    <row r="20" spans="3:383" s="1347" customFormat="1" ht="11.25" customHeight="1" thickBot="1">
      <c r="C20" s="1416" t="str">
        <f t="shared" si="139"/>
        <v>T</v>
      </c>
      <c r="D20" s="1450"/>
      <c r="E20" s="1450"/>
      <c r="F20" s="1450"/>
      <c r="G20" s="1450"/>
      <c r="H20" s="1450"/>
      <c r="I20" s="1450"/>
      <c r="J20" s="751"/>
      <c r="L20" s="1279" t="str">
        <f t="shared" si="140"/>
        <v>T</v>
      </c>
      <c r="M20" s="1417">
        <f t="shared" si="141"/>
        <v>0</v>
      </c>
      <c r="N20" s="1417">
        <f t="shared" si="141"/>
        <v>0</v>
      </c>
      <c r="O20" s="1417">
        <f t="shared" si="141"/>
        <v>0</v>
      </c>
      <c r="P20" s="1417">
        <f t="shared" si="141"/>
        <v>0</v>
      </c>
      <c r="Q20" s="1417">
        <f t="shared" si="141"/>
        <v>0</v>
      </c>
      <c r="R20" s="1418"/>
      <c r="S20" s="1418"/>
      <c r="T20" s="1418"/>
      <c r="V20" s="1597"/>
      <c r="W20" s="1537"/>
      <c r="X20" s="1537"/>
      <c r="Y20" s="1537"/>
      <c r="Z20" s="1537"/>
      <c r="AA20" s="1537"/>
      <c r="AB20" s="1537"/>
      <c r="AC20" s="1537"/>
      <c r="AD20" s="1537"/>
      <c r="AE20" s="1537"/>
      <c r="AF20" s="1537"/>
      <c r="AG20" s="1537"/>
      <c r="AH20" s="1537"/>
      <c r="AI20" s="1537"/>
      <c r="AJ20" s="1537"/>
      <c r="AK20" s="1537"/>
      <c r="AL20" s="1537"/>
      <c r="AM20" s="1537"/>
      <c r="AN20" s="1537"/>
      <c r="AO20" s="1537"/>
      <c r="AP20" s="1537"/>
      <c r="AQ20" s="1537"/>
      <c r="AR20" s="1537"/>
      <c r="AS20" s="1537"/>
      <c r="AT20" s="1537"/>
      <c r="AU20" s="1537"/>
      <c r="AV20" s="1537"/>
      <c r="AW20" s="1537"/>
      <c r="AX20" s="1537"/>
      <c r="AY20" s="1537"/>
      <c r="AZ20" s="1537"/>
      <c r="BA20" s="1537"/>
      <c r="BB20" s="1537"/>
      <c r="BC20" s="1537"/>
      <c r="BD20" s="1537"/>
      <c r="BE20" s="1537"/>
      <c r="BF20" s="1537"/>
      <c r="BG20" s="1537"/>
      <c r="BH20" s="1537"/>
      <c r="BI20" s="1537"/>
      <c r="BJ20" s="1537"/>
      <c r="BK20" s="1537"/>
      <c r="BL20" s="1537"/>
      <c r="BM20" s="1537"/>
      <c r="BN20" s="1537"/>
      <c r="BO20" s="1537"/>
      <c r="BP20" s="1537"/>
      <c r="BQ20" s="1537"/>
      <c r="BR20" s="1537"/>
      <c r="BS20" s="1537"/>
      <c r="BT20" s="1537"/>
      <c r="BU20" s="1537"/>
      <c r="BV20" s="1537"/>
      <c r="BW20" s="1537"/>
      <c r="BX20" s="1537"/>
      <c r="BY20" s="1537"/>
      <c r="BZ20" s="1537"/>
      <c r="CA20" s="1537"/>
      <c r="CB20" s="1537"/>
      <c r="CC20" s="1537"/>
      <c r="CD20" s="1537"/>
      <c r="CE20" s="1537"/>
      <c r="CF20" s="1537"/>
      <c r="CG20" s="1537"/>
      <c r="CH20" s="1537"/>
      <c r="CI20" s="1537"/>
      <c r="CJ20" s="1537"/>
      <c r="CK20" s="1537"/>
      <c r="CL20" s="1537"/>
      <c r="CM20" s="5073">
        <f>'BİLGİ GİR'!F172</f>
        <v>0</v>
      </c>
      <c r="CN20" s="2401" t="str">
        <f>IF(CM20="","",(CM20&amp;(COUNTIF($CM$16:CM21,CM20))))</f>
        <v>03</v>
      </c>
      <c r="CO20" s="1471" t="str">
        <f t="shared" ref="CO20" si="182">DO20</f>
        <v/>
      </c>
      <c r="CP20" s="1420" t="str">
        <f t="shared" ref="CP20" si="183">DO20&amp;DP20</f>
        <v>T</v>
      </c>
      <c r="CQ20" s="1417">
        <f t="shared" si="142"/>
        <v>0</v>
      </c>
      <c r="CR20" s="1417">
        <f t="shared" si="143"/>
        <v>0</v>
      </c>
      <c r="CS20" s="1417">
        <f t="shared" si="144"/>
        <v>0</v>
      </c>
      <c r="CT20" s="1417">
        <f t="shared" si="145"/>
        <v>0</v>
      </c>
      <c r="CU20" s="1417">
        <f t="shared" si="146"/>
        <v>0</v>
      </c>
      <c r="CW20" s="1457" t="str">
        <f>IFERROR((VLOOKUP(CN20,'BİLGİ GİR'!$V$170:$AA$182,6,0)),"")</f>
        <v/>
      </c>
      <c r="CX20" s="5073" t="str">
        <f>'BİLGİ GİR'!F172&amp;CHAR(10)&amp;'BİLGİ GİR'!K172&amp;"-"&amp;'BİLGİ GİR'!L172&amp;"-"&amp;'BİLGİ GİR'!M172</f>
        <v xml:space="preserve">
--</v>
      </c>
      <c r="CY20" s="1421" t="s">
        <v>7</v>
      </c>
      <c r="CZ20" s="1442">
        <f>'BİLGİ GİR'!CB172</f>
        <v>0</v>
      </c>
      <c r="DA20" s="1445"/>
      <c r="DB20" s="1442">
        <f>'BİLGİ GİR'!CD172</f>
        <v>0</v>
      </c>
      <c r="DC20" s="1445"/>
      <c r="DD20" s="1442">
        <f>'BİLGİ GİR'!CF172</f>
        <v>0</v>
      </c>
      <c r="DE20" s="1445"/>
      <c r="DF20" s="1442">
        <f>'BİLGİ GİR'!CH172</f>
        <v>0</v>
      </c>
      <c r="DG20" s="1445"/>
      <c r="DH20" s="1442">
        <f>'BİLGİ GİR'!CJ172</f>
        <v>0</v>
      </c>
      <c r="DI20" s="1445"/>
      <c r="DJ20" s="1442">
        <f>'BİLGİ GİR'!CL172</f>
        <v>0</v>
      </c>
      <c r="DK20" s="1445"/>
      <c r="DL20" s="1442">
        <f>'BİLGİ GİR'!CN172</f>
        <v>0</v>
      </c>
      <c r="DM20" s="1445"/>
      <c r="DN20" s="33"/>
      <c r="DO20" s="5091" t="str">
        <f t="shared" ref="DO20" si="184">IF(CX20="
--","",CX20)</f>
        <v/>
      </c>
      <c r="DP20" s="2266" t="s">
        <v>7</v>
      </c>
      <c r="DQ20" s="2246">
        <f t="shared" si="147"/>
        <v>0</v>
      </c>
      <c r="DR20" s="3858"/>
      <c r="DS20" s="2247">
        <f t="shared" si="46"/>
        <v>0</v>
      </c>
      <c r="DT20" s="3858"/>
      <c r="DU20" s="2247">
        <f t="shared" si="47"/>
        <v>0</v>
      </c>
      <c r="DV20" s="3858"/>
      <c r="DW20" s="2247">
        <f t="shared" si="48"/>
        <v>0</v>
      </c>
      <c r="DX20" s="3858"/>
      <c r="DY20" s="2247">
        <f t="shared" si="49"/>
        <v>0</v>
      </c>
      <c r="DZ20" s="3858"/>
      <c r="EA20" s="2248">
        <f t="shared" si="50"/>
        <v>0</v>
      </c>
      <c r="EB20" s="3858"/>
      <c r="EC20" s="2250">
        <f t="shared" si="148"/>
        <v>0</v>
      </c>
      <c r="ED20" s="3858"/>
      <c r="EE20" s="2246">
        <f t="shared" si="149"/>
        <v>0</v>
      </c>
      <c r="EF20" s="3858"/>
      <c r="EG20" s="2247">
        <f t="shared" si="51"/>
        <v>0</v>
      </c>
      <c r="EH20" s="3858"/>
      <c r="EI20" s="2247">
        <f t="shared" si="52"/>
        <v>0</v>
      </c>
      <c r="EJ20" s="3858"/>
      <c r="EK20" s="2247">
        <f t="shared" si="53"/>
        <v>0</v>
      </c>
      <c r="EL20" s="3858"/>
      <c r="EM20" s="2247">
        <f t="shared" si="54"/>
        <v>0</v>
      </c>
      <c r="EN20" s="3858"/>
      <c r="EO20" s="2248">
        <f t="shared" si="55"/>
        <v>0</v>
      </c>
      <c r="EP20" s="3858"/>
      <c r="EQ20" s="2250">
        <f t="shared" si="56"/>
        <v>0</v>
      </c>
      <c r="ER20" s="3858"/>
      <c r="ES20" s="2246">
        <f t="shared" si="150"/>
        <v>0</v>
      </c>
      <c r="ET20" s="3858"/>
      <c r="EU20" s="2247">
        <f t="shared" si="57"/>
        <v>0</v>
      </c>
      <c r="EV20" s="3858"/>
      <c r="EW20" s="2247">
        <f t="shared" si="58"/>
        <v>0</v>
      </c>
      <c r="EX20" s="3858"/>
      <c r="EY20" s="2247">
        <f t="shared" si="59"/>
        <v>0</v>
      </c>
      <c r="EZ20" s="3858"/>
      <c r="FA20" s="2247">
        <f t="shared" si="60"/>
        <v>0</v>
      </c>
      <c r="FB20" s="3858"/>
      <c r="FC20" s="2248">
        <f t="shared" si="61"/>
        <v>0</v>
      </c>
      <c r="FD20" s="2249"/>
      <c r="FE20" s="2250">
        <f t="shared" si="62"/>
        <v>0</v>
      </c>
      <c r="FF20" s="2249"/>
      <c r="FG20" s="2246">
        <f t="shared" si="151"/>
        <v>0</v>
      </c>
      <c r="FH20" s="3858"/>
      <c r="FI20" s="2247">
        <f t="shared" si="63"/>
        <v>0</v>
      </c>
      <c r="FJ20" s="3858"/>
      <c r="FK20" s="2247">
        <f t="shared" si="64"/>
        <v>0</v>
      </c>
      <c r="FL20" s="3858"/>
      <c r="FM20" s="2247">
        <f t="shared" si="65"/>
        <v>0</v>
      </c>
      <c r="FN20" s="3858"/>
      <c r="FO20" s="2247">
        <f t="shared" si="66"/>
        <v>0</v>
      </c>
      <c r="FP20" s="3858"/>
      <c r="FQ20" s="2248">
        <f t="shared" si="67"/>
        <v>0</v>
      </c>
      <c r="FR20" s="3858"/>
      <c r="FS20" s="2250">
        <f t="shared" si="68"/>
        <v>0</v>
      </c>
      <c r="FT20" s="3858"/>
      <c r="FU20" s="2246">
        <f t="shared" si="152"/>
        <v>0</v>
      </c>
      <c r="FV20" s="3858"/>
      <c r="FW20" s="2247">
        <f t="shared" si="69"/>
        <v>0</v>
      </c>
      <c r="FX20" s="3858"/>
      <c r="FY20" s="2247">
        <f t="shared" si="70"/>
        <v>0</v>
      </c>
      <c r="FZ20" s="3858"/>
      <c r="GA20" s="2247">
        <f t="shared" si="71"/>
        <v>0</v>
      </c>
      <c r="GB20" s="3858"/>
      <c r="GC20" s="2247">
        <f t="shared" si="72"/>
        <v>0</v>
      </c>
      <c r="GD20" s="3858"/>
      <c r="GE20" s="2248">
        <f t="shared" si="73"/>
        <v>0</v>
      </c>
      <c r="GF20" s="3858"/>
      <c r="GG20" s="2250">
        <f t="shared" si="74"/>
        <v>0</v>
      </c>
      <c r="GH20" s="3864"/>
      <c r="GK20" s="4108" t="str">
        <f t="shared" ref="GK20" si="185">DO20</f>
        <v/>
      </c>
      <c r="GL20" s="1487" t="str">
        <f t="shared" si="153"/>
        <v/>
      </c>
      <c r="GM20" s="1515"/>
      <c r="GN20" s="1487" t="str">
        <f t="shared" si="75"/>
        <v/>
      </c>
      <c r="GO20" s="1515"/>
      <c r="GP20" s="1487" t="str">
        <f>IF(AND(DU20&lt;&gt;"",DV20="x"),DU20,"")</f>
        <v/>
      </c>
      <c r="GQ20" s="1515"/>
      <c r="GR20" s="1487" t="str">
        <f t="shared" si="77"/>
        <v/>
      </c>
      <c r="GS20" s="1515"/>
      <c r="GT20" s="1487" t="str">
        <f t="shared" si="78"/>
        <v/>
      </c>
      <c r="GU20" s="1500"/>
      <c r="GV20" s="1497" t="str">
        <f t="shared" si="154"/>
        <v/>
      </c>
      <c r="GW20" s="1515"/>
      <c r="GX20" s="1487" t="str">
        <f>IF(AND(EC20&lt;&gt;"",ED20="x"),EC20,"")</f>
        <v/>
      </c>
      <c r="GY20" s="1517"/>
      <c r="GZ20" s="1494" t="str">
        <f t="shared" si="156"/>
        <v/>
      </c>
      <c r="HA20" s="1515"/>
      <c r="HB20" s="1490" t="str">
        <f t="shared" si="79"/>
        <v/>
      </c>
      <c r="HC20" s="1515"/>
      <c r="HD20" s="1490" t="str">
        <f t="shared" si="80"/>
        <v/>
      </c>
      <c r="HE20" s="1515"/>
      <c r="HF20" s="1490" t="str">
        <f t="shared" si="81"/>
        <v/>
      </c>
      <c r="HG20" s="1515"/>
      <c r="HH20" s="1490" t="str">
        <f t="shared" si="82"/>
        <v/>
      </c>
      <c r="HI20" s="1500"/>
      <c r="HJ20" s="1506" t="str">
        <f t="shared" si="83"/>
        <v/>
      </c>
      <c r="HK20" s="1515"/>
      <c r="HL20" s="1490" t="str">
        <f t="shared" si="157"/>
        <v/>
      </c>
      <c r="HM20" s="1517"/>
      <c r="HN20" s="1503" t="str">
        <f t="shared" si="84"/>
        <v/>
      </c>
      <c r="HO20" s="1515"/>
      <c r="HP20" s="1487" t="str">
        <f t="shared" si="85"/>
        <v/>
      </c>
      <c r="HQ20" s="1515"/>
      <c r="HR20" s="1487" t="str">
        <f t="shared" si="86"/>
        <v/>
      </c>
      <c r="HS20" s="1515"/>
      <c r="HT20" s="1487" t="str">
        <f t="shared" si="87"/>
        <v/>
      </c>
      <c r="HU20" s="1515"/>
      <c r="HV20" s="1487" t="str">
        <f t="shared" si="88"/>
        <v/>
      </c>
      <c r="HW20" s="1500"/>
      <c r="HX20" s="1497" t="str">
        <f t="shared" si="89"/>
        <v/>
      </c>
      <c r="HY20" s="1515"/>
      <c r="HZ20" s="1487" t="str">
        <f t="shared" si="90"/>
        <v/>
      </c>
      <c r="IA20" s="1517"/>
      <c r="IB20" s="1494" t="str">
        <f t="shared" si="91"/>
        <v/>
      </c>
      <c r="IC20" s="1515"/>
      <c r="ID20" s="1490" t="str">
        <f t="shared" si="92"/>
        <v/>
      </c>
      <c r="IE20" s="1515"/>
      <c r="IF20" s="1490" t="str">
        <f t="shared" si="93"/>
        <v/>
      </c>
      <c r="IG20" s="1515"/>
      <c r="IH20" s="1490" t="str">
        <f t="shared" si="94"/>
        <v/>
      </c>
      <c r="II20" s="1515"/>
      <c r="IJ20" s="1490" t="str">
        <f t="shared" si="95"/>
        <v/>
      </c>
      <c r="IK20" s="1500"/>
      <c r="IL20" s="1506" t="str">
        <f t="shared" si="96"/>
        <v/>
      </c>
      <c r="IM20" s="1515"/>
      <c r="IN20" s="1490" t="str">
        <f t="shared" si="97"/>
        <v/>
      </c>
      <c r="IO20" s="1517"/>
      <c r="IP20" s="1509" t="str">
        <f t="shared" si="98"/>
        <v/>
      </c>
      <c r="IQ20" s="1515"/>
      <c r="IR20" s="1422" t="str">
        <f t="shared" si="99"/>
        <v/>
      </c>
      <c r="IS20" s="1515"/>
      <c r="IT20" s="1422" t="str">
        <f>IF(AND(FY20&lt;&gt;"",FZ20="x"),FY20,"")</f>
        <v/>
      </c>
      <c r="IU20" s="1515"/>
      <c r="IV20" s="1422" t="str">
        <f t="shared" si="101"/>
        <v/>
      </c>
      <c r="IW20" s="1515"/>
      <c r="IX20" s="1422" t="str">
        <f t="shared" si="102"/>
        <v/>
      </c>
      <c r="IY20" s="1500"/>
      <c r="IZ20" s="1512" t="str">
        <f t="shared" si="103"/>
        <v/>
      </c>
      <c r="JA20" s="1515"/>
      <c r="JB20" s="1422" t="str">
        <f t="shared" si="104"/>
        <v/>
      </c>
      <c r="JC20" s="1517"/>
      <c r="JE20" s="1571">
        <f t="shared" si="158"/>
        <v>0</v>
      </c>
      <c r="JF20" s="1555">
        <f t="shared" si="159"/>
        <v>0</v>
      </c>
      <c r="JG20" s="1555">
        <f t="shared" si="160"/>
        <v>0</v>
      </c>
      <c r="JH20" s="1555">
        <f t="shared" si="161"/>
        <v>0</v>
      </c>
      <c r="JI20" s="1579">
        <f t="shared" si="162"/>
        <v>0</v>
      </c>
      <c r="JJ20" s="1549"/>
      <c r="JK20" s="1549"/>
      <c r="JL20" s="38"/>
      <c r="JM20" s="38"/>
      <c r="JN20" s="4182"/>
      <c r="JO20" s="1604" t="str">
        <f t="shared" si="178"/>
        <v/>
      </c>
      <c r="JP20" s="1563"/>
      <c r="JQ20" s="1563" t="str">
        <f t="shared" si="105"/>
        <v/>
      </c>
      <c r="JR20" s="1563"/>
      <c r="JS20" s="1563" t="str">
        <f t="shared" si="106"/>
        <v/>
      </c>
      <c r="JT20" s="1563"/>
      <c r="JU20" s="1563" t="str">
        <f t="shared" si="107"/>
        <v/>
      </c>
      <c r="JV20" s="1563"/>
      <c r="JW20" s="1563" t="str">
        <f>IF(AND(DY20&gt;0,DZ20&lt;&gt;"x"),1,"")</f>
        <v/>
      </c>
      <c r="JX20" s="1563"/>
      <c r="JY20" s="1563" t="str">
        <f t="shared" si="109"/>
        <v/>
      </c>
      <c r="JZ20" s="1563"/>
      <c r="KA20" s="1563" t="str">
        <f t="shared" si="110"/>
        <v/>
      </c>
      <c r="KB20" s="1563"/>
      <c r="KC20" s="1563" t="str">
        <f t="shared" si="111"/>
        <v/>
      </c>
      <c r="KD20" s="1563"/>
      <c r="KE20" s="1563" t="str">
        <f t="shared" si="112"/>
        <v/>
      </c>
      <c r="KF20" s="1563"/>
      <c r="KG20" s="1563" t="str">
        <f t="shared" si="113"/>
        <v/>
      </c>
      <c r="KH20" s="1563"/>
      <c r="KI20" s="1563" t="str">
        <f t="shared" si="114"/>
        <v/>
      </c>
      <c r="KJ20" s="1563"/>
      <c r="KK20" s="1563" t="str">
        <f t="shared" si="115"/>
        <v/>
      </c>
      <c r="KL20" s="1563"/>
      <c r="KM20" s="1563" t="str">
        <f t="shared" si="116"/>
        <v/>
      </c>
      <c r="KN20" s="1563"/>
      <c r="KO20" s="1563" t="str">
        <f t="shared" si="117"/>
        <v/>
      </c>
      <c r="KP20" s="1563"/>
      <c r="KQ20" s="1563" t="str">
        <f t="shared" si="118"/>
        <v/>
      </c>
      <c r="KR20" s="1563"/>
      <c r="KS20" s="1563" t="str">
        <f t="shared" si="119"/>
        <v/>
      </c>
      <c r="KT20" s="1563"/>
      <c r="KU20" s="1563" t="str">
        <f>IF(AND(EW20&gt;0,EX20&lt;&gt;"x"),1,"")</f>
        <v/>
      </c>
      <c r="KV20" s="1563"/>
      <c r="KW20" s="1563" t="str">
        <f t="shared" si="120"/>
        <v/>
      </c>
      <c r="KX20" s="1563"/>
      <c r="KY20" s="1563" t="str">
        <f t="shared" si="121"/>
        <v/>
      </c>
      <c r="KZ20" s="1563"/>
      <c r="LA20" s="1563" t="str">
        <f t="shared" si="122"/>
        <v/>
      </c>
      <c r="LB20" s="1563"/>
      <c r="LC20" s="1563" t="str">
        <f t="shared" si="123"/>
        <v/>
      </c>
      <c r="LD20" s="1563"/>
      <c r="LE20" s="1563" t="str">
        <f t="shared" si="124"/>
        <v/>
      </c>
      <c r="LF20" s="1563"/>
      <c r="LG20" s="1563" t="str">
        <f t="shared" si="125"/>
        <v/>
      </c>
      <c r="LH20" s="1563"/>
      <c r="LI20" s="1563" t="str">
        <f t="shared" si="126"/>
        <v/>
      </c>
      <c r="LJ20" s="1563"/>
      <c r="LK20" s="1563" t="str">
        <f t="shared" si="127"/>
        <v/>
      </c>
      <c r="LL20" s="1563"/>
      <c r="LM20" s="1563" t="str">
        <f t="shared" si="128"/>
        <v/>
      </c>
      <c r="LN20" s="1563"/>
      <c r="LO20" s="1563" t="str">
        <f t="shared" si="129"/>
        <v/>
      </c>
      <c r="LP20" s="1563"/>
      <c r="LQ20" s="1563" t="str">
        <f t="shared" si="130"/>
        <v/>
      </c>
      <c r="LR20" s="1563"/>
      <c r="LS20" s="1563" t="str">
        <f t="shared" si="131"/>
        <v/>
      </c>
      <c r="LT20" s="1563"/>
      <c r="LU20" s="1563" t="str">
        <f t="shared" si="132"/>
        <v/>
      </c>
      <c r="LV20" s="1563"/>
      <c r="LW20" s="1563" t="str">
        <f t="shared" si="133"/>
        <v/>
      </c>
      <c r="LX20" s="1563"/>
      <c r="LY20" s="1563" t="str">
        <f t="shared" si="134"/>
        <v/>
      </c>
      <c r="LZ20" s="1563"/>
      <c r="MA20" s="1563" t="str">
        <f t="shared" si="135"/>
        <v/>
      </c>
      <c r="MB20" s="1563"/>
      <c r="MC20" s="1563" t="str">
        <f t="shared" si="136"/>
        <v/>
      </c>
      <c r="MD20" s="1563"/>
      <c r="ME20" s="1563" t="str">
        <f t="shared" si="137"/>
        <v/>
      </c>
      <c r="MF20" s="1563"/>
      <c r="MG20" s="1572">
        <f>SUM(JO20:MF20)</f>
        <v>0</v>
      </c>
      <c r="MH20" s="38"/>
      <c r="MI20" s="1571">
        <f t="shared" si="164"/>
        <v>0</v>
      </c>
      <c r="MJ20" s="1555">
        <f t="shared" si="138"/>
        <v>0</v>
      </c>
      <c r="MK20" s="1555">
        <f>SUMIF($JO$14:$MF$14,MK$15,$JO20:$MF20)</f>
        <v>0</v>
      </c>
      <c r="ML20" s="1555">
        <f t="shared" si="138"/>
        <v>0</v>
      </c>
      <c r="MM20" s="1555">
        <f t="shared" si="138"/>
        <v>0</v>
      </c>
      <c r="MN20" s="1555">
        <f t="shared" si="138"/>
        <v>0</v>
      </c>
      <c r="MO20" s="1579">
        <f t="shared" si="138"/>
        <v>0</v>
      </c>
      <c r="MP20" s="38">
        <f t="shared" si="165"/>
        <v>0</v>
      </c>
      <c r="MQ20" s="38"/>
      <c r="MR20" s="1557"/>
      <c r="MS20" s="1557"/>
      <c r="MT20" s="1557"/>
      <c r="MU20" s="1557"/>
      <c r="MV20" s="1557"/>
      <c r="MW20" s="1557"/>
      <c r="MX20" s="1557"/>
      <c r="MY20" s="1537"/>
      <c r="MZ20" s="1600"/>
      <c r="NA20" s="38"/>
      <c r="NB20" s="1585">
        <f t="shared" si="166"/>
        <v>0</v>
      </c>
      <c r="NC20" s="1554">
        <f t="shared" si="167"/>
        <v>0</v>
      </c>
      <c r="ND20" s="1554">
        <f t="shared" si="168"/>
        <v>0</v>
      </c>
      <c r="NE20" s="1554">
        <f t="shared" si="169"/>
        <v>0</v>
      </c>
      <c r="NF20" s="1554">
        <f t="shared" si="170"/>
        <v>0</v>
      </c>
      <c r="NG20" s="1554">
        <f t="shared" si="171"/>
        <v>0</v>
      </c>
      <c r="NH20" s="1554">
        <f t="shared" si="172"/>
        <v>0</v>
      </c>
      <c r="NI20" s="1586">
        <f t="shared" si="173"/>
        <v>0</v>
      </c>
    </row>
    <row r="21" spans="3:383" s="1347" customFormat="1" ht="11.25" customHeight="1" thickBot="1">
      <c r="C21" s="1416" t="str">
        <f t="shared" si="139"/>
        <v>D</v>
      </c>
      <c r="D21" s="1450"/>
      <c r="E21" s="1450"/>
      <c r="F21" s="1450"/>
      <c r="G21" s="1450"/>
      <c r="H21" s="1450"/>
      <c r="I21" s="1450"/>
      <c r="J21" s="751"/>
      <c r="L21" s="1279" t="str">
        <f t="shared" si="140"/>
        <v>D</v>
      </c>
      <c r="M21" s="1417">
        <f t="shared" si="141"/>
        <v>0</v>
      </c>
      <c r="N21" s="1417">
        <f t="shared" si="141"/>
        <v>0</v>
      </c>
      <c r="O21" s="1417">
        <f t="shared" si="141"/>
        <v>0</v>
      </c>
      <c r="P21" s="1417">
        <f t="shared" si="141"/>
        <v>0</v>
      </c>
      <c r="Q21" s="1417">
        <f t="shared" si="141"/>
        <v>0</v>
      </c>
      <c r="R21" s="1418"/>
      <c r="S21" s="1418"/>
      <c r="T21" s="1418"/>
      <c r="V21" s="1597"/>
      <c r="W21" s="1537"/>
      <c r="X21" s="1537"/>
      <c r="Y21" s="1537"/>
      <c r="Z21" s="1537"/>
      <c r="AA21" s="1537"/>
      <c r="AB21" s="1537"/>
      <c r="AC21" s="1537"/>
      <c r="AD21" s="1537"/>
      <c r="AE21" s="1537"/>
      <c r="AF21" s="1537"/>
      <c r="AG21" s="1537"/>
      <c r="AH21" s="1537"/>
      <c r="AI21" s="1537"/>
      <c r="AJ21" s="1537"/>
      <c r="AK21" s="1537"/>
      <c r="AL21" s="1537"/>
      <c r="AM21" s="1537"/>
      <c r="AN21" s="1537"/>
      <c r="AO21" s="1537"/>
      <c r="AP21" s="1537"/>
      <c r="AQ21" s="1537"/>
      <c r="AR21" s="1537"/>
      <c r="AS21" s="1537"/>
      <c r="AT21" s="1537"/>
      <c r="AU21" s="1537"/>
      <c r="AV21" s="1537"/>
      <c r="AW21" s="1537"/>
      <c r="AX21" s="1537"/>
      <c r="AY21" s="1537"/>
      <c r="AZ21" s="1537"/>
      <c r="BA21" s="1537"/>
      <c r="BB21" s="1537"/>
      <c r="BC21" s="1537"/>
      <c r="BD21" s="1537"/>
      <c r="BE21" s="1537"/>
      <c r="BF21" s="1537"/>
      <c r="BG21" s="1537"/>
      <c r="BH21" s="1537"/>
      <c r="BI21" s="1537"/>
      <c r="BJ21" s="1537"/>
      <c r="BK21" s="1537"/>
      <c r="BL21" s="1537"/>
      <c r="BM21" s="1537"/>
      <c r="BN21" s="1537"/>
      <c r="BO21" s="1537"/>
      <c r="BP21" s="1537"/>
      <c r="BQ21" s="1537"/>
      <c r="BR21" s="1537"/>
      <c r="BS21" s="1537"/>
      <c r="BT21" s="1537"/>
      <c r="BU21" s="1537"/>
      <c r="BV21" s="1537"/>
      <c r="BW21" s="1537"/>
      <c r="BX21" s="1537"/>
      <c r="BY21" s="1537"/>
      <c r="BZ21" s="1537"/>
      <c r="CA21" s="1537"/>
      <c r="CB21" s="1537"/>
      <c r="CC21" s="1537"/>
      <c r="CD21" s="1537"/>
      <c r="CE21" s="1537"/>
      <c r="CF21" s="1537"/>
      <c r="CG21" s="1537"/>
      <c r="CH21" s="1537"/>
      <c r="CI21" s="1537"/>
      <c r="CJ21" s="1537"/>
      <c r="CK21" s="1537"/>
      <c r="CL21" s="1537"/>
      <c r="CM21" s="5074"/>
      <c r="CN21" s="2401" t="str">
        <f>IF(CM20="","",(CM20&amp;(COUNTIF($CM$16:CM21,CM20))))</f>
        <v>03</v>
      </c>
      <c r="CO21" s="1471" t="str">
        <f t="shared" ref="CO21" si="186">CO20</f>
        <v/>
      </c>
      <c r="CP21" s="1420" t="str">
        <f t="shared" ref="CP21" si="187">DO20&amp;DP21</f>
        <v>D</v>
      </c>
      <c r="CQ21" s="1417">
        <f t="shared" si="142"/>
        <v>0</v>
      </c>
      <c r="CR21" s="1417">
        <f t="shared" si="143"/>
        <v>0</v>
      </c>
      <c r="CS21" s="1417">
        <f t="shared" si="144"/>
        <v>0</v>
      </c>
      <c r="CT21" s="1417">
        <f t="shared" si="145"/>
        <v>0</v>
      </c>
      <c r="CU21" s="1417">
        <f t="shared" si="146"/>
        <v>0</v>
      </c>
      <c r="CW21" s="1457" t="str">
        <f>IFERROR((VLOOKUP(CN21,'BİLGİ GİR'!$V$170:$AA$182,6,0)),"")</f>
        <v/>
      </c>
      <c r="CX21" s="5074"/>
      <c r="CY21" s="1427" t="s">
        <v>8</v>
      </c>
      <c r="CZ21" s="1444">
        <f>'BİLGİ GİR'!CC172</f>
        <v>0</v>
      </c>
      <c r="DA21" s="1446"/>
      <c r="DB21" s="1444">
        <f>'BİLGİ GİR'!CE172</f>
        <v>0</v>
      </c>
      <c r="DC21" s="1446"/>
      <c r="DD21" s="1444">
        <f>'BİLGİ GİR'!CG172</f>
        <v>0</v>
      </c>
      <c r="DE21" s="1446"/>
      <c r="DF21" s="1444">
        <f>'BİLGİ GİR'!CI172</f>
        <v>0</v>
      </c>
      <c r="DG21" s="1446"/>
      <c r="DH21" s="1444">
        <f>'BİLGİ GİR'!CK172</f>
        <v>0</v>
      </c>
      <c r="DI21" s="1446"/>
      <c r="DJ21" s="1444">
        <f>'BİLGİ GİR'!CM172</f>
        <v>0</v>
      </c>
      <c r="DK21" s="1446"/>
      <c r="DL21" s="1444">
        <f>'BİLGİ GİR'!CO172</f>
        <v>0</v>
      </c>
      <c r="DM21" s="1446"/>
      <c r="DN21" s="33"/>
      <c r="DO21" s="5092"/>
      <c r="DP21" s="2267" t="s">
        <v>8</v>
      </c>
      <c r="DQ21" s="2241">
        <f t="shared" si="147"/>
        <v>0</v>
      </c>
      <c r="DR21" s="3857"/>
      <c r="DS21" s="2242">
        <f t="shared" si="46"/>
        <v>0</v>
      </c>
      <c r="DT21" s="3857"/>
      <c r="DU21" s="2242">
        <f t="shared" si="47"/>
        <v>0</v>
      </c>
      <c r="DV21" s="3857"/>
      <c r="DW21" s="2242">
        <f t="shared" si="48"/>
        <v>0</v>
      </c>
      <c r="DX21" s="3857"/>
      <c r="DY21" s="2242">
        <f t="shared" si="49"/>
        <v>0</v>
      </c>
      <c r="DZ21" s="3857"/>
      <c r="EA21" s="2243">
        <f t="shared" si="50"/>
        <v>0</v>
      </c>
      <c r="EB21" s="3857"/>
      <c r="EC21" s="2245">
        <f t="shared" si="148"/>
        <v>0</v>
      </c>
      <c r="ED21" s="3857"/>
      <c r="EE21" s="2241">
        <f t="shared" si="149"/>
        <v>0</v>
      </c>
      <c r="EF21" s="3857"/>
      <c r="EG21" s="2242">
        <f t="shared" si="51"/>
        <v>0</v>
      </c>
      <c r="EH21" s="3857"/>
      <c r="EI21" s="2242">
        <f t="shared" si="52"/>
        <v>0</v>
      </c>
      <c r="EJ21" s="3857"/>
      <c r="EK21" s="2242">
        <f t="shared" si="53"/>
        <v>0</v>
      </c>
      <c r="EL21" s="3857"/>
      <c r="EM21" s="2242">
        <f t="shared" si="54"/>
        <v>0</v>
      </c>
      <c r="EN21" s="3857"/>
      <c r="EO21" s="2243">
        <f t="shared" si="55"/>
        <v>0</v>
      </c>
      <c r="EP21" s="3857"/>
      <c r="EQ21" s="2245">
        <f t="shared" si="56"/>
        <v>0</v>
      </c>
      <c r="ER21" s="3857"/>
      <c r="ES21" s="2241">
        <f t="shared" si="150"/>
        <v>0</v>
      </c>
      <c r="ET21" s="3857"/>
      <c r="EU21" s="2242">
        <f t="shared" si="57"/>
        <v>0</v>
      </c>
      <c r="EV21" s="3857"/>
      <c r="EW21" s="2242">
        <f t="shared" si="58"/>
        <v>0</v>
      </c>
      <c r="EX21" s="3857"/>
      <c r="EY21" s="2242">
        <f t="shared" si="59"/>
        <v>0</v>
      </c>
      <c r="EZ21" s="3857"/>
      <c r="FA21" s="2242">
        <f t="shared" si="60"/>
        <v>0</v>
      </c>
      <c r="FB21" s="3857"/>
      <c r="FC21" s="2243">
        <f t="shared" si="61"/>
        <v>0</v>
      </c>
      <c r="FD21" s="2244"/>
      <c r="FE21" s="2245">
        <f t="shared" si="62"/>
        <v>0</v>
      </c>
      <c r="FF21" s="2244"/>
      <c r="FG21" s="2241">
        <f t="shared" si="151"/>
        <v>0</v>
      </c>
      <c r="FH21" s="3857"/>
      <c r="FI21" s="2242">
        <f t="shared" si="63"/>
        <v>0</v>
      </c>
      <c r="FJ21" s="3857"/>
      <c r="FK21" s="2242">
        <f t="shared" si="64"/>
        <v>0</v>
      </c>
      <c r="FL21" s="3857"/>
      <c r="FM21" s="2242">
        <f t="shared" si="65"/>
        <v>0</v>
      </c>
      <c r="FN21" s="3857"/>
      <c r="FO21" s="2242">
        <f t="shared" si="66"/>
        <v>0</v>
      </c>
      <c r="FP21" s="3857"/>
      <c r="FQ21" s="2243">
        <f t="shared" si="67"/>
        <v>0</v>
      </c>
      <c r="FR21" s="3857"/>
      <c r="FS21" s="2245">
        <f t="shared" si="68"/>
        <v>0</v>
      </c>
      <c r="FT21" s="3857"/>
      <c r="FU21" s="2241">
        <f t="shared" si="152"/>
        <v>0</v>
      </c>
      <c r="FV21" s="3857"/>
      <c r="FW21" s="2242">
        <f t="shared" si="69"/>
        <v>0</v>
      </c>
      <c r="FX21" s="3857"/>
      <c r="FY21" s="2242">
        <f t="shared" si="70"/>
        <v>0</v>
      </c>
      <c r="FZ21" s="3857"/>
      <c r="GA21" s="2242">
        <f t="shared" si="71"/>
        <v>0</v>
      </c>
      <c r="GB21" s="3857"/>
      <c r="GC21" s="2242">
        <f t="shared" si="72"/>
        <v>0</v>
      </c>
      <c r="GD21" s="3857"/>
      <c r="GE21" s="2243">
        <f t="shared" si="73"/>
        <v>0</v>
      </c>
      <c r="GF21" s="3857"/>
      <c r="GG21" s="2245">
        <f t="shared" si="74"/>
        <v>0</v>
      </c>
      <c r="GH21" s="3863"/>
      <c r="GK21" s="4109"/>
      <c r="GL21" s="1487" t="str">
        <f t="shared" si="153"/>
        <v/>
      </c>
      <c r="GM21" s="1515"/>
      <c r="GN21" s="1487" t="str">
        <f t="shared" si="75"/>
        <v/>
      </c>
      <c r="GO21" s="1515"/>
      <c r="GP21" s="1487" t="str">
        <f t="shared" si="76"/>
        <v/>
      </c>
      <c r="GQ21" s="1515"/>
      <c r="GR21" s="1487" t="str">
        <f t="shared" si="77"/>
        <v/>
      </c>
      <c r="GS21" s="1515"/>
      <c r="GT21" s="1487" t="str">
        <f t="shared" si="78"/>
        <v/>
      </c>
      <c r="GU21" s="1500"/>
      <c r="GV21" s="1497" t="str">
        <f t="shared" si="154"/>
        <v/>
      </c>
      <c r="GW21" s="1515"/>
      <c r="GX21" s="1487" t="str">
        <f t="shared" si="155"/>
        <v/>
      </c>
      <c r="GY21" s="1517"/>
      <c r="GZ21" s="1494" t="str">
        <f t="shared" si="156"/>
        <v/>
      </c>
      <c r="HA21" s="1515"/>
      <c r="HB21" s="1490" t="str">
        <f t="shared" si="79"/>
        <v/>
      </c>
      <c r="HC21" s="1515"/>
      <c r="HD21" s="1490" t="str">
        <f t="shared" si="80"/>
        <v/>
      </c>
      <c r="HE21" s="1515"/>
      <c r="HF21" s="1490" t="str">
        <f t="shared" si="81"/>
        <v/>
      </c>
      <c r="HG21" s="1515"/>
      <c r="HH21" s="1490" t="str">
        <f t="shared" si="82"/>
        <v/>
      </c>
      <c r="HI21" s="1500"/>
      <c r="HJ21" s="1506" t="str">
        <f t="shared" si="83"/>
        <v/>
      </c>
      <c r="HK21" s="1515"/>
      <c r="HL21" s="1490" t="str">
        <f t="shared" si="157"/>
        <v/>
      </c>
      <c r="HM21" s="1517"/>
      <c r="HN21" s="1503" t="str">
        <f t="shared" si="84"/>
        <v/>
      </c>
      <c r="HO21" s="1515"/>
      <c r="HP21" s="1487" t="str">
        <f t="shared" si="85"/>
        <v/>
      </c>
      <c r="HQ21" s="1515"/>
      <c r="HR21" s="1487" t="str">
        <f t="shared" si="86"/>
        <v/>
      </c>
      <c r="HS21" s="1515"/>
      <c r="HT21" s="1487" t="str">
        <f t="shared" si="87"/>
        <v/>
      </c>
      <c r="HU21" s="1515"/>
      <c r="HV21" s="1487" t="str">
        <f t="shared" si="88"/>
        <v/>
      </c>
      <c r="HW21" s="1500"/>
      <c r="HX21" s="1497" t="str">
        <f t="shared" si="89"/>
        <v/>
      </c>
      <c r="HY21" s="1515"/>
      <c r="HZ21" s="1487" t="str">
        <f t="shared" si="90"/>
        <v/>
      </c>
      <c r="IA21" s="1517"/>
      <c r="IB21" s="1494" t="str">
        <f t="shared" si="91"/>
        <v/>
      </c>
      <c r="IC21" s="1515"/>
      <c r="ID21" s="1490" t="str">
        <f t="shared" si="92"/>
        <v/>
      </c>
      <c r="IE21" s="1515"/>
      <c r="IF21" s="1490" t="str">
        <f t="shared" si="93"/>
        <v/>
      </c>
      <c r="IG21" s="1515"/>
      <c r="IH21" s="1490" t="str">
        <f t="shared" si="94"/>
        <v/>
      </c>
      <c r="II21" s="1515"/>
      <c r="IJ21" s="1490" t="str">
        <f t="shared" si="95"/>
        <v/>
      </c>
      <c r="IK21" s="1500"/>
      <c r="IL21" s="1506" t="str">
        <f t="shared" si="96"/>
        <v/>
      </c>
      <c r="IM21" s="1515"/>
      <c r="IN21" s="1490" t="str">
        <f t="shared" si="97"/>
        <v/>
      </c>
      <c r="IO21" s="1517"/>
      <c r="IP21" s="1509" t="str">
        <f t="shared" si="98"/>
        <v/>
      </c>
      <c r="IQ21" s="1515"/>
      <c r="IR21" s="1422" t="str">
        <f t="shared" si="99"/>
        <v/>
      </c>
      <c r="IS21" s="1515"/>
      <c r="IT21" s="1422" t="str">
        <f t="shared" si="100"/>
        <v/>
      </c>
      <c r="IU21" s="1515"/>
      <c r="IV21" s="1422" t="str">
        <f t="shared" si="101"/>
        <v/>
      </c>
      <c r="IW21" s="1515"/>
      <c r="IX21" s="1422" t="str">
        <f t="shared" si="102"/>
        <v/>
      </c>
      <c r="IY21" s="1500"/>
      <c r="IZ21" s="1512" t="str">
        <f t="shared" si="103"/>
        <v/>
      </c>
      <c r="JA21" s="1515"/>
      <c r="JB21" s="1422" t="str">
        <f t="shared" si="104"/>
        <v/>
      </c>
      <c r="JC21" s="1517"/>
      <c r="JE21" s="1571">
        <f t="shared" si="158"/>
        <v>0</v>
      </c>
      <c r="JF21" s="1555">
        <f t="shared" si="159"/>
        <v>0</v>
      </c>
      <c r="JG21" s="1555">
        <f t="shared" si="160"/>
        <v>0</v>
      </c>
      <c r="JH21" s="1555">
        <f t="shared" si="161"/>
        <v>0</v>
      </c>
      <c r="JI21" s="1579">
        <f t="shared" si="162"/>
        <v>0</v>
      </c>
      <c r="JJ21" s="1549"/>
      <c r="JK21" s="1549"/>
      <c r="JL21" s="38"/>
      <c r="JM21" s="38"/>
      <c r="JN21" s="4182"/>
      <c r="JO21" s="1604" t="str">
        <f t="shared" si="178"/>
        <v/>
      </c>
      <c r="JP21" s="1563"/>
      <c r="JQ21" s="1563" t="str">
        <f t="shared" si="105"/>
        <v/>
      </c>
      <c r="JR21" s="1563"/>
      <c r="JS21" s="1563" t="str">
        <f t="shared" si="106"/>
        <v/>
      </c>
      <c r="JT21" s="1563"/>
      <c r="JU21" s="1563" t="str">
        <f t="shared" si="107"/>
        <v/>
      </c>
      <c r="JV21" s="1563"/>
      <c r="JW21" s="1563" t="str">
        <f>IF(AND(DY21&gt;0,DZ21&lt;&gt;"x"),1,"")</f>
        <v/>
      </c>
      <c r="JX21" s="1563"/>
      <c r="JY21" s="1563" t="str">
        <f t="shared" si="109"/>
        <v/>
      </c>
      <c r="JZ21" s="1563"/>
      <c r="KA21" s="1563" t="str">
        <f t="shared" si="110"/>
        <v/>
      </c>
      <c r="KB21" s="1563"/>
      <c r="KC21" s="1563" t="str">
        <f t="shared" si="111"/>
        <v/>
      </c>
      <c r="KD21" s="1563"/>
      <c r="KE21" s="1563" t="str">
        <f t="shared" si="112"/>
        <v/>
      </c>
      <c r="KF21" s="1563"/>
      <c r="KG21" s="1563" t="str">
        <f t="shared" si="113"/>
        <v/>
      </c>
      <c r="KH21" s="1563"/>
      <c r="KI21" s="1563" t="str">
        <f t="shared" si="114"/>
        <v/>
      </c>
      <c r="KJ21" s="1563"/>
      <c r="KK21" s="1563" t="str">
        <f t="shared" si="115"/>
        <v/>
      </c>
      <c r="KL21" s="1563"/>
      <c r="KM21" s="1563" t="str">
        <f t="shared" si="116"/>
        <v/>
      </c>
      <c r="KN21" s="1563"/>
      <c r="KO21" s="1563" t="str">
        <f t="shared" si="117"/>
        <v/>
      </c>
      <c r="KP21" s="1563"/>
      <c r="KQ21" s="1563" t="str">
        <f t="shared" si="118"/>
        <v/>
      </c>
      <c r="KR21" s="1563"/>
      <c r="KS21" s="1563" t="str">
        <f t="shared" si="119"/>
        <v/>
      </c>
      <c r="KT21" s="1563"/>
      <c r="KU21" s="1563" t="str">
        <f t="shared" si="179"/>
        <v/>
      </c>
      <c r="KV21" s="1563"/>
      <c r="KW21" s="1563" t="str">
        <f t="shared" si="120"/>
        <v/>
      </c>
      <c r="KX21" s="1563"/>
      <c r="KY21" s="1563" t="str">
        <f t="shared" si="121"/>
        <v/>
      </c>
      <c r="KZ21" s="1563"/>
      <c r="LA21" s="1563" t="str">
        <f t="shared" si="122"/>
        <v/>
      </c>
      <c r="LB21" s="1563"/>
      <c r="LC21" s="1563" t="str">
        <f t="shared" si="123"/>
        <v/>
      </c>
      <c r="LD21" s="1563"/>
      <c r="LE21" s="1563" t="str">
        <f t="shared" si="124"/>
        <v/>
      </c>
      <c r="LF21" s="1563"/>
      <c r="LG21" s="1563" t="str">
        <f t="shared" si="125"/>
        <v/>
      </c>
      <c r="LH21" s="1563"/>
      <c r="LI21" s="1563" t="str">
        <f t="shared" si="126"/>
        <v/>
      </c>
      <c r="LJ21" s="1563"/>
      <c r="LK21" s="1563" t="str">
        <f t="shared" si="127"/>
        <v/>
      </c>
      <c r="LL21" s="1563"/>
      <c r="LM21" s="1563" t="str">
        <f t="shared" si="128"/>
        <v/>
      </c>
      <c r="LN21" s="1563"/>
      <c r="LO21" s="1563" t="str">
        <f t="shared" si="129"/>
        <v/>
      </c>
      <c r="LP21" s="1563"/>
      <c r="LQ21" s="1563" t="str">
        <f t="shared" si="130"/>
        <v/>
      </c>
      <c r="LR21" s="1563"/>
      <c r="LS21" s="1563" t="str">
        <f t="shared" si="131"/>
        <v/>
      </c>
      <c r="LT21" s="1563"/>
      <c r="LU21" s="1563" t="str">
        <f t="shared" si="132"/>
        <v/>
      </c>
      <c r="LV21" s="1563"/>
      <c r="LW21" s="1563" t="str">
        <f t="shared" si="133"/>
        <v/>
      </c>
      <c r="LX21" s="1563"/>
      <c r="LY21" s="1563" t="str">
        <f t="shared" si="134"/>
        <v/>
      </c>
      <c r="LZ21" s="1563"/>
      <c r="MA21" s="1563" t="str">
        <f t="shared" si="135"/>
        <v/>
      </c>
      <c r="MB21" s="1563"/>
      <c r="MC21" s="1563" t="str">
        <f t="shared" si="136"/>
        <v/>
      </c>
      <c r="MD21" s="1563"/>
      <c r="ME21" s="1563" t="str">
        <f t="shared" si="137"/>
        <v/>
      </c>
      <c r="MF21" s="1563"/>
      <c r="MG21" s="1572">
        <f t="shared" si="163"/>
        <v>0</v>
      </c>
      <c r="MH21" s="38"/>
      <c r="MI21" s="1571">
        <f t="shared" si="164"/>
        <v>0</v>
      </c>
      <c r="MJ21" s="1555">
        <f t="shared" si="138"/>
        <v>0</v>
      </c>
      <c r="MK21" s="1555">
        <f t="shared" si="138"/>
        <v>0</v>
      </c>
      <c r="ML21" s="1555">
        <f t="shared" si="138"/>
        <v>0</v>
      </c>
      <c r="MM21" s="1555">
        <f t="shared" si="138"/>
        <v>0</v>
      </c>
      <c r="MN21" s="1555">
        <f t="shared" si="138"/>
        <v>0</v>
      </c>
      <c r="MO21" s="1579">
        <f t="shared" si="138"/>
        <v>0</v>
      </c>
      <c r="MP21" s="38">
        <f t="shared" si="165"/>
        <v>0</v>
      </c>
      <c r="MQ21" s="38"/>
      <c r="MR21" s="1557"/>
      <c r="MS21" s="1557"/>
      <c r="MT21" s="1557"/>
      <c r="MU21" s="1557"/>
      <c r="MV21" s="1557"/>
      <c r="MW21" s="1557"/>
      <c r="MX21" s="1557"/>
      <c r="MY21" s="1537"/>
      <c r="MZ21" s="1600"/>
      <c r="NA21" s="38"/>
      <c r="NB21" s="1585">
        <f t="shared" si="166"/>
        <v>0</v>
      </c>
      <c r="NC21" s="1554">
        <f t="shared" si="167"/>
        <v>0</v>
      </c>
      <c r="ND21" s="1554">
        <f t="shared" si="168"/>
        <v>0</v>
      </c>
      <c r="NE21" s="1554">
        <f t="shared" si="169"/>
        <v>0</v>
      </c>
      <c r="NF21" s="1554">
        <f t="shared" si="170"/>
        <v>0</v>
      </c>
      <c r="NG21" s="1554">
        <f t="shared" si="171"/>
        <v>0</v>
      </c>
      <c r="NH21" s="1554">
        <f t="shared" si="172"/>
        <v>0</v>
      </c>
      <c r="NI21" s="1586">
        <f t="shared" si="173"/>
        <v>0</v>
      </c>
      <c r="NK21" s="5104" t="s">
        <v>220</v>
      </c>
      <c r="NL21" s="5104"/>
      <c r="NM21" s="5104"/>
      <c r="NN21" s="5104"/>
      <c r="NO21" s="5104"/>
      <c r="NP21" s="5104"/>
      <c r="NQ21" s="5104"/>
      <c r="NR21" s="5104"/>
      <c r="NS21" s="5104"/>
    </row>
    <row r="22" spans="3:383" s="1347" customFormat="1" ht="11.25" customHeight="1" thickBot="1">
      <c r="C22" s="1416" t="str">
        <f t="shared" si="139"/>
        <v>T</v>
      </c>
      <c r="D22" s="1450"/>
      <c r="E22" s="1450"/>
      <c r="F22" s="1450"/>
      <c r="G22" s="1450"/>
      <c r="H22" s="1450"/>
      <c r="I22" s="1450"/>
      <c r="J22" s="751"/>
      <c r="L22" s="1279" t="str">
        <f t="shared" si="140"/>
        <v>T</v>
      </c>
      <c r="M22" s="1417">
        <f t="shared" si="141"/>
        <v>0</v>
      </c>
      <c r="N22" s="1417">
        <f t="shared" si="141"/>
        <v>0</v>
      </c>
      <c r="O22" s="1417">
        <f t="shared" si="141"/>
        <v>0</v>
      </c>
      <c r="P22" s="1417">
        <f t="shared" si="141"/>
        <v>0</v>
      </c>
      <c r="Q22" s="1417">
        <f t="shared" si="141"/>
        <v>0</v>
      </c>
      <c r="R22" s="1418"/>
      <c r="S22" s="1418"/>
      <c r="T22" s="1418"/>
      <c r="V22" s="1597"/>
      <c r="W22" s="1537"/>
      <c r="X22" s="1537"/>
      <c r="Y22" s="1537"/>
      <c r="Z22" s="1537"/>
      <c r="AA22" s="1537"/>
      <c r="AB22" s="1537"/>
      <c r="AC22" s="1537"/>
      <c r="AD22" s="1537"/>
      <c r="AE22" s="1537"/>
      <c r="AF22" s="1537"/>
      <c r="AG22" s="1537"/>
      <c r="AH22" s="1537"/>
      <c r="AI22" s="1537"/>
      <c r="AJ22" s="1537"/>
      <c r="AK22" s="1537"/>
      <c r="AL22" s="1537"/>
      <c r="AM22" s="1537"/>
      <c r="AN22" s="1537"/>
      <c r="AO22" s="1537"/>
      <c r="AP22" s="1537"/>
      <c r="AQ22" s="1537"/>
      <c r="AR22" s="1537"/>
      <c r="AS22" s="1537"/>
      <c r="AT22" s="1537"/>
      <c r="AU22" s="1537"/>
      <c r="AV22" s="1537"/>
      <c r="AW22" s="1537"/>
      <c r="AX22" s="1537"/>
      <c r="AY22" s="1537"/>
      <c r="AZ22" s="1537"/>
      <c r="BA22" s="1537"/>
      <c r="BB22" s="1537"/>
      <c r="BC22" s="1537"/>
      <c r="BD22" s="1537"/>
      <c r="BE22" s="1537"/>
      <c r="BF22" s="1537"/>
      <c r="BG22" s="1537"/>
      <c r="BH22" s="1537"/>
      <c r="BI22" s="1537"/>
      <c r="BJ22" s="1537"/>
      <c r="BK22" s="1537"/>
      <c r="BL22" s="1537"/>
      <c r="BM22" s="1537"/>
      <c r="BN22" s="1537"/>
      <c r="BO22" s="1537"/>
      <c r="BP22" s="1537"/>
      <c r="BQ22" s="1537"/>
      <c r="BR22" s="1537"/>
      <c r="BS22" s="1537"/>
      <c r="BT22" s="1537"/>
      <c r="BU22" s="1537"/>
      <c r="BV22" s="1537"/>
      <c r="BW22" s="1537"/>
      <c r="BX22" s="1537"/>
      <c r="BY22" s="1537"/>
      <c r="BZ22" s="1537"/>
      <c r="CA22" s="1537"/>
      <c r="CB22" s="1537"/>
      <c r="CC22" s="1537"/>
      <c r="CD22" s="1537"/>
      <c r="CE22" s="1537"/>
      <c r="CF22" s="1537"/>
      <c r="CG22" s="1537"/>
      <c r="CH22" s="1537"/>
      <c r="CI22" s="1537"/>
      <c r="CJ22" s="1537"/>
      <c r="CK22" s="1537"/>
      <c r="CL22" s="1537"/>
      <c r="CM22" s="5073">
        <f>'BİLGİ GİR'!F173</f>
        <v>0</v>
      </c>
      <c r="CN22" s="2401" t="str">
        <f>IF(CM22="","",(CM22&amp;(COUNTIF($CM$16:CM23,CM22))))</f>
        <v>04</v>
      </c>
      <c r="CO22" s="1471" t="str">
        <f t="shared" ref="CO22" si="188">DO22</f>
        <v/>
      </c>
      <c r="CP22" s="1420" t="str">
        <f t="shared" ref="CP22" si="189">DO22&amp;DP22</f>
        <v>T</v>
      </c>
      <c r="CQ22" s="1417">
        <f t="shared" si="142"/>
        <v>0</v>
      </c>
      <c r="CR22" s="1417">
        <f t="shared" si="143"/>
        <v>0</v>
      </c>
      <c r="CS22" s="1417">
        <f t="shared" si="144"/>
        <v>0</v>
      </c>
      <c r="CT22" s="1417">
        <f t="shared" si="145"/>
        <v>0</v>
      </c>
      <c r="CU22" s="1417">
        <f t="shared" si="146"/>
        <v>0</v>
      </c>
      <c r="CW22" s="1457" t="str">
        <f>IFERROR((VLOOKUP(CN22,'BİLGİ GİR'!$V$170:$AA$182,6,0)),"")</f>
        <v/>
      </c>
      <c r="CX22" s="5073" t="str">
        <f>'BİLGİ GİR'!F173&amp;CHAR(10)&amp;'BİLGİ GİR'!K173&amp;"-"&amp;'BİLGİ GİR'!L173&amp;"-"&amp;'BİLGİ GİR'!M173</f>
        <v xml:space="preserve">
--</v>
      </c>
      <c r="CY22" s="1421" t="s">
        <v>7</v>
      </c>
      <c r="CZ22" s="1442">
        <f>'BİLGİ GİR'!CB173</f>
        <v>0</v>
      </c>
      <c r="DA22" s="1445"/>
      <c r="DB22" s="1442">
        <f>'BİLGİ GİR'!CD173</f>
        <v>0</v>
      </c>
      <c r="DC22" s="1445"/>
      <c r="DD22" s="1442">
        <f>'BİLGİ GİR'!CF173</f>
        <v>0</v>
      </c>
      <c r="DE22" s="1445"/>
      <c r="DF22" s="1442">
        <f>'BİLGİ GİR'!CH173</f>
        <v>0</v>
      </c>
      <c r="DG22" s="1445"/>
      <c r="DH22" s="1442">
        <f>'BİLGİ GİR'!CJ173</f>
        <v>0</v>
      </c>
      <c r="DI22" s="1445"/>
      <c r="DJ22" s="1442">
        <f>'BİLGİ GİR'!CL173</f>
        <v>0</v>
      </c>
      <c r="DK22" s="1445"/>
      <c r="DL22" s="1442">
        <f>'BİLGİ GİR'!CN173</f>
        <v>0</v>
      </c>
      <c r="DM22" s="1445"/>
      <c r="DN22" s="33"/>
      <c r="DO22" s="5091" t="str">
        <f t="shared" ref="DO22" si="190">IF(CX22="
--","",CX22)</f>
        <v/>
      </c>
      <c r="DP22" s="2266" t="s">
        <v>7</v>
      </c>
      <c r="DQ22" s="2246">
        <f t="shared" si="147"/>
        <v>0</v>
      </c>
      <c r="DR22" s="3858"/>
      <c r="DS22" s="2247">
        <f t="shared" si="46"/>
        <v>0</v>
      </c>
      <c r="DT22" s="3858"/>
      <c r="DU22" s="2247">
        <f t="shared" si="47"/>
        <v>0</v>
      </c>
      <c r="DV22" s="3858"/>
      <c r="DW22" s="2247">
        <f t="shared" si="48"/>
        <v>0</v>
      </c>
      <c r="DX22" s="3858"/>
      <c r="DY22" s="2247">
        <f t="shared" si="49"/>
        <v>0</v>
      </c>
      <c r="DZ22" s="3858"/>
      <c r="EA22" s="2248">
        <f t="shared" si="50"/>
        <v>0</v>
      </c>
      <c r="EB22" s="3858"/>
      <c r="EC22" s="2250">
        <f t="shared" si="148"/>
        <v>0</v>
      </c>
      <c r="ED22" s="3858"/>
      <c r="EE22" s="2246">
        <f t="shared" si="149"/>
        <v>0</v>
      </c>
      <c r="EF22" s="3858"/>
      <c r="EG22" s="2247">
        <f t="shared" si="51"/>
        <v>0</v>
      </c>
      <c r="EH22" s="3858"/>
      <c r="EI22" s="2247">
        <f t="shared" si="52"/>
        <v>0</v>
      </c>
      <c r="EJ22" s="3858"/>
      <c r="EK22" s="2247">
        <f t="shared" si="53"/>
        <v>0</v>
      </c>
      <c r="EL22" s="3858"/>
      <c r="EM22" s="2247">
        <f t="shared" si="54"/>
        <v>0</v>
      </c>
      <c r="EN22" s="3858"/>
      <c r="EO22" s="2248">
        <f t="shared" si="55"/>
        <v>0</v>
      </c>
      <c r="EP22" s="3858"/>
      <c r="EQ22" s="2250">
        <f t="shared" si="56"/>
        <v>0</v>
      </c>
      <c r="ER22" s="3858"/>
      <c r="ES22" s="2246">
        <f t="shared" si="150"/>
        <v>0</v>
      </c>
      <c r="ET22" s="3858"/>
      <c r="EU22" s="2247">
        <f t="shared" si="57"/>
        <v>0</v>
      </c>
      <c r="EV22" s="3858"/>
      <c r="EW22" s="2247">
        <f t="shared" si="58"/>
        <v>0</v>
      </c>
      <c r="EX22" s="3858"/>
      <c r="EY22" s="2247">
        <f t="shared" si="59"/>
        <v>0</v>
      </c>
      <c r="EZ22" s="3858"/>
      <c r="FA22" s="2247">
        <f t="shared" si="60"/>
        <v>0</v>
      </c>
      <c r="FB22" s="3858"/>
      <c r="FC22" s="2248">
        <f t="shared" si="61"/>
        <v>0</v>
      </c>
      <c r="FD22" s="2249"/>
      <c r="FE22" s="2250">
        <f t="shared" si="62"/>
        <v>0</v>
      </c>
      <c r="FF22" s="2249"/>
      <c r="FG22" s="2246">
        <f t="shared" si="151"/>
        <v>0</v>
      </c>
      <c r="FH22" s="3858"/>
      <c r="FI22" s="2247">
        <f t="shared" si="63"/>
        <v>0</v>
      </c>
      <c r="FJ22" s="3858"/>
      <c r="FK22" s="2247">
        <f t="shared" si="64"/>
        <v>0</v>
      </c>
      <c r="FL22" s="3858"/>
      <c r="FM22" s="2247">
        <f t="shared" si="65"/>
        <v>0</v>
      </c>
      <c r="FN22" s="3858"/>
      <c r="FO22" s="2247">
        <f t="shared" si="66"/>
        <v>0</v>
      </c>
      <c r="FP22" s="3858"/>
      <c r="FQ22" s="2248">
        <f t="shared" si="67"/>
        <v>0</v>
      </c>
      <c r="FR22" s="3858"/>
      <c r="FS22" s="2250">
        <f t="shared" si="68"/>
        <v>0</v>
      </c>
      <c r="FT22" s="3858"/>
      <c r="FU22" s="2246">
        <f t="shared" si="152"/>
        <v>0</v>
      </c>
      <c r="FV22" s="3858"/>
      <c r="FW22" s="2247">
        <f t="shared" si="69"/>
        <v>0</v>
      </c>
      <c r="FX22" s="3858"/>
      <c r="FY22" s="2247">
        <f t="shared" si="70"/>
        <v>0</v>
      </c>
      <c r="FZ22" s="3858"/>
      <c r="GA22" s="2247">
        <f t="shared" si="71"/>
        <v>0</v>
      </c>
      <c r="GB22" s="3858"/>
      <c r="GC22" s="2247">
        <f t="shared" si="72"/>
        <v>0</v>
      </c>
      <c r="GD22" s="3858"/>
      <c r="GE22" s="2248">
        <f t="shared" si="73"/>
        <v>0</v>
      </c>
      <c r="GF22" s="3858"/>
      <c r="GG22" s="2250">
        <f t="shared" si="74"/>
        <v>0</v>
      </c>
      <c r="GH22" s="3864"/>
      <c r="GK22" s="4108" t="str">
        <f t="shared" ref="GK22" si="191">DO22</f>
        <v/>
      </c>
      <c r="GL22" s="1487" t="str">
        <f t="shared" si="153"/>
        <v/>
      </c>
      <c r="GM22" s="1515"/>
      <c r="GN22" s="1487" t="str">
        <f t="shared" si="75"/>
        <v/>
      </c>
      <c r="GO22" s="1515"/>
      <c r="GP22" s="1487" t="str">
        <f t="shared" si="76"/>
        <v/>
      </c>
      <c r="GQ22" s="1515"/>
      <c r="GR22" s="1487" t="str">
        <f t="shared" si="77"/>
        <v/>
      </c>
      <c r="GS22" s="1515"/>
      <c r="GT22" s="1487" t="str">
        <f t="shared" si="78"/>
        <v/>
      </c>
      <c r="GU22" s="1500"/>
      <c r="GV22" s="1497" t="str">
        <f t="shared" si="154"/>
        <v/>
      </c>
      <c r="GW22" s="1515"/>
      <c r="GX22" s="1487" t="str">
        <f t="shared" si="155"/>
        <v/>
      </c>
      <c r="GY22" s="1517"/>
      <c r="GZ22" s="1494" t="str">
        <f t="shared" si="156"/>
        <v/>
      </c>
      <c r="HA22" s="1515"/>
      <c r="HB22" s="1490" t="str">
        <f t="shared" si="79"/>
        <v/>
      </c>
      <c r="HC22" s="1515"/>
      <c r="HD22" s="1490" t="str">
        <f t="shared" si="80"/>
        <v/>
      </c>
      <c r="HE22" s="1515"/>
      <c r="HF22" s="1490" t="str">
        <f t="shared" si="81"/>
        <v/>
      </c>
      <c r="HG22" s="1515"/>
      <c r="HH22" s="1490" t="str">
        <f t="shared" si="82"/>
        <v/>
      </c>
      <c r="HI22" s="1500"/>
      <c r="HJ22" s="1506" t="str">
        <f t="shared" si="83"/>
        <v/>
      </c>
      <c r="HK22" s="1515"/>
      <c r="HL22" s="1490" t="str">
        <f t="shared" si="157"/>
        <v/>
      </c>
      <c r="HM22" s="1517"/>
      <c r="HN22" s="1503" t="str">
        <f t="shared" si="84"/>
        <v/>
      </c>
      <c r="HO22" s="1515"/>
      <c r="HP22" s="1487" t="str">
        <f t="shared" si="85"/>
        <v/>
      </c>
      <c r="HQ22" s="1515"/>
      <c r="HR22" s="1487" t="str">
        <f t="shared" si="86"/>
        <v/>
      </c>
      <c r="HS22" s="1515"/>
      <c r="HT22" s="1487" t="str">
        <f t="shared" si="87"/>
        <v/>
      </c>
      <c r="HU22" s="1515"/>
      <c r="HV22" s="1487" t="str">
        <f t="shared" si="88"/>
        <v/>
      </c>
      <c r="HW22" s="1500"/>
      <c r="HX22" s="1497" t="str">
        <f t="shared" si="89"/>
        <v/>
      </c>
      <c r="HY22" s="1515"/>
      <c r="HZ22" s="1487" t="str">
        <f t="shared" si="90"/>
        <v/>
      </c>
      <c r="IA22" s="1517"/>
      <c r="IB22" s="1494" t="str">
        <f t="shared" si="91"/>
        <v/>
      </c>
      <c r="IC22" s="1515"/>
      <c r="ID22" s="1490" t="str">
        <f t="shared" si="92"/>
        <v/>
      </c>
      <c r="IE22" s="1515"/>
      <c r="IF22" s="1490" t="str">
        <f t="shared" si="93"/>
        <v/>
      </c>
      <c r="IG22" s="1515"/>
      <c r="IH22" s="1490" t="str">
        <f t="shared" si="94"/>
        <v/>
      </c>
      <c r="II22" s="1515"/>
      <c r="IJ22" s="1490" t="str">
        <f t="shared" si="95"/>
        <v/>
      </c>
      <c r="IK22" s="1500"/>
      <c r="IL22" s="1506" t="str">
        <f t="shared" si="96"/>
        <v/>
      </c>
      <c r="IM22" s="1515"/>
      <c r="IN22" s="1490" t="str">
        <f t="shared" si="97"/>
        <v/>
      </c>
      <c r="IO22" s="1517"/>
      <c r="IP22" s="1509" t="str">
        <f t="shared" si="98"/>
        <v/>
      </c>
      <c r="IQ22" s="1515"/>
      <c r="IR22" s="1422" t="str">
        <f t="shared" si="99"/>
        <v/>
      </c>
      <c r="IS22" s="1515"/>
      <c r="IT22" s="1422" t="str">
        <f t="shared" si="100"/>
        <v/>
      </c>
      <c r="IU22" s="1515"/>
      <c r="IV22" s="1422" t="str">
        <f t="shared" si="101"/>
        <v/>
      </c>
      <c r="IW22" s="1515"/>
      <c r="IX22" s="1422" t="str">
        <f t="shared" si="102"/>
        <v/>
      </c>
      <c r="IY22" s="1500"/>
      <c r="IZ22" s="1512" t="str">
        <f t="shared" si="103"/>
        <v/>
      </c>
      <c r="JA22" s="1515"/>
      <c r="JB22" s="1422" t="str">
        <f t="shared" si="104"/>
        <v/>
      </c>
      <c r="JC22" s="1517"/>
      <c r="JE22" s="1571">
        <f t="shared" si="158"/>
        <v>0</v>
      </c>
      <c r="JF22" s="1555">
        <f t="shared" si="159"/>
        <v>0</v>
      </c>
      <c r="JG22" s="1555">
        <f t="shared" si="160"/>
        <v>0</v>
      </c>
      <c r="JH22" s="1555">
        <f t="shared" si="161"/>
        <v>0</v>
      </c>
      <c r="JI22" s="1579">
        <f t="shared" si="162"/>
        <v>0</v>
      </c>
      <c r="JJ22" s="1549"/>
      <c r="JK22" s="1549"/>
      <c r="JL22" s="38"/>
      <c r="JM22" s="38"/>
      <c r="JN22" s="4182"/>
      <c r="JO22" s="1604" t="str">
        <f t="shared" si="178"/>
        <v/>
      </c>
      <c r="JP22" s="1563"/>
      <c r="JQ22" s="1563" t="str">
        <f t="shared" si="105"/>
        <v/>
      </c>
      <c r="JR22" s="1563"/>
      <c r="JS22" s="1563" t="str">
        <f t="shared" si="106"/>
        <v/>
      </c>
      <c r="JT22" s="1563"/>
      <c r="JU22" s="1563" t="str">
        <f t="shared" si="107"/>
        <v/>
      </c>
      <c r="JV22" s="1563"/>
      <c r="JW22" s="1563" t="str">
        <f t="shared" si="108"/>
        <v/>
      </c>
      <c r="JX22" s="1563"/>
      <c r="JY22" s="1563" t="str">
        <f t="shared" si="109"/>
        <v/>
      </c>
      <c r="JZ22" s="1563"/>
      <c r="KA22" s="1563" t="str">
        <f t="shared" si="110"/>
        <v/>
      </c>
      <c r="KB22" s="1563"/>
      <c r="KC22" s="1563" t="str">
        <f t="shared" si="111"/>
        <v/>
      </c>
      <c r="KD22" s="1563"/>
      <c r="KE22" s="1563" t="str">
        <f t="shared" si="112"/>
        <v/>
      </c>
      <c r="KF22" s="1563"/>
      <c r="KG22" s="1563" t="str">
        <f t="shared" si="113"/>
        <v/>
      </c>
      <c r="KH22" s="1563"/>
      <c r="KI22" s="1563" t="str">
        <f t="shared" si="114"/>
        <v/>
      </c>
      <c r="KJ22" s="1563"/>
      <c r="KK22" s="1563" t="str">
        <f t="shared" si="115"/>
        <v/>
      </c>
      <c r="KL22" s="1563"/>
      <c r="KM22" s="1563" t="str">
        <f t="shared" si="116"/>
        <v/>
      </c>
      <c r="KN22" s="1563"/>
      <c r="KO22" s="1563" t="str">
        <f t="shared" si="117"/>
        <v/>
      </c>
      <c r="KP22" s="1563"/>
      <c r="KQ22" s="1563" t="str">
        <f t="shared" si="118"/>
        <v/>
      </c>
      <c r="KR22" s="1563"/>
      <c r="KS22" s="1563" t="str">
        <f t="shared" si="119"/>
        <v/>
      </c>
      <c r="KT22" s="1563"/>
      <c r="KU22" s="1563" t="str">
        <f t="shared" si="179"/>
        <v/>
      </c>
      <c r="KV22" s="1563"/>
      <c r="KW22" s="1563" t="str">
        <f t="shared" si="120"/>
        <v/>
      </c>
      <c r="KX22" s="1563"/>
      <c r="KY22" s="1563" t="str">
        <f t="shared" si="121"/>
        <v/>
      </c>
      <c r="KZ22" s="1563"/>
      <c r="LA22" s="1563" t="str">
        <f t="shared" si="122"/>
        <v/>
      </c>
      <c r="LB22" s="1563"/>
      <c r="LC22" s="1563" t="str">
        <f t="shared" si="123"/>
        <v/>
      </c>
      <c r="LD22" s="1563"/>
      <c r="LE22" s="1563" t="str">
        <f t="shared" si="124"/>
        <v/>
      </c>
      <c r="LF22" s="1563"/>
      <c r="LG22" s="1563" t="str">
        <f t="shared" si="125"/>
        <v/>
      </c>
      <c r="LH22" s="1563"/>
      <c r="LI22" s="1563" t="str">
        <f t="shared" si="126"/>
        <v/>
      </c>
      <c r="LJ22" s="1563"/>
      <c r="LK22" s="1563" t="str">
        <f t="shared" si="127"/>
        <v/>
      </c>
      <c r="LL22" s="1563"/>
      <c r="LM22" s="1563" t="str">
        <f t="shared" si="128"/>
        <v/>
      </c>
      <c r="LN22" s="1563"/>
      <c r="LO22" s="1563" t="str">
        <f t="shared" si="129"/>
        <v/>
      </c>
      <c r="LP22" s="1563"/>
      <c r="LQ22" s="1563" t="str">
        <f t="shared" si="130"/>
        <v/>
      </c>
      <c r="LR22" s="1563"/>
      <c r="LS22" s="1563" t="str">
        <f t="shared" si="131"/>
        <v/>
      </c>
      <c r="LT22" s="1563"/>
      <c r="LU22" s="1563" t="str">
        <f t="shared" si="132"/>
        <v/>
      </c>
      <c r="LV22" s="1563"/>
      <c r="LW22" s="1563" t="str">
        <f t="shared" si="133"/>
        <v/>
      </c>
      <c r="LX22" s="1563"/>
      <c r="LY22" s="1563" t="str">
        <f t="shared" si="134"/>
        <v/>
      </c>
      <c r="LZ22" s="1563"/>
      <c r="MA22" s="1563" t="str">
        <f t="shared" si="135"/>
        <v/>
      </c>
      <c r="MB22" s="1563"/>
      <c r="MC22" s="1563" t="str">
        <f t="shared" si="136"/>
        <v/>
      </c>
      <c r="MD22" s="1563"/>
      <c r="ME22" s="1563" t="str">
        <f t="shared" si="137"/>
        <v/>
      </c>
      <c r="MF22" s="1563"/>
      <c r="MG22" s="1572">
        <f t="shared" si="163"/>
        <v>0</v>
      </c>
      <c r="MH22" s="38"/>
      <c r="MI22" s="1571">
        <f t="shared" si="164"/>
        <v>0</v>
      </c>
      <c r="MJ22" s="1555">
        <f t="shared" si="138"/>
        <v>0</v>
      </c>
      <c r="MK22" s="1555">
        <f t="shared" si="138"/>
        <v>0</v>
      </c>
      <c r="ML22" s="1555">
        <f t="shared" si="138"/>
        <v>0</v>
      </c>
      <c r="MM22" s="1555">
        <f t="shared" si="138"/>
        <v>0</v>
      </c>
      <c r="MN22" s="1555">
        <f t="shared" si="138"/>
        <v>0</v>
      </c>
      <c r="MO22" s="1579">
        <f t="shared" si="138"/>
        <v>0</v>
      </c>
      <c r="MP22" s="38">
        <f t="shared" si="165"/>
        <v>0</v>
      </c>
      <c r="MQ22" s="38"/>
      <c r="MR22" s="1557"/>
      <c r="MS22" s="1557"/>
      <c r="MT22" s="1557"/>
      <c r="MU22" s="1557"/>
      <c r="MV22" s="1557"/>
      <c r="MW22" s="1557"/>
      <c r="MX22" s="1557"/>
      <c r="MY22" s="1537"/>
      <c r="MZ22" s="1600"/>
      <c r="NA22" s="38"/>
      <c r="NB22" s="1585">
        <f t="shared" si="166"/>
        <v>0</v>
      </c>
      <c r="NC22" s="1554">
        <f t="shared" si="167"/>
        <v>0</v>
      </c>
      <c r="ND22" s="1554">
        <f t="shared" si="168"/>
        <v>0</v>
      </c>
      <c r="NE22" s="1554">
        <f t="shared" si="169"/>
        <v>0</v>
      </c>
      <c r="NF22" s="1554">
        <f t="shared" si="170"/>
        <v>0</v>
      </c>
      <c r="NG22" s="1554">
        <f t="shared" si="171"/>
        <v>0</v>
      </c>
      <c r="NH22" s="1554">
        <f t="shared" si="172"/>
        <v>0</v>
      </c>
      <c r="NI22" s="1586">
        <f t="shared" si="173"/>
        <v>0</v>
      </c>
      <c r="NK22" s="5104"/>
      <c r="NL22" s="5104"/>
      <c r="NM22" s="5104"/>
      <c r="NN22" s="5104"/>
      <c r="NO22" s="5104"/>
      <c r="NP22" s="5104"/>
      <c r="NQ22" s="5104"/>
      <c r="NR22" s="5104"/>
      <c r="NS22" s="5104"/>
    </row>
    <row r="23" spans="3:383" s="1347" customFormat="1" ht="11.25" customHeight="1" thickBot="1">
      <c r="C23" s="1416" t="str">
        <f t="shared" si="139"/>
        <v>D</v>
      </c>
      <c r="D23" s="1450"/>
      <c r="E23" s="1450"/>
      <c r="F23" s="1450"/>
      <c r="G23" s="1450"/>
      <c r="H23" s="1450"/>
      <c r="I23" s="1450"/>
      <c r="J23" s="751"/>
      <c r="L23" s="1279" t="str">
        <f t="shared" si="140"/>
        <v>D</v>
      </c>
      <c r="M23" s="1417">
        <f t="shared" si="141"/>
        <v>0</v>
      </c>
      <c r="N23" s="1417">
        <f t="shared" si="141"/>
        <v>0</v>
      </c>
      <c r="O23" s="1417">
        <f t="shared" si="141"/>
        <v>0</v>
      </c>
      <c r="P23" s="1417">
        <f t="shared" si="141"/>
        <v>0</v>
      </c>
      <c r="Q23" s="1417">
        <f t="shared" si="141"/>
        <v>0</v>
      </c>
      <c r="R23" s="1418"/>
      <c r="S23" s="1418"/>
      <c r="T23" s="1418"/>
      <c r="V23" s="1597"/>
      <c r="W23" s="1537"/>
      <c r="X23" s="1537"/>
      <c r="Y23" s="1537"/>
      <c r="Z23" s="1537"/>
      <c r="AA23" s="1537"/>
      <c r="AB23" s="1537"/>
      <c r="AC23" s="1537"/>
      <c r="AD23" s="1537"/>
      <c r="AE23" s="1537"/>
      <c r="AF23" s="1537"/>
      <c r="AG23" s="1537"/>
      <c r="AH23" s="1537"/>
      <c r="AI23" s="1537"/>
      <c r="AJ23" s="1537"/>
      <c r="AK23" s="1537"/>
      <c r="AL23" s="1537"/>
      <c r="AM23" s="1537"/>
      <c r="AN23" s="1537"/>
      <c r="AO23" s="1537"/>
      <c r="AP23" s="1537"/>
      <c r="AQ23" s="1537"/>
      <c r="AR23" s="1537"/>
      <c r="AS23" s="1537"/>
      <c r="AT23" s="1537"/>
      <c r="AU23" s="1537"/>
      <c r="AV23" s="1537"/>
      <c r="AW23" s="1537"/>
      <c r="AX23" s="1537"/>
      <c r="AY23" s="1537"/>
      <c r="AZ23" s="1537"/>
      <c r="BA23" s="1537"/>
      <c r="BB23" s="1537"/>
      <c r="BC23" s="1537"/>
      <c r="BD23" s="1537"/>
      <c r="BE23" s="1537"/>
      <c r="BF23" s="1537"/>
      <c r="BG23" s="1537"/>
      <c r="BH23" s="1537"/>
      <c r="BI23" s="1537"/>
      <c r="BJ23" s="1537"/>
      <c r="BK23" s="1537"/>
      <c r="BL23" s="1537"/>
      <c r="BM23" s="1537"/>
      <c r="BN23" s="1537"/>
      <c r="BO23" s="1537"/>
      <c r="BP23" s="1537"/>
      <c r="BQ23" s="1537"/>
      <c r="BR23" s="1537"/>
      <c r="BS23" s="1537"/>
      <c r="BT23" s="1537"/>
      <c r="BU23" s="1537"/>
      <c r="BV23" s="1537"/>
      <c r="BW23" s="1537"/>
      <c r="BX23" s="1537"/>
      <c r="BY23" s="1537"/>
      <c r="BZ23" s="1537"/>
      <c r="CA23" s="1537"/>
      <c r="CB23" s="1537"/>
      <c r="CC23" s="1537"/>
      <c r="CD23" s="1537"/>
      <c r="CE23" s="1537"/>
      <c r="CF23" s="1537"/>
      <c r="CG23" s="1537"/>
      <c r="CH23" s="1537"/>
      <c r="CI23" s="1537"/>
      <c r="CJ23" s="1537"/>
      <c r="CK23" s="1537"/>
      <c r="CL23" s="1537"/>
      <c r="CM23" s="5074"/>
      <c r="CN23" s="2401" t="str">
        <f>IF(CM22="","",(CM22&amp;(COUNTIF($CM$16:CM23,CM22))))</f>
        <v>04</v>
      </c>
      <c r="CO23" s="1471" t="str">
        <f t="shared" ref="CO23" si="192">CO22</f>
        <v/>
      </c>
      <c r="CP23" s="1420" t="str">
        <f t="shared" ref="CP23" si="193">DO22&amp;DP23</f>
        <v>D</v>
      </c>
      <c r="CQ23" s="1417">
        <f t="shared" si="142"/>
        <v>0</v>
      </c>
      <c r="CR23" s="1417">
        <f t="shared" si="143"/>
        <v>0</v>
      </c>
      <c r="CS23" s="1417">
        <f t="shared" si="144"/>
        <v>0</v>
      </c>
      <c r="CT23" s="1417">
        <f t="shared" si="145"/>
        <v>0</v>
      </c>
      <c r="CU23" s="1417">
        <f t="shared" si="146"/>
        <v>0</v>
      </c>
      <c r="CW23" s="1457" t="str">
        <f>IFERROR((VLOOKUP(CN23,'BİLGİ GİR'!$V$170:$AA$182,6,0)),"")</f>
        <v/>
      </c>
      <c r="CX23" s="5074"/>
      <c r="CY23" s="1427" t="s">
        <v>8</v>
      </c>
      <c r="CZ23" s="1444">
        <f>'BİLGİ GİR'!CC173</f>
        <v>0</v>
      </c>
      <c r="DA23" s="1446"/>
      <c r="DB23" s="1444">
        <f>'BİLGİ GİR'!CE173</f>
        <v>0</v>
      </c>
      <c r="DC23" s="1446"/>
      <c r="DD23" s="1444">
        <f>'BİLGİ GİR'!CG173</f>
        <v>0</v>
      </c>
      <c r="DE23" s="1446"/>
      <c r="DF23" s="1444">
        <f>'BİLGİ GİR'!CI173</f>
        <v>0</v>
      </c>
      <c r="DG23" s="1446"/>
      <c r="DH23" s="1444">
        <f>'BİLGİ GİR'!CK173</f>
        <v>0</v>
      </c>
      <c r="DI23" s="1446"/>
      <c r="DJ23" s="1444">
        <f>'BİLGİ GİR'!CM173</f>
        <v>0</v>
      </c>
      <c r="DK23" s="1446"/>
      <c r="DL23" s="1444">
        <f>'BİLGİ GİR'!CO173</f>
        <v>0</v>
      </c>
      <c r="DM23" s="1446"/>
      <c r="DN23" s="33"/>
      <c r="DO23" s="5092"/>
      <c r="DP23" s="2267" t="s">
        <v>8</v>
      </c>
      <c r="DQ23" s="2241">
        <f t="shared" si="147"/>
        <v>0</v>
      </c>
      <c r="DR23" s="3857"/>
      <c r="DS23" s="2242">
        <f t="shared" si="46"/>
        <v>0</v>
      </c>
      <c r="DT23" s="3857"/>
      <c r="DU23" s="2242">
        <f t="shared" si="47"/>
        <v>0</v>
      </c>
      <c r="DV23" s="3857"/>
      <c r="DW23" s="2242">
        <f t="shared" si="48"/>
        <v>0</v>
      </c>
      <c r="DX23" s="3857"/>
      <c r="DY23" s="2242">
        <f t="shared" si="49"/>
        <v>0</v>
      </c>
      <c r="DZ23" s="3857"/>
      <c r="EA23" s="2243">
        <f t="shared" si="50"/>
        <v>0</v>
      </c>
      <c r="EB23" s="3857"/>
      <c r="EC23" s="2245">
        <f t="shared" si="148"/>
        <v>0</v>
      </c>
      <c r="ED23" s="3857"/>
      <c r="EE23" s="2241">
        <f t="shared" si="149"/>
        <v>0</v>
      </c>
      <c r="EF23" s="3857"/>
      <c r="EG23" s="2242">
        <f t="shared" si="51"/>
        <v>0</v>
      </c>
      <c r="EH23" s="3857"/>
      <c r="EI23" s="2242">
        <f t="shared" si="52"/>
        <v>0</v>
      </c>
      <c r="EJ23" s="3857"/>
      <c r="EK23" s="2242">
        <f t="shared" si="53"/>
        <v>0</v>
      </c>
      <c r="EL23" s="3857"/>
      <c r="EM23" s="2242">
        <f t="shared" si="54"/>
        <v>0</v>
      </c>
      <c r="EN23" s="3857"/>
      <c r="EO23" s="2243">
        <f t="shared" si="55"/>
        <v>0</v>
      </c>
      <c r="EP23" s="3857"/>
      <c r="EQ23" s="2245">
        <f t="shared" si="56"/>
        <v>0</v>
      </c>
      <c r="ER23" s="3857"/>
      <c r="ES23" s="2241">
        <f t="shared" si="150"/>
        <v>0</v>
      </c>
      <c r="ET23" s="3857"/>
      <c r="EU23" s="2242">
        <f t="shared" si="57"/>
        <v>0</v>
      </c>
      <c r="EV23" s="3857"/>
      <c r="EW23" s="2242">
        <f t="shared" si="58"/>
        <v>0</v>
      </c>
      <c r="EX23" s="3857"/>
      <c r="EY23" s="2242">
        <f t="shared" si="59"/>
        <v>0</v>
      </c>
      <c r="EZ23" s="3857"/>
      <c r="FA23" s="2242">
        <f t="shared" si="60"/>
        <v>0</v>
      </c>
      <c r="FB23" s="3857"/>
      <c r="FC23" s="2243">
        <f t="shared" si="61"/>
        <v>0</v>
      </c>
      <c r="FD23" s="2244"/>
      <c r="FE23" s="2245">
        <f t="shared" si="62"/>
        <v>0</v>
      </c>
      <c r="FF23" s="2244"/>
      <c r="FG23" s="2241">
        <f t="shared" si="151"/>
        <v>0</v>
      </c>
      <c r="FH23" s="3857"/>
      <c r="FI23" s="2242">
        <f t="shared" si="63"/>
        <v>0</v>
      </c>
      <c r="FJ23" s="3857"/>
      <c r="FK23" s="2242">
        <f t="shared" si="64"/>
        <v>0</v>
      </c>
      <c r="FL23" s="3857"/>
      <c r="FM23" s="2242">
        <f t="shared" si="65"/>
        <v>0</v>
      </c>
      <c r="FN23" s="3857"/>
      <c r="FO23" s="2242">
        <f t="shared" si="66"/>
        <v>0</v>
      </c>
      <c r="FP23" s="3857"/>
      <c r="FQ23" s="2243">
        <f t="shared" si="67"/>
        <v>0</v>
      </c>
      <c r="FR23" s="3857"/>
      <c r="FS23" s="2245">
        <f t="shared" si="68"/>
        <v>0</v>
      </c>
      <c r="FT23" s="3857"/>
      <c r="FU23" s="2241">
        <f t="shared" si="152"/>
        <v>0</v>
      </c>
      <c r="FV23" s="3857"/>
      <c r="FW23" s="2242">
        <f t="shared" si="69"/>
        <v>0</v>
      </c>
      <c r="FX23" s="3857"/>
      <c r="FY23" s="2242">
        <f t="shared" si="70"/>
        <v>0</v>
      </c>
      <c r="FZ23" s="3857"/>
      <c r="GA23" s="2242">
        <f t="shared" si="71"/>
        <v>0</v>
      </c>
      <c r="GB23" s="3857"/>
      <c r="GC23" s="2242">
        <f t="shared" si="72"/>
        <v>0</v>
      </c>
      <c r="GD23" s="3857"/>
      <c r="GE23" s="2243">
        <f t="shared" si="73"/>
        <v>0</v>
      </c>
      <c r="GF23" s="3857"/>
      <c r="GG23" s="2245">
        <f t="shared" si="74"/>
        <v>0</v>
      </c>
      <c r="GH23" s="3863"/>
      <c r="GK23" s="4109"/>
      <c r="GL23" s="1487" t="str">
        <f t="shared" si="153"/>
        <v/>
      </c>
      <c r="GM23" s="1515"/>
      <c r="GN23" s="1487" t="str">
        <f t="shared" si="75"/>
        <v/>
      </c>
      <c r="GO23" s="1515"/>
      <c r="GP23" s="1487" t="str">
        <f t="shared" si="76"/>
        <v/>
      </c>
      <c r="GQ23" s="1515"/>
      <c r="GR23" s="1487" t="str">
        <f t="shared" si="77"/>
        <v/>
      </c>
      <c r="GS23" s="1515"/>
      <c r="GT23" s="1487" t="str">
        <f t="shared" si="78"/>
        <v/>
      </c>
      <c r="GU23" s="1500"/>
      <c r="GV23" s="1497" t="str">
        <f t="shared" si="154"/>
        <v/>
      </c>
      <c r="GW23" s="1515"/>
      <c r="GX23" s="1487" t="str">
        <f t="shared" si="155"/>
        <v/>
      </c>
      <c r="GY23" s="1517"/>
      <c r="GZ23" s="1494" t="str">
        <f t="shared" si="156"/>
        <v/>
      </c>
      <c r="HA23" s="1515"/>
      <c r="HB23" s="1490" t="str">
        <f t="shared" si="79"/>
        <v/>
      </c>
      <c r="HC23" s="1515"/>
      <c r="HD23" s="1490" t="str">
        <f t="shared" si="80"/>
        <v/>
      </c>
      <c r="HE23" s="1515"/>
      <c r="HF23" s="1490" t="str">
        <f t="shared" si="81"/>
        <v/>
      </c>
      <c r="HG23" s="1515"/>
      <c r="HH23" s="1490" t="str">
        <f t="shared" si="82"/>
        <v/>
      </c>
      <c r="HI23" s="1500"/>
      <c r="HJ23" s="1506" t="str">
        <f t="shared" si="83"/>
        <v/>
      </c>
      <c r="HK23" s="1515"/>
      <c r="HL23" s="1490" t="str">
        <f t="shared" si="157"/>
        <v/>
      </c>
      <c r="HM23" s="1517"/>
      <c r="HN23" s="1503" t="str">
        <f t="shared" si="84"/>
        <v/>
      </c>
      <c r="HO23" s="1515"/>
      <c r="HP23" s="1487" t="str">
        <f t="shared" si="85"/>
        <v/>
      </c>
      <c r="HQ23" s="1515"/>
      <c r="HR23" s="1487" t="str">
        <f t="shared" si="86"/>
        <v/>
      </c>
      <c r="HS23" s="1515"/>
      <c r="HT23" s="1487" t="str">
        <f t="shared" si="87"/>
        <v/>
      </c>
      <c r="HU23" s="1515"/>
      <c r="HV23" s="1487" t="str">
        <f t="shared" si="88"/>
        <v/>
      </c>
      <c r="HW23" s="1500"/>
      <c r="HX23" s="1497" t="str">
        <f t="shared" si="89"/>
        <v/>
      </c>
      <c r="HY23" s="1515"/>
      <c r="HZ23" s="1487" t="str">
        <f t="shared" si="90"/>
        <v/>
      </c>
      <c r="IA23" s="1517"/>
      <c r="IB23" s="1494" t="str">
        <f t="shared" si="91"/>
        <v/>
      </c>
      <c r="IC23" s="1515"/>
      <c r="ID23" s="1490" t="str">
        <f t="shared" si="92"/>
        <v/>
      </c>
      <c r="IE23" s="1515"/>
      <c r="IF23" s="1490" t="str">
        <f t="shared" si="93"/>
        <v/>
      </c>
      <c r="IG23" s="1515"/>
      <c r="IH23" s="1490" t="str">
        <f t="shared" si="94"/>
        <v/>
      </c>
      <c r="II23" s="1515"/>
      <c r="IJ23" s="1490" t="str">
        <f t="shared" si="95"/>
        <v/>
      </c>
      <c r="IK23" s="1500"/>
      <c r="IL23" s="1506" t="str">
        <f t="shared" si="96"/>
        <v/>
      </c>
      <c r="IM23" s="1515"/>
      <c r="IN23" s="1490" t="str">
        <f t="shared" si="97"/>
        <v/>
      </c>
      <c r="IO23" s="1517"/>
      <c r="IP23" s="1509" t="str">
        <f t="shared" si="98"/>
        <v/>
      </c>
      <c r="IQ23" s="1515"/>
      <c r="IR23" s="1422" t="str">
        <f t="shared" si="99"/>
        <v/>
      </c>
      <c r="IS23" s="1515"/>
      <c r="IT23" s="1422" t="str">
        <f t="shared" si="100"/>
        <v/>
      </c>
      <c r="IU23" s="1515"/>
      <c r="IV23" s="1422" t="str">
        <f t="shared" si="101"/>
        <v/>
      </c>
      <c r="IW23" s="1515"/>
      <c r="IX23" s="1422" t="str">
        <f t="shared" si="102"/>
        <v/>
      </c>
      <c r="IY23" s="1500"/>
      <c r="IZ23" s="1512" t="str">
        <f t="shared" si="103"/>
        <v/>
      </c>
      <c r="JA23" s="1515"/>
      <c r="JB23" s="1422" t="str">
        <f t="shared" si="104"/>
        <v/>
      </c>
      <c r="JC23" s="1517"/>
      <c r="JE23" s="1571">
        <f t="shared" si="158"/>
        <v>0</v>
      </c>
      <c r="JF23" s="1555">
        <f t="shared" si="159"/>
        <v>0</v>
      </c>
      <c r="JG23" s="1555">
        <f t="shared" si="160"/>
        <v>0</v>
      </c>
      <c r="JH23" s="1555">
        <f t="shared" si="161"/>
        <v>0</v>
      </c>
      <c r="JI23" s="1579">
        <f t="shared" si="162"/>
        <v>0</v>
      </c>
      <c r="JJ23" s="1549"/>
      <c r="JK23" s="1549"/>
      <c r="JL23" s="38"/>
      <c r="JM23" s="38"/>
      <c r="JN23" s="4182"/>
      <c r="JO23" s="1604" t="str">
        <f t="shared" si="178"/>
        <v/>
      </c>
      <c r="JP23" s="1563"/>
      <c r="JQ23" s="1563" t="str">
        <f t="shared" si="105"/>
        <v/>
      </c>
      <c r="JR23" s="1563"/>
      <c r="JS23" s="1563" t="str">
        <f t="shared" si="106"/>
        <v/>
      </c>
      <c r="JT23" s="1563"/>
      <c r="JU23" s="1563" t="str">
        <f t="shared" si="107"/>
        <v/>
      </c>
      <c r="JV23" s="1563"/>
      <c r="JW23" s="1563" t="str">
        <f t="shared" si="108"/>
        <v/>
      </c>
      <c r="JX23" s="1563"/>
      <c r="JY23" s="1563" t="str">
        <f t="shared" si="109"/>
        <v/>
      </c>
      <c r="JZ23" s="1563"/>
      <c r="KA23" s="1563" t="str">
        <f t="shared" si="110"/>
        <v/>
      </c>
      <c r="KB23" s="1563"/>
      <c r="KC23" s="1563" t="str">
        <f t="shared" si="111"/>
        <v/>
      </c>
      <c r="KD23" s="1563"/>
      <c r="KE23" s="1563" t="str">
        <f t="shared" si="112"/>
        <v/>
      </c>
      <c r="KF23" s="1563"/>
      <c r="KG23" s="1563" t="str">
        <f t="shared" si="113"/>
        <v/>
      </c>
      <c r="KH23" s="1563"/>
      <c r="KI23" s="1563" t="str">
        <f t="shared" si="114"/>
        <v/>
      </c>
      <c r="KJ23" s="1563"/>
      <c r="KK23" s="1563" t="str">
        <f t="shared" si="115"/>
        <v/>
      </c>
      <c r="KL23" s="1563"/>
      <c r="KM23" s="1563" t="str">
        <f t="shared" si="116"/>
        <v/>
      </c>
      <c r="KN23" s="1563"/>
      <c r="KO23" s="1563" t="str">
        <f t="shared" si="117"/>
        <v/>
      </c>
      <c r="KP23" s="1563"/>
      <c r="KQ23" s="1563" t="str">
        <f t="shared" si="118"/>
        <v/>
      </c>
      <c r="KR23" s="1563"/>
      <c r="KS23" s="1563" t="str">
        <f t="shared" si="119"/>
        <v/>
      </c>
      <c r="KT23" s="1563"/>
      <c r="KU23" s="1563" t="str">
        <f t="shared" si="179"/>
        <v/>
      </c>
      <c r="KV23" s="1563"/>
      <c r="KW23" s="1563" t="str">
        <f t="shared" si="120"/>
        <v/>
      </c>
      <c r="KX23" s="1563"/>
      <c r="KY23" s="1563" t="str">
        <f t="shared" si="121"/>
        <v/>
      </c>
      <c r="KZ23" s="1563"/>
      <c r="LA23" s="1563" t="str">
        <f t="shared" si="122"/>
        <v/>
      </c>
      <c r="LB23" s="1563"/>
      <c r="LC23" s="1563" t="str">
        <f t="shared" si="123"/>
        <v/>
      </c>
      <c r="LD23" s="1563"/>
      <c r="LE23" s="1563" t="str">
        <f t="shared" si="124"/>
        <v/>
      </c>
      <c r="LF23" s="1563"/>
      <c r="LG23" s="1563" t="str">
        <f t="shared" si="125"/>
        <v/>
      </c>
      <c r="LH23" s="1563"/>
      <c r="LI23" s="1563" t="str">
        <f t="shared" si="126"/>
        <v/>
      </c>
      <c r="LJ23" s="1563"/>
      <c r="LK23" s="1563" t="str">
        <f t="shared" si="127"/>
        <v/>
      </c>
      <c r="LL23" s="1563"/>
      <c r="LM23" s="1563" t="str">
        <f t="shared" si="128"/>
        <v/>
      </c>
      <c r="LN23" s="1563"/>
      <c r="LO23" s="1563" t="str">
        <f t="shared" si="129"/>
        <v/>
      </c>
      <c r="LP23" s="1563"/>
      <c r="LQ23" s="1563" t="str">
        <f t="shared" si="130"/>
        <v/>
      </c>
      <c r="LR23" s="1563"/>
      <c r="LS23" s="1563" t="str">
        <f t="shared" si="131"/>
        <v/>
      </c>
      <c r="LT23" s="1563"/>
      <c r="LU23" s="1563" t="str">
        <f t="shared" si="132"/>
        <v/>
      </c>
      <c r="LV23" s="1563"/>
      <c r="LW23" s="1563" t="str">
        <f t="shared" si="133"/>
        <v/>
      </c>
      <c r="LX23" s="1563"/>
      <c r="LY23" s="1563" t="str">
        <f t="shared" si="134"/>
        <v/>
      </c>
      <c r="LZ23" s="1563"/>
      <c r="MA23" s="1563" t="str">
        <f t="shared" si="135"/>
        <v/>
      </c>
      <c r="MB23" s="1563"/>
      <c r="MC23" s="1563" t="str">
        <f t="shared" si="136"/>
        <v/>
      </c>
      <c r="MD23" s="1563"/>
      <c r="ME23" s="1563" t="str">
        <f t="shared" si="137"/>
        <v/>
      </c>
      <c r="MF23" s="1563"/>
      <c r="MG23" s="1572">
        <f t="shared" si="163"/>
        <v>0</v>
      </c>
      <c r="MH23" s="38"/>
      <c r="MI23" s="1571">
        <f t="shared" si="164"/>
        <v>0</v>
      </c>
      <c r="MJ23" s="1555">
        <f t="shared" si="138"/>
        <v>0</v>
      </c>
      <c r="MK23" s="1555">
        <f t="shared" si="138"/>
        <v>0</v>
      </c>
      <c r="ML23" s="1555">
        <f t="shared" si="138"/>
        <v>0</v>
      </c>
      <c r="MM23" s="1555">
        <f t="shared" si="138"/>
        <v>0</v>
      </c>
      <c r="MN23" s="1555">
        <f t="shared" si="138"/>
        <v>0</v>
      </c>
      <c r="MO23" s="1579">
        <f t="shared" si="138"/>
        <v>0</v>
      </c>
      <c r="MP23" s="38">
        <f t="shared" si="165"/>
        <v>0</v>
      </c>
      <c r="MQ23" s="38"/>
      <c r="MR23" s="1557"/>
      <c r="MS23" s="1557"/>
      <c r="MT23" s="1557"/>
      <c r="MU23" s="1557"/>
      <c r="MV23" s="1557"/>
      <c r="MW23" s="1557"/>
      <c r="MX23" s="1557"/>
      <c r="MY23" s="1537"/>
      <c r="MZ23" s="1600"/>
      <c r="NA23" s="38"/>
      <c r="NB23" s="1585">
        <f t="shared" si="166"/>
        <v>0</v>
      </c>
      <c r="NC23" s="1554">
        <f t="shared" si="167"/>
        <v>0</v>
      </c>
      <c r="ND23" s="1554">
        <f t="shared" si="168"/>
        <v>0</v>
      </c>
      <c r="NE23" s="1554">
        <f t="shared" si="169"/>
        <v>0</v>
      </c>
      <c r="NF23" s="1554">
        <f t="shared" si="170"/>
        <v>0</v>
      </c>
      <c r="NG23" s="1554">
        <f t="shared" si="171"/>
        <v>0</v>
      </c>
      <c r="NH23" s="1554">
        <f t="shared" si="172"/>
        <v>0</v>
      </c>
      <c r="NI23" s="1586">
        <f t="shared" si="173"/>
        <v>0</v>
      </c>
      <c r="NK23" s="5105" t="s">
        <v>261</v>
      </c>
      <c r="NL23" s="5105"/>
      <c r="NM23" s="5105"/>
      <c r="NN23" s="5105"/>
      <c r="NO23" s="5105"/>
      <c r="NP23" s="5105"/>
      <c r="NQ23" s="5105"/>
      <c r="NR23" s="5105"/>
      <c r="NS23" s="5105"/>
    </row>
    <row r="24" spans="3:383" s="1347" customFormat="1" ht="11.25" customHeight="1" thickBot="1">
      <c r="C24" s="1416" t="str">
        <f t="shared" si="139"/>
        <v>T</v>
      </c>
      <c r="D24" s="1450"/>
      <c r="E24" s="1450"/>
      <c r="F24" s="1450"/>
      <c r="G24" s="1450"/>
      <c r="H24" s="1450"/>
      <c r="I24" s="1450"/>
      <c r="J24" s="751"/>
      <c r="L24" s="1279" t="str">
        <f t="shared" si="140"/>
        <v>T</v>
      </c>
      <c r="M24" s="1417">
        <f t="shared" si="141"/>
        <v>0</v>
      </c>
      <c r="N24" s="1417">
        <f t="shared" si="141"/>
        <v>0</v>
      </c>
      <c r="O24" s="1417">
        <f t="shared" si="141"/>
        <v>0</v>
      </c>
      <c r="P24" s="1417">
        <f t="shared" si="141"/>
        <v>0</v>
      </c>
      <c r="Q24" s="1417">
        <f t="shared" si="141"/>
        <v>0</v>
      </c>
      <c r="R24" s="1418"/>
      <c r="S24" s="1418"/>
      <c r="T24" s="1418"/>
      <c r="V24" s="1597"/>
      <c r="W24" s="1537"/>
      <c r="X24" s="1537"/>
      <c r="Y24" s="1537"/>
      <c r="Z24" s="1537"/>
      <c r="AA24" s="1537"/>
      <c r="AB24" s="1537"/>
      <c r="AC24" s="1537"/>
      <c r="AD24" s="1537"/>
      <c r="AE24" s="1537"/>
      <c r="AF24" s="1537"/>
      <c r="AG24" s="1537"/>
      <c r="AH24" s="1537"/>
      <c r="AI24" s="1537"/>
      <c r="AJ24" s="1537"/>
      <c r="AK24" s="1537"/>
      <c r="AL24" s="1537"/>
      <c r="AM24" s="1537"/>
      <c r="AN24" s="1537"/>
      <c r="AO24" s="1537"/>
      <c r="AP24" s="1537"/>
      <c r="AQ24" s="1537"/>
      <c r="AR24" s="1537"/>
      <c r="AS24" s="1537"/>
      <c r="AT24" s="1537"/>
      <c r="AU24" s="1537"/>
      <c r="AV24" s="1537"/>
      <c r="AW24" s="1537"/>
      <c r="AX24" s="1537"/>
      <c r="AY24" s="1537"/>
      <c r="AZ24" s="1537"/>
      <c r="BA24" s="1537"/>
      <c r="BB24" s="1537"/>
      <c r="BC24" s="1537"/>
      <c r="BD24" s="1537"/>
      <c r="BE24" s="1537"/>
      <c r="BF24" s="1537"/>
      <c r="BG24" s="1537"/>
      <c r="BH24" s="1537"/>
      <c r="BI24" s="1537"/>
      <c r="BJ24" s="1537"/>
      <c r="BK24" s="1537"/>
      <c r="BL24" s="1537"/>
      <c r="BM24" s="1537"/>
      <c r="BN24" s="1537"/>
      <c r="BO24" s="1537"/>
      <c r="BP24" s="1537"/>
      <c r="BQ24" s="1537"/>
      <c r="BR24" s="1537"/>
      <c r="BS24" s="1537"/>
      <c r="BT24" s="1537"/>
      <c r="BU24" s="1537"/>
      <c r="BV24" s="1537"/>
      <c r="BW24" s="1537"/>
      <c r="BX24" s="1537"/>
      <c r="BY24" s="1537"/>
      <c r="BZ24" s="1537"/>
      <c r="CA24" s="1537"/>
      <c r="CB24" s="1537"/>
      <c r="CC24" s="1537"/>
      <c r="CD24" s="1537"/>
      <c r="CE24" s="1537"/>
      <c r="CF24" s="1537"/>
      <c r="CG24" s="1537"/>
      <c r="CH24" s="1537"/>
      <c r="CI24" s="1537"/>
      <c r="CJ24" s="1537"/>
      <c r="CK24" s="1537"/>
      <c r="CL24" s="1537"/>
      <c r="CM24" s="5073">
        <f>'BİLGİ GİR'!F174</f>
        <v>0</v>
      </c>
      <c r="CN24" s="2401" t="str">
        <f>IF(CM24="","",(CM24&amp;(COUNTIF($CM$16:CM25,CM24))))</f>
        <v>05</v>
      </c>
      <c r="CO24" s="1471" t="str">
        <f t="shared" ref="CO24" si="194">DO24</f>
        <v/>
      </c>
      <c r="CP24" s="1420" t="str">
        <f t="shared" ref="CP24" si="195">DO24&amp;DP24</f>
        <v>T</v>
      </c>
      <c r="CQ24" s="1417">
        <f t="shared" si="142"/>
        <v>0</v>
      </c>
      <c r="CR24" s="1417">
        <f t="shared" si="143"/>
        <v>0</v>
      </c>
      <c r="CS24" s="1417">
        <f t="shared" si="144"/>
        <v>0</v>
      </c>
      <c r="CT24" s="1417">
        <f t="shared" si="145"/>
        <v>0</v>
      </c>
      <c r="CU24" s="1417">
        <f t="shared" si="146"/>
        <v>0</v>
      </c>
      <c r="CW24" s="1457" t="str">
        <f>IFERROR((VLOOKUP(CN24,'BİLGİ GİR'!$V$170:$AA$182,6,0)),"")</f>
        <v/>
      </c>
      <c r="CX24" s="5073" t="str">
        <f>'BİLGİ GİR'!F174&amp;CHAR(10)&amp;'BİLGİ GİR'!K174&amp;"-"&amp;'BİLGİ GİR'!L174&amp;"-"&amp;'BİLGİ GİR'!M174</f>
        <v xml:space="preserve">
--</v>
      </c>
      <c r="CY24" s="1421" t="s">
        <v>7</v>
      </c>
      <c r="CZ24" s="1442">
        <f>'BİLGİ GİR'!CB174</f>
        <v>0</v>
      </c>
      <c r="DA24" s="1445"/>
      <c r="DB24" s="1442">
        <f>'BİLGİ GİR'!CD174</f>
        <v>0</v>
      </c>
      <c r="DC24" s="1445"/>
      <c r="DD24" s="1442">
        <f>'BİLGİ GİR'!CF174</f>
        <v>0</v>
      </c>
      <c r="DE24" s="1445"/>
      <c r="DF24" s="1442">
        <f>'BİLGİ GİR'!CH174</f>
        <v>0</v>
      </c>
      <c r="DG24" s="1445"/>
      <c r="DH24" s="1442">
        <f>'BİLGİ GİR'!CJ174</f>
        <v>0</v>
      </c>
      <c r="DI24" s="1445"/>
      <c r="DJ24" s="1442">
        <f>'BİLGİ GİR'!CL174</f>
        <v>0</v>
      </c>
      <c r="DK24" s="1445"/>
      <c r="DL24" s="1442">
        <f>'BİLGİ GİR'!CN174</f>
        <v>0</v>
      </c>
      <c r="DM24" s="1445"/>
      <c r="DN24" s="33"/>
      <c r="DO24" s="5091" t="str">
        <f t="shared" ref="DO24" si="196">IF(CX24="
--","",CX24)</f>
        <v/>
      </c>
      <c r="DP24" s="2266" t="s">
        <v>7</v>
      </c>
      <c r="DQ24" s="2246">
        <f t="shared" si="147"/>
        <v>0</v>
      </c>
      <c r="DR24" s="3858"/>
      <c r="DS24" s="2247">
        <f t="shared" si="46"/>
        <v>0</v>
      </c>
      <c r="DT24" s="3858"/>
      <c r="DU24" s="2247">
        <f t="shared" si="47"/>
        <v>0</v>
      </c>
      <c r="DV24" s="3858"/>
      <c r="DW24" s="2247">
        <f t="shared" si="48"/>
        <v>0</v>
      </c>
      <c r="DX24" s="3858"/>
      <c r="DY24" s="2247">
        <f t="shared" si="49"/>
        <v>0</v>
      </c>
      <c r="DZ24" s="3858"/>
      <c r="EA24" s="2248">
        <f t="shared" si="50"/>
        <v>0</v>
      </c>
      <c r="EB24" s="3858"/>
      <c r="EC24" s="2250">
        <f t="shared" si="148"/>
        <v>0</v>
      </c>
      <c r="ED24" s="3858"/>
      <c r="EE24" s="2246">
        <f t="shared" si="149"/>
        <v>0</v>
      </c>
      <c r="EF24" s="3858"/>
      <c r="EG24" s="2247">
        <f t="shared" si="51"/>
        <v>0</v>
      </c>
      <c r="EH24" s="3858"/>
      <c r="EI24" s="2247">
        <f t="shared" si="52"/>
        <v>0</v>
      </c>
      <c r="EJ24" s="3858"/>
      <c r="EK24" s="2247">
        <f t="shared" si="53"/>
        <v>0</v>
      </c>
      <c r="EL24" s="3858"/>
      <c r="EM24" s="2247">
        <f t="shared" si="54"/>
        <v>0</v>
      </c>
      <c r="EN24" s="3858"/>
      <c r="EO24" s="2248">
        <f t="shared" si="55"/>
        <v>0</v>
      </c>
      <c r="EP24" s="3858"/>
      <c r="EQ24" s="2250">
        <f t="shared" si="56"/>
        <v>0</v>
      </c>
      <c r="ER24" s="3858"/>
      <c r="ES24" s="2246">
        <f t="shared" si="150"/>
        <v>0</v>
      </c>
      <c r="ET24" s="3858"/>
      <c r="EU24" s="2247">
        <f t="shared" si="57"/>
        <v>0</v>
      </c>
      <c r="EV24" s="3858"/>
      <c r="EW24" s="2247">
        <f t="shared" si="58"/>
        <v>0</v>
      </c>
      <c r="EX24" s="3858"/>
      <c r="EY24" s="2247">
        <f t="shared" si="59"/>
        <v>0</v>
      </c>
      <c r="EZ24" s="3858"/>
      <c r="FA24" s="2247">
        <f t="shared" si="60"/>
        <v>0</v>
      </c>
      <c r="FB24" s="3858"/>
      <c r="FC24" s="2248">
        <f t="shared" si="61"/>
        <v>0</v>
      </c>
      <c r="FD24" s="2249"/>
      <c r="FE24" s="2250">
        <f t="shared" si="62"/>
        <v>0</v>
      </c>
      <c r="FF24" s="2249"/>
      <c r="FG24" s="2246">
        <f t="shared" si="151"/>
        <v>0</v>
      </c>
      <c r="FH24" s="3858"/>
      <c r="FI24" s="2247">
        <f t="shared" si="63"/>
        <v>0</v>
      </c>
      <c r="FJ24" s="3858"/>
      <c r="FK24" s="2247">
        <f t="shared" si="64"/>
        <v>0</v>
      </c>
      <c r="FL24" s="3858"/>
      <c r="FM24" s="2247">
        <f t="shared" si="65"/>
        <v>0</v>
      </c>
      <c r="FN24" s="3858"/>
      <c r="FO24" s="2247">
        <f t="shared" si="66"/>
        <v>0</v>
      </c>
      <c r="FP24" s="3858"/>
      <c r="FQ24" s="2248">
        <f t="shared" si="67"/>
        <v>0</v>
      </c>
      <c r="FR24" s="3858"/>
      <c r="FS24" s="2250">
        <f t="shared" si="68"/>
        <v>0</v>
      </c>
      <c r="FT24" s="3858"/>
      <c r="FU24" s="2246">
        <f t="shared" si="152"/>
        <v>0</v>
      </c>
      <c r="FV24" s="3858"/>
      <c r="FW24" s="2247">
        <f t="shared" si="69"/>
        <v>0</v>
      </c>
      <c r="FX24" s="3858"/>
      <c r="FY24" s="2247">
        <f t="shared" si="70"/>
        <v>0</v>
      </c>
      <c r="FZ24" s="3858"/>
      <c r="GA24" s="2247">
        <f t="shared" si="71"/>
        <v>0</v>
      </c>
      <c r="GB24" s="3858"/>
      <c r="GC24" s="2247">
        <f t="shared" si="72"/>
        <v>0</v>
      </c>
      <c r="GD24" s="3858"/>
      <c r="GE24" s="2248">
        <f t="shared" si="73"/>
        <v>0</v>
      </c>
      <c r="GF24" s="3858"/>
      <c r="GG24" s="2250">
        <f t="shared" si="74"/>
        <v>0</v>
      </c>
      <c r="GH24" s="3864"/>
      <c r="GK24" s="4108" t="str">
        <f t="shared" ref="GK24" si="197">DO24</f>
        <v/>
      </c>
      <c r="GL24" s="1487" t="str">
        <f t="shared" si="153"/>
        <v/>
      </c>
      <c r="GM24" s="1515"/>
      <c r="GN24" s="1487" t="str">
        <f t="shared" si="75"/>
        <v/>
      </c>
      <c r="GO24" s="1515"/>
      <c r="GP24" s="1487" t="str">
        <f t="shared" si="76"/>
        <v/>
      </c>
      <c r="GQ24" s="1515"/>
      <c r="GR24" s="1487" t="str">
        <f t="shared" si="77"/>
        <v/>
      </c>
      <c r="GS24" s="1515"/>
      <c r="GT24" s="1487" t="str">
        <f t="shared" si="78"/>
        <v/>
      </c>
      <c r="GU24" s="1500"/>
      <c r="GV24" s="1497" t="str">
        <f t="shared" si="154"/>
        <v/>
      </c>
      <c r="GW24" s="1515"/>
      <c r="GX24" s="1487" t="str">
        <f t="shared" si="155"/>
        <v/>
      </c>
      <c r="GY24" s="1517"/>
      <c r="GZ24" s="1494" t="str">
        <f t="shared" si="156"/>
        <v/>
      </c>
      <c r="HA24" s="1515"/>
      <c r="HB24" s="1490" t="str">
        <f t="shared" si="79"/>
        <v/>
      </c>
      <c r="HC24" s="1515"/>
      <c r="HD24" s="1490" t="str">
        <f t="shared" si="80"/>
        <v/>
      </c>
      <c r="HE24" s="1515"/>
      <c r="HF24" s="1490" t="str">
        <f t="shared" si="81"/>
        <v/>
      </c>
      <c r="HG24" s="1515"/>
      <c r="HH24" s="1490" t="str">
        <f t="shared" si="82"/>
        <v/>
      </c>
      <c r="HI24" s="1500"/>
      <c r="HJ24" s="1506" t="str">
        <f t="shared" si="83"/>
        <v/>
      </c>
      <c r="HK24" s="1515"/>
      <c r="HL24" s="1490" t="str">
        <f t="shared" si="157"/>
        <v/>
      </c>
      <c r="HM24" s="1517"/>
      <c r="HN24" s="1503" t="str">
        <f t="shared" si="84"/>
        <v/>
      </c>
      <c r="HO24" s="1515"/>
      <c r="HP24" s="1487" t="str">
        <f t="shared" si="85"/>
        <v/>
      </c>
      <c r="HQ24" s="1515"/>
      <c r="HR24" s="1487" t="str">
        <f t="shared" si="86"/>
        <v/>
      </c>
      <c r="HS24" s="1515"/>
      <c r="HT24" s="1487" t="str">
        <f t="shared" si="87"/>
        <v/>
      </c>
      <c r="HU24" s="1515"/>
      <c r="HV24" s="1487" t="str">
        <f t="shared" si="88"/>
        <v/>
      </c>
      <c r="HW24" s="1500"/>
      <c r="HX24" s="1497" t="str">
        <f t="shared" si="89"/>
        <v/>
      </c>
      <c r="HY24" s="1515"/>
      <c r="HZ24" s="1487" t="str">
        <f t="shared" si="90"/>
        <v/>
      </c>
      <c r="IA24" s="1517"/>
      <c r="IB24" s="1494" t="str">
        <f t="shared" si="91"/>
        <v/>
      </c>
      <c r="IC24" s="1515"/>
      <c r="ID24" s="1490" t="str">
        <f t="shared" si="92"/>
        <v/>
      </c>
      <c r="IE24" s="1515"/>
      <c r="IF24" s="1490" t="str">
        <f t="shared" si="93"/>
        <v/>
      </c>
      <c r="IG24" s="1515"/>
      <c r="IH24" s="1490" t="str">
        <f t="shared" si="94"/>
        <v/>
      </c>
      <c r="II24" s="1515"/>
      <c r="IJ24" s="1490" t="str">
        <f t="shared" si="95"/>
        <v/>
      </c>
      <c r="IK24" s="1500"/>
      <c r="IL24" s="1506" t="str">
        <f t="shared" si="96"/>
        <v/>
      </c>
      <c r="IM24" s="1515"/>
      <c r="IN24" s="1490" t="str">
        <f t="shared" si="97"/>
        <v/>
      </c>
      <c r="IO24" s="1517"/>
      <c r="IP24" s="1509" t="str">
        <f t="shared" si="98"/>
        <v/>
      </c>
      <c r="IQ24" s="1515"/>
      <c r="IR24" s="1422" t="str">
        <f t="shared" si="99"/>
        <v/>
      </c>
      <c r="IS24" s="1515"/>
      <c r="IT24" s="1422" t="str">
        <f t="shared" si="100"/>
        <v/>
      </c>
      <c r="IU24" s="1515"/>
      <c r="IV24" s="1422" t="str">
        <f t="shared" si="101"/>
        <v/>
      </c>
      <c r="IW24" s="1515"/>
      <c r="IX24" s="1422" t="str">
        <f t="shared" si="102"/>
        <v/>
      </c>
      <c r="IY24" s="1500"/>
      <c r="IZ24" s="1512" t="str">
        <f t="shared" si="103"/>
        <v/>
      </c>
      <c r="JA24" s="1515"/>
      <c r="JB24" s="1422" t="str">
        <f t="shared" si="104"/>
        <v/>
      </c>
      <c r="JC24" s="1517"/>
      <c r="JE24" s="1571">
        <f t="shared" si="158"/>
        <v>0</v>
      </c>
      <c r="JF24" s="1555">
        <f t="shared" si="159"/>
        <v>0</v>
      </c>
      <c r="JG24" s="1555">
        <f t="shared" si="160"/>
        <v>0</v>
      </c>
      <c r="JH24" s="1555">
        <f t="shared" si="161"/>
        <v>0</v>
      </c>
      <c r="JI24" s="1579">
        <f t="shared" si="162"/>
        <v>0</v>
      </c>
      <c r="JJ24" s="1549"/>
      <c r="JK24" s="1549"/>
      <c r="JL24" s="38"/>
      <c r="JM24" s="38"/>
      <c r="JN24" s="4182"/>
      <c r="JO24" s="1604" t="str">
        <f t="shared" si="178"/>
        <v/>
      </c>
      <c r="JP24" s="1563"/>
      <c r="JQ24" s="1563" t="str">
        <f t="shared" si="105"/>
        <v/>
      </c>
      <c r="JR24" s="1563"/>
      <c r="JS24" s="1563" t="str">
        <f t="shared" si="106"/>
        <v/>
      </c>
      <c r="JT24" s="1563"/>
      <c r="JU24" s="1563" t="str">
        <f t="shared" si="107"/>
        <v/>
      </c>
      <c r="JV24" s="1563"/>
      <c r="JW24" s="1563" t="str">
        <f t="shared" si="108"/>
        <v/>
      </c>
      <c r="JX24" s="1563"/>
      <c r="JY24" s="1563" t="str">
        <f t="shared" si="109"/>
        <v/>
      </c>
      <c r="JZ24" s="1563"/>
      <c r="KA24" s="1563" t="str">
        <f t="shared" si="110"/>
        <v/>
      </c>
      <c r="KB24" s="1563"/>
      <c r="KC24" s="1563" t="str">
        <f t="shared" si="111"/>
        <v/>
      </c>
      <c r="KD24" s="1563"/>
      <c r="KE24" s="1563" t="str">
        <f t="shared" si="112"/>
        <v/>
      </c>
      <c r="KF24" s="1563"/>
      <c r="KG24" s="1563" t="str">
        <f t="shared" si="113"/>
        <v/>
      </c>
      <c r="KH24" s="1563"/>
      <c r="KI24" s="1563" t="str">
        <f t="shared" si="114"/>
        <v/>
      </c>
      <c r="KJ24" s="1563"/>
      <c r="KK24" s="1563" t="str">
        <f t="shared" si="115"/>
        <v/>
      </c>
      <c r="KL24" s="1563"/>
      <c r="KM24" s="1563" t="str">
        <f t="shared" si="116"/>
        <v/>
      </c>
      <c r="KN24" s="1563"/>
      <c r="KO24" s="1563" t="str">
        <f t="shared" si="117"/>
        <v/>
      </c>
      <c r="KP24" s="1563"/>
      <c r="KQ24" s="1563" t="str">
        <f t="shared" si="118"/>
        <v/>
      </c>
      <c r="KR24" s="1563"/>
      <c r="KS24" s="1563" t="str">
        <f t="shared" si="119"/>
        <v/>
      </c>
      <c r="KT24" s="1563"/>
      <c r="KU24" s="1563" t="str">
        <f t="shared" si="179"/>
        <v/>
      </c>
      <c r="KV24" s="1563"/>
      <c r="KW24" s="1563" t="str">
        <f t="shared" si="120"/>
        <v/>
      </c>
      <c r="KX24" s="1563"/>
      <c r="KY24" s="1563" t="str">
        <f t="shared" si="121"/>
        <v/>
      </c>
      <c r="KZ24" s="1563"/>
      <c r="LA24" s="1563" t="str">
        <f t="shared" si="122"/>
        <v/>
      </c>
      <c r="LB24" s="1563"/>
      <c r="LC24" s="1563" t="str">
        <f t="shared" si="123"/>
        <v/>
      </c>
      <c r="LD24" s="1563"/>
      <c r="LE24" s="1563" t="str">
        <f t="shared" si="124"/>
        <v/>
      </c>
      <c r="LF24" s="1563"/>
      <c r="LG24" s="1563" t="str">
        <f t="shared" si="125"/>
        <v/>
      </c>
      <c r="LH24" s="1563"/>
      <c r="LI24" s="1563" t="str">
        <f t="shared" si="126"/>
        <v/>
      </c>
      <c r="LJ24" s="1563"/>
      <c r="LK24" s="1563" t="str">
        <f t="shared" si="127"/>
        <v/>
      </c>
      <c r="LL24" s="1563"/>
      <c r="LM24" s="1563" t="str">
        <f t="shared" si="128"/>
        <v/>
      </c>
      <c r="LN24" s="1563"/>
      <c r="LO24" s="1563" t="str">
        <f t="shared" si="129"/>
        <v/>
      </c>
      <c r="LP24" s="1563"/>
      <c r="LQ24" s="1563" t="str">
        <f t="shared" si="130"/>
        <v/>
      </c>
      <c r="LR24" s="1563"/>
      <c r="LS24" s="1563" t="str">
        <f t="shared" si="131"/>
        <v/>
      </c>
      <c r="LT24" s="1563"/>
      <c r="LU24" s="1563" t="str">
        <f t="shared" si="132"/>
        <v/>
      </c>
      <c r="LV24" s="1563"/>
      <c r="LW24" s="1563" t="str">
        <f t="shared" si="133"/>
        <v/>
      </c>
      <c r="LX24" s="1563"/>
      <c r="LY24" s="1563" t="str">
        <f t="shared" si="134"/>
        <v/>
      </c>
      <c r="LZ24" s="1563"/>
      <c r="MA24" s="1563" t="str">
        <f t="shared" si="135"/>
        <v/>
      </c>
      <c r="MB24" s="1563"/>
      <c r="MC24" s="1563" t="str">
        <f t="shared" si="136"/>
        <v/>
      </c>
      <c r="MD24" s="1563"/>
      <c r="ME24" s="1563" t="str">
        <f t="shared" si="137"/>
        <v/>
      </c>
      <c r="MF24" s="1563"/>
      <c r="MG24" s="1572">
        <f t="shared" si="163"/>
        <v>0</v>
      </c>
      <c r="MH24" s="38"/>
      <c r="MI24" s="1571">
        <f t="shared" si="164"/>
        <v>0</v>
      </c>
      <c r="MJ24" s="1555">
        <f t="shared" si="138"/>
        <v>0</v>
      </c>
      <c r="MK24" s="1555">
        <f t="shared" si="138"/>
        <v>0</v>
      </c>
      <c r="ML24" s="1555">
        <f t="shared" si="138"/>
        <v>0</v>
      </c>
      <c r="MM24" s="1555">
        <f t="shared" si="138"/>
        <v>0</v>
      </c>
      <c r="MN24" s="1555">
        <f t="shared" si="138"/>
        <v>0</v>
      </c>
      <c r="MO24" s="1579">
        <f t="shared" si="138"/>
        <v>0</v>
      </c>
      <c r="MP24" s="38">
        <f t="shared" si="165"/>
        <v>0</v>
      </c>
      <c r="MQ24" s="38"/>
      <c r="MR24" s="1557"/>
      <c r="MS24" s="1557"/>
      <c r="MT24" s="1557"/>
      <c r="MU24" s="1557"/>
      <c r="MV24" s="1557"/>
      <c r="MW24" s="1557"/>
      <c r="MX24" s="1557"/>
      <c r="MY24" s="1537"/>
      <c r="MZ24" s="1600"/>
      <c r="NA24" s="38"/>
      <c r="NB24" s="1585">
        <f t="shared" si="166"/>
        <v>0</v>
      </c>
      <c r="NC24" s="1554">
        <f t="shared" si="167"/>
        <v>0</v>
      </c>
      <c r="ND24" s="1554">
        <f t="shared" si="168"/>
        <v>0</v>
      </c>
      <c r="NE24" s="1554">
        <f t="shared" si="169"/>
        <v>0</v>
      </c>
      <c r="NF24" s="1554">
        <f t="shared" si="170"/>
        <v>0</v>
      </c>
      <c r="NG24" s="1554">
        <f t="shared" si="171"/>
        <v>0</v>
      </c>
      <c r="NH24" s="1554">
        <f t="shared" si="172"/>
        <v>0</v>
      </c>
      <c r="NI24" s="1586">
        <f t="shared" si="173"/>
        <v>0</v>
      </c>
      <c r="NK24" s="5105"/>
      <c r="NL24" s="5105"/>
      <c r="NM24" s="5105"/>
      <c r="NN24" s="5105"/>
      <c r="NO24" s="5105"/>
      <c r="NP24" s="5105"/>
      <c r="NQ24" s="5105"/>
      <c r="NR24" s="5105"/>
      <c r="NS24" s="5105"/>
    </row>
    <row r="25" spans="3:383" s="1347" customFormat="1" ht="11.25" customHeight="1" thickBot="1">
      <c r="C25" s="1416" t="str">
        <f t="shared" si="139"/>
        <v>D</v>
      </c>
      <c r="D25" s="1450"/>
      <c r="E25" s="1450"/>
      <c r="F25" s="1450"/>
      <c r="G25" s="1450"/>
      <c r="H25" s="1450"/>
      <c r="I25" s="1450"/>
      <c r="J25" s="751"/>
      <c r="L25" s="1279" t="str">
        <f t="shared" si="140"/>
        <v>D</v>
      </c>
      <c r="M25" s="1417">
        <f t="shared" si="141"/>
        <v>0</v>
      </c>
      <c r="N25" s="1417">
        <f t="shared" si="141"/>
        <v>0</v>
      </c>
      <c r="O25" s="1417">
        <f t="shared" si="141"/>
        <v>0</v>
      </c>
      <c r="P25" s="1417">
        <f t="shared" si="141"/>
        <v>0</v>
      </c>
      <c r="Q25" s="1417">
        <f t="shared" si="141"/>
        <v>0</v>
      </c>
      <c r="R25" s="1418"/>
      <c r="S25" s="1418"/>
      <c r="T25" s="1418"/>
      <c r="V25" s="1597"/>
      <c r="W25" s="1537"/>
      <c r="X25" s="1537"/>
      <c r="Y25" s="1537"/>
      <c r="Z25" s="1537"/>
      <c r="AA25" s="1537"/>
      <c r="AB25" s="1537"/>
      <c r="AC25" s="1537"/>
      <c r="AD25" s="1537"/>
      <c r="AE25" s="1537"/>
      <c r="AF25" s="1537"/>
      <c r="AG25" s="1537"/>
      <c r="AH25" s="1537"/>
      <c r="AI25" s="1537"/>
      <c r="AJ25" s="1537"/>
      <c r="AK25" s="1537"/>
      <c r="AL25" s="1537"/>
      <c r="AM25" s="1537"/>
      <c r="AN25" s="1537"/>
      <c r="AO25" s="1537"/>
      <c r="AP25" s="1537"/>
      <c r="AQ25" s="1537"/>
      <c r="AR25" s="1537"/>
      <c r="AS25" s="1537"/>
      <c r="AT25" s="1537"/>
      <c r="AU25" s="1537"/>
      <c r="AV25" s="1537"/>
      <c r="AW25" s="1537"/>
      <c r="AX25" s="1537"/>
      <c r="AY25" s="1537"/>
      <c r="AZ25" s="1537"/>
      <c r="BA25" s="1537"/>
      <c r="BB25" s="1537"/>
      <c r="BC25" s="1537"/>
      <c r="BD25" s="1537"/>
      <c r="BE25" s="1537"/>
      <c r="BF25" s="1537"/>
      <c r="BG25" s="1537"/>
      <c r="BH25" s="1537"/>
      <c r="BI25" s="1537"/>
      <c r="BJ25" s="1537"/>
      <c r="BK25" s="1537"/>
      <c r="BL25" s="1537"/>
      <c r="BM25" s="1537"/>
      <c r="BN25" s="1537"/>
      <c r="BO25" s="1537"/>
      <c r="BP25" s="1537"/>
      <c r="BQ25" s="1537"/>
      <c r="BR25" s="1537"/>
      <c r="BS25" s="1537"/>
      <c r="BT25" s="1537"/>
      <c r="BU25" s="1537"/>
      <c r="BV25" s="1537"/>
      <c r="BW25" s="1537"/>
      <c r="BX25" s="1537"/>
      <c r="BY25" s="1537"/>
      <c r="BZ25" s="1537"/>
      <c r="CA25" s="1537"/>
      <c r="CB25" s="1537"/>
      <c r="CC25" s="1537"/>
      <c r="CD25" s="1537"/>
      <c r="CE25" s="1537"/>
      <c r="CF25" s="1537"/>
      <c r="CG25" s="1537"/>
      <c r="CH25" s="1537"/>
      <c r="CI25" s="1537"/>
      <c r="CJ25" s="1537"/>
      <c r="CK25" s="1537"/>
      <c r="CL25" s="1537"/>
      <c r="CM25" s="5074"/>
      <c r="CN25" s="2401" t="str">
        <f>IF(CM24="","",(CM24&amp;(COUNTIF($CM$16:CM25,CM24))))</f>
        <v>05</v>
      </c>
      <c r="CO25" s="1471" t="str">
        <f t="shared" ref="CO25" si="198">CO24</f>
        <v/>
      </c>
      <c r="CP25" s="1420" t="str">
        <f t="shared" ref="CP25" si="199">DO24&amp;DP25</f>
        <v>D</v>
      </c>
      <c r="CQ25" s="1417">
        <f t="shared" si="142"/>
        <v>0</v>
      </c>
      <c r="CR25" s="1417">
        <f t="shared" si="143"/>
        <v>0</v>
      </c>
      <c r="CS25" s="1417">
        <f t="shared" si="144"/>
        <v>0</v>
      </c>
      <c r="CT25" s="1417">
        <f t="shared" si="145"/>
        <v>0</v>
      </c>
      <c r="CU25" s="1417">
        <f t="shared" si="146"/>
        <v>0</v>
      </c>
      <c r="CW25" s="1457" t="str">
        <f>IFERROR((VLOOKUP(CN25,'BİLGİ GİR'!$V$170:$AA$182,6,0)),"")</f>
        <v/>
      </c>
      <c r="CX25" s="5074"/>
      <c r="CY25" s="1427" t="s">
        <v>8</v>
      </c>
      <c r="CZ25" s="1444">
        <f>'BİLGİ GİR'!CC174</f>
        <v>0</v>
      </c>
      <c r="DA25" s="1446"/>
      <c r="DB25" s="1444">
        <f>'BİLGİ GİR'!CE174</f>
        <v>0</v>
      </c>
      <c r="DC25" s="1446"/>
      <c r="DD25" s="1444">
        <f>'BİLGİ GİR'!CG174</f>
        <v>0</v>
      </c>
      <c r="DE25" s="1446"/>
      <c r="DF25" s="1444">
        <f>'BİLGİ GİR'!CI174</f>
        <v>0</v>
      </c>
      <c r="DG25" s="1446"/>
      <c r="DH25" s="1444">
        <f>'BİLGİ GİR'!CK174</f>
        <v>0</v>
      </c>
      <c r="DI25" s="1446"/>
      <c r="DJ25" s="1444">
        <f>'BİLGİ GİR'!CM174</f>
        <v>0</v>
      </c>
      <c r="DK25" s="1446"/>
      <c r="DL25" s="1444">
        <f>'BİLGİ GİR'!CO174</f>
        <v>0</v>
      </c>
      <c r="DM25" s="1446"/>
      <c r="DN25" s="33"/>
      <c r="DO25" s="5092"/>
      <c r="DP25" s="2267" t="s">
        <v>8</v>
      </c>
      <c r="DQ25" s="2241">
        <f t="shared" si="147"/>
        <v>0</v>
      </c>
      <c r="DR25" s="3857"/>
      <c r="DS25" s="2242">
        <f t="shared" si="46"/>
        <v>0</v>
      </c>
      <c r="DT25" s="3857"/>
      <c r="DU25" s="2242">
        <f t="shared" si="47"/>
        <v>0</v>
      </c>
      <c r="DV25" s="3857"/>
      <c r="DW25" s="2242">
        <f t="shared" si="48"/>
        <v>0</v>
      </c>
      <c r="DX25" s="3857"/>
      <c r="DY25" s="2242">
        <f t="shared" si="49"/>
        <v>0</v>
      </c>
      <c r="DZ25" s="3857"/>
      <c r="EA25" s="2243">
        <f t="shared" si="50"/>
        <v>0</v>
      </c>
      <c r="EB25" s="3857"/>
      <c r="EC25" s="2245">
        <f t="shared" si="148"/>
        <v>0</v>
      </c>
      <c r="ED25" s="3857"/>
      <c r="EE25" s="2241">
        <f t="shared" si="149"/>
        <v>0</v>
      </c>
      <c r="EF25" s="3857"/>
      <c r="EG25" s="2242">
        <f t="shared" si="51"/>
        <v>0</v>
      </c>
      <c r="EH25" s="3857"/>
      <c r="EI25" s="2242">
        <f t="shared" si="52"/>
        <v>0</v>
      </c>
      <c r="EJ25" s="3857"/>
      <c r="EK25" s="2242">
        <f t="shared" si="53"/>
        <v>0</v>
      </c>
      <c r="EL25" s="3857"/>
      <c r="EM25" s="2242">
        <f t="shared" si="54"/>
        <v>0</v>
      </c>
      <c r="EN25" s="3857"/>
      <c r="EO25" s="2243">
        <f t="shared" si="55"/>
        <v>0</v>
      </c>
      <c r="EP25" s="3857"/>
      <c r="EQ25" s="2245">
        <f t="shared" si="56"/>
        <v>0</v>
      </c>
      <c r="ER25" s="3857"/>
      <c r="ES25" s="2241">
        <f t="shared" si="150"/>
        <v>0</v>
      </c>
      <c r="ET25" s="3857"/>
      <c r="EU25" s="2242">
        <f t="shared" si="57"/>
        <v>0</v>
      </c>
      <c r="EV25" s="3857"/>
      <c r="EW25" s="2242">
        <f t="shared" si="58"/>
        <v>0</v>
      </c>
      <c r="EX25" s="3857"/>
      <c r="EY25" s="2242">
        <f t="shared" si="59"/>
        <v>0</v>
      </c>
      <c r="EZ25" s="3857"/>
      <c r="FA25" s="2242">
        <f t="shared" si="60"/>
        <v>0</v>
      </c>
      <c r="FB25" s="3857"/>
      <c r="FC25" s="2243">
        <f t="shared" si="61"/>
        <v>0</v>
      </c>
      <c r="FD25" s="2244"/>
      <c r="FE25" s="2245">
        <f t="shared" si="62"/>
        <v>0</v>
      </c>
      <c r="FF25" s="2244"/>
      <c r="FG25" s="2241">
        <f t="shared" si="151"/>
        <v>0</v>
      </c>
      <c r="FH25" s="3857"/>
      <c r="FI25" s="2242">
        <f t="shared" si="63"/>
        <v>0</v>
      </c>
      <c r="FJ25" s="3857"/>
      <c r="FK25" s="2242">
        <f t="shared" si="64"/>
        <v>0</v>
      </c>
      <c r="FL25" s="3857"/>
      <c r="FM25" s="2242">
        <f t="shared" si="65"/>
        <v>0</v>
      </c>
      <c r="FN25" s="3857"/>
      <c r="FO25" s="2242">
        <f t="shared" si="66"/>
        <v>0</v>
      </c>
      <c r="FP25" s="3857"/>
      <c r="FQ25" s="2243">
        <f t="shared" si="67"/>
        <v>0</v>
      </c>
      <c r="FR25" s="3857"/>
      <c r="FS25" s="2245">
        <f t="shared" si="68"/>
        <v>0</v>
      </c>
      <c r="FT25" s="3857"/>
      <c r="FU25" s="2241">
        <f t="shared" si="152"/>
        <v>0</v>
      </c>
      <c r="FV25" s="3857"/>
      <c r="FW25" s="2242">
        <f t="shared" si="69"/>
        <v>0</v>
      </c>
      <c r="FX25" s="3857"/>
      <c r="FY25" s="2242">
        <f t="shared" si="70"/>
        <v>0</v>
      </c>
      <c r="FZ25" s="3857"/>
      <c r="GA25" s="2242">
        <f t="shared" si="71"/>
        <v>0</v>
      </c>
      <c r="GB25" s="3857"/>
      <c r="GC25" s="2242">
        <f t="shared" si="72"/>
        <v>0</v>
      </c>
      <c r="GD25" s="3857"/>
      <c r="GE25" s="2243">
        <f t="shared" si="73"/>
        <v>0</v>
      </c>
      <c r="GF25" s="3857"/>
      <c r="GG25" s="2245">
        <f t="shared" si="74"/>
        <v>0</v>
      </c>
      <c r="GH25" s="3863"/>
      <c r="GK25" s="4109"/>
      <c r="GL25" s="1487" t="str">
        <f t="shared" si="153"/>
        <v/>
      </c>
      <c r="GM25" s="1515"/>
      <c r="GN25" s="1487" t="str">
        <f t="shared" si="75"/>
        <v/>
      </c>
      <c r="GO25" s="1515"/>
      <c r="GP25" s="1487" t="str">
        <f t="shared" si="76"/>
        <v/>
      </c>
      <c r="GQ25" s="1515"/>
      <c r="GR25" s="1487" t="str">
        <f t="shared" si="77"/>
        <v/>
      </c>
      <c r="GS25" s="1515"/>
      <c r="GT25" s="1487" t="str">
        <f t="shared" si="78"/>
        <v/>
      </c>
      <c r="GU25" s="1500"/>
      <c r="GV25" s="1497" t="str">
        <f t="shared" si="154"/>
        <v/>
      </c>
      <c r="GW25" s="1515"/>
      <c r="GX25" s="1487" t="str">
        <f t="shared" si="155"/>
        <v/>
      </c>
      <c r="GY25" s="1517"/>
      <c r="GZ25" s="1494" t="str">
        <f t="shared" si="156"/>
        <v/>
      </c>
      <c r="HA25" s="1515"/>
      <c r="HB25" s="1490" t="str">
        <f t="shared" si="79"/>
        <v/>
      </c>
      <c r="HC25" s="1515"/>
      <c r="HD25" s="1490" t="str">
        <f t="shared" si="80"/>
        <v/>
      </c>
      <c r="HE25" s="1515"/>
      <c r="HF25" s="1490" t="str">
        <f t="shared" si="81"/>
        <v/>
      </c>
      <c r="HG25" s="1515"/>
      <c r="HH25" s="1490" t="str">
        <f t="shared" si="82"/>
        <v/>
      </c>
      <c r="HI25" s="1500"/>
      <c r="HJ25" s="1506" t="str">
        <f t="shared" si="83"/>
        <v/>
      </c>
      <c r="HK25" s="1515"/>
      <c r="HL25" s="1490" t="str">
        <f t="shared" si="157"/>
        <v/>
      </c>
      <c r="HM25" s="1517"/>
      <c r="HN25" s="1503" t="str">
        <f t="shared" si="84"/>
        <v/>
      </c>
      <c r="HO25" s="1515"/>
      <c r="HP25" s="1487" t="str">
        <f t="shared" si="85"/>
        <v/>
      </c>
      <c r="HQ25" s="1515"/>
      <c r="HR25" s="1487" t="str">
        <f t="shared" si="86"/>
        <v/>
      </c>
      <c r="HS25" s="1515"/>
      <c r="HT25" s="1487" t="str">
        <f t="shared" si="87"/>
        <v/>
      </c>
      <c r="HU25" s="1515"/>
      <c r="HV25" s="1487" t="str">
        <f t="shared" si="88"/>
        <v/>
      </c>
      <c r="HW25" s="1500"/>
      <c r="HX25" s="1497" t="str">
        <f t="shared" si="89"/>
        <v/>
      </c>
      <c r="HY25" s="1515"/>
      <c r="HZ25" s="1487" t="str">
        <f t="shared" si="90"/>
        <v/>
      </c>
      <c r="IA25" s="1517"/>
      <c r="IB25" s="1494" t="str">
        <f t="shared" si="91"/>
        <v/>
      </c>
      <c r="IC25" s="1515"/>
      <c r="ID25" s="1490" t="str">
        <f t="shared" si="92"/>
        <v/>
      </c>
      <c r="IE25" s="1515"/>
      <c r="IF25" s="1490" t="str">
        <f t="shared" si="93"/>
        <v/>
      </c>
      <c r="IG25" s="1515"/>
      <c r="IH25" s="1490" t="str">
        <f t="shared" si="94"/>
        <v/>
      </c>
      <c r="II25" s="1515"/>
      <c r="IJ25" s="1490" t="str">
        <f t="shared" si="95"/>
        <v/>
      </c>
      <c r="IK25" s="1500"/>
      <c r="IL25" s="1506" t="str">
        <f t="shared" si="96"/>
        <v/>
      </c>
      <c r="IM25" s="1515"/>
      <c r="IN25" s="1490" t="str">
        <f t="shared" si="97"/>
        <v/>
      </c>
      <c r="IO25" s="1517"/>
      <c r="IP25" s="1509" t="str">
        <f t="shared" si="98"/>
        <v/>
      </c>
      <c r="IQ25" s="1515"/>
      <c r="IR25" s="1422" t="str">
        <f t="shared" si="99"/>
        <v/>
      </c>
      <c r="IS25" s="1515"/>
      <c r="IT25" s="1422" t="str">
        <f t="shared" si="100"/>
        <v/>
      </c>
      <c r="IU25" s="1515"/>
      <c r="IV25" s="1422" t="str">
        <f t="shared" si="101"/>
        <v/>
      </c>
      <c r="IW25" s="1515"/>
      <c r="IX25" s="1422" t="str">
        <f t="shared" si="102"/>
        <v/>
      </c>
      <c r="IY25" s="1500"/>
      <c r="IZ25" s="1512" t="str">
        <f t="shared" si="103"/>
        <v/>
      </c>
      <c r="JA25" s="1515"/>
      <c r="JB25" s="1422" t="str">
        <f t="shared" si="104"/>
        <v/>
      </c>
      <c r="JC25" s="1517"/>
      <c r="JE25" s="1571">
        <f t="shared" si="158"/>
        <v>0</v>
      </c>
      <c r="JF25" s="1555">
        <f t="shared" si="159"/>
        <v>0</v>
      </c>
      <c r="JG25" s="1555">
        <f t="shared" si="160"/>
        <v>0</v>
      </c>
      <c r="JH25" s="1555">
        <f t="shared" si="161"/>
        <v>0</v>
      </c>
      <c r="JI25" s="1579">
        <f t="shared" si="162"/>
        <v>0</v>
      </c>
      <c r="JJ25" s="1549"/>
      <c r="JK25" s="1549"/>
      <c r="JL25" s="38"/>
      <c r="JM25" s="38"/>
      <c r="JN25" s="4182"/>
      <c r="JO25" s="1604" t="str">
        <f t="shared" si="178"/>
        <v/>
      </c>
      <c r="JP25" s="1563"/>
      <c r="JQ25" s="1563" t="str">
        <f t="shared" si="105"/>
        <v/>
      </c>
      <c r="JR25" s="1563"/>
      <c r="JS25" s="1563" t="str">
        <f t="shared" si="106"/>
        <v/>
      </c>
      <c r="JT25" s="1563"/>
      <c r="JU25" s="1563" t="str">
        <f t="shared" si="107"/>
        <v/>
      </c>
      <c r="JV25" s="1563"/>
      <c r="JW25" s="1563" t="str">
        <f t="shared" si="108"/>
        <v/>
      </c>
      <c r="JX25" s="1563"/>
      <c r="JY25" s="1563" t="str">
        <f t="shared" si="109"/>
        <v/>
      </c>
      <c r="JZ25" s="1563"/>
      <c r="KA25" s="1563" t="str">
        <f t="shared" si="110"/>
        <v/>
      </c>
      <c r="KB25" s="1563"/>
      <c r="KC25" s="1563" t="str">
        <f t="shared" si="111"/>
        <v/>
      </c>
      <c r="KD25" s="1563"/>
      <c r="KE25" s="1563" t="str">
        <f t="shared" si="112"/>
        <v/>
      </c>
      <c r="KF25" s="1563"/>
      <c r="KG25" s="1563" t="str">
        <f t="shared" si="113"/>
        <v/>
      </c>
      <c r="KH25" s="1563"/>
      <c r="KI25" s="1563" t="str">
        <f t="shared" si="114"/>
        <v/>
      </c>
      <c r="KJ25" s="1563"/>
      <c r="KK25" s="1563" t="str">
        <f t="shared" si="115"/>
        <v/>
      </c>
      <c r="KL25" s="1563"/>
      <c r="KM25" s="1563" t="str">
        <f t="shared" si="116"/>
        <v/>
      </c>
      <c r="KN25" s="1563"/>
      <c r="KO25" s="1563" t="str">
        <f t="shared" si="117"/>
        <v/>
      </c>
      <c r="KP25" s="1563"/>
      <c r="KQ25" s="1563" t="str">
        <f t="shared" si="118"/>
        <v/>
      </c>
      <c r="KR25" s="1563"/>
      <c r="KS25" s="1563" t="str">
        <f t="shared" si="119"/>
        <v/>
      </c>
      <c r="KT25" s="1563"/>
      <c r="KU25" s="1563" t="str">
        <f t="shared" si="179"/>
        <v/>
      </c>
      <c r="KV25" s="1563"/>
      <c r="KW25" s="1563" t="str">
        <f t="shared" si="120"/>
        <v/>
      </c>
      <c r="KX25" s="1563"/>
      <c r="KY25" s="1563" t="str">
        <f t="shared" si="121"/>
        <v/>
      </c>
      <c r="KZ25" s="1563"/>
      <c r="LA25" s="1563" t="str">
        <f t="shared" si="122"/>
        <v/>
      </c>
      <c r="LB25" s="1563"/>
      <c r="LC25" s="1563" t="str">
        <f t="shared" si="123"/>
        <v/>
      </c>
      <c r="LD25" s="1563"/>
      <c r="LE25" s="1563" t="str">
        <f t="shared" si="124"/>
        <v/>
      </c>
      <c r="LF25" s="1563"/>
      <c r="LG25" s="1563" t="str">
        <f t="shared" si="125"/>
        <v/>
      </c>
      <c r="LH25" s="1563"/>
      <c r="LI25" s="1563" t="str">
        <f t="shared" si="126"/>
        <v/>
      </c>
      <c r="LJ25" s="1563"/>
      <c r="LK25" s="1563" t="str">
        <f t="shared" si="127"/>
        <v/>
      </c>
      <c r="LL25" s="1563"/>
      <c r="LM25" s="1563" t="str">
        <f t="shared" si="128"/>
        <v/>
      </c>
      <c r="LN25" s="1563"/>
      <c r="LO25" s="1563" t="str">
        <f t="shared" si="129"/>
        <v/>
      </c>
      <c r="LP25" s="1563"/>
      <c r="LQ25" s="1563" t="str">
        <f t="shared" si="130"/>
        <v/>
      </c>
      <c r="LR25" s="1563"/>
      <c r="LS25" s="1563" t="str">
        <f t="shared" si="131"/>
        <v/>
      </c>
      <c r="LT25" s="1563"/>
      <c r="LU25" s="1563" t="str">
        <f t="shared" si="132"/>
        <v/>
      </c>
      <c r="LV25" s="1563"/>
      <c r="LW25" s="1563" t="str">
        <f t="shared" si="133"/>
        <v/>
      </c>
      <c r="LX25" s="1563"/>
      <c r="LY25" s="1563" t="str">
        <f t="shared" si="134"/>
        <v/>
      </c>
      <c r="LZ25" s="1563"/>
      <c r="MA25" s="1563" t="str">
        <f t="shared" si="135"/>
        <v/>
      </c>
      <c r="MB25" s="1563"/>
      <c r="MC25" s="1563" t="str">
        <f t="shared" si="136"/>
        <v/>
      </c>
      <c r="MD25" s="1563"/>
      <c r="ME25" s="1563" t="str">
        <f t="shared" si="137"/>
        <v/>
      </c>
      <c r="MF25" s="1563"/>
      <c r="MG25" s="1572">
        <f t="shared" si="163"/>
        <v>0</v>
      </c>
      <c r="MH25" s="38"/>
      <c r="MI25" s="1571">
        <f t="shared" si="164"/>
        <v>0</v>
      </c>
      <c r="MJ25" s="1555">
        <f t="shared" si="138"/>
        <v>0</v>
      </c>
      <c r="MK25" s="1555">
        <f t="shared" si="138"/>
        <v>0</v>
      </c>
      <c r="ML25" s="1555">
        <f t="shared" si="138"/>
        <v>0</v>
      </c>
      <c r="MM25" s="1555">
        <f t="shared" si="138"/>
        <v>0</v>
      </c>
      <c r="MN25" s="1555">
        <f t="shared" si="138"/>
        <v>0</v>
      </c>
      <c r="MO25" s="1579">
        <f t="shared" si="138"/>
        <v>0</v>
      </c>
      <c r="MP25" s="38">
        <f t="shared" si="165"/>
        <v>0</v>
      </c>
      <c r="MQ25" s="38"/>
      <c r="MR25" s="1557"/>
      <c r="MS25" s="1557"/>
      <c r="MT25" s="1557"/>
      <c r="MU25" s="1557"/>
      <c r="MV25" s="1557"/>
      <c r="MW25" s="1557"/>
      <c r="MX25" s="1557"/>
      <c r="MY25" s="1537"/>
      <c r="MZ25" s="1600"/>
      <c r="NA25" s="38"/>
      <c r="NB25" s="1585">
        <f t="shared" si="166"/>
        <v>0</v>
      </c>
      <c r="NC25" s="1554">
        <f t="shared" si="167"/>
        <v>0</v>
      </c>
      <c r="ND25" s="1554">
        <f t="shared" si="168"/>
        <v>0</v>
      </c>
      <c r="NE25" s="1554">
        <f t="shared" si="169"/>
        <v>0</v>
      </c>
      <c r="NF25" s="1554">
        <f t="shared" si="170"/>
        <v>0</v>
      </c>
      <c r="NG25" s="1554">
        <f t="shared" si="171"/>
        <v>0</v>
      </c>
      <c r="NH25" s="1554">
        <f t="shared" si="172"/>
        <v>0</v>
      </c>
      <c r="NI25" s="1586">
        <f t="shared" si="173"/>
        <v>0</v>
      </c>
      <c r="NK25" s="5105"/>
      <c r="NL25" s="5105"/>
      <c r="NM25" s="5105"/>
      <c r="NN25" s="5105"/>
      <c r="NO25" s="5105"/>
      <c r="NP25" s="5105"/>
      <c r="NQ25" s="5105"/>
      <c r="NR25" s="5105"/>
      <c r="NS25" s="5105"/>
    </row>
    <row r="26" spans="3:383" s="1347" customFormat="1" ht="11.25" customHeight="1" thickBot="1">
      <c r="C26" s="1416" t="str">
        <f t="shared" si="139"/>
        <v>T</v>
      </c>
      <c r="D26" s="1450"/>
      <c r="E26" s="1450"/>
      <c r="F26" s="1450"/>
      <c r="G26" s="1450"/>
      <c r="H26" s="1450"/>
      <c r="I26" s="1450"/>
      <c r="J26" s="751"/>
      <c r="L26" s="1279" t="str">
        <f t="shared" si="140"/>
        <v>T</v>
      </c>
      <c r="M26" s="1417">
        <f t="shared" si="141"/>
        <v>0</v>
      </c>
      <c r="N26" s="1417">
        <f t="shared" si="141"/>
        <v>0</v>
      </c>
      <c r="O26" s="1417">
        <f t="shared" si="141"/>
        <v>0</v>
      </c>
      <c r="P26" s="1417">
        <f t="shared" si="141"/>
        <v>0</v>
      </c>
      <c r="Q26" s="1417">
        <f t="shared" si="141"/>
        <v>0</v>
      </c>
      <c r="R26" s="1418"/>
      <c r="S26" s="1418"/>
      <c r="T26" s="1418"/>
      <c r="V26" s="1597"/>
      <c r="W26" s="1537"/>
      <c r="X26" s="1537"/>
      <c r="Y26" s="1537"/>
      <c r="Z26" s="1537"/>
      <c r="AA26" s="1537"/>
      <c r="AB26" s="1537"/>
      <c r="AC26" s="1537"/>
      <c r="AD26" s="1537"/>
      <c r="AE26" s="1537"/>
      <c r="AF26" s="1537"/>
      <c r="AG26" s="1537"/>
      <c r="AH26" s="1537"/>
      <c r="AI26" s="1537"/>
      <c r="AJ26" s="1537"/>
      <c r="AK26" s="1537"/>
      <c r="AL26" s="1537"/>
      <c r="AM26" s="1537"/>
      <c r="AN26" s="1537"/>
      <c r="AO26" s="1537"/>
      <c r="AP26" s="1537"/>
      <c r="AQ26" s="1537"/>
      <c r="AR26" s="1537"/>
      <c r="AS26" s="1537"/>
      <c r="AT26" s="1537"/>
      <c r="AU26" s="1537"/>
      <c r="AV26" s="1537"/>
      <c r="AW26" s="1537"/>
      <c r="AX26" s="1537"/>
      <c r="AY26" s="1537"/>
      <c r="AZ26" s="1537"/>
      <c r="BA26" s="1537"/>
      <c r="BB26" s="1537"/>
      <c r="BC26" s="1537"/>
      <c r="BD26" s="1537"/>
      <c r="BE26" s="1537"/>
      <c r="BF26" s="1537"/>
      <c r="BG26" s="1537"/>
      <c r="BH26" s="1537"/>
      <c r="BI26" s="1537"/>
      <c r="BJ26" s="1537"/>
      <c r="BK26" s="1537"/>
      <c r="BL26" s="1537"/>
      <c r="BM26" s="1537"/>
      <c r="BN26" s="1537"/>
      <c r="BO26" s="1537"/>
      <c r="BP26" s="1537"/>
      <c r="BQ26" s="1537"/>
      <c r="BR26" s="1537"/>
      <c r="BS26" s="1537"/>
      <c r="BT26" s="1537"/>
      <c r="BU26" s="1537"/>
      <c r="BV26" s="1537"/>
      <c r="BW26" s="1537"/>
      <c r="BX26" s="1537"/>
      <c r="BY26" s="1537"/>
      <c r="BZ26" s="1537"/>
      <c r="CA26" s="1537"/>
      <c r="CB26" s="1537"/>
      <c r="CC26" s="1537"/>
      <c r="CD26" s="1537"/>
      <c r="CE26" s="1537"/>
      <c r="CF26" s="1537"/>
      <c r="CG26" s="1537"/>
      <c r="CH26" s="1537"/>
      <c r="CI26" s="1537"/>
      <c r="CJ26" s="1537"/>
      <c r="CK26" s="1537"/>
      <c r="CL26" s="1537"/>
      <c r="CM26" s="5073">
        <f>'BİLGİ GİR'!F175</f>
        <v>0</v>
      </c>
      <c r="CN26" s="2401" t="str">
        <f>IF(CM26="","",(CM26&amp;(COUNTIF($CM$16:CM27,CM26))))</f>
        <v>06</v>
      </c>
      <c r="CO26" s="1471" t="str">
        <f t="shared" ref="CO26" si="200">DO26</f>
        <v/>
      </c>
      <c r="CP26" s="1420" t="str">
        <f t="shared" ref="CP26" si="201">DO26&amp;DP26</f>
        <v>T</v>
      </c>
      <c r="CQ26" s="1417">
        <f t="shared" si="142"/>
        <v>0</v>
      </c>
      <c r="CR26" s="1417">
        <f t="shared" si="143"/>
        <v>0</v>
      </c>
      <c r="CS26" s="1417">
        <f t="shared" si="144"/>
        <v>0</v>
      </c>
      <c r="CT26" s="1417">
        <f t="shared" si="145"/>
        <v>0</v>
      </c>
      <c r="CU26" s="1417">
        <f t="shared" si="146"/>
        <v>0</v>
      </c>
      <c r="CW26" s="1457" t="str">
        <f>IFERROR((VLOOKUP(CN26,'BİLGİ GİR'!$V$170:$AA$182,6,0)),"")</f>
        <v/>
      </c>
      <c r="CX26" s="5073" t="str">
        <f>'BİLGİ GİR'!F175&amp;CHAR(10)&amp;'BİLGİ GİR'!K175&amp;"-"&amp;'BİLGİ GİR'!L175&amp;"-"&amp;'BİLGİ GİR'!M175</f>
        <v xml:space="preserve">
--</v>
      </c>
      <c r="CY26" s="1421" t="s">
        <v>7</v>
      </c>
      <c r="CZ26" s="1442">
        <f>'BİLGİ GİR'!CB175</f>
        <v>0</v>
      </c>
      <c r="DA26" s="1445"/>
      <c r="DB26" s="1442">
        <f>'BİLGİ GİR'!CD175</f>
        <v>0</v>
      </c>
      <c r="DC26" s="1445"/>
      <c r="DD26" s="1442">
        <f>'BİLGİ GİR'!CF175</f>
        <v>0</v>
      </c>
      <c r="DE26" s="1445"/>
      <c r="DF26" s="1442">
        <f>'BİLGİ GİR'!CH175</f>
        <v>0</v>
      </c>
      <c r="DG26" s="1445"/>
      <c r="DH26" s="1442">
        <f>'BİLGİ GİR'!CJ175</f>
        <v>0</v>
      </c>
      <c r="DI26" s="1445"/>
      <c r="DJ26" s="1442">
        <f>'BİLGİ GİR'!CL175</f>
        <v>0</v>
      </c>
      <c r="DK26" s="1445"/>
      <c r="DL26" s="1442">
        <f>'BİLGİ GİR'!CN175</f>
        <v>0</v>
      </c>
      <c r="DM26" s="1445"/>
      <c r="DN26" s="33"/>
      <c r="DO26" s="5091" t="str">
        <f t="shared" ref="DO26" si="202">IF(CX26="
--","",CX26)</f>
        <v/>
      </c>
      <c r="DP26" s="2266" t="s">
        <v>7</v>
      </c>
      <c r="DQ26" s="2246">
        <f t="shared" si="147"/>
        <v>0</v>
      </c>
      <c r="DR26" s="3858"/>
      <c r="DS26" s="2247">
        <f t="shared" si="46"/>
        <v>0</v>
      </c>
      <c r="DT26" s="3858"/>
      <c r="DU26" s="2247">
        <f t="shared" si="47"/>
        <v>0</v>
      </c>
      <c r="DV26" s="3858"/>
      <c r="DW26" s="2247">
        <f t="shared" si="48"/>
        <v>0</v>
      </c>
      <c r="DX26" s="3858"/>
      <c r="DY26" s="2247">
        <f t="shared" si="49"/>
        <v>0</v>
      </c>
      <c r="DZ26" s="3858"/>
      <c r="EA26" s="2248">
        <f t="shared" si="50"/>
        <v>0</v>
      </c>
      <c r="EB26" s="3858"/>
      <c r="EC26" s="2250">
        <f t="shared" si="148"/>
        <v>0</v>
      </c>
      <c r="ED26" s="3858"/>
      <c r="EE26" s="2246">
        <f t="shared" si="149"/>
        <v>0</v>
      </c>
      <c r="EF26" s="3858"/>
      <c r="EG26" s="2247">
        <f t="shared" si="51"/>
        <v>0</v>
      </c>
      <c r="EH26" s="3858"/>
      <c r="EI26" s="2247">
        <f t="shared" si="52"/>
        <v>0</v>
      </c>
      <c r="EJ26" s="3858"/>
      <c r="EK26" s="2247">
        <f t="shared" si="53"/>
        <v>0</v>
      </c>
      <c r="EL26" s="3858"/>
      <c r="EM26" s="2247">
        <f t="shared" si="54"/>
        <v>0</v>
      </c>
      <c r="EN26" s="3858"/>
      <c r="EO26" s="2248">
        <f t="shared" si="55"/>
        <v>0</v>
      </c>
      <c r="EP26" s="3858"/>
      <c r="EQ26" s="2250">
        <f t="shared" si="56"/>
        <v>0</v>
      </c>
      <c r="ER26" s="3858"/>
      <c r="ES26" s="2246">
        <f t="shared" si="150"/>
        <v>0</v>
      </c>
      <c r="ET26" s="3858"/>
      <c r="EU26" s="2247">
        <f t="shared" si="57"/>
        <v>0</v>
      </c>
      <c r="EV26" s="3858"/>
      <c r="EW26" s="2247">
        <f t="shared" si="58"/>
        <v>0</v>
      </c>
      <c r="EX26" s="3858"/>
      <c r="EY26" s="2247">
        <f t="shared" si="59"/>
        <v>0</v>
      </c>
      <c r="EZ26" s="3858"/>
      <c r="FA26" s="2247">
        <f t="shared" si="60"/>
        <v>0</v>
      </c>
      <c r="FB26" s="3858"/>
      <c r="FC26" s="2248">
        <f t="shared" si="61"/>
        <v>0</v>
      </c>
      <c r="FD26" s="2249"/>
      <c r="FE26" s="2250">
        <f t="shared" si="62"/>
        <v>0</v>
      </c>
      <c r="FF26" s="2249"/>
      <c r="FG26" s="2246">
        <f t="shared" si="151"/>
        <v>0</v>
      </c>
      <c r="FH26" s="3858"/>
      <c r="FI26" s="2247">
        <f t="shared" si="63"/>
        <v>0</v>
      </c>
      <c r="FJ26" s="3858"/>
      <c r="FK26" s="2247">
        <f t="shared" si="64"/>
        <v>0</v>
      </c>
      <c r="FL26" s="3858"/>
      <c r="FM26" s="2247">
        <f t="shared" si="65"/>
        <v>0</v>
      </c>
      <c r="FN26" s="3858"/>
      <c r="FO26" s="2247">
        <f t="shared" si="66"/>
        <v>0</v>
      </c>
      <c r="FP26" s="3858"/>
      <c r="FQ26" s="2248">
        <f t="shared" si="67"/>
        <v>0</v>
      </c>
      <c r="FR26" s="3858"/>
      <c r="FS26" s="2250">
        <f t="shared" si="68"/>
        <v>0</v>
      </c>
      <c r="FT26" s="3858"/>
      <c r="FU26" s="2246">
        <f t="shared" si="152"/>
        <v>0</v>
      </c>
      <c r="FV26" s="3858"/>
      <c r="FW26" s="2247">
        <f t="shared" si="69"/>
        <v>0</v>
      </c>
      <c r="FX26" s="3858"/>
      <c r="FY26" s="2247">
        <f t="shared" si="70"/>
        <v>0</v>
      </c>
      <c r="FZ26" s="3858"/>
      <c r="GA26" s="2247">
        <f t="shared" si="71"/>
        <v>0</v>
      </c>
      <c r="GB26" s="3858"/>
      <c r="GC26" s="2247">
        <f t="shared" si="72"/>
        <v>0</v>
      </c>
      <c r="GD26" s="3858"/>
      <c r="GE26" s="2248">
        <f t="shared" si="73"/>
        <v>0</v>
      </c>
      <c r="GF26" s="3858"/>
      <c r="GG26" s="2250">
        <f t="shared" si="74"/>
        <v>0</v>
      </c>
      <c r="GH26" s="3864"/>
      <c r="GK26" s="4108" t="str">
        <f t="shared" ref="GK26" si="203">DO26</f>
        <v/>
      </c>
      <c r="GL26" s="1487" t="str">
        <f t="shared" si="153"/>
        <v/>
      </c>
      <c r="GM26" s="1515"/>
      <c r="GN26" s="1487" t="str">
        <f t="shared" si="75"/>
        <v/>
      </c>
      <c r="GO26" s="1515"/>
      <c r="GP26" s="1487" t="str">
        <f t="shared" si="76"/>
        <v/>
      </c>
      <c r="GQ26" s="1515"/>
      <c r="GR26" s="1487" t="str">
        <f t="shared" si="77"/>
        <v/>
      </c>
      <c r="GS26" s="1515"/>
      <c r="GT26" s="1487" t="str">
        <f t="shared" si="78"/>
        <v/>
      </c>
      <c r="GU26" s="1500"/>
      <c r="GV26" s="1497" t="str">
        <f t="shared" si="154"/>
        <v/>
      </c>
      <c r="GW26" s="1515"/>
      <c r="GX26" s="1487" t="str">
        <f t="shared" si="155"/>
        <v/>
      </c>
      <c r="GY26" s="1517"/>
      <c r="GZ26" s="1494" t="str">
        <f t="shared" si="156"/>
        <v/>
      </c>
      <c r="HA26" s="1515"/>
      <c r="HB26" s="1490" t="str">
        <f t="shared" si="79"/>
        <v/>
      </c>
      <c r="HC26" s="1515"/>
      <c r="HD26" s="1490" t="str">
        <f t="shared" si="80"/>
        <v/>
      </c>
      <c r="HE26" s="1515"/>
      <c r="HF26" s="1490" t="str">
        <f t="shared" si="81"/>
        <v/>
      </c>
      <c r="HG26" s="1515"/>
      <c r="HH26" s="1490" t="str">
        <f t="shared" si="82"/>
        <v/>
      </c>
      <c r="HI26" s="1500"/>
      <c r="HJ26" s="1506" t="str">
        <f t="shared" si="83"/>
        <v/>
      </c>
      <c r="HK26" s="1515"/>
      <c r="HL26" s="1490" t="str">
        <f t="shared" si="157"/>
        <v/>
      </c>
      <c r="HM26" s="1517"/>
      <c r="HN26" s="1503" t="str">
        <f t="shared" si="84"/>
        <v/>
      </c>
      <c r="HO26" s="1515"/>
      <c r="HP26" s="1487" t="str">
        <f t="shared" si="85"/>
        <v/>
      </c>
      <c r="HQ26" s="1515"/>
      <c r="HR26" s="1487" t="str">
        <f t="shared" si="86"/>
        <v/>
      </c>
      <c r="HS26" s="1515"/>
      <c r="HT26" s="1487" t="str">
        <f t="shared" si="87"/>
        <v/>
      </c>
      <c r="HU26" s="1515"/>
      <c r="HV26" s="1487" t="str">
        <f t="shared" si="88"/>
        <v/>
      </c>
      <c r="HW26" s="1500"/>
      <c r="HX26" s="1497" t="str">
        <f t="shared" si="89"/>
        <v/>
      </c>
      <c r="HY26" s="1515"/>
      <c r="HZ26" s="1487" t="str">
        <f t="shared" si="90"/>
        <v/>
      </c>
      <c r="IA26" s="1517"/>
      <c r="IB26" s="1494" t="str">
        <f t="shared" si="91"/>
        <v/>
      </c>
      <c r="IC26" s="1515"/>
      <c r="ID26" s="1490" t="str">
        <f t="shared" si="92"/>
        <v/>
      </c>
      <c r="IE26" s="1515"/>
      <c r="IF26" s="1490" t="str">
        <f t="shared" si="93"/>
        <v/>
      </c>
      <c r="IG26" s="1515"/>
      <c r="IH26" s="1490" t="str">
        <f t="shared" si="94"/>
        <v/>
      </c>
      <c r="II26" s="1515"/>
      <c r="IJ26" s="1490" t="str">
        <f t="shared" si="95"/>
        <v/>
      </c>
      <c r="IK26" s="1500"/>
      <c r="IL26" s="1506" t="str">
        <f t="shared" si="96"/>
        <v/>
      </c>
      <c r="IM26" s="1515"/>
      <c r="IN26" s="1490" t="str">
        <f t="shared" si="97"/>
        <v/>
      </c>
      <c r="IO26" s="1517"/>
      <c r="IP26" s="1509" t="str">
        <f t="shared" si="98"/>
        <v/>
      </c>
      <c r="IQ26" s="1515"/>
      <c r="IR26" s="1422" t="str">
        <f t="shared" si="99"/>
        <v/>
      </c>
      <c r="IS26" s="1515"/>
      <c r="IT26" s="1422" t="str">
        <f t="shared" si="100"/>
        <v/>
      </c>
      <c r="IU26" s="1515"/>
      <c r="IV26" s="1422" t="str">
        <f t="shared" si="101"/>
        <v/>
      </c>
      <c r="IW26" s="1515"/>
      <c r="IX26" s="1422" t="str">
        <f t="shared" si="102"/>
        <v/>
      </c>
      <c r="IY26" s="1500"/>
      <c r="IZ26" s="1512" t="str">
        <f t="shared" si="103"/>
        <v/>
      </c>
      <c r="JA26" s="1515"/>
      <c r="JB26" s="1422" t="str">
        <f t="shared" si="104"/>
        <v/>
      </c>
      <c r="JC26" s="1517"/>
      <c r="JE26" s="1571">
        <f t="shared" si="158"/>
        <v>0</v>
      </c>
      <c r="JF26" s="1555">
        <f t="shared" si="159"/>
        <v>0</v>
      </c>
      <c r="JG26" s="1555">
        <f t="shared" si="160"/>
        <v>0</v>
      </c>
      <c r="JH26" s="1555">
        <f t="shared" si="161"/>
        <v>0</v>
      </c>
      <c r="JI26" s="1579">
        <f t="shared" si="162"/>
        <v>0</v>
      </c>
      <c r="JJ26" s="1549"/>
      <c r="JK26" s="1549"/>
      <c r="JL26" s="38"/>
      <c r="JM26" s="38"/>
      <c r="JN26" s="4182"/>
      <c r="JO26" s="1604" t="str">
        <f t="shared" si="178"/>
        <v/>
      </c>
      <c r="JP26" s="1563"/>
      <c r="JQ26" s="1563" t="str">
        <f t="shared" si="105"/>
        <v/>
      </c>
      <c r="JR26" s="1563"/>
      <c r="JS26" s="1563" t="str">
        <f t="shared" si="106"/>
        <v/>
      </c>
      <c r="JT26" s="1563"/>
      <c r="JU26" s="1563" t="str">
        <f t="shared" si="107"/>
        <v/>
      </c>
      <c r="JV26" s="1563"/>
      <c r="JW26" s="1563" t="str">
        <f t="shared" si="108"/>
        <v/>
      </c>
      <c r="JX26" s="1563"/>
      <c r="JY26" s="1563" t="str">
        <f t="shared" si="109"/>
        <v/>
      </c>
      <c r="JZ26" s="1563"/>
      <c r="KA26" s="1563" t="str">
        <f t="shared" si="110"/>
        <v/>
      </c>
      <c r="KB26" s="1563"/>
      <c r="KC26" s="1563" t="str">
        <f t="shared" si="111"/>
        <v/>
      </c>
      <c r="KD26" s="1563"/>
      <c r="KE26" s="1563" t="str">
        <f t="shared" si="112"/>
        <v/>
      </c>
      <c r="KF26" s="1563"/>
      <c r="KG26" s="1563" t="str">
        <f t="shared" si="113"/>
        <v/>
      </c>
      <c r="KH26" s="1563"/>
      <c r="KI26" s="1563" t="str">
        <f t="shared" si="114"/>
        <v/>
      </c>
      <c r="KJ26" s="1563"/>
      <c r="KK26" s="1563" t="str">
        <f t="shared" si="115"/>
        <v/>
      </c>
      <c r="KL26" s="1563"/>
      <c r="KM26" s="1563" t="str">
        <f t="shared" si="116"/>
        <v/>
      </c>
      <c r="KN26" s="1563"/>
      <c r="KO26" s="1563" t="str">
        <f t="shared" si="117"/>
        <v/>
      </c>
      <c r="KP26" s="1563"/>
      <c r="KQ26" s="1563" t="str">
        <f t="shared" si="118"/>
        <v/>
      </c>
      <c r="KR26" s="1563"/>
      <c r="KS26" s="1563" t="str">
        <f t="shared" si="119"/>
        <v/>
      </c>
      <c r="KT26" s="1563"/>
      <c r="KU26" s="1563" t="str">
        <f t="shared" si="179"/>
        <v/>
      </c>
      <c r="KV26" s="1563"/>
      <c r="KW26" s="1563" t="str">
        <f t="shared" si="120"/>
        <v/>
      </c>
      <c r="KX26" s="1563"/>
      <c r="KY26" s="1563" t="str">
        <f t="shared" si="121"/>
        <v/>
      </c>
      <c r="KZ26" s="1563"/>
      <c r="LA26" s="1563" t="str">
        <f t="shared" si="122"/>
        <v/>
      </c>
      <c r="LB26" s="1563"/>
      <c r="LC26" s="1563" t="str">
        <f t="shared" si="123"/>
        <v/>
      </c>
      <c r="LD26" s="1563"/>
      <c r="LE26" s="1563" t="str">
        <f t="shared" si="124"/>
        <v/>
      </c>
      <c r="LF26" s="1563"/>
      <c r="LG26" s="1563" t="str">
        <f t="shared" si="125"/>
        <v/>
      </c>
      <c r="LH26" s="1563"/>
      <c r="LI26" s="1563" t="str">
        <f t="shared" si="126"/>
        <v/>
      </c>
      <c r="LJ26" s="1563"/>
      <c r="LK26" s="1563" t="str">
        <f t="shared" si="127"/>
        <v/>
      </c>
      <c r="LL26" s="1563"/>
      <c r="LM26" s="1563" t="str">
        <f t="shared" si="128"/>
        <v/>
      </c>
      <c r="LN26" s="1563"/>
      <c r="LO26" s="1563" t="str">
        <f t="shared" si="129"/>
        <v/>
      </c>
      <c r="LP26" s="1563"/>
      <c r="LQ26" s="1563" t="str">
        <f t="shared" si="130"/>
        <v/>
      </c>
      <c r="LR26" s="1563"/>
      <c r="LS26" s="1563" t="str">
        <f t="shared" si="131"/>
        <v/>
      </c>
      <c r="LT26" s="1563"/>
      <c r="LU26" s="1563" t="str">
        <f t="shared" si="132"/>
        <v/>
      </c>
      <c r="LV26" s="1563"/>
      <c r="LW26" s="1563" t="str">
        <f t="shared" si="133"/>
        <v/>
      </c>
      <c r="LX26" s="1563"/>
      <c r="LY26" s="1563" t="str">
        <f t="shared" si="134"/>
        <v/>
      </c>
      <c r="LZ26" s="1563"/>
      <c r="MA26" s="1563" t="str">
        <f t="shared" si="135"/>
        <v/>
      </c>
      <c r="MB26" s="1563"/>
      <c r="MC26" s="1563" t="str">
        <f t="shared" si="136"/>
        <v/>
      </c>
      <c r="MD26" s="1563"/>
      <c r="ME26" s="1563" t="str">
        <f t="shared" si="137"/>
        <v/>
      </c>
      <c r="MF26" s="1563"/>
      <c r="MG26" s="1572">
        <f t="shared" si="163"/>
        <v>0</v>
      </c>
      <c r="MH26" s="38"/>
      <c r="MI26" s="1571">
        <f t="shared" si="164"/>
        <v>0</v>
      </c>
      <c r="MJ26" s="1555">
        <f t="shared" si="138"/>
        <v>0</v>
      </c>
      <c r="MK26" s="1555">
        <f t="shared" si="138"/>
        <v>0</v>
      </c>
      <c r="ML26" s="1555">
        <f t="shared" si="138"/>
        <v>0</v>
      </c>
      <c r="MM26" s="1555">
        <f t="shared" si="138"/>
        <v>0</v>
      </c>
      <c r="MN26" s="1555">
        <f t="shared" si="138"/>
        <v>0</v>
      </c>
      <c r="MO26" s="1579">
        <f t="shared" si="138"/>
        <v>0</v>
      </c>
      <c r="MP26" s="38">
        <f t="shared" si="165"/>
        <v>0</v>
      </c>
      <c r="MQ26" s="38"/>
      <c r="MR26" s="1557"/>
      <c r="MS26" s="1557"/>
      <c r="MT26" s="1557"/>
      <c r="MU26" s="1557"/>
      <c r="MV26" s="1557"/>
      <c r="MW26" s="1557"/>
      <c r="MX26" s="1557"/>
      <c r="MY26" s="1537"/>
      <c r="MZ26" s="1600"/>
      <c r="NA26" s="38"/>
      <c r="NB26" s="1585">
        <f t="shared" si="166"/>
        <v>0</v>
      </c>
      <c r="NC26" s="1554">
        <f t="shared" si="167"/>
        <v>0</v>
      </c>
      <c r="ND26" s="1554">
        <f t="shared" si="168"/>
        <v>0</v>
      </c>
      <c r="NE26" s="1554">
        <f t="shared" si="169"/>
        <v>0</v>
      </c>
      <c r="NF26" s="1554">
        <f t="shared" si="170"/>
        <v>0</v>
      </c>
      <c r="NG26" s="1554">
        <f t="shared" si="171"/>
        <v>0</v>
      </c>
      <c r="NH26" s="1554">
        <f t="shared" si="172"/>
        <v>0</v>
      </c>
      <c r="NI26" s="1587">
        <f t="shared" si="173"/>
        <v>0</v>
      </c>
      <c r="NK26" s="5105"/>
      <c r="NL26" s="5105"/>
      <c r="NM26" s="5105"/>
      <c r="NN26" s="5105"/>
      <c r="NO26" s="5105"/>
      <c r="NP26" s="5105"/>
      <c r="NQ26" s="5105"/>
      <c r="NR26" s="5105"/>
      <c r="NS26" s="5105"/>
    </row>
    <row r="27" spans="3:383" s="1347" customFormat="1" ht="11.25" customHeight="1" thickBot="1">
      <c r="C27" s="1416" t="str">
        <f t="shared" si="139"/>
        <v>D</v>
      </c>
      <c r="D27" s="1450"/>
      <c r="E27" s="1450"/>
      <c r="F27" s="1450"/>
      <c r="G27" s="1450"/>
      <c r="H27" s="1450"/>
      <c r="I27" s="1450"/>
      <c r="J27" s="751"/>
      <c r="L27" s="1279" t="str">
        <f t="shared" si="140"/>
        <v>D</v>
      </c>
      <c r="M27" s="1417">
        <f t="shared" si="141"/>
        <v>0</v>
      </c>
      <c r="N27" s="1417">
        <f t="shared" si="141"/>
        <v>0</v>
      </c>
      <c r="O27" s="1417">
        <f t="shared" si="141"/>
        <v>0</v>
      </c>
      <c r="P27" s="1417">
        <f t="shared" si="141"/>
        <v>0</v>
      </c>
      <c r="Q27" s="1417">
        <f t="shared" si="141"/>
        <v>0</v>
      </c>
      <c r="R27" s="1418"/>
      <c r="S27" s="1418"/>
      <c r="T27" s="1418"/>
      <c r="V27" s="1597"/>
      <c r="W27" s="1537"/>
      <c r="X27" s="1537"/>
      <c r="Y27" s="1537"/>
      <c r="Z27" s="1537"/>
      <c r="AA27" s="1537"/>
      <c r="AB27" s="1537"/>
      <c r="AC27" s="1537"/>
      <c r="AD27" s="1537"/>
      <c r="AE27" s="1537"/>
      <c r="AF27" s="1537"/>
      <c r="AG27" s="1537"/>
      <c r="AH27" s="1537"/>
      <c r="AI27" s="1537"/>
      <c r="AJ27" s="1537"/>
      <c r="AK27" s="1537"/>
      <c r="AL27" s="1537"/>
      <c r="AM27" s="1537"/>
      <c r="AN27" s="1537"/>
      <c r="AO27" s="1537"/>
      <c r="AP27" s="1537"/>
      <c r="AQ27" s="1537"/>
      <c r="AR27" s="1537"/>
      <c r="AS27" s="1537"/>
      <c r="AT27" s="1537"/>
      <c r="AU27" s="1537"/>
      <c r="AV27" s="1537"/>
      <c r="AW27" s="1537"/>
      <c r="AX27" s="1537"/>
      <c r="AY27" s="1537"/>
      <c r="AZ27" s="1537"/>
      <c r="BA27" s="1537"/>
      <c r="BB27" s="1537"/>
      <c r="BC27" s="1537"/>
      <c r="BD27" s="1537"/>
      <c r="BE27" s="1537"/>
      <c r="BF27" s="1537"/>
      <c r="BG27" s="1537"/>
      <c r="BH27" s="1537"/>
      <c r="BI27" s="1537"/>
      <c r="BJ27" s="1537"/>
      <c r="BK27" s="1537"/>
      <c r="BL27" s="1537"/>
      <c r="BM27" s="1537"/>
      <c r="BN27" s="1537"/>
      <c r="BO27" s="1537"/>
      <c r="BP27" s="1537"/>
      <c r="BQ27" s="1537"/>
      <c r="BR27" s="1537"/>
      <c r="BS27" s="1537"/>
      <c r="BT27" s="1537"/>
      <c r="BU27" s="1537"/>
      <c r="BV27" s="1537"/>
      <c r="BW27" s="1537"/>
      <c r="BX27" s="1537"/>
      <c r="BY27" s="1537"/>
      <c r="BZ27" s="1537"/>
      <c r="CA27" s="1537"/>
      <c r="CB27" s="1537"/>
      <c r="CC27" s="1537"/>
      <c r="CD27" s="1537"/>
      <c r="CE27" s="1537"/>
      <c r="CF27" s="1537"/>
      <c r="CG27" s="1537"/>
      <c r="CH27" s="1537"/>
      <c r="CI27" s="1537"/>
      <c r="CJ27" s="1537"/>
      <c r="CK27" s="1537"/>
      <c r="CL27" s="1537"/>
      <c r="CM27" s="5074"/>
      <c r="CN27" s="2401" t="str">
        <f>IF(CM26="","",(CM26&amp;(COUNTIF($CM$16:CM27,CM26))))</f>
        <v>06</v>
      </c>
      <c r="CO27" s="1471" t="str">
        <f t="shared" ref="CO27" si="204">CO26</f>
        <v/>
      </c>
      <c r="CP27" s="1420" t="str">
        <f t="shared" ref="CP27" si="205">DO26&amp;DP27</f>
        <v>D</v>
      </c>
      <c r="CQ27" s="1417">
        <f t="shared" si="142"/>
        <v>0</v>
      </c>
      <c r="CR27" s="1417">
        <f t="shared" si="143"/>
        <v>0</v>
      </c>
      <c r="CS27" s="1417">
        <f t="shared" si="144"/>
        <v>0</v>
      </c>
      <c r="CT27" s="1417">
        <f t="shared" si="145"/>
        <v>0</v>
      </c>
      <c r="CU27" s="1417">
        <f t="shared" si="146"/>
        <v>0</v>
      </c>
      <c r="CW27" s="1457" t="str">
        <f>IFERROR((VLOOKUP(CN27,'BİLGİ GİR'!$V$170:$AA$182,6,0)),"")</f>
        <v/>
      </c>
      <c r="CX27" s="5074"/>
      <c r="CY27" s="1427" t="s">
        <v>8</v>
      </c>
      <c r="CZ27" s="1444">
        <f>'BİLGİ GİR'!CC175</f>
        <v>0</v>
      </c>
      <c r="DA27" s="1446"/>
      <c r="DB27" s="1444">
        <f>'BİLGİ GİR'!CE175</f>
        <v>0</v>
      </c>
      <c r="DC27" s="1446"/>
      <c r="DD27" s="1444">
        <f>'BİLGİ GİR'!CG175</f>
        <v>0</v>
      </c>
      <c r="DE27" s="1446"/>
      <c r="DF27" s="1444">
        <f>'BİLGİ GİR'!CI175</f>
        <v>0</v>
      </c>
      <c r="DG27" s="1446"/>
      <c r="DH27" s="1444">
        <f>'BİLGİ GİR'!CK175</f>
        <v>0</v>
      </c>
      <c r="DI27" s="1446"/>
      <c r="DJ27" s="1444">
        <f>'BİLGİ GİR'!CM175</f>
        <v>0</v>
      </c>
      <c r="DK27" s="1446"/>
      <c r="DL27" s="1444">
        <f>'BİLGİ GİR'!CO175</f>
        <v>0</v>
      </c>
      <c r="DM27" s="1446"/>
      <c r="DN27" s="33"/>
      <c r="DO27" s="5092"/>
      <c r="DP27" s="2268" t="s">
        <v>8</v>
      </c>
      <c r="DQ27" s="2251">
        <f t="shared" si="147"/>
        <v>0</v>
      </c>
      <c r="DR27" s="3857"/>
      <c r="DS27" s="2252">
        <f t="shared" si="46"/>
        <v>0</v>
      </c>
      <c r="DT27" s="3857"/>
      <c r="DU27" s="2252">
        <f t="shared" si="47"/>
        <v>0</v>
      </c>
      <c r="DV27" s="3857"/>
      <c r="DW27" s="2252">
        <f t="shared" si="48"/>
        <v>0</v>
      </c>
      <c r="DX27" s="3857"/>
      <c r="DY27" s="2252">
        <f t="shared" si="49"/>
        <v>0</v>
      </c>
      <c r="DZ27" s="3857"/>
      <c r="EA27" s="2253">
        <f t="shared" si="50"/>
        <v>0</v>
      </c>
      <c r="EB27" s="3857"/>
      <c r="EC27" s="2254">
        <f t="shared" si="148"/>
        <v>0</v>
      </c>
      <c r="ED27" s="3857"/>
      <c r="EE27" s="2251">
        <f t="shared" si="149"/>
        <v>0</v>
      </c>
      <c r="EF27" s="3859"/>
      <c r="EG27" s="2252">
        <f t="shared" si="51"/>
        <v>0</v>
      </c>
      <c r="EH27" s="3859"/>
      <c r="EI27" s="2252">
        <f t="shared" si="52"/>
        <v>0</v>
      </c>
      <c r="EJ27" s="3859"/>
      <c r="EK27" s="2252">
        <f t="shared" si="53"/>
        <v>0</v>
      </c>
      <c r="EL27" s="3859"/>
      <c r="EM27" s="2252">
        <f t="shared" si="54"/>
        <v>0</v>
      </c>
      <c r="EN27" s="3859"/>
      <c r="EO27" s="2253">
        <f t="shared" si="55"/>
        <v>0</v>
      </c>
      <c r="EP27" s="3859"/>
      <c r="EQ27" s="2254">
        <f t="shared" si="56"/>
        <v>0</v>
      </c>
      <c r="ER27" s="3859"/>
      <c r="ES27" s="2251">
        <f t="shared" si="150"/>
        <v>0</v>
      </c>
      <c r="ET27" s="3859"/>
      <c r="EU27" s="2252">
        <f t="shared" si="57"/>
        <v>0</v>
      </c>
      <c r="EV27" s="3859"/>
      <c r="EW27" s="2252">
        <f t="shared" si="58"/>
        <v>0</v>
      </c>
      <c r="EX27" s="3859"/>
      <c r="EY27" s="2252">
        <f t="shared" si="59"/>
        <v>0</v>
      </c>
      <c r="EZ27" s="3859"/>
      <c r="FA27" s="2252">
        <f t="shared" si="60"/>
        <v>0</v>
      </c>
      <c r="FB27" s="3859"/>
      <c r="FC27" s="2253">
        <f t="shared" si="61"/>
        <v>0</v>
      </c>
      <c r="FD27" s="2255"/>
      <c r="FE27" s="2254">
        <f t="shared" si="62"/>
        <v>0</v>
      </c>
      <c r="FF27" s="2255"/>
      <c r="FG27" s="2251">
        <f t="shared" si="151"/>
        <v>0</v>
      </c>
      <c r="FH27" s="3859"/>
      <c r="FI27" s="2252">
        <f t="shared" si="63"/>
        <v>0</v>
      </c>
      <c r="FJ27" s="3859"/>
      <c r="FK27" s="2252">
        <f t="shared" si="64"/>
        <v>0</v>
      </c>
      <c r="FL27" s="3859"/>
      <c r="FM27" s="2252">
        <f t="shared" si="65"/>
        <v>0</v>
      </c>
      <c r="FN27" s="3859"/>
      <c r="FO27" s="2252">
        <f t="shared" si="66"/>
        <v>0</v>
      </c>
      <c r="FP27" s="3859"/>
      <c r="FQ27" s="2253">
        <f t="shared" si="67"/>
        <v>0</v>
      </c>
      <c r="FR27" s="3859"/>
      <c r="FS27" s="2254">
        <f t="shared" si="68"/>
        <v>0</v>
      </c>
      <c r="FT27" s="3859"/>
      <c r="FU27" s="2251">
        <f t="shared" si="152"/>
        <v>0</v>
      </c>
      <c r="FV27" s="3859"/>
      <c r="FW27" s="2252">
        <f t="shared" si="69"/>
        <v>0</v>
      </c>
      <c r="FX27" s="3859"/>
      <c r="FY27" s="2252">
        <f t="shared" si="70"/>
        <v>0</v>
      </c>
      <c r="FZ27" s="3859"/>
      <c r="GA27" s="2252">
        <f t="shared" si="71"/>
        <v>0</v>
      </c>
      <c r="GB27" s="3859"/>
      <c r="GC27" s="2252">
        <f t="shared" si="72"/>
        <v>0</v>
      </c>
      <c r="GD27" s="3859"/>
      <c r="GE27" s="2253">
        <f t="shared" si="73"/>
        <v>0</v>
      </c>
      <c r="GF27" s="3859"/>
      <c r="GG27" s="2254">
        <f t="shared" si="74"/>
        <v>0</v>
      </c>
      <c r="GH27" s="3865"/>
      <c r="GK27" s="4109"/>
      <c r="GL27" s="1487" t="str">
        <f t="shared" si="153"/>
        <v/>
      </c>
      <c r="GM27" s="1515"/>
      <c r="GN27" s="1487" t="str">
        <f t="shared" si="75"/>
        <v/>
      </c>
      <c r="GO27" s="1515"/>
      <c r="GP27" s="1487" t="str">
        <f t="shared" si="76"/>
        <v/>
      </c>
      <c r="GQ27" s="1515"/>
      <c r="GR27" s="1487" t="str">
        <f t="shared" si="77"/>
        <v/>
      </c>
      <c r="GS27" s="1515"/>
      <c r="GT27" s="1487" t="str">
        <f t="shared" si="78"/>
        <v/>
      </c>
      <c r="GU27" s="1500"/>
      <c r="GV27" s="1497" t="str">
        <f t="shared" si="154"/>
        <v/>
      </c>
      <c r="GW27" s="1515"/>
      <c r="GX27" s="1487" t="str">
        <f t="shared" si="155"/>
        <v/>
      </c>
      <c r="GY27" s="1517"/>
      <c r="GZ27" s="1494" t="str">
        <f t="shared" si="156"/>
        <v/>
      </c>
      <c r="HA27" s="1515"/>
      <c r="HB27" s="1490" t="str">
        <f t="shared" si="79"/>
        <v/>
      </c>
      <c r="HC27" s="1515"/>
      <c r="HD27" s="1490" t="str">
        <f t="shared" si="80"/>
        <v/>
      </c>
      <c r="HE27" s="1515"/>
      <c r="HF27" s="1490" t="str">
        <f t="shared" si="81"/>
        <v/>
      </c>
      <c r="HG27" s="1515"/>
      <c r="HH27" s="1490" t="str">
        <f t="shared" si="82"/>
        <v/>
      </c>
      <c r="HI27" s="1500"/>
      <c r="HJ27" s="1506" t="str">
        <f t="shared" si="83"/>
        <v/>
      </c>
      <c r="HK27" s="1515"/>
      <c r="HL27" s="1490" t="str">
        <f t="shared" si="157"/>
        <v/>
      </c>
      <c r="HM27" s="1517"/>
      <c r="HN27" s="1503" t="str">
        <f t="shared" si="84"/>
        <v/>
      </c>
      <c r="HO27" s="1515"/>
      <c r="HP27" s="1487" t="str">
        <f t="shared" si="85"/>
        <v/>
      </c>
      <c r="HQ27" s="1515"/>
      <c r="HR27" s="1487" t="str">
        <f t="shared" si="86"/>
        <v/>
      </c>
      <c r="HS27" s="1515"/>
      <c r="HT27" s="1487" t="str">
        <f t="shared" si="87"/>
        <v/>
      </c>
      <c r="HU27" s="1515"/>
      <c r="HV27" s="1487" t="str">
        <f t="shared" si="88"/>
        <v/>
      </c>
      <c r="HW27" s="1500"/>
      <c r="HX27" s="1497" t="str">
        <f t="shared" si="89"/>
        <v/>
      </c>
      <c r="HY27" s="1515"/>
      <c r="HZ27" s="1487" t="str">
        <f t="shared" si="90"/>
        <v/>
      </c>
      <c r="IA27" s="1517"/>
      <c r="IB27" s="1494" t="str">
        <f t="shared" si="91"/>
        <v/>
      </c>
      <c r="IC27" s="1515"/>
      <c r="ID27" s="1490" t="str">
        <f t="shared" si="92"/>
        <v/>
      </c>
      <c r="IE27" s="1515"/>
      <c r="IF27" s="1490" t="str">
        <f t="shared" si="93"/>
        <v/>
      </c>
      <c r="IG27" s="1515"/>
      <c r="IH27" s="1490" t="str">
        <f t="shared" si="94"/>
        <v/>
      </c>
      <c r="II27" s="1515"/>
      <c r="IJ27" s="1490" t="str">
        <f t="shared" si="95"/>
        <v/>
      </c>
      <c r="IK27" s="1500"/>
      <c r="IL27" s="1506" t="str">
        <f t="shared" si="96"/>
        <v/>
      </c>
      <c r="IM27" s="1515"/>
      <c r="IN27" s="1490" t="str">
        <f t="shared" si="97"/>
        <v/>
      </c>
      <c r="IO27" s="1517"/>
      <c r="IP27" s="1509" t="str">
        <f t="shared" si="98"/>
        <v/>
      </c>
      <c r="IQ27" s="1515"/>
      <c r="IR27" s="1422" t="str">
        <f t="shared" si="99"/>
        <v/>
      </c>
      <c r="IS27" s="1515"/>
      <c r="IT27" s="1422" t="str">
        <f t="shared" si="100"/>
        <v/>
      </c>
      <c r="IU27" s="1515"/>
      <c r="IV27" s="1422" t="str">
        <f t="shared" si="101"/>
        <v/>
      </c>
      <c r="IW27" s="1515"/>
      <c r="IX27" s="1422" t="str">
        <f t="shared" si="102"/>
        <v/>
      </c>
      <c r="IY27" s="1500"/>
      <c r="IZ27" s="1512" t="str">
        <f t="shared" si="103"/>
        <v/>
      </c>
      <c r="JA27" s="1515"/>
      <c r="JB27" s="1422" t="str">
        <f t="shared" si="104"/>
        <v/>
      </c>
      <c r="JC27" s="1517"/>
      <c r="JE27" s="1571">
        <f t="shared" si="158"/>
        <v>0</v>
      </c>
      <c r="JF27" s="1555">
        <f t="shared" si="159"/>
        <v>0</v>
      </c>
      <c r="JG27" s="1555">
        <f t="shared" si="160"/>
        <v>0</v>
      </c>
      <c r="JH27" s="1555">
        <f t="shared" si="161"/>
        <v>0</v>
      </c>
      <c r="JI27" s="1579">
        <f t="shared" si="162"/>
        <v>0</v>
      </c>
      <c r="JJ27" s="1549"/>
      <c r="JK27" s="1549"/>
      <c r="JL27" s="38"/>
      <c r="JM27" s="38"/>
      <c r="JN27" s="4182"/>
      <c r="JO27" s="1604" t="str">
        <f t="shared" si="178"/>
        <v/>
      </c>
      <c r="JP27" s="1563"/>
      <c r="JQ27" s="1563" t="str">
        <f t="shared" si="105"/>
        <v/>
      </c>
      <c r="JR27" s="1563"/>
      <c r="JS27" s="1563" t="str">
        <f t="shared" si="106"/>
        <v/>
      </c>
      <c r="JT27" s="1563"/>
      <c r="JU27" s="1563" t="str">
        <f t="shared" si="107"/>
        <v/>
      </c>
      <c r="JV27" s="1563"/>
      <c r="JW27" s="1563" t="str">
        <f t="shared" si="108"/>
        <v/>
      </c>
      <c r="JX27" s="1563"/>
      <c r="JY27" s="1563" t="str">
        <f t="shared" si="109"/>
        <v/>
      </c>
      <c r="JZ27" s="1563"/>
      <c r="KA27" s="1563" t="str">
        <f t="shared" si="110"/>
        <v/>
      </c>
      <c r="KB27" s="1563"/>
      <c r="KC27" s="1563" t="str">
        <f t="shared" si="111"/>
        <v/>
      </c>
      <c r="KD27" s="1563"/>
      <c r="KE27" s="1563" t="str">
        <f t="shared" si="112"/>
        <v/>
      </c>
      <c r="KF27" s="1563"/>
      <c r="KG27" s="1563" t="str">
        <f t="shared" si="113"/>
        <v/>
      </c>
      <c r="KH27" s="1563"/>
      <c r="KI27" s="1563" t="str">
        <f t="shared" si="114"/>
        <v/>
      </c>
      <c r="KJ27" s="1563"/>
      <c r="KK27" s="1563" t="str">
        <f t="shared" si="115"/>
        <v/>
      </c>
      <c r="KL27" s="1563"/>
      <c r="KM27" s="1563" t="str">
        <f t="shared" si="116"/>
        <v/>
      </c>
      <c r="KN27" s="1563"/>
      <c r="KO27" s="1563" t="str">
        <f t="shared" si="117"/>
        <v/>
      </c>
      <c r="KP27" s="1563"/>
      <c r="KQ27" s="1563" t="str">
        <f t="shared" si="118"/>
        <v/>
      </c>
      <c r="KR27" s="1563"/>
      <c r="KS27" s="1563" t="str">
        <f t="shared" si="119"/>
        <v/>
      </c>
      <c r="KT27" s="1563"/>
      <c r="KU27" s="1563" t="str">
        <f t="shared" si="179"/>
        <v/>
      </c>
      <c r="KV27" s="1563"/>
      <c r="KW27" s="1563" t="str">
        <f t="shared" si="120"/>
        <v/>
      </c>
      <c r="KX27" s="1563"/>
      <c r="KY27" s="1563" t="str">
        <f t="shared" si="121"/>
        <v/>
      </c>
      <c r="KZ27" s="1563"/>
      <c r="LA27" s="1563" t="str">
        <f t="shared" si="122"/>
        <v/>
      </c>
      <c r="LB27" s="1563"/>
      <c r="LC27" s="1563" t="str">
        <f t="shared" si="123"/>
        <v/>
      </c>
      <c r="LD27" s="1563"/>
      <c r="LE27" s="1563" t="str">
        <f t="shared" si="124"/>
        <v/>
      </c>
      <c r="LF27" s="1563"/>
      <c r="LG27" s="1563" t="str">
        <f t="shared" si="125"/>
        <v/>
      </c>
      <c r="LH27" s="1563"/>
      <c r="LI27" s="1563" t="str">
        <f t="shared" si="126"/>
        <v/>
      </c>
      <c r="LJ27" s="1563"/>
      <c r="LK27" s="1563" t="str">
        <f t="shared" si="127"/>
        <v/>
      </c>
      <c r="LL27" s="1563"/>
      <c r="LM27" s="1563" t="str">
        <f t="shared" si="128"/>
        <v/>
      </c>
      <c r="LN27" s="1563"/>
      <c r="LO27" s="1563" t="str">
        <f t="shared" si="129"/>
        <v/>
      </c>
      <c r="LP27" s="1563"/>
      <c r="LQ27" s="1563" t="str">
        <f t="shared" si="130"/>
        <v/>
      </c>
      <c r="LR27" s="1563"/>
      <c r="LS27" s="1563" t="str">
        <f t="shared" si="131"/>
        <v/>
      </c>
      <c r="LT27" s="1563"/>
      <c r="LU27" s="1563" t="str">
        <f t="shared" si="132"/>
        <v/>
      </c>
      <c r="LV27" s="1563"/>
      <c r="LW27" s="1563" t="str">
        <f t="shared" si="133"/>
        <v/>
      </c>
      <c r="LX27" s="1563"/>
      <c r="LY27" s="1563" t="str">
        <f t="shared" si="134"/>
        <v/>
      </c>
      <c r="LZ27" s="1563"/>
      <c r="MA27" s="1563" t="str">
        <f t="shared" si="135"/>
        <v/>
      </c>
      <c r="MB27" s="1563"/>
      <c r="MC27" s="1563" t="str">
        <f t="shared" si="136"/>
        <v/>
      </c>
      <c r="MD27" s="1563"/>
      <c r="ME27" s="1563" t="str">
        <f t="shared" si="137"/>
        <v/>
      </c>
      <c r="MF27" s="1563"/>
      <c r="MG27" s="1572">
        <f t="shared" si="163"/>
        <v>0</v>
      </c>
      <c r="MH27" s="38"/>
      <c r="MI27" s="1571">
        <f t="shared" si="164"/>
        <v>0</v>
      </c>
      <c r="MJ27" s="1555">
        <f t="shared" si="138"/>
        <v>0</v>
      </c>
      <c r="MK27" s="1555">
        <f t="shared" si="138"/>
        <v>0</v>
      </c>
      <c r="ML27" s="1555">
        <f t="shared" si="138"/>
        <v>0</v>
      </c>
      <c r="MM27" s="1555">
        <f t="shared" si="138"/>
        <v>0</v>
      </c>
      <c r="MN27" s="1555">
        <f t="shared" si="138"/>
        <v>0</v>
      </c>
      <c r="MO27" s="1579">
        <f t="shared" si="138"/>
        <v>0</v>
      </c>
      <c r="MP27" s="38">
        <f t="shared" si="165"/>
        <v>0</v>
      </c>
      <c r="MQ27" s="38"/>
      <c r="MR27" s="1557"/>
      <c r="MS27" s="1557"/>
      <c r="MT27" s="1557"/>
      <c r="MU27" s="1557"/>
      <c r="MV27" s="1557"/>
      <c r="MW27" s="1557"/>
      <c r="MX27" s="1557"/>
      <c r="MY27" s="1537"/>
      <c r="MZ27" s="1600"/>
      <c r="NA27" s="38"/>
      <c r="NB27" s="1585">
        <f t="shared" si="166"/>
        <v>0</v>
      </c>
      <c r="NC27" s="1554">
        <f t="shared" si="167"/>
        <v>0</v>
      </c>
      <c r="ND27" s="1554">
        <f t="shared" si="168"/>
        <v>0</v>
      </c>
      <c r="NE27" s="1554">
        <f t="shared" si="169"/>
        <v>0</v>
      </c>
      <c r="NF27" s="1554">
        <f t="shared" si="170"/>
        <v>0</v>
      </c>
      <c r="NG27" s="1554">
        <f t="shared" si="171"/>
        <v>0</v>
      </c>
      <c r="NH27" s="1554">
        <f t="shared" si="172"/>
        <v>0</v>
      </c>
      <c r="NI27" s="1587">
        <f t="shared" si="173"/>
        <v>0</v>
      </c>
      <c r="NK27" s="5105"/>
      <c r="NL27" s="5105"/>
      <c r="NM27" s="5105"/>
      <c r="NN27" s="5105"/>
      <c r="NO27" s="5105"/>
      <c r="NP27" s="5105"/>
      <c r="NQ27" s="5105"/>
      <c r="NR27" s="5105"/>
      <c r="NS27" s="5105"/>
    </row>
    <row r="28" spans="3:383" s="1337" customFormat="1" ht="11.25" customHeight="1" thickBot="1">
      <c r="C28" s="1416" t="str">
        <f t="shared" si="139"/>
        <v>T</v>
      </c>
      <c r="D28" s="1450"/>
      <c r="E28" s="1450"/>
      <c r="F28" s="1450"/>
      <c r="G28" s="1450"/>
      <c r="H28" s="1450"/>
      <c r="I28" s="1451"/>
      <c r="J28" s="1340"/>
      <c r="L28" s="1279" t="str">
        <f t="shared" si="140"/>
        <v>T</v>
      </c>
      <c r="M28" s="1417">
        <f t="shared" si="141"/>
        <v>0</v>
      </c>
      <c r="N28" s="1417">
        <f t="shared" si="141"/>
        <v>0</v>
      </c>
      <c r="O28" s="1417">
        <f t="shared" si="141"/>
        <v>0</v>
      </c>
      <c r="P28" s="1417">
        <f t="shared" si="141"/>
        <v>0</v>
      </c>
      <c r="Q28" s="1417">
        <f t="shared" si="141"/>
        <v>0</v>
      </c>
      <c r="R28" s="1418"/>
      <c r="S28" s="1418"/>
      <c r="T28" s="1429"/>
      <c r="V28" s="1598"/>
      <c r="W28" s="1537"/>
      <c r="X28" s="1537"/>
      <c r="Y28" s="1537"/>
      <c r="Z28" s="1537"/>
      <c r="AA28" s="1537"/>
      <c r="AB28" s="1537"/>
      <c r="AC28" s="1537"/>
      <c r="AD28" s="1537"/>
      <c r="AE28" s="1537"/>
      <c r="AF28" s="1537"/>
      <c r="AG28" s="1537"/>
      <c r="AH28" s="1537"/>
      <c r="AI28" s="1537"/>
      <c r="AJ28" s="1537"/>
      <c r="AK28" s="1537"/>
      <c r="AL28" s="1537"/>
      <c r="AM28" s="1537"/>
      <c r="AN28" s="1537"/>
      <c r="AO28" s="1537"/>
      <c r="AP28" s="1537"/>
      <c r="AQ28" s="1537"/>
      <c r="AR28" s="1537"/>
      <c r="AS28" s="1537"/>
      <c r="AT28" s="1537"/>
      <c r="AU28" s="1537"/>
      <c r="AV28" s="1537"/>
      <c r="AW28" s="1537"/>
      <c r="AX28" s="1537"/>
      <c r="AY28" s="1537"/>
      <c r="AZ28" s="1537"/>
      <c r="BA28" s="1537"/>
      <c r="BB28" s="1537"/>
      <c r="BC28" s="1537"/>
      <c r="BD28" s="1537"/>
      <c r="BE28" s="1537"/>
      <c r="BF28" s="1537"/>
      <c r="BG28" s="1537"/>
      <c r="BH28" s="1537"/>
      <c r="BI28" s="1537"/>
      <c r="BJ28" s="1537"/>
      <c r="BK28" s="1537"/>
      <c r="BL28" s="1537"/>
      <c r="BM28" s="1537"/>
      <c r="BN28" s="1537"/>
      <c r="BO28" s="1537"/>
      <c r="BP28" s="1537"/>
      <c r="BQ28" s="1537"/>
      <c r="BR28" s="1537"/>
      <c r="BS28" s="1537"/>
      <c r="BT28" s="1537"/>
      <c r="BU28" s="1537"/>
      <c r="BV28" s="1537"/>
      <c r="BW28" s="1537"/>
      <c r="BX28" s="1537"/>
      <c r="BY28" s="1537"/>
      <c r="BZ28" s="1537"/>
      <c r="CA28" s="1537"/>
      <c r="CB28" s="1537"/>
      <c r="CC28" s="1537"/>
      <c r="CD28" s="1537"/>
      <c r="CE28" s="1537"/>
      <c r="CF28" s="1537"/>
      <c r="CG28" s="1537"/>
      <c r="CH28" s="1537"/>
      <c r="CI28" s="1537"/>
      <c r="CJ28" s="1537"/>
      <c r="CK28" s="1537"/>
      <c r="CL28" s="1537"/>
      <c r="CM28" s="5073">
        <f>'BİLGİ GİR'!F176</f>
        <v>0</v>
      </c>
      <c r="CN28" s="2401" t="str">
        <f>IF(CM28="","",(CM28&amp;(COUNTIF($CM$16:CM29,CM28))))</f>
        <v>07</v>
      </c>
      <c r="CO28" s="1471" t="str">
        <f t="shared" ref="CO28" si="206">DO28</f>
        <v/>
      </c>
      <c r="CP28" s="1420" t="str">
        <f t="shared" ref="CP28" si="207">DO28&amp;DP28</f>
        <v>T</v>
      </c>
      <c r="CQ28" s="1417">
        <f t="shared" si="142"/>
        <v>0</v>
      </c>
      <c r="CR28" s="1417">
        <f t="shared" si="143"/>
        <v>0</v>
      </c>
      <c r="CS28" s="1417">
        <f t="shared" si="144"/>
        <v>0</v>
      </c>
      <c r="CT28" s="1417">
        <f t="shared" si="145"/>
        <v>0</v>
      </c>
      <c r="CU28" s="1417">
        <f t="shared" si="146"/>
        <v>0</v>
      </c>
      <c r="CW28" s="1457" t="str">
        <f>IFERROR((VLOOKUP(CN28,'BİLGİ GİR'!$V$170:$AA$182,6,0)),"")</f>
        <v/>
      </c>
      <c r="CX28" s="5073" t="str">
        <f>'BİLGİ GİR'!F176&amp;CHAR(10)&amp;'BİLGİ GİR'!K176&amp;"-"&amp;'BİLGİ GİR'!L176&amp;"-"&amp;'BİLGİ GİR'!M176</f>
        <v xml:space="preserve">
--</v>
      </c>
      <c r="CY28" s="1421" t="s">
        <v>7</v>
      </c>
      <c r="CZ28" s="1442">
        <f>'BİLGİ GİR'!CB176</f>
        <v>0</v>
      </c>
      <c r="DA28" s="1445"/>
      <c r="DB28" s="1442">
        <f>'BİLGİ GİR'!CD176</f>
        <v>0</v>
      </c>
      <c r="DC28" s="1445"/>
      <c r="DD28" s="1442">
        <f>'BİLGİ GİR'!CF176</f>
        <v>0</v>
      </c>
      <c r="DE28" s="1445"/>
      <c r="DF28" s="1442">
        <f>'BİLGİ GİR'!CH176</f>
        <v>0</v>
      </c>
      <c r="DG28" s="1445"/>
      <c r="DH28" s="1442">
        <f>'BİLGİ GİR'!CJ176</f>
        <v>0</v>
      </c>
      <c r="DI28" s="1445"/>
      <c r="DJ28" s="1442">
        <f>'BİLGİ GİR'!CL176</f>
        <v>0</v>
      </c>
      <c r="DK28" s="1445"/>
      <c r="DL28" s="1442">
        <f>'BİLGİ GİR'!CN176</f>
        <v>0</v>
      </c>
      <c r="DM28" s="1445"/>
      <c r="DN28" s="1285"/>
      <c r="DO28" s="5091" t="str">
        <f t="shared" ref="DO28" si="208">IF(CX28="
--","",CX28)</f>
        <v/>
      </c>
      <c r="DP28" s="2269" t="s">
        <v>7</v>
      </c>
      <c r="DQ28" s="2256">
        <f t="shared" si="147"/>
        <v>0</v>
      </c>
      <c r="DR28" s="3858"/>
      <c r="DS28" s="2257">
        <f t="shared" si="46"/>
        <v>0</v>
      </c>
      <c r="DT28" s="3858"/>
      <c r="DU28" s="2257">
        <f t="shared" si="47"/>
        <v>0</v>
      </c>
      <c r="DV28" s="3858"/>
      <c r="DW28" s="2257">
        <f t="shared" si="48"/>
        <v>0</v>
      </c>
      <c r="DX28" s="3858"/>
      <c r="DY28" s="2257">
        <f t="shared" si="49"/>
        <v>0</v>
      </c>
      <c r="DZ28" s="3858"/>
      <c r="EA28" s="2258">
        <f t="shared" si="50"/>
        <v>0</v>
      </c>
      <c r="EB28" s="3858"/>
      <c r="EC28" s="2259">
        <f t="shared" si="148"/>
        <v>0</v>
      </c>
      <c r="ED28" s="3858"/>
      <c r="EE28" s="2256">
        <f t="shared" si="149"/>
        <v>0</v>
      </c>
      <c r="EF28" s="3860"/>
      <c r="EG28" s="2257">
        <f t="shared" si="51"/>
        <v>0</v>
      </c>
      <c r="EH28" s="3860"/>
      <c r="EI28" s="2257">
        <f t="shared" si="52"/>
        <v>0</v>
      </c>
      <c r="EJ28" s="3860"/>
      <c r="EK28" s="2257">
        <f t="shared" si="53"/>
        <v>0</v>
      </c>
      <c r="EL28" s="3860"/>
      <c r="EM28" s="2257">
        <f t="shared" si="54"/>
        <v>0</v>
      </c>
      <c r="EN28" s="3860"/>
      <c r="EO28" s="2258">
        <f t="shared" si="55"/>
        <v>0</v>
      </c>
      <c r="EP28" s="3860"/>
      <c r="EQ28" s="2259">
        <f t="shared" si="56"/>
        <v>0</v>
      </c>
      <c r="ER28" s="3860"/>
      <c r="ES28" s="2256">
        <f t="shared" si="150"/>
        <v>0</v>
      </c>
      <c r="ET28" s="3860"/>
      <c r="EU28" s="2257">
        <f t="shared" si="57"/>
        <v>0</v>
      </c>
      <c r="EV28" s="3860"/>
      <c r="EW28" s="2257">
        <f t="shared" si="58"/>
        <v>0</v>
      </c>
      <c r="EX28" s="3860"/>
      <c r="EY28" s="2257">
        <f t="shared" si="59"/>
        <v>0</v>
      </c>
      <c r="EZ28" s="3860"/>
      <c r="FA28" s="2257">
        <f t="shared" si="60"/>
        <v>0</v>
      </c>
      <c r="FB28" s="3860"/>
      <c r="FC28" s="2258">
        <f t="shared" si="61"/>
        <v>0</v>
      </c>
      <c r="FD28" s="2260"/>
      <c r="FE28" s="2259">
        <f t="shared" si="62"/>
        <v>0</v>
      </c>
      <c r="FF28" s="2260"/>
      <c r="FG28" s="2256">
        <f t="shared" si="151"/>
        <v>0</v>
      </c>
      <c r="FH28" s="3860"/>
      <c r="FI28" s="2257">
        <f t="shared" si="63"/>
        <v>0</v>
      </c>
      <c r="FJ28" s="3860"/>
      <c r="FK28" s="2257">
        <f t="shared" si="64"/>
        <v>0</v>
      </c>
      <c r="FL28" s="3860"/>
      <c r="FM28" s="2257">
        <f t="shared" si="65"/>
        <v>0</v>
      </c>
      <c r="FN28" s="3860"/>
      <c r="FO28" s="2257">
        <f t="shared" si="66"/>
        <v>0</v>
      </c>
      <c r="FP28" s="3860"/>
      <c r="FQ28" s="2258">
        <f t="shared" si="67"/>
        <v>0</v>
      </c>
      <c r="FR28" s="3860"/>
      <c r="FS28" s="2259">
        <f t="shared" si="68"/>
        <v>0</v>
      </c>
      <c r="FT28" s="3860"/>
      <c r="FU28" s="2256">
        <f t="shared" si="152"/>
        <v>0</v>
      </c>
      <c r="FV28" s="3860"/>
      <c r="FW28" s="2257">
        <f t="shared" si="69"/>
        <v>0</v>
      </c>
      <c r="FX28" s="3860"/>
      <c r="FY28" s="2257">
        <f t="shared" si="70"/>
        <v>0</v>
      </c>
      <c r="FZ28" s="3860"/>
      <c r="GA28" s="2257">
        <f t="shared" si="71"/>
        <v>0</v>
      </c>
      <c r="GB28" s="3860"/>
      <c r="GC28" s="2257">
        <f t="shared" si="72"/>
        <v>0</v>
      </c>
      <c r="GD28" s="3860"/>
      <c r="GE28" s="2258">
        <f t="shared" si="73"/>
        <v>0</v>
      </c>
      <c r="GF28" s="3860"/>
      <c r="GG28" s="2259">
        <f t="shared" si="74"/>
        <v>0</v>
      </c>
      <c r="GH28" s="3866"/>
      <c r="GK28" s="4108" t="str">
        <f t="shared" ref="GK28" si="209">DO28</f>
        <v/>
      </c>
      <c r="GL28" s="1487" t="str">
        <f t="shared" si="153"/>
        <v/>
      </c>
      <c r="GM28" s="1515"/>
      <c r="GN28" s="1487" t="str">
        <f t="shared" si="75"/>
        <v/>
      </c>
      <c r="GO28" s="1515"/>
      <c r="GP28" s="1487" t="str">
        <f t="shared" si="76"/>
        <v/>
      </c>
      <c r="GQ28" s="1515"/>
      <c r="GR28" s="1487" t="str">
        <f t="shared" si="77"/>
        <v/>
      </c>
      <c r="GS28" s="1515"/>
      <c r="GT28" s="1487" t="str">
        <f t="shared" si="78"/>
        <v/>
      </c>
      <c r="GU28" s="1500"/>
      <c r="GV28" s="1497" t="str">
        <f t="shared" si="154"/>
        <v/>
      </c>
      <c r="GW28" s="1515"/>
      <c r="GX28" s="1487" t="str">
        <f t="shared" si="155"/>
        <v/>
      </c>
      <c r="GY28" s="1517"/>
      <c r="GZ28" s="1494" t="str">
        <f t="shared" si="156"/>
        <v/>
      </c>
      <c r="HA28" s="1515"/>
      <c r="HB28" s="1490" t="str">
        <f t="shared" si="79"/>
        <v/>
      </c>
      <c r="HC28" s="1515"/>
      <c r="HD28" s="1490" t="str">
        <f t="shared" si="80"/>
        <v/>
      </c>
      <c r="HE28" s="1515"/>
      <c r="HF28" s="1490" t="str">
        <f t="shared" si="81"/>
        <v/>
      </c>
      <c r="HG28" s="1515"/>
      <c r="HH28" s="1490" t="str">
        <f t="shared" si="82"/>
        <v/>
      </c>
      <c r="HI28" s="1500"/>
      <c r="HJ28" s="1506" t="str">
        <f t="shared" si="83"/>
        <v/>
      </c>
      <c r="HK28" s="1515"/>
      <c r="HL28" s="1490" t="str">
        <f t="shared" si="157"/>
        <v/>
      </c>
      <c r="HM28" s="1517"/>
      <c r="HN28" s="1503" t="str">
        <f t="shared" si="84"/>
        <v/>
      </c>
      <c r="HO28" s="1515"/>
      <c r="HP28" s="1487" t="str">
        <f t="shared" si="85"/>
        <v/>
      </c>
      <c r="HQ28" s="1515"/>
      <c r="HR28" s="1487" t="str">
        <f t="shared" si="86"/>
        <v/>
      </c>
      <c r="HS28" s="1515"/>
      <c r="HT28" s="1487" t="str">
        <f t="shared" si="87"/>
        <v/>
      </c>
      <c r="HU28" s="1515"/>
      <c r="HV28" s="1487" t="str">
        <f t="shared" si="88"/>
        <v/>
      </c>
      <c r="HW28" s="1500"/>
      <c r="HX28" s="1497" t="str">
        <f t="shared" si="89"/>
        <v/>
      </c>
      <c r="HY28" s="1515"/>
      <c r="HZ28" s="1487" t="str">
        <f t="shared" si="90"/>
        <v/>
      </c>
      <c r="IA28" s="1517"/>
      <c r="IB28" s="1494" t="str">
        <f t="shared" si="91"/>
        <v/>
      </c>
      <c r="IC28" s="1515"/>
      <c r="ID28" s="1490" t="str">
        <f t="shared" si="92"/>
        <v/>
      </c>
      <c r="IE28" s="1515"/>
      <c r="IF28" s="1490" t="str">
        <f t="shared" si="93"/>
        <v/>
      </c>
      <c r="IG28" s="1515"/>
      <c r="IH28" s="1490" t="str">
        <f t="shared" si="94"/>
        <v/>
      </c>
      <c r="II28" s="1515"/>
      <c r="IJ28" s="1490" t="str">
        <f t="shared" si="95"/>
        <v/>
      </c>
      <c r="IK28" s="1500"/>
      <c r="IL28" s="1506" t="str">
        <f t="shared" si="96"/>
        <v/>
      </c>
      <c r="IM28" s="1515"/>
      <c r="IN28" s="1490" t="str">
        <f t="shared" si="97"/>
        <v/>
      </c>
      <c r="IO28" s="1517"/>
      <c r="IP28" s="1509" t="str">
        <f t="shared" si="98"/>
        <v/>
      </c>
      <c r="IQ28" s="1515"/>
      <c r="IR28" s="1422" t="str">
        <f t="shared" si="99"/>
        <v/>
      </c>
      <c r="IS28" s="1515"/>
      <c r="IT28" s="1422" t="str">
        <f t="shared" si="100"/>
        <v/>
      </c>
      <c r="IU28" s="1515"/>
      <c r="IV28" s="1422" t="str">
        <f t="shared" si="101"/>
        <v/>
      </c>
      <c r="IW28" s="1515"/>
      <c r="IX28" s="1422" t="str">
        <f t="shared" si="102"/>
        <v/>
      </c>
      <c r="IY28" s="1500"/>
      <c r="IZ28" s="1512" t="str">
        <f t="shared" si="103"/>
        <v/>
      </c>
      <c r="JA28" s="1515"/>
      <c r="JB28" s="1422" t="str">
        <f t="shared" si="104"/>
        <v/>
      </c>
      <c r="JC28" s="1517"/>
      <c r="JE28" s="1571">
        <f t="shared" si="158"/>
        <v>0</v>
      </c>
      <c r="JF28" s="1555">
        <f t="shared" si="159"/>
        <v>0</v>
      </c>
      <c r="JG28" s="1555">
        <f t="shared" si="160"/>
        <v>0</v>
      </c>
      <c r="JH28" s="1555">
        <f t="shared" si="161"/>
        <v>0</v>
      </c>
      <c r="JI28" s="1579">
        <f t="shared" si="162"/>
        <v>0</v>
      </c>
      <c r="JJ28" s="1549"/>
      <c r="JK28" s="1549"/>
      <c r="JL28" s="38"/>
      <c r="JM28" s="1553"/>
      <c r="JN28" s="4182"/>
      <c r="JO28" s="1604" t="str">
        <f t="shared" si="178"/>
        <v/>
      </c>
      <c r="JP28" s="1563"/>
      <c r="JQ28" s="1563" t="str">
        <f t="shared" si="105"/>
        <v/>
      </c>
      <c r="JR28" s="1563"/>
      <c r="JS28" s="1563" t="str">
        <f t="shared" si="106"/>
        <v/>
      </c>
      <c r="JT28" s="1563"/>
      <c r="JU28" s="1563" t="str">
        <f t="shared" si="107"/>
        <v/>
      </c>
      <c r="JV28" s="1563"/>
      <c r="JW28" s="1563" t="str">
        <f t="shared" si="108"/>
        <v/>
      </c>
      <c r="JX28" s="1563"/>
      <c r="JY28" s="1563" t="str">
        <f t="shared" si="109"/>
        <v/>
      </c>
      <c r="JZ28" s="1563"/>
      <c r="KA28" s="1563" t="str">
        <f t="shared" si="110"/>
        <v/>
      </c>
      <c r="KB28" s="1563"/>
      <c r="KC28" s="1563" t="str">
        <f t="shared" si="111"/>
        <v/>
      </c>
      <c r="KD28" s="1563"/>
      <c r="KE28" s="1563" t="str">
        <f t="shared" si="112"/>
        <v/>
      </c>
      <c r="KF28" s="1563"/>
      <c r="KG28" s="1563" t="str">
        <f t="shared" si="113"/>
        <v/>
      </c>
      <c r="KH28" s="1563"/>
      <c r="KI28" s="1563" t="str">
        <f t="shared" si="114"/>
        <v/>
      </c>
      <c r="KJ28" s="1563"/>
      <c r="KK28" s="1563" t="str">
        <f t="shared" si="115"/>
        <v/>
      </c>
      <c r="KL28" s="1563"/>
      <c r="KM28" s="1563" t="str">
        <f t="shared" si="116"/>
        <v/>
      </c>
      <c r="KN28" s="1563"/>
      <c r="KO28" s="1563" t="str">
        <f t="shared" si="117"/>
        <v/>
      </c>
      <c r="KP28" s="1563"/>
      <c r="KQ28" s="1563" t="str">
        <f t="shared" si="118"/>
        <v/>
      </c>
      <c r="KR28" s="1563"/>
      <c r="KS28" s="1563" t="str">
        <f t="shared" si="119"/>
        <v/>
      </c>
      <c r="KT28" s="1563"/>
      <c r="KU28" s="1563" t="str">
        <f t="shared" si="179"/>
        <v/>
      </c>
      <c r="KV28" s="1563"/>
      <c r="KW28" s="1563" t="str">
        <f t="shared" si="120"/>
        <v/>
      </c>
      <c r="KX28" s="1563"/>
      <c r="KY28" s="1563" t="str">
        <f t="shared" si="121"/>
        <v/>
      </c>
      <c r="KZ28" s="1563"/>
      <c r="LA28" s="1563" t="str">
        <f t="shared" si="122"/>
        <v/>
      </c>
      <c r="LB28" s="1563"/>
      <c r="LC28" s="1563" t="str">
        <f t="shared" si="123"/>
        <v/>
      </c>
      <c r="LD28" s="1563"/>
      <c r="LE28" s="1563" t="str">
        <f t="shared" si="124"/>
        <v/>
      </c>
      <c r="LF28" s="1563"/>
      <c r="LG28" s="1563" t="str">
        <f t="shared" si="125"/>
        <v/>
      </c>
      <c r="LH28" s="1563"/>
      <c r="LI28" s="1563" t="str">
        <f t="shared" si="126"/>
        <v/>
      </c>
      <c r="LJ28" s="1563"/>
      <c r="LK28" s="1563" t="str">
        <f t="shared" si="127"/>
        <v/>
      </c>
      <c r="LL28" s="1563"/>
      <c r="LM28" s="1563" t="str">
        <f t="shared" si="128"/>
        <v/>
      </c>
      <c r="LN28" s="1563"/>
      <c r="LO28" s="1563" t="str">
        <f t="shared" si="129"/>
        <v/>
      </c>
      <c r="LP28" s="1563"/>
      <c r="LQ28" s="1563" t="str">
        <f t="shared" si="130"/>
        <v/>
      </c>
      <c r="LR28" s="1563"/>
      <c r="LS28" s="1563" t="str">
        <f t="shared" si="131"/>
        <v/>
      </c>
      <c r="LT28" s="1563"/>
      <c r="LU28" s="1563" t="str">
        <f t="shared" si="132"/>
        <v/>
      </c>
      <c r="LV28" s="1563"/>
      <c r="LW28" s="1563" t="str">
        <f t="shared" si="133"/>
        <v/>
      </c>
      <c r="LX28" s="1563"/>
      <c r="LY28" s="1563" t="str">
        <f t="shared" si="134"/>
        <v/>
      </c>
      <c r="LZ28" s="1563"/>
      <c r="MA28" s="1563" t="str">
        <f t="shared" si="135"/>
        <v/>
      </c>
      <c r="MB28" s="1563"/>
      <c r="MC28" s="1563" t="str">
        <f t="shared" si="136"/>
        <v/>
      </c>
      <c r="MD28" s="1563"/>
      <c r="ME28" s="1563" t="str">
        <f t="shared" si="137"/>
        <v/>
      </c>
      <c r="MF28" s="1563"/>
      <c r="MG28" s="1572">
        <f t="shared" si="163"/>
        <v>0</v>
      </c>
      <c r="MH28" s="1553"/>
      <c r="MI28" s="1571">
        <f t="shared" si="164"/>
        <v>0</v>
      </c>
      <c r="MJ28" s="1555">
        <f t="shared" si="138"/>
        <v>0</v>
      </c>
      <c r="MK28" s="1555">
        <f t="shared" si="138"/>
        <v>0</v>
      </c>
      <c r="ML28" s="1555">
        <f t="shared" si="138"/>
        <v>0</v>
      </c>
      <c r="MM28" s="1555">
        <f t="shared" si="138"/>
        <v>0</v>
      </c>
      <c r="MN28" s="1555">
        <f t="shared" si="138"/>
        <v>0</v>
      </c>
      <c r="MO28" s="1579">
        <f t="shared" si="138"/>
        <v>0</v>
      </c>
      <c r="MP28" s="38">
        <f>SUM(MI28:MO28)</f>
        <v>0</v>
      </c>
      <c r="MQ28" s="1553"/>
      <c r="MR28" s="1557"/>
      <c r="MS28" s="1557"/>
      <c r="MT28" s="1557"/>
      <c r="MU28" s="1557"/>
      <c r="MV28" s="1557"/>
      <c r="MW28" s="1557"/>
      <c r="MX28" s="1557"/>
      <c r="MY28" s="1537"/>
      <c r="MZ28" s="1600"/>
      <c r="NA28" s="1553"/>
      <c r="NB28" s="1585">
        <f t="shared" si="166"/>
        <v>0</v>
      </c>
      <c r="NC28" s="1554">
        <f t="shared" si="167"/>
        <v>0</v>
      </c>
      <c r="ND28" s="1554">
        <f t="shared" si="168"/>
        <v>0</v>
      </c>
      <c r="NE28" s="1554">
        <f t="shared" si="169"/>
        <v>0</v>
      </c>
      <c r="NF28" s="1554">
        <f t="shared" si="170"/>
        <v>0</v>
      </c>
      <c r="NG28" s="1554">
        <f t="shared" si="171"/>
        <v>0</v>
      </c>
      <c r="NH28" s="1554">
        <f t="shared" si="172"/>
        <v>0</v>
      </c>
      <c r="NI28" s="1586">
        <f t="shared" si="173"/>
        <v>0</v>
      </c>
      <c r="NK28" s="5105"/>
      <c r="NL28" s="5105"/>
      <c r="NM28" s="5105"/>
      <c r="NN28" s="5105"/>
      <c r="NO28" s="5105"/>
      <c r="NP28" s="5105"/>
      <c r="NQ28" s="5105"/>
      <c r="NR28" s="5105"/>
      <c r="NS28" s="5105"/>
    </row>
    <row r="29" spans="3:383" s="1337" customFormat="1" ht="11.25" customHeight="1" thickBot="1">
      <c r="C29" s="1416" t="str">
        <f t="shared" si="139"/>
        <v>D</v>
      </c>
      <c r="D29" s="1450"/>
      <c r="E29" s="1450"/>
      <c r="F29" s="1450"/>
      <c r="G29" s="1450"/>
      <c r="H29" s="1450"/>
      <c r="I29" s="1451"/>
      <c r="J29" s="1340"/>
      <c r="L29" s="1279" t="str">
        <f t="shared" si="140"/>
        <v>D</v>
      </c>
      <c r="M29" s="1417">
        <f t="shared" si="141"/>
        <v>0</v>
      </c>
      <c r="N29" s="1417">
        <f t="shared" si="141"/>
        <v>0</v>
      </c>
      <c r="O29" s="1417">
        <f t="shared" si="141"/>
        <v>0</v>
      </c>
      <c r="P29" s="1417">
        <f t="shared" si="141"/>
        <v>0</v>
      </c>
      <c r="Q29" s="1417">
        <f t="shared" si="141"/>
        <v>0</v>
      </c>
      <c r="R29" s="1418"/>
      <c r="S29" s="1418"/>
      <c r="T29" s="1429"/>
      <c r="V29" s="1598"/>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AU29" s="1537"/>
      <c r="AV29" s="1537"/>
      <c r="AW29" s="1537"/>
      <c r="AX29" s="1537"/>
      <c r="AY29" s="1537"/>
      <c r="AZ29" s="1537"/>
      <c r="BA29" s="1537"/>
      <c r="BB29" s="1537"/>
      <c r="BC29" s="1537"/>
      <c r="BD29" s="1537"/>
      <c r="BE29" s="1537"/>
      <c r="BF29" s="1537"/>
      <c r="BG29" s="1537"/>
      <c r="BH29" s="1537"/>
      <c r="BI29" s="1537"/>
      <c r="BJ29" s="1537"/>
      <c r="BK29" s="1537"/>
      <c r="BL29" s="1537"/>
      <c r="BM29" s="1537"/>
      <c r="BN29" s="1537"/>
      <c r="BO29" s="1537"/>
      <c r="BP29" s="1537"/>
      <c r="BQ29" s="1537"/>
      <c r="BR29" s="1537"/>
      <c r="BS29" s="1537"/>
      <c r="BT29" s="1537"/>
      <c r="BU29" s="1537"/>
      <c r="BV29" s="1537"/>
      <c r="BW29" s="1537"/>
      <c r="BX29" s="1537"/>
      <c r="BY29" s="1537"/>
      <c r="BZ29" s="1537"/>
      <c r="CA29" s="1537"/>
      <c r="CB29" s="1537"/>
      <c r="CC29" s="1537"/>
      <c r="CD29" s="1537"/>
      <c r="CE29" s="1537"/>
      <c r="CF29" s="1537"/>
      <c r="CG29" s="1537"/>
      <c r="CH29" s="1537"/>
      <c r="CI29" s="1537"/>
      <c r="CJ29" s="1537"/>
      <c r="CK29" s="1537"/>
      <c r="CL29" s="1537"/>
      <c r="CM29" s="5074"/>
      <c r="CN29" s="2401" t="str">
        <f>IF(CM28="","",(CM28&amp;(COUNTIF($CM$16:CM29,CM28))))</f>
        <v>07</v>
      </c>
      <c r="CO29" s="1471" t="str">
        <f t="shared" ref="CO29" si="210">CO28</f>
        <v/>
      </c>
      <c r="CP29" s="1420" t="str">
        <f t="shared" ref="CP29" si="211">DO28&amp;DP29</f>
        <v>D</v>
      </c>
      <c r="CQ29" s="1417">
        <f t="shared" si="142"/>
        <v>0</v>
      </c>
      <c r="CR29" s="1417">
        <f t="shared" si="143"/>
        <v>0</v>
      </c>
      <c r="CS29" s="1417">
        <f t="shared" si="144"/>
        <v>0</v>
      </c>
      <c r="CT29" s="1417">
        <f t="shared" si="145"/>
        <v>0</v>
      </c>
      <c r="CU29" s="1417">
        <f t="shared" si="146"/>
        <v>0</v>
      </c>
      <c r="CW29" s="1457" t="str">
        <f>IFERROR((VLOOKUP(CN29,'BİLGİ GİR'!$V$170:$AA$182,6,0)),"")</f>
        <v/>
      </c>
      <c r="CX29" s="5074"/>
      <c r="CY29" s="1427"/>
      <c r="CZ29" s="1444">
        <f>'BİLGİ GİR'!CC176</f>
        <v>0</v>
      </c>
      <c r="DA29" s="1446"/>
      <c r="DB29" s="1444">
        <f>'BİLGİ GİR'!CE176</f>
        <v>0</v>
      </c>
      <c r="DC29" s="1446"/>
      <c r="DD29" s="1444">
        <f>'BİLGİ GİR'!CG176</f>
        <v>0</v>
      </c>
      <c r="DE29" s="1446"/>
      <c r="DF29" s="1444">
        <f>'BİLGİ GİR'!CI176</f>
        <v>0</v>
      </c>
      <c r="DG29" s="1446"/>
      <c r="DH29" s="1444">
        <f>'BİLGİ GİR'!CK176</f>
        <v>0</v>
      </c>
      <c r="DI29" s="1446"/>
      <c r="DJ29" s="1444">
        <f>'BİLGİ GİR'!CM176</f>
        <v>0</v>
      </c>
      <c r="DK29" s="1446"/>
      <c r="DL29" s="1444">
        <f>'BİLGİ GİR'!CO176</f>
        <v>0</v>
      </c>
      <c r="DM29" s="1446"/>
      <c r="DN29" s="1285"/>
      <c r="DO29" s="5092"/>
      <c r="DP29" s="2270" t="s">
        <v>8</v>
      </c>
      <c r="DQ29" s="2241">
        <f t="shared" si="147"/>
        <v>0</v>
      </c>
      <c r="DR29" s="3857"/>
      <c r="DS29" s="2242">
        <f t="shared" si="46"/>
        <v>0</v>
      </c>
      <c r="DT29" s="3857"/>
      <c r="DU29" s="2242">
        <f t="shared" si="47"/>
        <v>0</v>
      </c>
      <c r="DV29" s="3857"/>
      <c r="DW29" s="2242">
        <f t="shared" si="48"/>
        <v>0</v>
      </c>
      <c r="DX29" s="3857"/>
      <c r="DY29" s="2242">
        <f t="shared" si="49"/>
        <v>0</v>
      </c>
      <c r="DZ29" s="3857"/>
      <c r="EA29" s="2243">
        <f t="shared" si="50"/>
        <v>0</v>
      </c>
      <c r="EB29" s="3857"/>
      <c r="EC29" s="2245">
        <f t="shared" si="148"/>
        <v>0</v>
      </c>
      <c r="ED29" s="3857"/>
      <c r="EE29" s="2241">
        <f t="shared" si="149"/>
        <v>0</v>
      </c>
      <c r="EF29" s="3857"/>
      <c r="EG29" s="2242">
        <f t="shared" si="51"/>
        <v>0</v>
      </c>
      <c r="EH29" s="3857"/>
      <c r="EI29" s="2242">
        <f t="shared" si="52"/>
        <v>0</v>
      </c>
      <c r="EJ29" s="3857"/>
      <c r="EK29" s="2242">
        <f t="shared" si="53"/>
        <v>0</v>
      </c>
      <c r="EL29" s="3857"/>
      <c r="EM29" s="2242">
        <f t="shared" si="54"/>
        <v>0</v>
      </c>
      <c r="EN29" s="3857"/>
      <c r="EO29" s="2243">
        <f t="shared" si="55"/>
        <v>0</v>
      </c>
      <c r="EP29" s="3857"/>
      <c r="EQ29" s="2245">
        <f t="shared" si="56"/>
        <v>0</v>
      </c>
      <c r="ER29" s="3857"/>
      <c r="ES29" s="2241">
        <f t="shared" si="150"/>
        <v>0</v>
      </c>
      <c r="ET29" s="3857"/>
      <c r="EU29" s="2242">
        <f t="shared" si="57"/>
        <v>0</v>
      </c>
      <c r="EV29" s="3857"/>
      <c r="EW29" s="2242">
        <f t="shared" si="58"/>
        <v>0</v>
      </c>
      <c r="EX29" s="3857"/>
      <c r="EY29" s="2242">
        <f t="shared" si="59"/>
        <v>0</v>
      </c>
      <c r="EZ29" s="3857"/>
      <c r="FA29" s="2242">
        <f t="shared" si="60"/>
        <v>0</v>
      </c>
      <c r="FB29" s="3857"/>
      <c r="FC29" s="2243">
        <f t="shared" si="61"/>
        <v>0</v>
      </c>
      <c r="FD29" s="2244"/>
      <c r="FE29" s="2245">
        <f t="shared" si="62"/>
        <v>0</v>
      </c>
      <c r="FF29" s="2244"/>
      <c r="FG29" s="2241">
        <f t="shared" si="151"/>
        <v>0</v>
      </c>
      <c r="FH29" s="3857"/>
      <c r="FI29" s="2242">
        <f t="shared" si="63"/>
        <v>0</v>
      </c>
      <c r="FJ29" s="3857"/>
      <c r="FK29" s="2242">
        <f t="shared" si="64"/>
        <v>0</v>
      </c>
      <c r="FL29" s="3857"/>
      <c r="FM29" s="2242">
        <f t="shared" si="65"/>
        <v>0</v>
      </c>
      <c r="FN29" s="3857"/>
      <c r="FO29" s="2242">
        <f t="shared" si="66"/>
        <v>0</v>
      </c>
      <c r="FP29" s="3857"/>
      <c r="FQ29" s="2243">
        <f t="shared" si="67"/>
        <v>0</v>
      </c>
      <c r="FR29" s="3857"/>
      <c r="FS29" s="2245">
        <f t="shared" si="68"/>
        <v>0</v>
      </c>
      <c r="FT29" s="3857"/>
      <c r="FU29" s="2241">
        <f t="shared" si="152"/>
        <v>0</v>
      </c>
      <c r="FV29" s="3857"/>
      <c r="FW29" s="2242">
        <f t="shared" si="69"/>
        <v>0</v>
      </c>
      <c r="FX29" s="3857"/>
      <c r="FY29" s="2242">
        <f t="shared" si="70"/>
        <v>0</v>
      </c>
      <c r="FZ29" s="3857"/>
      <c r="GA29" s="2242">
        <f t="shared" si="71"/>
        <v>0</v>
      </c>
      <c r="GB29" s="3857"/>
      <c r="GC29" s="2242">
        <f t="shared" si="72"/>
        <v>0</v>
      </c>
      <c r="GD29" s="3857"/>
      <c r="GE29" s="2243">
        <f t="shared" si="73"/>
        <v>0</v>
      </c>
      <c r="GF29" s="3857"/>
      <c r="GG29" s="2245">
        <f t="shared" si="74"/>
        <v>0</v>
      </c>
      <c r="GH29" s="3863"/>
      <c r="GK29" s="4109"/>
      <c r="GL29" s="1487" t="str">
        <f t="shared" si="153"/>
        <v/>
      </c>
      <c r="GM29" s="1515"/>
      <c r="GN29" s="1487" t="str">
        <f t="shared" si="75"/>
        <v/>
      </c>
      <c r="GO29" s="1515"/>
      <c r="GP29" s="1487" t="str">
        <f t="shared" si="76"/>
        <v/>
      </c>
      <c r="GQ29" s="1515"/>
      <c r="GR29" s="1487" t="str">
        <f t="shared" si="77"/>
        <v/>
      </c>
      <c r="GS29" s="1515"/>
      <c r="GT29" s="1487" t="str">
        <f t="shared" si="78"/>
        <v/>
      </c>
      <c r="GU29" s="1500"/>
      <c r="GV29" s="1497" t="str">
        <f t="shared" si="154"/>
        <v/>
      </c>
      <c r="GW29" s="1515"/>
      <c r="GX29" s="1487" t="str">
        <f t="shared" si="155"/>
        <v/>
      </c>
      <c r="GY29" s="1517"/>
      <c r="GZ29" s="1494" t="str">
        <f t="shared" si="156"/>
        <v/>
      </c>
      <c r="HA29" s="1515"/>
      <c r="HB29" s="1490" t="str">
        <f t="shared" si="79"/>
        <v/>
      </c>
      <c r="HC29" s="1515"/>
      <c r="HD29" s="1490" t="str">
        <f t="shared" si="80"/>
        <v/>
      </c>
      <c r="HE29" s="1515"/>
      <c r="HF29" s="1490" t="str">
        <f t="shared" si="81"/>
        <v/>
      </c>
      <c r="HG29" s="1515"/>
      <c r="HH29" s="1490" t="str">
        <f t="shared" si="82"/>
        <v/>
      </c>
      <c r="HI29" s="1500"/>
      <c r="HJ29" s="1506" t="str">
        <f t="shared" si="83"/>
        <v/>
      </c>
      <c r="HK29" s="1515"/>
      <c r="HL29" s="1490" t="str">
        <f t="shared" si="157"/>
        <v/>
      </c>
      <c r="HM29" s="1517"/>
      <c r="HN29" s="1503" t="str">
        <f t="shared" si="84"/>
        <v/>
      </c>
      <c r="HO29" s="1515"/>
      <c r="HP29" s="1487" t="str">
        <f t="shared" si="85"/>
        <v/>
      </c>
      <c r="HQ29" s="1515"/>
      <c r="HR29" s="1487" t="str">
        <f t="shared" si="86"/>
        <v/>
      </c>
      <c r="HS29" s="1515"/>
      <c r="HT29" s="1487" t="str">
        <f t="shared" si="87"/>
        <v/>
      </c>
      <c r="HU29" s="1515"/>
      <c r="HV29" s="1487" t="str">
        <f t="shared" si="88"/>
        <v/>
      </c>
      <c r="HW29" s="1500"/>
      <c r="HX29" s="1497" t="str">
        <f t="shared" si="89"/>
        <v/>
      </c>
      <c r="HY29" s="1515"/>
      <c r="HZ29" s="1487" t="str">
        <f t="shared" si="90"/>
        <v/>
      </c>
      <c r="IA29" s="1517"/>
      <c r="IB29" s="1494" t="str">
        <f t="shared" si="91"/>
        <v/>
      </c>
      <c r="IC29" s="1515"/>
      <c r="ID29" s="1490" t="str">
        <f t="shared" si="92"/>
        <v/>
      </c>
      <c r="IE29" s="1515"/>
      <c r="IF29" s="1490" t="str">
        <f t="shared" si="93"/>
        <v/>
      </c>
      <c r="IG29" s="1515"/>
      <c r="IH29" s="1490" t="str">
        <f t="shared" si="94"/>
        <v/>
      </c>
      <c r="II29" s="1515"/>
      <c r="IJ29" s="1490" t="str">
        <f t="shared" si="95"/>
        <v/>
      </c>
      <c r="IK29" s="1500"/>
      <c r="IL29" s="1506" t="str">
        <f t="shared" si="96"/>
        <v/>
      </c>
      <c r="IM29" s="1515"/>
      <c r="IN29" s="1490" t="str">
        <f t="shared" si="97"/>
        <v/>
      </c>
      <c r="IO29" s="1517"/>
      <c r="IP29" s="1509" t="str">
        <f t="shared" si="98"/>
        <v/>
      </c>
      <c r="IQ29" s="1515"/>
      <c r="IR29" s="1422" t="str">
        <f t="shared" si="99"/>
        <v/>
      </c>
      <c r="IS29" s="1515"/>
      <c r="IT29" s="1422" t="str">
        <f t="shared" si="100"/>
        <v/>
      </c>
      <c r="IU29" s="1515"/>
      <c r="IV29" s="1422" t="str">
        <f t="shared" si="101"/>
        <v/>
      </c>
      <c r="IW29" s="1515"/>
      <c r="IX29" s="1422" t="str">
        <f t="shared" si="102"/>
        <v/>
      </c>
      <c r="IY29" s="1500"/>
      <c r="IZ29" s="1512" t="str">
        <f t="shared" si="103"/>
        <v/>
      </c>
      <c r="JA29" s="1515"/>
      <c r="JB29" s="1422" t="str">
        <f t="shared" si="104"/>
        <v/>
      </c>
      <c r="JC29" s="1517"/>
      <c r="JE29" s="1571">
        <f t="shared" si="158"/>
        <v>0</v>
      </c>
      <c r="JF29" s="1555">
        <f t="shared" si="159"/>
        <v>0</v>
      </c>
      <c r="JG29" s="1555">
        <f t="shared" si="160"/>
        <v>0</v>
      </c>
      <c r="JH29" s="1555">
        <f t="shared" si="161"/>
        <v>0</v>
      </c>
      <c r="JI29" s="1579">
        <f t="shared" si="162"/>
        <v>0</v>
      </c>
      <c r="JJ29" s="1549"/>
      <c r="JK29" s="1549"/>
      <c r="JL29" s="38"/>
      <c r="JM29" s="1553"/>
      <c r="JN29" s="4182"/>
      <c r="JO29" s="1604" t="str">
        <f t="shared" si="178"/>
        <v/>
      </c>
      <c r="JP29" s="1563"/>
      <c r="JQ29" s="1563" t="str">
        <f t="shared" si="105"/>
        <v/>
      </c>
      <c r="JR29" s="1563"/>
      <c r="JS29" s="1563" t="str">
        <f t="shared" si="106"/>
        <v/>
      </c>
      <c r="JT29" s="1563"/>
      <c r="JU29" s="1563" t="str">
        <f t="shared" si="107"/>
        <v/>
      </c>
      <c r="JV29" s="1563"/>
      <c r="JW29" s="1563" t="str">
        <f t="shared" si="108"/>
        <v/>
      </c>
      <c r="JX29" s="1563"/>
      <c r="JY29" s="1563" t="str">
        <f t="shared" si="109"/>
        <v/>
      </c>
      <c r="JZ29" s="1563"/>
      <c r="KA29" s="1563" t="str">
        <f t="shared" si="110"/>
        <v/>
      </c>
      <c r="KB29" s="1563"/>
      <c r="KC29" s="1563" t="str">
        <f t="shared" si="111"/>
        <v/>
      </c>
      <c r="KD29" s="1563"/>
      <c r="KE29" s="1563" t="str">
        <f t="shared" si="112"/>
        <v/>
      </c>
      <c r="KF29" s="1563"/>
      <c r="KG29" s="1563" t="str">
        <f t="shared" si="113"/>
        <v/>
      </c>
      <c r="KH29" s="1563"/>
      <c r="KI29" s="1563" t="str">
        <f t="shared" si="114"/>
        <v/>
      </c>
      <c r="KJ29" s="1563"/>
      <c r="KK29" s="1563" t="str">
        <f t="shared" si="115"/>
        <v/>
      </c>
      <c r="KL29" s="1563"/>
      <c r="KM29" s="1563" t="str">
        <f t="shared" si="116"/>
        <v/>
      </c>
      <c r="KN29" s="1563"/>
      <c r="KO29" s="1563" t="str">
        <f t="shared" si="117"/>
        <v/>
      </c>
      <c r="KP29" s="1563"/>
      <c r="KQ29" s="1563" t="str">
        <f t="shared" si="118"/>
        <v/>
      </c>
      <c r="KR29" s="1563"/>
      <c r="KS29" s="1563" t="str">
        <f t="shared" si="119"/>
        <v/>
      </c>
      <c r="KT29" s="1563"/>
      <c r="KU29" s="1563" t="str">
        <f t="shared" si="179"/>
        <v/>
      </c>
      <c r="KV29" s="1563"/>
      <c r="KW29" s="1563" t="str">
        <f t="shared" si="120"/>
        <v/>
      </c>
      <c r="KX29" s="1563"/>
      <c r="KY29" s="1563" t="str">
        <f t="shared" si="121"/>
        <v/>
      </c>
      <c r="KZ29" s="1563"/>
      <c r="LA29" s="1563" t="str">
        <f t="shared" si="122"/>
        <v/>
      </c>
      <c r="LB29" s="1563"/>
      <c r="LC29" s="1563" t="str">
        <f t="shared" si="123"/>
        <v/>
      </c>
      <c r="LD29" s="1563"/>
      <c r="LE29" s="1563" t="str">
        <f t="shared" si="124"/>
        <v/>
      </c>
      <c r="LF29" s="1563"/>
      <c r="LG29" s="1563" t="str">
        <f t="shared" si="125"/>
        <v/>
      </c>
      <c r="LH29" s="1563"/>
      <c r="LI29" s="1563" t="str">
        <f t="shared" si="126"/>
        <v/>
      </c>
      <c r="LJ29" s="1563"/>
      <c r="LK29" s="1563" t="str">
        <f t="shared" si="127"/>
        <v/>
      </c>
      <c r="LL29" s="1563"/>
      <c r="LM29" s="1563" t="str">
        <f t="shared" si="128"/>
        <v/>
      </c>
      <c r="LN29" s="1563"/>
      <c r="LO29" s="1563" t="str">
        <f t="shared" si="129"/>
        <v/>
      </c>
      <c r="LP29" s="1563"/>
      <c r="LQ29" s="1563" t="str">
        <f t="shared" si="130"/>
        <v/>
      </c>
      <c r="LR29" s="1563"/>
      <c r="LS29" s="1563" t="str">
        <f t="shared" si="131"/>
        <v/>
      </c>
      <c r="LT29" s="1563"/>
      <c r="LU29" s="1563" t="str">
        <f t="shared" si="132"/>
        <v/>
      </c>
      <c r="LV29" s="1563"/>
      <c r="LW29" s="1563" t="str">
        <f t="shared" si="133"/>
        <v/>
      </c>
      <c r="LX29" s="1563"/>
      <c r="LY29" s="1563" t="str">
        <f t="shared" si="134"/>
        <v/>
      </c>
      <c r="LZ29" s="1563"/>
      <c r="MA29" s="1563" t="str">
        <f t="shared" si="135"/>
        <v/>
      </c>
      <c r="MB29" s="1563"/>
      <c r="MC29" s="1563" t="str">
        <f t="shared" si="136"/>
        <v/>
      </c>
      <c r="MD29" s="1563"/>
      <c r="ME29" s="1563" t="str">
        <f t="shared" si="137"/>
        <v/>
      </c>
      <c r="MF29" s="1563"/>
      <c r="MG29" s="1572">
        <f t="shared" si="163"/>
        <v>0</v>
      </c>
      <c r="MH29" s="1553"/>
      <c r="MI29" s="1571">
        <f t="shared" si="164"/>
        <v>0</v>
      </c>
      <c r="MJ29" s="1555">
        <f t="shared" si="138"/>
        <v>0</v>
      </c>
      <c r="MK29" s="1555">
        <f t="shared" si="138"/>
        <v>0</v>
      </c>
      <c r="ML29" s="1555">
        <f t="shared" si="138"/>
        <v>0</v>
      </c>
      <c r="MM29" s="1555">
        <f t="shared" si="138"/>
        <v>0</v>
      </c>
      <c r="MN29" s="1555">
        <f t="shared" si="138"/>
        <v>0</v>
      </c>
      <c r="MO29" s="1579">
        <f t="shared" si="138"/>
        <v>0</v>
      </c>
      <c r="MP29" s="38">
        <f t="shared" ref="MP29:MP39" si="212">SUM(MI29:MO29)</f>
        <v>0</v>
      </c>
      <c r="MQ29" s="1553"/>
      <c r="MR29" s="1557"/>
      <c r="MS29" s="1557"/>
      <c r="MT29" s="1557"/>
      <c r="MU29" s="1557"/>
      <c r="MV29" s="1557"/>
      <c r="MW29" s="1557"/>
      <c r="MX29" s="1557"/>
      <c r="MY29" s="1537"/>
      <c r="MZ29" s="1600"/>
      <c r="NA29" s="1553"/>
      <c r="NB29" s="1585">
        <f t="shared" si="166"/>
        <v>0</v>
      </c>
      <c r="NC29" s="1554">
        <f t="shared" si="167"/>
        <v>0</v>
      </c>
      <c r="ND29" s="1554">
        <f t="shared" si="168"/>
        <v>0</v>
      </c>
      <c r="NE29" s="1554">
        <f t="shared" si="169"/>
        <v>0</v>
      </c>
      <c r="NF29" s="1554">
        <f t="shared" si="170"/>
        <v>0</v>
      </c>
      <c r="NG29" s="1554">
        <f t="shared" si="171"/>
        <v>0</v>
      </c>
      <c r="NH29" s="1554">
        <f t="shared" si="172"/>
        <v>0</v>
      </c>
      <c r="NI29" s="1586">
        <f t="shared" si="173"/>
        <v>0</v>
      </c>
      <c r="NK29" s="5105"/>
      <c r="NL29" s="5105"/>
      <c r="NM29" s="5105"/>
      <c r="NN29" s="5105"/>
      <c r="NO29" s="5105"/>
      <c r="NP29" s="5105"/>
      <c r="NQ29" s="5105"/>
      <c r="NR29" s="5105"/>
      <c r="NS29" s="5105"/>
    </row>
    <row r="30" spans="3:383" s="1337" customFormat="1" ht="11.25" customHeight="1" thickBot="1">
      <c r="C30" s="1416" t="str">
        <f t="shared" si="139"/>
        <v>T</v>
      </c>
      <c r="D30" s="1450"/>
      <c r="E30" s="1450"/>
      <c r="F30" s="1450"/>
      <c r="G30" s="1450"/>
      <c r="H30" s="1450"/>
      <c r="I30" s="1451"/>
      <c r="J30" s="1340"/>
      <c r="L30" s="1279" t="str">
        <f t="shared" si="140"/>
        <v>T</v>
      </c>
      <c r="M30" s="1417">
        <f t="shared" si="141"/>
        <v>0</v>
      </c>
      <c r="N30" s="1417">
        <f t="shared" si="141"/>
        <v>0</v>
      </c>
      <c r="O30" s="1417">
        <f t="shared" si="141"/>
        <v>0</v>
      </c>
      <c r="P30" s="1417">
        <f t="shared" si="141"/>
        <v>0</v>
      </c>
      <c r="Q30" s="1417">
        <f t="shared" si="141"/>
        <v>0</v>
      </c>
      <c r="R30" s="1418"/>
      <c r="S30" s="1418"/>
      <c r="T30" s="1429"/>
      <c r="V30" s="1598"/>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U30" s="1537"/>
      <c r="AV30" s="1537"/>
      <c r="AW30" s="1537"/>
      <c r="AX30" s="1537"/>
      <c r="AY30" s="1537"/>
      <c r="AZ30" s="1537"/>
      <c r="BA30" s="1537"/>
      <c r="BB30" s="1537"/>
      <c r="BC30" s="1537"/>
      <c r="BD30" s="1537"/>
      <c r="BE30" s="1537"/>
      <c r="BF30" s="1537"/>
      <c r="BG30" s="1537"/>
      <c r="BH30" s="1537"/>
      <c r="BI30" s="1537"/>
      <c r="BJ30" s="1537"/>
      <c r="BK30" s="1537"/>
      <c r="BL30" s="1537"/>
      <c r="BM30" s="1537"/>
      <c r="BN30" s="1537"/>
      <c r="BO30" s="1537"/>
      <c r="BP30" s="1537"/>
      <c r="BQ30" s="1537"/>
      <c r="BR30" s="1537"/>
      <c r="BS30" s="1537"/>
      <c r="BT30" s="1537"/>
      <c r="BU30" s="1537"/>
      <c r="BV30" s="1537"/>
      <c r="BW30" s="1537"/>
      <c r="BX30" s="1537"/>
      <c r="BY30" s="1537"/>
      <c r="BZ30" s="1537"/>
      <c r="CA30" s="1537"/>
      <c r="CB30" s="1537"/>
      <c r="CC30" s="1537"/>
      <c r="CD30" s="1537"/>
      <c r="CE30" s="1537"/>
      <c r="CF30" s="1537"/>
      <c r="CG30" s="1537"/>
      <c r="CH30" s="1537"/>
      <c r="CI30" s="1537"/>
      <c r="CJ30" s="1537"/>
      <c r="CK30" s="1537"/>
      <c r="CL30" s="1537"/>
      <c r="CM30" s="5073">
        <f>'BİLGİ GİR'!F177</f>
        <v>0</v>
      </c>
      <c r="CN30" s="2401" t="str">
        <f>IF(CM30="","",(CM30&amp;(COUNTIF($CM$16:CM31,CM30))))</f>
        <v>08</v>
      </c>
      <c r="CO30" s="1471" t="str">
        <f t="shared" ref="CO30" si="213">DO30</f>
        <v/>
      </c>
      <c r="CP30" s="1420" t="str">
        <f t="shared" ref="CP30" si="214">DO30&amp;DP30</f>
        <v>T</v>
      </c>
      <c r="CQ30" s="1417">
        <f t="shared" si="142"/>
        <v>0</v>
      </c>
      <c r="CR30" s="1417">
        <f t="shared" si="143"/>
        <v>0</v>
      </c>
      <c r="CS30" s="1417">
        <f t="shared" si="144"/>
        <v>0</v>
      </c>
      <c r="CT30" s="1417">
        <f t="shared" si="145"/>
        <v>0</v>
      </c>
      <c r="CU30" s="1417">
        <f t="shared" si="146"/>
        <v>0</v>
      </c>
      <c r="CW30" s="1457" t="str">
        <f>IFERROR((VLOOKUP(CN30,'BİLGİ GİR'!$V$170:$AA$182,6,0)),"")</f>
        <v/>
      </c>
      <c r="CX30" s="5073" t="str">
        <f>'BİLGİ GİR'!F177&amp;CHAR(10)&amp;'BİLGİ GİR'!K177&amp;"-"&amp;'BİLGİ GİR'!L177&amp;"-"&amp;'BİLGİ GİR'!M177</f>
        <v xml:space="preserve">
--</v>
      </c>
      <c r="CY30" s="1421"/>
      <c r="CZ30" s="1442">
        <f>'BİLGİ GİR'!CB177</f>
        <v>0</v>
      </c>
      <c r="DA30" s="1445"/>
      <c r="DB30" s="1442">
        <f>'BİLGİ GİR'!CD177</f>
        <v>0</v>
      </c>
      <c r="DC30" s="1445"/>
      <c r="DD30" s="1442">
        <f>'BİLGİ GİR'!CF177</f>
        <v>0</v>
      </c>
      <c r="DE30" s="1445"/>
      <c r="DF30" s="1442">
        <f>'BİLGİ GİR'!CH177</f>
        <v>0</v>
      </c>
      <c r="DG30" s="1445"/>
      <c r="DH30" s="1442">
        <f>'BİLGİ GİR'!CJ177</f>
        <v>0</v>
      </c>
      <c r="DI30" s="1445"/>
      <c r="DJ30" s="1442">
        <f>'BİLGİ GİR'!CL177</f>
        <v>0</v>
      </c>
      <c r="DK30" s="1445"/>
      <c r="DL30" s="1442">
        <f>'BİLGİ GİR'!CN177</f>
        <v>0</v>
      </c>
      <c r="DM30" s="1445"/>
      <c r="DN30" s="1285"/>
      <c r="DO30" s="5091" t="str">
        <f t="shared" ref="DO30" si="215">IF(CX30="
--","",CX30)</f>
        <v/>
      </c>
      <c r="DP30" s="2271" t="s">
        <v>7</v>
      </c>
      <c r="DQ30" s="2246">
        <f t="shared" si="147"/>
        <v>0</v>
      </c>
      <c r="DR30" s="3858"/>
      <c r="DS30" s="2247">
        <f t="shared" si="46"/>
        <v>0</v>
      </c>
      <c r="DT30" s="3858"/>
      <c r="DU30" s="2247">
        <f t="shared" si="47"/>
        <v>0</v>
      </c>
      <c r="DV30" s="3858"/>
      <c r="DW30" s="2247">
        <f t="shared" si="48"/>
        <v>0</v>
      </c>
      <c r="DX30" s="3858"/>
      <c r="DY30" s="2247">
        <f t="shared" si="49"/>
        <v>0</v>
      </c>
      <c r="DZ30" s="3858"/>
      <c r="EA30" s="2248">
        <f t="shared" si="50"/>
        <v>0</v>
      </c>
      <c r="EB30" s="3858"/>
      <c r="EC30" s="2250">
        <f t="shared" si="148"/>
        <v>0</v>
      </c>
      <c r="ED30" s="3858"/>
      <c r="EE30" s="2246">
        <f t="shared" si="149"/>
        <v>0</v>
      </c>
      <c r="EF30" s="3858"/>
      <c r="EG30" s="2247">
        <f t="shared" si="51"/>
        <v>0</v>
      </c>
      <c r="EH30" s="3858"/>
      <c r="EI30" s="2247">
        <f t="shared" si="52"/>
        <v>0</v>
      </c>
      <c r="EJ30" s="3858"/>
      <c r="EK30" s="2247">
        <f t="shared" si="53"/>
        <v>0</v>
      </c>
      <c r="EL30" s="3858"/>
      <c r="EM30" s="2247">
        <f t="shared" si="54"/>
        <v>0</v>
      </c>
      <c r="EN30" s="3858"/>
      <c r="EO30" s="2248">
        <f t="shared" si="55"/>
        <v>0</v>
      </c>
      <c r="EP30" s="3858"/>
      <c r="EQ30" s="2250">
        <f t="shared" si="56"/>
        <v>0</v>
      </c>
      <c r="ER30" s="3858"/>
      <c r="ES30" s="2246">
        <f t="shared" si="150"/>
        <v>0</v>
      </c>
      <c r="ET30" s="3858"/>
      <c r="EU30" s="2247">
        <f t="shared" si="57"/>
        <v>0</v>
      </c>
      <c r="EV30" s="3858"/>
      <c r="EW30" s="2247">
        <f t="shared" si="58"/>
        <v>0</v>
      </c>
      <c r="EX30" s="3858"/>
      <c r="EY30" s="2247">
        <f t="shared" si="59"/>
        <v>0</v>
      </c>
      <c r="EZ30" s="3858"/>
      <c r="FA30" s="2247">
        <f t="shared" si="60"/>
        <v>0</v>
      </c>
      <c r="FB30" s="3858"/>
      <c r="FC30" s="2248">
        <f t="shared" si="61"/>
        <v>0</v>
      </c>
      <c r="FD30" s="2249"/>
      <c r="FE30" s="2250">
        <f t="shared" si="62"/>
        <v>0</v>
      </c>
      <c r="FF30" s="2249"/>
      <c r="FG30" s="2246">
        <f t="shared" si="151"/>
        <v>0</v>
      </c>
      <c r="FH30" s="3858"/>
      <c r="FI30" s="2247">
        <f t="shared" si="63"/>
        <v>0</v>
      </c>
      <c r="FJ30" s="3858"/>
      <c r="FK30" s="2247">
        <f t="shared" si="64"/>
        <v>0</v>
      </c>
      <c r="FL30" s="3858"/>
      <c r="FM30" s="2247">
        <f t="shared" si="65"/>
        <v>0</v>
      </c>
      <c r="FN30" s="3858"/>
      <c r="FO30" s="2247">
        <f t="shared" si="66"/>
        <v>0</v>
      </c>
      <c r="FP30" s="3858"/>
      <c r="FQ30" s="2248">
        <f t="shared" si="67"/>
        <v>0</v>
      </c>
      <c r="FR30" s="3858"/>
      <c r="FS30" s="2250">
        <f t="shared" si="68"/>
        <v>0</v>
      </c>
      <c r="FT30" s="3858"/>
      <c r="FU30" s="2246">
        <f t="shared" si="152"/>
        <v>0</v>
      </c>
      <c r="FV30" s="3858"/>
      <c r="FW30" s="2247">
        <f t="shared" si="69"/>
        <v>0</v>
      </c>
      <c r="FX30" s="3858"/>
      <c r="FY30" s="2247">
        <f t="shared" si="70"/>
        <v>0</v>
      </c>
      <c r="FZ30" s="3858"/>
      <c r="GA30" s="2247">
        <f t="shared" si="71"/>
        <v>0</v>
      </c>
      <c r="GB30" s="3858"/>
      <c r="GC30" s="2247">
        <f t="shared" si="72"/>
        <v>0</v>
      </c>
      <c r="GD30" s="3858"/>
      <c r="GE30" s="2248">
        <f t="shared" si="73"/>
        <v>0</v>
      </c>
      <c r="GF30" s="3858"/>
      <c r="GG30" s="2250">
        <f t="shared" si="74"/>
        <v>0</v>
      </c>
      <c r="GH30" s="3864"/>
      <c r="GK30" s="4108" t="str">
        <f t="shared" ref="GK30" si="216">DO30</f>
        <v/>
      </c>
      <c r="GL30" s="1487" t="str">
        <f t="shared" si="153"/>
        <v/>
      </c>
      <c r="GM30" s="1515"/>
      <c r="GN30" s="1487" t="str">
        <f t="shared" si="75"/>
        <v/>
      </c>
      <c r="GO30" s="1515"/>
      <c r="GP30" s="1487" t="str">
        <f t="shared" si="76"/>
        <v/>
      </c>
      <c r="GQ30" s="1515"/>
      <c r="GR30" s="1487" t="str">
        <f t="shared" si="77"/>
        <v/>
      </c>
      <c r="GS30" s="1515"/>
      <c r="GT30" s="1487" t="str">
        <f t="shared" si="78"/>
        <v/>
      </c>
      <c r="GU30" s="1500"/>
      <c r="GV30" s="1497" t="str">
        <f t="shared" si="154"/>
        <v/>
      </c>
      <c r="GW30" s="1515"/>
      <c r="GX30" s="1487" t="str">
        <f t="shared" si="155"/>
        <v/>
      </c>
      <c r="GY30" s="1517"/>
      <c r="GZ30" s="1494" t="str">
        <f t="shared" si="156"/>
        <v/>
      </c>
      <c r="HA30" s="1515"/>
      <c r="HB30" s="1490" t="str">
        <f t="shared" si="79"/>
        <v/>
      </c>
      <c r="HC30" s="1515"/>
      <c r="HD30" s="1490" t="str">
        <f t="shared" si="80"/>
        <v/>
      </c>
      <c r="HE30" s="1515"/>
      <c r="HF30" s="1490" t="str">
        <f t="shared" si="81"/>
        <v/>
      </c>
      <c r="HG30" s="1515"/>
      <c r="HH30" s="1490" t="str">
        <f t="shared" si="82"/>
        <v/>
      </c>
      <c r="HI30" s="1500"/>
      <c r="HJ30" s="1506" t="str">
        <f t="shared" si="83"/>
        <v/>
      </c>
      <c r="HK30" s="1515"/>
      <c r="HL30" s="1490" t="str">
        <f t="shared" si="157"/>
        <v/>
      </c>
      <c r="HM30" s="1517"/>
      <c r="HN30" s="1503" t="str">
        <f t="shared" si="84"/>
        <v/>
      </c>
      <c r="HO30" s="1515"/>
      <c r="HP30" s="1487" t="str">
        <f t="shared" si="85"/>
        <v/>
      </c>
      <c r="HQ30" s="1515"/>
      <c r="HR30" s="1487" t="str">
        <f t="shared" si="86"/>
        <v/>
      </c>
      <c r="HS30" s="1515"/>
      <c r="HT30" s="1487" t="str">
        <f t="shared" si="87"/>
        <v/>
      </c>
      <c r="HU30" s="1515"/>
      <c r="HV30" s="1487" t="str">
        <f t="shared" si="88"/>
        <v/>
      </c>
      <c r="HW30" s="1500"/>
      <c r="HX30" s="1497" t="str">
        <f t="shared" si="89"/>
        <v/>
      </c>
      <c r="HY30" s="1515"/>
      <c r="HZ30" s="1487" t="str">
        <f t="shared" si="90"/>
        <v/>
      </c>
      <c r="IA30" s="1517"/>
      <c r="IB30" s="1494" t="str">
        <f t="shared" si="91"/>
        <v/>
      </c>
      <c r="IC30" s="1515"/>
      <c r="ID30" s="1490" t="str">
        <f t="shared" si="92"/>
        <v/>
      </c>
      <c r="IE30" s="1515"/>
      <c r="IF30" s="1490" t="str">
        <f t="shared" si="93"/>
        <v/>
      </c>
      <c r="IG30" s="1515"/>
      <c r="IH30" s="1490" t="str">
        <f t="shared" si="94"/>
        <v/>
      </c>
      <c r="II30" s="1515"/>
      <c r="IJ30" s="1490" t="str">
        <f t="shared" si="95"/>
        <v/>
      </c>
      <c r="IK30" s="1500"/>
      <c r="IL30" s="1506" t="str">
        <f t="shared" si="96"/>
        <v/>
      </c>
      <c r="IM30" s="1515"/>
      <c r="IN30" s="1490" t="str">
        <f t="shared" si="97"/>
        <v/>
      </c>
      <c r="IO30" s="1517"/>
      <c r="IP30" s="1509" t="str">
        <f t="shared" si="98"/>
        <v/>
      </c>
      <c r="IQ30" s="1515"/>
      <c r="IR30" s="1422" t="str">
        <f t="shared" si="99"/>
        <v/>
      </c>
      <c r="IS30" s="1515"/>
      <c r="IT30" s="1422" t="str">
        <f t="shared" si="100"/>
        <v/>
      </c>
      <c r="IU30" s="1515"/>
      <c r="IV30" s="1422" t="str">
        <f t="shared" si="101"/>
        <v/>
      </c>
      <c r="IW30" s="1515"/>
      <c r="IX30" s="1422" t="str">
        <f t="shared" si="102"/>
        <v/>
      </c>
      <c r="IY30" s="1500"/>
      <c r="IZ30" s="1512" t="str">
        <f t="shared" si="103"/>
        <v/>
      </c>
      <c r="JA30" s="1515"/>
      <c r="JB30" s="1422" t="str">
        <f t="shared" si="104"/>
        <v/>
      </c>
      <c r="JC30" s="1517"/>
      <c r="JE30" s="1571">
        <f t="shared" si="158"/>
        <v>0</v>
      </c>
      <c r="JF30" s="1555">
        <f t="shared" si="159"/>
        <v>0</v>
      </c>
      <c r="JG30" s="1555">
        <f t="shared" si="160"/>
        <v>0</v>
      </c>
      <c r="JH30" s="1555">
        <f t="shared" si="161"/>
        <v>0</v>
      </c>
      <c r="JI30" s="1579">
        <f t="shared" si="162"/>
        <v>0</v>
      </c>
      <c r="JJ30" s="1549"/>
      <c r="JK30" s="1549"/>
      <c r="JL30" s="38"/>
      <c r="JM30" s="1553"/>
      <c r="JN30" s="4182"/>
      <c r="JO30" s="1604" t="str">
        <f t="shared" si="178"/>
        <v/>
      </c>
      <c r="JP30" s="1563"/>
      <c r="JQ30" s="1563" t="str">
        <f t="shared" si="105"/>
        <v/>
      </c>
      <c r="JR30" s="1563"/>
      <c r="JS30" s="1563" t="str">
        <f t="shared" si="106"/>
        <v/>
      </c>
      <c r="JT30" s="1563"/>
      <c r="JU30" s="1563" t="str">
        <f t="shared" si="107"/>
        <v/>
      </c>
      <c r="JV30" s="1563"/>
      <c r="JW30" s="1563" t="str">
        <f t="shared" si="108"/>
        <v/>
      </c>
      <c r="JX30" s="1563"/>
      <c r="JY30" s="1563" t="str">
        <f t="shared" si="109"/>
        <v/>
      </c>
      <c r="JZ30" s="1563"/>
      <c r="KA30" s="1563" t="str">
        <f t="shared" si="110"/>
        <v/>
      </c>
      <c r="KB30" s="1563"/>
      <c r="KC30" s="1563" t="str">
        <f t="shared" si="111"/>
        <v/>
      </c>
      <c r="KD30" s="1563"/>
      <c r="KE30" s="1563" t="str">
        <f t="shared" si="112"/>
        <v/>
      </c>
      <c r="KF30" s="1563"/>
      <c r="KG30" s="1563" t="str">
        <f t="shared" si="113"/>
        <v/>
      </c>
      <c r="KH30" s="1563"/>
      <c r="KI30" s="1563" t="str">
        <f t="shared" si="114"/>
        <v/>
      </c>
      <c r="KJ30" s="1563"/>
      <c r="KK30" s="1563" t="str">
        <f t="shared" si="115"/>
        <v/>
      </c>
      <c r="KL30" s="1563"/>
      <c r="KM30" s="1563" t="str">
        <f t="shared" si="116"/>
        <v/>
      </c>
      <c r="KN30" s="1563"/>
      <c r="KO30" s="1563" t="str">
        <f t="shared" si="117"/>
        <v/>
      </c>
      <c r="KP30" s="1563"/>
      <c r="KQ30" s="1563" t="str">
        <f t="shared" si="118"/>
        <v/>
      </c>
      <c r="KR30" s="1563"/>
      <c r="KS30" s="1563" t="str">
        <f t="shared" si="119"/>
        <v/>
      </c>
      <c r="KT30" s="1563"/>
      <c r="KU30" s="1563" t="str">
        <f t="shared" si="179"/>
        <v/>
      </c>
      <c r="KV30" s="1563"/>
      <c r="KW30" s="1563" t="str">
        <f t="shared" si="120"/>
        <v/>
      </c>
      <c r="KX30" s="1563"/>
      <c r="KY30" s="1563" t="str">
        <f t="shared" si="121"/>
        <v/>
      </c>
      <c r="KZ30" s="1563"/>
      <c r="LA30" s="1563" t="str">
        <f t="shared" si="122"/>
        <v/>
      </c>
      <c r="LB30" s="1563"/>
      <c r="LC30" s="1563" t="str">
        <f t="shared" si="123"/>
        <v/>
      </c>
      <c r="LD30" s="1563"/>
      <c r="LE30" s="1563" t="str">
        <f t="shared" si="124"/>
        <v/>
      </c>
      <c r="LF30" s="1563"/>
      <c r="LG30" s="1563" t="str">
        <f t="shared" si="125"/>
        <v/>
      </c>
      <c r="LH30" s="1563"/>
      <c r="LI30" s="1563" t="str">
        <f t="shared" si="126"/>
        <v/>
      </c>
      <c r="LJ30" s="1563"/>
      <c r="LK30" s="1563" t="str">
        <f t="shared" si="127"/>
        <v/>
      </c>
      <c r="LL30" s="1563"/>
      <c r="LM30" s="1563" t="str">
        <f t="shared" si="128"/>
        <v/>
      </c>
      <c r="LN30" s="1563"/>
      <c r="LO30" s="1563" t="str">
        <f t="shared" si="129"/>
        <v/>
      </c>
      <c r="LP30" s="1563"/>
      <c r="LQ30" s="1563" t="str">
        <f t="shared" si="130"/>
        <v/>
      </c>
      <c r="LR30" s="1563"/>
      <c r="LS30" s="1563" t="str">
        <f t="shared" si="131"/>
        <v/>
      </c>
      <c r="LT30" s="1563"/>
      <c r="LU30" s="1563" t="str">
        <f t="shared" si="132"/>
        <v/>
      </c>
      <c r="LV30" s="1563"/>
      <c r="LW30" s="1563" t="str">
        <f t="shared" si="133"/>
        <v/>
      </c>
      <c r="LX30" s="1563"/>
      <c r="LY30" s="1563" t="str">
        <f t="shared" si="134"/>
        <v/>
      </c>
      <c r="LZ30" s="1563"/>
      <c r="MA30" s="1563" t="str">
        <f t="shared" si="135"/>
        <v/>
      </c>
      <c r="MB30" s="1563"/>
      <c r="MC30" s="1563" t="str">
        <f t="shared" si="136"/>
        <v/>
      </c>
      <c r="MD30" s="1563"/>
      <c r="ME30" s="1563" t="str">
        <f t="shared" si="137"/>
        <v/>
      </c>
      <c r="MF30" s="1563"/>
      <c r="MG30" s="1572">
        <f t="shared" si="163"/>
        <v>0</v>
      </c>
      <c r="MH30" s="1553"/>
      <c r="MI30" s="1571">
        <f t="shared" si="164"/>
        <v>0</v>
      </c>
      <c r="MJ30" s="1555">
        <f t="shared" si="138"/>
        <v>0</v>
      </c>
      <c r="MK30" s="1555">
        <f t="shared" si="138"/>
        <v>0</v>
      </c>
      <c r="ML30" s="1555">
        <f t="shared" si="138"/>
        <v>0</v>
      </c>
      <c r="MM30" s="1555">
        <f t="shared" si="138"/>
        <v>0</v>
      </c>
      <c r="MN30" s="1555">
        <f t="shared" si="138"/>
        <v>0</v>
      </c>
      <c r="MO30" s="1579">
        <f t="shared" si="138"/>
        <v>0</v>
      </c>
      <c r="MP30" s="38">
        <f t="shared" si="212"/>
        <v>0</v>
      </c>
      <c r="MQ30" s="1553"/>
      <c r="MR30" s="1557"/>
      <c r="MS30" s="1557"/>
      <c r="MT30" s="1557"/>
      <c r="MU30" s="1557"/>
      <c r="MV30" s="1557"/>
      <c r="MW30" s="1557"/>
      <c r="MX30" s="1557"/>
      <c r="MY30" s="1537"/>
      <c r="MZ30" s="1600"/>
      <c r="NA30" s="1553"/>
      <c r="NB30" s="1585">
        <f t="shared" si="166"/>
        <v>0</v>
      </c>
      <c r="NC30" s="1554">
        <f t="shared" si="167"/>
        <v>0</v>
      </c>
      <c r="ND30" s="1554">
        <f t="shared" si="168"/>
        <v>0</v>
      </c>
      <c r="NE30" s="1554">
        <f t="shared" si="169"/>
        <v>0</v>
      </c>
      <c r="NF30" s="1554">
        <f t="shared" si="170"/>
        <v>0</v>
      </c>
      <c r="NG30" s="1554">
        <f t="shared" si="171"/>
        <v>0</v>
      </c>
      <c r="NH30" s="1554">
        <f t="shared" si="172"/>
        <v>0</v>
      </c>
      <c r="NI30" s="1588">
        <f t="shared" si="173"/>
        <v>0</v>
      </c>
      <c r="NK30" s="5105"/>
      <c r="NL30" s="5105"/>
      <c r="NM30" s="5105"/>
      <c r="NN30" s="5105"/>
      <c r="NO30" s="5105"/>
      <c r="NP30" s="5105"/>
      <c r="NQ30" s="5105"/>
      <c r="NR30" s="5105"/>
      <c r="NS30" s="5105"/>
    </row>
    <row r="31" spans="3:383" s="1337" customFormat="1" ht="11.25" customHeight="1" thickBot="1">
      <c r="C31" s="1416" t="str">
        <f t="shared" si="139"/>
        <v>D</v>
      </c>
      <c r="D31" s="1450"/>
      <c r="E31" s="1450"/>
      <c r="F31" s="1450"/>
      <c r="G31" s="1450"/>
      <c r="H31" s="1450"/>
      <c r="I31" s="1451"/>
      <c r="J31" s="1340"/>
      <c r="L31" s="1279" t="str">
        <f t="shared" si="140"/>
        <v>D</v>
      </c>
      <c r="M31" s="1417">
        <f t="shared" si="141"/>
        <v>0</v>
      </c>
      <c r="N31" s="1417">
        <f t="shared" si="141"/>
        <v>0</v>
      </c>
      <c r="O31" s="1417">
        <f t="shared" si="141"/>
        <v>0</v>
      </c>
      <c r="P31" s="1417">
        <f t="shared" si="141"/>
        <v>0</v>
      </c>
      <c r="Q31" s="1417">
        <f t="shared" si="141"/>
        <v>0</v>
      </c>
      <c r="R31" s="1418"/>
      <c r="S31" s="1418"/>
      <c r="T31" s="1429"/>
      <c r="V31" s="1598"/>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1537"/>
      <c r="AV31" s="1537"/>
      <c r="AW31" s="1537"/>
      <c r="AX31" s="1537"/>
      <c r="AY31" s="1537"/>
      <c r="AZ31" s="1537"/>
      <c r="BA31" s="1537"/>
      <c r="BB31" s="1537"/>
      <c r="BC31" s="1537"/>
      <c r="BD31" s="1537"/>
      <c r="BE31" s="1537"/>
      <c r="BF31" s="1537"/>
      <c r="BG31" s="1537"/>
      <c r="BH31" s="1537"/>
      <c r="BI31" s="1537"/>
      <c r="BJ31" s="1537"/>
      <c r="BK31" s="1537"/>
      <c r="BL31" s="1537"/>
      <c r="BM31" s="1537"/>
      <c r="BN31" s="1537"/>
      <c r="BO31" s="1537"/>
      <c r="BP31" s="1537"/>
      <c r="BQ31" s="1537"/>
      <c r="BR31" s="1537"/>
      <c r="BS31" s="1537"/>
      <c r="BT31" s="1537"/>
      <c r="BU31" s="1537"/>
      <c r="BV31" s="1537"/>
      <c r="BW31" s="1537"/>
      <c r="BX31" s="1537"/>
      <c r="BY31" s="1537"/>
      <c r="BZ31" s="1537"/>
      <c r="CA31" s="1537"/>
      <c r="CB31" s="1537"/>
      <c r="CC31" s="1537"/>
      <c r="CD31" s="1537"/>
      <c r="CE31" s="1537"/>
      <c r="CF31" s="1537"/>
      <c r="CG31" s="1537"/>
      <c r="CH31" s="1537"/>
      <c r="CI31" s="1537"/>
      <c r="CJ31" s="1537"/>
      <c r="CK31" s="1537"/>
      <c r="CL31" s="1537"/>
      <c r="CM31" s="5074"/>
      <c r="CN31" s="2401" t="str">
        <f>IF(CM30="","",(CM30&amp;(COUNTIF($CM$16:CM31,CM30))))</f>
        <v>08</v>
      </c>
      <c r="CO31" s="1471" t="str">
        <f t="shared" ref="CO31" si="217">CO30</f>
        <v/>
      </c>
      <c r="CP31" s="1420" t="str">
        <f t="shared" ref="CP31" si="218">DO30&amp;DP31</f>
        <v>D</v>
      </c>
      <c r="CQ31" s="1417">
        <f t="shared" si="142"/>
        <v>0</v>
      </c>
      <c r="CR31" s="1417">
        <f t="shared" si="143"/>
        <v>0</v>
      </c>
      <c r="CS31" s="1417">
        <f t="shared" si="144"/>
        <v>0</v>
      </c>
      <c r="CT31" s="1417">
        <f t="shared" si="145"/>
        <v>0</v>
      </c>
      <c r="CU31" s="1417">
        <f t="shared" si="146"/>
        <v>0</v>
      </c>
      <c r="CW31" s="1457" t="str">
        <f>IFERROR((VLOOKUP(CN31,'BİLGİ GİR'!$V$170:$AA$182,6,0)),"")</f>
        <v/>
      </c>
      <c r="CX31" s="5074"/>
      <c r="CY31" s="1427"/>
      <c r="CZ31" s="1444">
        <f>'BİLGİ GİR'!CC177</f>
        <v>0</v>
      </c>
      <c r="DA31" s="1446"/>
      <c r="DB31" s="1444">
        <f>'BİLGİ GİR'!CE177</f>
        <v>0</v>
      </c>
      <c r="DC31" s="1446"/>
      <c r="DD31" s="1444">
        <f>'BİLGİ GİR'!CG177</f>
        <v>0</v>
      </c>
      <c r="DE31" s="1446"/>
      <c r="DF31" s="1444">
        <f>'BİLGİ GİR'!CI177</f>
        <v>0</v>
      </c>
      <c r="DG31" s="1446"/>
      <c r="DH31" s="1444">
        <f>'BİLGİ GİR'!CK177</f>
        <v>0</v>
      </c>
      <c r="DI31" s="1446"/>
      <c r="DJ31" s="1444">
        <f>'BİLGİ GİR'!CM177</f>
        <v>0</v>
      </c>
      <c r="DK31" s="1446"/>
      <c r="DL31" s="1444">
        <f>'BİLGİ GİR'!CO177</f>
        <v>0</v>
      </c>
      <c r="DM31" s="1446"/>
      <c r="DN31" s="1285"/>
      <c r="DO31" s="5092"/>
      <c r="DP31" s="2270" t="s">
        <v>8</v>
      </c>
      <c r="DQ31" s="2241">
        <f t="shared" si="147"/>
        <v>0</v>
      </c>
      <c r="DR31" s="3857"/>
      <c r="DS31" s="2242">
        <f t="shared" si="46"/>
        <v>0</v>
      </c>
      <c r="DT31" s="3857"/>
      <c r="DU31" s="2242">
        <f t="shared" si="47"/>
        <v>0</v>
      </c>
      <c r="DV31" s="3857"/>
      <c r="DW31" s="2242">
        <f t="shared" si="48"/>
        <v>0</v>
      </c>
      <c r="DX31" s="3857"/>
      <c r="DY31" s="2242">
        <f t="shared" si="49"/>
        <v>0</v>
      </c>
      <c r="DZ31" s="3857"/>
      <c r="EA31" s="2243">
        <f t="shared" si="50"/>
        <v>0</v>
      </c>
      <c r="EB31" s="3857"/>
      <c r="EC31" s="2245">
        <f t="shared" si="148"/>
        <v>0</v>
      </c>
      <c r="ED31" s="3857"/>
      <c r="EE31" s="2241">
        <f t="shared" si="149"/>
        <v>0</v>
      </c>
      <c r="EF31" s="3857"/>
      <c r="EG31" s="2242">
        <f t="shared" si="51"/>
        <v>0</v>
      </c>
      <c r="EH31" s="3857"/>
      <c r="EI31" s="2242">
        <f t="shared" si="52"/>
        <v>0</v>
      </c>
      <c r="EJ31" s="3857"/>
      <c r="EK31" s="2242">
        <f t="shared" si="53"/>
        <v>0</v>
      </c>
      <c r="EL31" s="3857"/>
      <c r="EM31" s="2242">
        <f t="shared" si="54"/>
        <v>0</v>
      </c>
      <c r="EN31" s="3857"/>
      <c r="EO31" s="2243">
        <f t="shared" si="55"/>
        <v>0</v>
      </c>
      <c r="EP31" s="3857"/>
      <c r="EQ31" s="2245">
        <f t="shared" si="56"/>
        <v>0</v>
      </c>
      <c r="ER31" s="3857"/>
      <c r="ES31" s="2241">
        <f t="shared" si="150"/>
        <v>0</v>
      </c>
      <c r="ET31" s="3857"/>
      <c r="EU31" s="2242">
        <f t="shared" si="57"/>
        <v>0</v>
      </c>
      <c r="EV31" s="3857"/>
      <c r="EW31" s="2242">
        <f t="shared" si="58"/>
        <v>0</v>
      </c>
      <c r="EX31" s="3857"/>
      <c r="EY31" s="2242">
        <f t="shared" si="59"/>
        <v>0</v>
      </c>
      <c r="EZ31" s="3857"/>
      <c r="FA31" s="2242">
        <f t="shared" si="60"/>
        <v>0</v>
      </c>
      <c r="FB31" s="3857"/>
      <c r="FC31" s="2243">
        <f t="shared" si="61"/>
        <v>0</v>
      </c>
      <c r="FD31" s="2244"/>
      <c r="FE31" s="2245">
        <f t="shared" si="62"/>
        <v>0</v>
      </c>
      <c r="FF31" s="2244"/>
      <c r="FG31" s="2241">
        <f t="shared" si="151"/>
        <v>0</v>
      </c>
      <c r="FH31" s="3857"/>
      <c r="FI31" s="2242">
        <f t="shared" si="63"/>
        <v>0</v>
      </c>
      <c r="FJ31" s="3857"/>
      <c r="FK31" s="2242">
        <f t="shared" si="64"/>
        <v>0</v>
      </c>
      <c r="FL31" s="3857"/>
      <c r="FM31" s="2242">
        <f t="shared" si="65"/>
        <v>0</v>
      </c>
      <c r="FN31" s="3857"/>
      <c r="FO31" s="2242">
        <f t="shared" si="66"/>
        <v>0</v>
      </c>
      <c r="FP31" s="3857"/>
      <c r="FQ31" s="2243">
        <f t="shared" si="67"/>
        <v>0</v>
      </c>
      <c r="FR31" s="3857"/>
      <c r="FS31" s="2245">
        <f t="shared" si="68"/>
        <v>0</v>
      </c>
      <c r="FT31" s="3857"/>
      <c r="FU31" s="2241">
        <f t="shared" si="152"/>
        <v>0</v>
      </c>
      <c r="FV31" s="3857"/>
      <c r="FW31" s="2242">
        <f t="shared" si="69"/>
        <v>0</v>
      </c>
      <c r="FX31" s="3857"/>
      <c r="FY31" s="2242">
        <f t="shared" si="70"/>
        <v>0</v>
      </c>
      <c r="FZ31" s="3857"/>
      <c r="GA31" s="2242">
        <f t="shared" si="71"/>
        <v>0</v>
      </c>
      <c r="GB31" s="3857"/>
      <c r="GC31" s="2242">
        <f t="shared" si="72"/>
        <v>0</v>
      </c>
      <c r="GD31" s="3857"/>
      <c r="GE31" s="2243">
        <f t="shared" si="73"/>
        <v>0</v>
      </c>
      <c r="GF31" s="3857"/>
      <c r="GG31" s="2245">
        <f t="shared" si="74"/>
        <v>0</v>
      </c>
      <c r="GH31" s="3863"/>
      <c r="GK31" s="4109"/>
      <c r="GL31" s="1487" t="str">
        <f t="shared" si="153"/>
        <v/>
      </c>
      <c r="GM31" s="1515"/>
      <c r="GN31" s="1487" t="str">
        <f t="shared" si="75"/>
        <v/>
      </c>
      <c r="GO31" s="1515"/>
      <c r="GP31" s="1487" t="str">
        <f t="shared" si="76"/>
        <v/>
      </c>
      <c r="GQ31" s="1515"/>
      <c r="GR31" s="1487" t="str">
        <f t="shared" si="77"/>
        <v/>
      </c>
      <c r="GS31" s="1515"/>
      <c r="GT31" s="1487" t="str">
        <f t="shared" si="78"/>
        <v/>
      </c>
      <c r="GU31" s="1500"/>
      <c r="GV31" s="1497" t="str">
        <f t="shared" si="154"/>
        <v/>
      </c>
      <c r="GW31" s="1515"/>
      <c r="GX31" s="1487" t="str">
        <f t="shared" si="155"/>
        <v/>
      </c>
      <c r="GY31" s="1517"/>
      <c r="GZ31" s="1494" t="str">
        <f t="shared" si="156"/>
        <v/>
      </c>
      <c r="HA31" s="1515"/>
      <c r="HB31" s="1490" t="str">
        <f t="shared" si="79"/>
        <v/>
      </c>
      <c r="HC31" s="1515"/>
      <c r="HD31" s="1490" t="str">
        <f t="shared" si="80"/>
        <v/>
      </c>
      <c r="HE31" s="1515"/>
      <c r="HF31" s="1490" t="str">
        <f t="shared" si="81"/>
        <v/>
      </c>
      <c r="HG31" s="1515"/>
      <c r="HH31" s="1490" t="str">
        <f t="shared" si="82"/>
        <v/>
      </c>
      <c r="HI31" s="1500"/>
      <c r="HJ31" s="1506" t="str">
        <f t="shared" si="83"/>
        <v/>
      </c>
      <c r="HK31" s="1515"/>
      <c r="HL31" s="1490" t="str">
        <f t="shared" si="157"/>
        <v/>
      </c>
      <c r="HM31" s="1517"/>
      <c r="HN31" s="1503" t="str">
        <f t="shared" si="84"/>
        <v/>
      </c>
      <c r="HO31" s="1515"/>
      <c r="HP31" s="1487" t="str">
        <f t="shared" si="85"/>
        <v/>
      </c>
      <c r="HQ31" s="1515"/>
      <c r="HR31" s="1487" t="str">
        <f t="shared" si="86"/>
        <v/>
      </c>
      <c r="HS31" s="1515"/>
      <c r="HT31" s="1487" t="str">
        <f t="shared" si="87"/>
        <v/>
      </c>
      <c r="HU31" s="1515"/>
      <c r="HV31" s="1487" t="str">
        <f t="shared" si="88"/>
        <v/>
      </c>
      <c r="HW31" s="1500"/>
      <c r="HX31" s="1497" t="str">
        <f t="shared" si="89"/>
        <v/>
      </c>
      <c r="HY31" s="1515"/>
      <c r="HZ31" s="1487" t="str">
        <f t="shared" si="90"/>
        <v/>
      </c>
      <c r="IA31" s="1517"/>
      <c r="IB31" s="1494" t="str">
        <f t="shared" si="91"/>
        <v/>
      </c>
      <c r="IC31" s="1515"/>
      <c r="ID31" s="1490" t="str">
        <f t="shared" si="92"/>
        <v/>
      </c>
      <c r="IE31" s="1515"/>
      <c r="IF31" s="1490" t="str">
        <f t="shared" si="93"/>
        <v/>
      </c>
      <c r="IG31" s="1515"/>
      <c r="IH31" s="1490" t="str">
        <f t="shared" si="94"/>
        <v/>
      </c>
      <c r="II31" s="1515"/>
      <c r="IJ31" s="1490" t="str">
        <f t="shared" si="95"/>
        <v/>
      </c>
      <c r="IK31" s="1500"/>
      <c r="IL31" s="1506" t="str">
        <f t="shared" si="96"/>
        <v/>
      </c>
      <c r="IM31" s="1515"/>
      <c r="IN31" s="1490" t="str">
        <f t="shared" si="97"/>
        <v/>
      </c>
      <c r="IO31" s="1517"/>
      <c r="IP31" s="1509" t="str">
        <f t="shared" si="98"/>
        <v/>
      </c>
      <c r="IQ31" s="1515"/>
      <c r="IR31" s="1422" t="str">
        <f t="shared" si="99"/>
        <v/>
      </c>
      <c r="IS31" s="1515"/>
      <c r="IT31" s="1422" t="str">
        <f t="shared" si="100"/>
        <v/>
      </c>
      <c r="IU31" s="1515"/>
      <c r="IV31" s="1422" t="str">
        <f t="shared" si="101"/>
        <v/>
      </c>
      <c r="IW31" s="1515"/>
      <c r="IX31" s="1422" t="str">
        <f t="shared" si="102"/>
        <v/>
      </c>
      <c r="IY31" s="1500"/>
      <c r="IZ31" s="1512" t="str">
        <f t="shared" si="103"/>
        <v/>
      </c>
      <c r="JA31" s="1515"/>
      <c r="JB31" s="1422" t="str">
        <f t="shared" si="104"/>
        <v/>
      </c>
      <c r="JC31" s="1517"/>
      <c r="JE31" s="1571">
        <f t="shared" si="158"/>
        <v>0</v>
      </c>
      <c r="JF31" s="1555">
        <f t="shared" si="159"/>
        <v>0</v>
      </c>
      <c r="JG31" s="1555">
        <f t="shared" si="160"/>
        <v>0</v>
      </c>
      <c r="JH31" s="1555">
        <f t="shared" si="161"/>
        <v>0</v>
      </c>
      <c r="JI31" s="1579">
        <f t="shared" si="162"/>
        <v>0</v>
      </c>
      <c r="JJ31" s="1549"/>
      <c r="JK31" s="1549"/>
      <c r="JL31" s="38"/>
      <c r="JM31" s="1553"/>
      <c r="JN31" s="4182"/>
      <c r="JO31" s="1604" t="str">
        <f t="shared" si="178"/>
        <v/>
      </c>
      <c r="JP31" s="1563"/>
      <c r="JQ31" s="1563" t="str">
        <f t="shared" si="105"/>
        <v/>
      </c>
      <c r="JR31" s="1563"/>
      <c r="JS31" s="1563" t="str">
        <f t="shared" si="106"/>
        <v/>
      </c>
      <c r="JT31" s="1563"/>
      <c r="JU31" s="1563" t="str">
        <f t="shared" si="107"/>
        <v/>
      </c>
      <c r="JV31" s="1563"/>
      <c r="JW31" s="1563" t="str">
        <f t="shared" si="108"/>
        <v/>
      </c>
      <c r="JX31" s="1563"/>
      <c r="JY31" s="1563" t="str">
        <f t="shared" si="109"/>
        <v/>
      </c>
      <c r="JZ31" s="1563"/>
      <c r="KA31" s="1563" t="str">
        <f t="shared" si="110"/>
        <v/>
      </c>
      <c r="KB31" s="1563"/>
      <c r="KC31" s="1563" t="str">
        <f t="shared" si="111"/>
        <v/>
      </c>
      <c r="KD31" s="1563"/>
      <c r="KE31" s="1563" t="str">
        <f t="shared" si="112"/>
        <v/>
      </c>
      <c r="KF31" s="1563"/>
      <c r="KG31" s="1563" t="str">
        <f t="shared" si="113"/>
        <v/>
      </c>
      <c r="KH31" s="1563"/>
      <c r="KI31" s="1563" t="str">
        <f t="shared" si="114"/>
        <v/>
      </c>
      <c r="KJ31" s="1563"/>
      <c r="KK31" s="1563" t="str">
        <f t="shared" si="115"/>
        <v/>
      </c>
      <c r="KL31" s="1563"/>
      <c r="KM31" s="1563" t="str">
        <f t="shared" si="116"/>
        <v/>
      </c>
      <c r="KN31" s="1563"/>
      <c r="KO31" s="1563" t="str">
        <f t="shared" si="117"/>
        <v/>
      </c>
      <c r="KP31" s="1563"/>
      <c r="KQ31" s="1563" t="str">
        <f t="shared" si="118"/>
        <v/>
      </c>
      <c r="KR31" s="1563"/>
      <c r="KS31" s="1563" t="str">
        <f t="shared" si="119"/>
        <v/>
      </c>
      <c r="KT31" s="1563"/>
      <c r="KU31" s="1563" t="str">
        <f t="shared" si="179"/>
        <v/>
      </c>
      <c r="KV31" s="1563"/>
      <c r="KW31" s="1563" t="str">
        <f t="shared" si="120"/>
        <v/>
      </c>
      <c r="KX31" s="1563"/>
      <c r="KY31" s="1563" t="str">
        <f t="shared" si="121"/>
        <v/>
      </c>
      <c r="KZ31" s="1563"/>
      <c r="LA31" s="1563" t="str">
        <f t="shared" si="122"/>
        <v/>
      </c>
      <c r="LB31" s="1563"/>
      <c r="LC31" s="1563" t="str">
        <f t="shared" si="123"/>
        <v/>
      </c>
      <c r="LD31" s="1563"/>
      <c r="LE31" s="1563" t="str">
        <f t="shared" si="124"/>
        <v/>
      </c>
      <c r="LF31" s="1563"/>
      <c r="LG31" s="1563" t="str">
        <f t="shared" si="125"/>
        <v/>
      </c>
      <c r="LH31" s="1563"/>
      <c r="LI31" s="1563" t="str">
        <f t="shared" si="126"/>
        <v/>
      </c>
      <c r="LJ31" s="1563"/>
      <c r="LK31" s="1563" t="str">
        <f t="shared" si="127"/>
        <v/>
      </c>
      <c r="LL31" s="1563"/>
      <c r="LM31" s="1563" t="str">
        <f t="shared" si="128"/>
        <v/>
      </c>
      <c r="LN31" s="1563"/>
      <c r="LO31" s="1563" t="str">
        <f t="shared" si="129"/>
        <v/>
      </c>
      <c r="LP31" s="1563"/>
      <c r="LQ31" s="1563" t="str">
        <f t="shared" si="130"/>
        <v/>
      </c>
      <c r="LR31" s="1563"/>
      <c r="LS31" s="1563" t="str">
        <f t="shared" si="131"/>
        <v/>
      </c>
      <c r="LT31" s="1563"/>
      <c r="LU31" s="1563" t="str">
        <f t="shared" si="132"/>
        <v/>
      </c>
      <c r="LV31" s="1563"/>
      <c r="LW31" s="1563" t="str">
        <f t="shared" si="133"/>
        <v/>
      </c>
      <c r="LX31" s="1563"/>
      <c r="LY31" s="1563" t="str">
        <f t="shared" si="134"/>
        <v/>
      </c>
      <c r="LZ31" s="1563"/>
      <c r="MA31" s="1563" t="str">
        <f t="shared" si="135"/>
        <v/>
      </c>
      <c r="MB31" s="1563"/>
      <c r="MC31" s="1563" t="str">
        <f t="shared" si="136"/>
        <v/>
      </c>
      <c r="MD31" s="1563"/>
      <c r="ME31" s="1563" t="str">
        <f t="shared" si="137"/>
        <v/>
      </c>
      <c r="MF31" s="1563"/>
      <c r="MG31" s="1572">
        <f t="shared" si="163"/>
        <v>0</v>
      </c>
      <c r="MH31" s="1553"/>
      <c r="MI31" s="1571">
        <f t="shared" si="164"/>
        <v>0</v>
      </c>
      <c r="MJ31" s="1555">
        <f t="shared" si="138"/>
        <v>0</v>
      </c>
      <c r="MK31" s="1555">
        <f t="shared" si="138"/>
        <v>0</v>
      </c>
      <c r="ML31" s="1555">
        <f t="shared" si="138"/>
        <v>0</v>
      </c>
      <c r="MM31" s="1555">
        <f t="shared" si="138"/>
        <v>0</v>
      </c>
      <c r="MN31" s="1555">
        <f t="shared" si="138"/>
        <v>0</v>
      </c>
      <c r="MO31" s="1579">
        <f t="shared" si="138"/>
        <v>0</v>
      </c>
      <c r="MP31" s="38">
        <f t="shared" si="212"/>
        <v>0</v>
      </c>
      <c r="MQ31" s="1553"/>
      <c r="MR31" s="1557"/>
      <c r="MS31" s="1557"/>
      <c r="MT31" s="1557"/>
      <c r="MU31" s="1557"/>
      <c r="MV31" s="1557"/>
      <c r="MW31" s="1557"/>
      <c r="MX31" s="1557"/>
      <c r="MY31" s="1537"/>
      <c r="MZ31" s="1600"/>
      <c r="NA31" s="1553"/>
      <c r="NB31" s="1585">
        <f t="shared" si="166"/>
        <v>0</v>
      </c>
      <c r="NC31" s="1554">
        <f t="shared" si="167"/>
        <v>0</v>
      </c>
      <c r="ND31" s="1554">
        <f t="shared" si="168"/>
        <v>0</v>
      </c>
      <c r="NE31" s="1554">
        <f t="shared" si="169"/>
        <v>0</v>
      </c>
      <c r="NF31" s="1554">
        <f t="shared" si="170"/>
        <v>0</v>
      </c>
      <c r="NG31" s="1554">
        <f t="shared" si="171"/>
        <v>0</v>
      </c>
      <c r="NH31" s="1554">
        <f t="shared" si="172"/>
        <v>0</v>
      </c>
      <c r="NI31" s="1588">
        <f t="shared" si="173"/>
        <v>0</v>
      </c>
      <c r="NK31" s="5105"/>
      <c r="NL31" s="5105"/>
      <c r="NM31" s="5105"/>
      <c r="NN31" s="5105"/>
      <c r="NO31" s="5105"/>
      <c r="NP31" s="5105"/>
      <c r="NQ31" s="5105"/>
      <c r="NR31" s="5105"/>
      <c r="NS31" s="5105"/>
    </row>
    <row r="32" spans="3:383" s="1337" customFormat="1" ht="11.25" customHeight="1" thickBot="1">
      <c r="C32" s="1416" t="str">
        <f t="shared" si="139"/>
        <v>T</v>
      </c>
      <c r="D32" s="1450"/>
      <c r="E32" s="1450"/>
      <c r="F32" s="1450"/>
      <c r="G32" s="1450"/>
      <c r="H32" s="1450"/>
      <c r="I32" s="1451"/>
      <c r="J32" s="1340"/>
      <c r="L32" s="1279" t="str">
        <f t="shared" si="140"/>
        <v>T</v>
      </c>
      <c r="M32" s="1417">
        <f t="shared" si="141"/>
        <v>0</v>
      </c>
      <c r="N32" s="1417">
        <f t="shared" si="141"/>
        <v>0</v>
      </c>
      <c r="O32" s="1417">
        <f t="shared" si="141"/>
        <v>0</v>
      </c>
      <c r="P32" s="1417">
        <f t="shared" si="141"/>
        <v>0</v>
      </c>
      <c r="Q32" s="1417">
        <f t="shared" si="141"/>
        <v>0</v>
      </c>
      <c r="R32" s="1418"/>
      <c r="S32" s="1418"/>
      <c r="T32" s="1429"/>
      <c r="V32" s="1598"/>
      <c r="W32" s="1537"/>
      <c r="X32" s="1537"/>
      <c r="Y32" s="1537"/>
      <c r="Z32" s="1537"/>
      <c r="AA32" s="1537"/>
      <c r="AB32" s="1537"/>
      <c r="AC32" s="1537"/>
      <c r="AD32" s="1537"/>
      <c r="AE32" s="1537"/>
      <c r="AF32" s="1537"/>
      <c r="AG32" s="1537"/>
      <c r="AH32" s="1537"/>
      <c r="AI32" s="1537"/>
      <c r="AJ32" s="1537"/>
      <c r="AK32" s="1537"/>
      <c r="AL32" s="1537"/>
      <c r="AM32" s="1537"/>
      <c r="AN32" s="1537"/>
      <c r="AO32" s="1537"/>
      <c r="AP32" s="1537"/>
      <c r="AQ32" s="1537"/>
      <c r="AR32" s="1537"/>
      <c r="AS32" s="1537"/>
      <c r="AT32" s="1537"/>
      <c r="AU32" s="1537"/>
      <c r="AV32" s="1537"/>
      <c r="AW32" s="1537"/>
      <c r="AX32" s="1537"/>
      <c r="AY32" s="1537"/>
      <c r="AZ32" s="1537"/>
      <c r="BA32" s="1537"/>
      <c r="BB32" s="1537"/>
      <c r="BC32" s="1537"/>
      <c r="BD32" s="1537"/>
      <c r="BE32" s="1537"/>
      <c r="BF32" s="1537"/>
      <c r="BG32" s="1537"/>
      <c r="BH32" s="1537"/>
      <c r="BI32" s="1537"/>
      <c r="BJ32" s="1537"/>
      <c r="BK32" s="1537"/>
      <c r="BL32" s="1537"/>
      <c r="BM32" s="1537"/>
      <c r="BN32" s="1537"/>
      <c r="BO32" s="1537"/>
      <c r="BP32" s="1537"/>
      <c r="BQ32" s="1537"/>
      <c r="BR32" s="1537"/>
      <c r="BS32" s="1537"/>
      <c r="BT32" s="1537"/>
      <c r="BU32" s="1537"/>
      <c r="BV32" s="1537"/>
      <c r="BW32" s="1537"/>
      <c r="BX32" s="1537"/>
      <c r="BY32" s="1537"/>
      <c r="BZ32" s="1537"/>
      <c r="CA32" s="1537"/>
      <c r="CB32" s="1537"/>
      <c r="CC32" s="1537"/>
      <c r="CD32" s="1537"/>
      <c r="CE32" s="1537"/>
      <c r="CF32" s="1537"/>
      <c r="CG32" s="1537"/>
      <c r="CH32" s="1537"/>
      <c r="CI32" s="1537"/>
      <c r="CJ32" s="1537"/>
      <c r="CK32" s="1537"/>
      <c r="CL32" s="1537"/>
      <c r="CM32" s="5073">
        <f>'BİLGİ GİR'!F178</f>
        <v>0</v>
      </c>
      <c r="CN32" s="2401" t="str">
        <f>IF(CM32="","",(CM32&amp;(COUNTIF($CM$16:CM33,CM32))))</f>
        <v>09</v>
      </c>
      <c r="CO32" s="1471" t="str">
        <f t="shared" ref="CO32" si="219">DO32</f>
        <v/>
      </c>
      <c r="CP32" s="1420" t="str">
        <f t="shared" ref="CP32" si="220">DO32&amp;DP32</f>
        <v>T</v>
      </c>
      <c r="CQ32" s="1417">
        <f t="shared" si="142"/>
        <v>0</v>
      </c>
      <c r="CR32" s="1417">
        <f t="shared" si="143"/>
        <v>0</v>
      </c>
      <c r="CS32" s="1417">
        <f t="shared" si="144"/>
        <v>0</v>
      </c>
      <c r="CT32" s="1417">
        <f t="shared" si="145"/>
        <v>0</v>
      </c>
      <c r="CU32" s="1417">
        <f t="shared" si="146"/>
        <v>0</v>
      </c>
      <c r="CW32" s="1457" t="str">
        <f>IFERROR((VLOOKUP(CN32,'BİLGİ GİR'!$V$170:$AA$182,6,0)),"")</f>
        <v/>
      </c>
      <c r="CX32" s="5073" t="str">
        <f>'BİLGİ GİR'!F178&amp;CHAR(10)&amp;'BİLGİ GİR'!K178&amp;"-"&amp;'BİLGİ GİR'!L178&amp;"-"&amp;'BİLGİ GİR'!M178</f>
        <v xml:space="preserve">
--</v>
      </c>
      <c r="CY32" s="1421"/>
      <c r="CZ32" s="1442">
        <f>'BİLGİ GİR'!CB178</f>
        <v>0</v>
      </c>
      <c r="DA32" s="1445"/>
      <c r="DB32" s="1442">
        <f>'BİLGİ GİR'!CD178</f>
        <v>0</v>
      </c>
      <c r="DC32" s="1445"/>
      <c r="DD32" s="1442">
        <f>'BİLGİ GİR'!CF178</f>
        <v>0</v>
      </c>
      <c r="DE32" s="1445"/>
      <c r="DF32" s="1442">
        <f>'BİLGİ GİR'!CH178</f>
        <v>0</v>
      </c>
      <c r="DG32" s="1445"/>
      <c r="DH32" s="1442">
        <f>'BİLGİ GİR'!CJ178</f>
        <v>0</v>
      </c>
      <c r="DI32" s="1445"/>
      <c r="DJ32" s="1442">
        <f>'BİLGİ GİR'!CL178</f>
        <v>0</v>
      </c>
      <c r="DK32" s="1445"/>
      <c r="DL32" s="1442">
        <f>'BİLGİ GİR'!CN178</f>
        <v>0</v>
      </c>
      <c r="DM32" s="1445"/>
      <c r="DN32" s="1285"/>
      <c r="DO32" s="5091" t="str">
        <f t="shared" ref="DO32" si="221">IF(CX32="
--","",CX32)</f>
        <v/>
      </c>
      <c r="DP32" s="2271" t="s">
        <v>7</v>
      </c>
      <c r="DQ32" s="2246">
        <f t="shared" si="147"/>
        <v>0</v>
      </c>
      <c r="DR32" s="3858"/>
      <c r="DS32" s="2247">
        <f t="shared" si="46"/>
        <v>0</v>
      </c>
      <c r="DT32" s="3858"/>
      <c r="DU32" s="2247">
        <f t="shared" si="47"/>
        <v>0</v>
      </c>
      <c r="DV32" s="3858"/>
      <c r="DW32" s="2247">
        <f t="shared" si="48"/>
        <v>0</v>
      </c>
      <c r="DX32" s="3858"/>
      <c r="DY32" s="2247">
        <f t="shared" si="49"/>
        <v>0</v>
      </c>
      <c r="DZ32" s="3858"/>
      <c r="EA32" s="2248">
        <f t="shared" si="50"/>
        <v>0</v>
      </c>
      <c r="EB32" s="3858"/>
      <c r="EC32" s="2250">
        <f t="shared" si="148"/>
        <v>0</v>
      </c>
      <c r="ED32" s="3858"/>
      <c r="EE32" s="2246">
        <f t="shared" si="149"/>
        <v>0</v>
      </c>
      <c r="EF32" s="3858"/>
      <c r="EG32" s="2247">
        <f t="shared" si="51"/>
        <v>0</v>
      </c>
      <c r="EH32" s="3858"/>
      <c r="EI32" s="2247">
        <f t="shared" si="52"/>
        <v>0</v>
      </c>
      <c r="EJ32" s="3858"/>
      <c r="EK32" s="2247">
        <f t="shared" si="53"/>
        <v>0</v>
      </c>
      <c r="EL32" s="3858"/>
      <c r="EM32" s="2247">
        <f t="shared" si="54"/>
        <v>0</v>
      </c>
      <c r="EN32" s="3858"/>
      <c r="EO32" s="2248">
        <f t="shared" si="55"/>
        <v>0</v>
      </c>
      <c r="EP32" s="3858"/>
      <c r="EQ32" s="2250">
        <f t="shared" si="56"/>
        <v>0</v>
      </c>
      <c r="ER32" s="3858"/>
      <c r="ES32" s="2246">
        <f t="shared" si="150"/>
        <v>0</v>
      </c>
      <c r="ET32" s="3858"/>
      <c r="EU32" s="2247">
        <f t="shared" si="57"/>
        <v>0</v>
      </c>
      <c r="EV32" s="3858"/>
      <c r="EW32" s="2247">
        <f t="shared" si="58"/>
        <v>0</v>
      </c>
      <c r="EX32" s="3858"/>
      <c r="EY32" s="2247">
        <f t="shared" si="59"/>
        <v>0</v>
      </c>
      <c r="EZ32" s="3858"/>
      <c r="FA32" s="2247">
        <f t="shared" si="60"/>
        <v>0</v>
      </c>
      <c r="FB32" s="3858"/>
      <c r="FC32" s="2248">
        <f t="shared" si="61"/>
        <v>0</v>
      </c>
      <c r="FD32" s="2249"/>
      <c r="FE32" s="2250">
        <f t="shared" si="62"/>
        <v>0</v>
      </c>
      <c r="FF32" s="2249"/>
      <c r="FG32" s="2246">
        <f t="shared" si="151"/>
        <v>0</v>
      </c>
      <c r="FH32" s="3858"/>
      <c r="FI32" s="2247">
        <f t="shared" si="63"/>
        <v>0</v>
      </c>
      <c r="FJ32" s="3858"/>
      <c r="FK32" s="2247">
        <f t="shared" si="64"/>
        <v>0</v>
      </c>
      <c r="FL32" s="3858"/>
      <c r="FM32" s="2247">
        <f t="shared" si="65"/>
        <v>0</v>
      </c>
      <c r="FN32" s="3858"/>
      <c r="FO32" s="2247">
        <f t="shared" si="66"/>
        <v>0</v>
      </c>
      <c r="FP32" s="3858"/>
      <c r="FQ32" s="2248">
        <f t="shared" si="67"/>
        <v>0</v>
      </c>
      <c r="FR32" s="3858"/>
      <c r="FS32" s="2250">
        <f t="shared" si="68"/>
        <v>0</v>
      </c>
      <c r="FT32" s="3858"/>
      <c r="FU32" s="2246">
        <f t="shared" si="152"/>
        <v>0</v>
      </c>
      <c r="FV32" s="3858"/>
      <c r="FW32" s="2247">
        <f t="shared" si="69"/>
        <v>0</v>
      </c>
      <c r="FX32" s="3858"/>
      <c r="FY32" s="2247">
        <f t="shared" si="70"/>
        <v>0</v>
      </c>
      <c r="FZ32" s="3858"/>
      <c r="GA32" s="2247">
        <f t="shared" si="71"/>
        <v>0</v>
      </c>
      <c r="GB32" s="3858"/>
      <c r="GC32" s="2247">
        <f t="shared" si="72"/>
        <v>0</v>
      </c>
      <c r="GD32" s="3858"/>
      <c r="GE32" s="2248">
        <f t="shared" si="73"/>
        <v>0</v>
      </c>
      <c r="GF32" s="3858"/>
      <c r="GG32" s="2250">
        <f t="shared" si="74"/>
        <v>0</v>
      </c>
      <c r="GH32" s="3864"/>
      <c r="GK32" s="4108" t="str">
        <f t="shared" ref="GK32" si="222">DO32</f>
        <v/>
      </c>
      <c r="GL32" s="1487" t="str">
        <f t="shared" si="153"/>
        <v/>
      </c>
      <c r="GM32" s="1515"/>
      <c r="GN32" s="1487" t="str">
        <f t="shared" si="75"/>
        <v/>
      </c>
      <c r="GO32" s="1515"/>
      <c r="GP32" s="1487" t="str">
        <f t="shared" si="76"/>
        <v/>
      </c>
      <c r="GQ32" s="1515"/>
      <c r="GR32" s="1487" t="str">
        <f t="shared" si="77"/>
        <v/>
      </c>
      <c r="GS32" s="1515"/>
      <c r="GT32" s="1487" t="str">
        <f t="shared" si="78"/>
        <v/>
      </c>
      <c r="GU32" s="1500"/>
      <c r="GV32" s="1497" t="str">
        <f t="shared" si="154"/>
        <v/>
      </c>
      <c r="GW32" s="1515"/>
      <c r="GX32" s="1487" t="str">
        <f t="shared" si="155"/>
        <v/>
      </c>
      <c r="GY32" s="1517"/>
      <c r="GZ32" s="1494" t="str">
        <f t="shared" si="156"/>
        <v/>
      </c>
      <c r="HA32" s="1515"/>
      <c r="HB32" s="1490" t="str">
        <f t="shared" si="79"/>
        <v/>
      </c>
      <c r="HC32" s="1515"/>
      <c r="HD32" s="1490" t="str">
        <f t="shared" si="80"/>
        <v/>
      </c>
      <c r="HE32" s="1515"/>
      <c r="HF32" s="1490" t="str">
        <f t="shared" si="81"/>
        <v/>
      </c>
      <c r="HG32" s="1515"/>
      <c r="HH32" s="1490" t="str">
        <f t="shared" si="82"/>
        <v/>
      </c>
      <c r="HI32" s="1500"/>
      <c r="HJ32" s="1506" t="str">
        <f t="shared" si="83"/>
        <v/>
      </c>
      <c r="HK32" s="1515"/>
      <c r="HL32" s="1490" t="str">
        <f t="shared" si="157"/>
        <v/>
      </c>
      <c r="HM32" s="1517"/>
      <c r="HN32" s="1503" t="str">
        <f t="shared" si="84"/>
        <v/>
      </c>
      <c r="HO32" s="1515"/>
      <c r="HP32" s="1487" t="str">
        <f t="shared" si="85"/>
        <v/>
      </c>
      <c r="HQ32" s="1515"/>
      <c r="HR32" s="1487" t="str">
        <f t="shared" si="86"/>
        <v/>
      </c>
      <c r="HS32" s="1515"/>
      <c r="HT32" s="1487" t="str">
        <f t="shared" si="87"/>
        <v/>
      </c>
      <c r="HU32" s="1515"/>
      <c r="HV32" s="1487" t="str">
        <f t="shared" si="88"/>
        <v/>
      </c>
      <c r="HW32" s="1500"/>
      <c r="HX32" s="1497" t="str">
        <f t="shared" si="89"/>
        <v/>
      </c>
      <c r="HY32" s="1515"/>
      <c r="HZ32" s="1487" t="str">
        <f t="shared" si="90"/>
        <v/>
      </c>
      <c r="IA32" s="1517"/>
      <c r="IB32" s="1494" t="str">
        <f t="shared" si="91"/>
        <v/>
      </c>
      <c r="IC32" s="1515"/>
      <c r="ID32" s="1490" t="str">
        <f t="shared" si="92"/>
        <v/>
      </c>
      <c r="IE32" s="1515"/>
      <c r="IF32" s="1490" t="str">
        <f t="shared" si="93"/>
        <v/>
      </c>
      <c r="IG32" s="1515"/>
      <c r="IH32" s="1490" t="str">
        <f t="shared" si="94"/>
        <v/>
      </c>
      <c r="II32" s="1515"/>
      <c r="IJ32" s="1490" t="str">
        <f t="shared" si="95"/>
        <v/>
      </c>
      <c r="IK32" s="1500"/>
      <c r="IL32" s="1506" t="str">
        <f t="shared" si="96"/>
        <v/>
      </c>
      <c r="IM32" s="1515"/>
      <c r="IN32" s="1490" t="str">
        <f t="shared" si="97"/>
        <v/>
      </c>
      <c r="IO32" s="1517"/>
      <c r="IP32" s="1509" t="str">
        <f t="shared" si="98"/>
        <v/>
      </c>
      <c r="IQ32" s="1515"/>
      <c r="IR32" s="1422" t="str">
        <f t="shared" si="99"/>
        <v/>
      </c>
      <c r="IS32" s="1515"/>
      <c r="IT32" s="1422" t="str">
        <f t="shared" si="100"/>
        <v/>
      </c>
      <c r="IU32" s="1515"/>
      <c r="IV32" s="1422" t="str">
        <f t="shared" si="101"/>
        <v/>
      </c>
      <c r="IW32" s="1515"/>
      <c r="IX32" s="1422" t="str">
        <f t="shared" si="102"/>
        <v/>
      </c>
      <c r="IY32" s="1500"/>
      <c r="IZ32" s="1512" t="str">
        <f t="shared" si="103"/>
        <v/>
      </c>
      <c r="JA32" s="1515"/>
      <c r="JB32" s="1422" t="str">
        <f t="shared" si="104"/>
        <v/>
      </c>
      <c r="JC32" s="1517"/>
      <c r="JE32" s="1571">
        <f t="shared" si="158"/>
        <v>0</v>
      </c>
      <c r="JF32" s="1555">
        <f t="shared" si="159"/>
        <v>0</v>
      </c>
      <c r="JG32" s="1555">
        <f t="shared" si="160"/>
        <v>0</v>
      </c>
      <c r="JH32" s="1555">
        <f t="shared" si="161"/>
        <v>0</v>
      </c>
      <c r="JI32" s="1579">
        <f t="shared" si="162"/>
        <v>0</v>
      </c>
      <c r="JJ32" s="1549"/>
      <c r="JK32" s="1549"/>
      <c r="JL32" s="38"/>
      <c r="JM32" s="1553"/>
      <c r="JN32" s="4182"/>
      <c r="JO32" s="1604" t="str">
        <f t="shared" si="178"/>
        <v/>
      </c>
      <c r="JP32" s="1563"/>
      <c r="JQ32" s="1563" t="str">
        <f t="shared" si="105"/>
        <v/>
      </c>
      <c r="JR32" s="1563"/>
      <c r="JS32" s="1563" t="str">
        <f t="shared" si="106"/>
        <v/>
      </c>
      <c r="JT32" s="1563"/>
      <c r="JU32" s="1563" t="str">
        <f t="shared" si="107"/>
        <v/>
      </c>
      <c r="JV32" s="1563"/>
      <c r="JW32" s="1563" t="str">
        <f t="shared" si="108"/>
        <v/>
      </c>
      <c r="JX32" s="1563"/>
      <c r="JY32" s="1563" t="str">
        <f t="shared" si="109"/>
        <v/>
      </c>
      <c r="JZ32" s="1563"/>
      <c r="KA32" s="1563" t="str">
        <f t="shared" si="110"/>
        <v/>
      </c>
      <c r="KB32" s="1563"/>
      <c r="KC32" s="1563" t="str">
        <f t="shared" si="111"/>
        <v/>
      </c>
      <c r="KD32" s="1563"/>
      <c r="KE32" s="1563" t="str">
        <f t="shared" si="112"/>
        <v/>
      </c>
      <c r="KF32" s="1563"/>
      <c r="KG32" s="1563" t="str">
        <f t="shared" si="113"/>
        <v/>
      </c>
      <c r="KH32" s="1563"/>
      <c r="KI32" s="1563" t="str">
        <f t="shared" si="114"/>
        <v/>
      </c>
      <c r="KJ32" s="1563"/>
      <c r="KK32" s="1563" t="str">
        <f t="shared" si="115"/>
        <v/>
      </c>
      <c r="KL32" s="1563"/>
      <c r="KM32" s="1563" t="str">
        <f t="shared" si="116"/>
        <v/>
      </c>
      <c r="KN32" s="1563"/>
      <c r="KO32" s="1563" t="str">
        <f t="shared" si="117"/>
        <v/>
      </c>
      <c r="KP32" s="1563"/>
      <c r="KQ32" s="1563" t="str">
        <f t="shared" si="118"/>
        <v/>
      </c>
      <c r="KR32" s="1563"/>
      <c r="KS32" s="1563" t="str">
        <f t="shared" si="119"/>
        <v/>
      </c>
      <c r="KT32" s="1563"/>
      <c r="KU32" s="1563" t="str">
        <f t="shared" si="179"/>
        <v/>
      </c>
      <c r="KV32" s="1563"/>
      <c r="KW32" s="1563" t="str">
        <f t="shared" si="120"/>
        <v/>
      </c>
      <c r="KX32" s="1563"/>
      <c r="KY32" s="1563" t="str">
        <f t="shared" si="121"/>
        <v/>
      </c>
      <c r="KZ32" s="1563"/>
      <c r="LA32" s="1563" t="str">
        <f t="shared" si="122"/>
        <v/>
      </c>
      <c r="LB32" s="1563"/>
      <c r="LC32" s="1563" t="str">
        <f t="shared" si="123"/>
        <v/>
      </c>
      <c r="LD32" s="1563"/>
      <c r="LE32" s="1563" t="str">
        <f t="shared" si="124"/>
        <v/>
      </c>
      <c r="LF32" s="1563"/>
      <c r="LG32" s="1563" t="str">
        <f t="shared" si="125"/>
        <v/>
      </c>
      <c r="LH32" s="1563"/>
      <c r="LI32" s="1563" t="str">
        <f t="shared" si="126"/>
        <v/>
      </c>
      <c r="LJ32" s="1563"/>
      <c r="LK32" s="1563" t="str">
        <f t="shared" si="127"/>
        <v/>
      </c>
      <c r="LL32" s="1563"/>
      <c r="LM32" s="1563" t="str">
        <f t="shared" si="128"/>
        <v/>
      </c>
      <c r="LN32" s="1563"/>
      <c r="LO32" s="1563" t="str">
        <f t="shared" si="129"/>
        <v/>
      </c>
      <c r="LP32" s="1563"/>
      <c r="LQ32" s="1563" t="str">
        <f t="shared" si="130"/>
        <v/>
      </c>
      <c r="LR32" s="1563"/>
      <c r="LS32" s="1563" t="str">
        <f t="shared" si="131"/>
        <v/>
      </c>
      <c r="LT32" s="1563"/>
      <c r="LU32" s="1563" t="str">
        <f t="shared" si="132"/>
        <v/>
      </c>
      <c r="LV32" s="1563"/>
      <c r="LW32" s="1563" t="str">
        <f t="shared" si="133"/>
        <v/>
      </c>
      <c r="LX32" s="1563"/>
      <c r="LY32" s="1563" t="str">
        <f t="shared" si="134"/>
        <v/>
      </c>
      <c r="LZ32" s="1563"/>
      <c r="MA32" s="1563" t="str">
        <f t="shared" si="135"/>
        <v/>
      </c>
      <c r="MB32" s="1563"/>
      <c r="MC32" s="1563" t="str">
        <f t="shared" si="136"/>
        <v/>
      </c>
      <c r="MD32" s="1563"/>
      <c r="ME32" s="1563" t="str">
        <f t="shared" si="137"/>
        <v/>
      </c>
      <c r="MF32" s="1563"/>
      <c r="MG32" s="1572">
        <f t="shared" si="163"/>
        <v>0</v>
      </c>
      <c r="MH32" s="1553"/>
      <c r="MI32" s="1571">
        <f t="shared" si="164"/>
        <v>0</v>
      </c>
      <c r="MJ32" s="1555">
        <f t="shared" si="164"/>
        <v>0</v>
      </c>
      <c r="MK32" s="1555">
        <f t="shared" si="164"/>
        <v>0</v>
      </c>
      <c r="ML32" s="1555">
        <f t="shared" si="164"/>
        <v>0</v>
      </c>
      <c r="MM32" s="1555">
        <f t="shared" si="164"/>
        <v>0</v>
      </c>
      <c r="MN32" s="1555">
        <f t="shared" si="164"/>
        <v>0</v>
      </c>
      <c r="MO32" s="1579">
        <f t="shared" si="164"/>
        <v>0</v>
      </c>
      <c r="MP32" s="38">
        <f t="shared" si="212"/>
        <v>0</v>
      </c>
      <c r="MQ32" s="1553"/>
      <c r="MR32" s="1557"/>
      <c r="MS32" s="1557"/>
      <c r="MT32" s="1557"/>
      <c r="MU32" s="1557"/>
      <c r="MV32" s="1557"/>
      <c r="MW32" s="1557"/>
      <c r="MX32" s="1557"/>
      <c r="MY32" s="1537"/>
      <c r="MZ32" s="1600"/>
      <c r="NA32" s="1553"/>
      <c r="NB32" s="1585">
        <f t="shared" si="166"/>
        <v>0</v>
      </c>
      <c r="NC32" s="1554">
        <f t="shared" si="167"/>
        <v>0</v>
      </c>
      <c r="ND32" s="1554">
        <f t="shared" si="168"/>
        <v>0</v>
      </c>
      <c r="NE32" s="1554">
        <f t="shared" si="169"/>
        <v>0</v>
      </c>
      <c r="NF32" s="1554">
        <f t="shared" si="170"/>
        <v>0</v>
      </c>
      <c r="NG32" s="1554">
        <f t="shared" si="171"/>
        <v>0</v>
      </c>
      <c r="NH32" s="1554">
        <f t="shared" si="172"/>
        <v>0</v>
      </c>
      <c r="NI32" s="1586">
        <f t="shared" si="173"/>
        <v>0</v>
      </c>
      <c r="NK32" s="5105"/>
      <c r="NL32" s="5105"/>
      <c r="NM32" s="5105"/>
      <c r="NN32" s="5105"/>
      <c r="NO32" s="5105"/>
      <c r="NP32" s="5105"/>
      <c r="NQ32" s="5105"/>
      <c r="NR32" s="5105"/>
      <c r="NS32" s="5105"/>
    </row>
    <row r="33" spans="3:383" s="1337" customFormat="1" ht="11.25" customHeight="1" thickBot="1">
      <c r="C33" s="1416" t="str">
        <f t="shared" si="139"/>
        <v>D</v>
      </c>
      <c r="D33" s="1450"/>
      <c r="E33" s="1450"/>
      <c r="F33" s="1450"/>
      <c r="G33" s="1450"/>
      <c r="H33" s="1450"/>
      <c r="I33" s="1451"/>
      <c r="J33" s="1340"/>
      <c r="L33" s="1279" t="str">
        <f t="shared" si="140"/>
        <v>D</v>
      </c>
      <c r="M33" s="1417">
        <f t="shared" si="141"/>
        <v>0</v>
      </c>
      <c r="N33" s="1417">
        <f t="shared" si="141"/>
        <v>0</v>
      </c>
      <c r="O33" s="1417">
        <f t="shared" si="141"/>
        <v>0</v>
      </c>
      <c r="P33" s="1417">
        <f t="shared" si="141"/>
        <v>0</v>
      </c>
      <c r="Q33" s="1417">
        <f t="shared" si="141"/>
        <v>0</v>
      </c>
      <c r="R33" s="1418"/>
      <c r="S33" s="1418"/>
      <c r="T33" s="1429"/>
      <c r="V33" s="1598"/>
      <c r="W33" s="1537"/>
      <c r="X33" s="1537"/>
      <c r="Y33" s="1537"/>
      <c r="Z33" s="1537"/>
      <c r="AA33" s="1537"/>
      <c r="AB33" s="1537"/>
      <c r="AC33" s="1537"/>
      <c r="AD33" s="1537"/>
      <c r="AE33" s="1537"/>
      <c r="AF33" s="1537"/>
      <c r="AG33" s="1537"/>
      <c r="AH33" s="1537"/>
      <c r="AI33" s="1537"/>
      <c r="AJ33" s="1537"/>
      <c r="AK33" s="1537"/>
      <c r="AL33" s="1537"/>
      <c r="AM33" s="1537"/>
      <c r="AN33" s="1537"/>
      <c r="AO33" s="1537"/>
      <c r="AP33" s="1537"/>
      <c r="AQ33" s="1537"/>
      <c r="AR33" s="1537"/>
      <c r="AS33" s="1537"/>
      <c r="AT33" s="1537"/>
      <c r="AU33" s="1537"/>
      <c r="AV33" s="1537"/>
      <c r="AW33" s="1537"/>
      <c r="AX33" s="1537"/>
      <c r="AY33" s="1537"/>
      <c r="AZ33" s="1537"/>
      <c r="BA33" s="1537"/>
      <c r="BB33" s="1537"/>
      <c r="BC33" s="1537"/>
      <c r="BD33" s="1537"/>
      <c r="BE33" s="1537"/>
      <c r="BF33" s="1537"/>
      <c r="BG33" s="1537"/>
      <c r="BH33" s="1537"/>
      <c r="BI33" s="1537"/>
      <c r="BJ33" s="1537"/>
      <c r="BK33" s="1537"/>
      <c r="BL33" s="1537"/>
      <c r="BM33" s="1537"/>
      <c r="BN33" s="1537"/>
      <c r="BO33" s="1537"/>
      <c r="BP33" s="1537"/>
      <c r="BQ33" s="1537"/>
      <c r="BR33" s="1537"/>
      <c r="BS33" s="1537"/>
      <c r="BT33" s="1537"/>
      <c r="BU33" s="1537"/>
      <c r="BV33" s="1537"/>
      <c r="BW33" s="1537"/>
      <c r="BX33" s="1537"/>
      <c r="BY33" s="1537"/>
      <c r="BZ33" s="1537"/>
      <c r="CA33" s="1537"/>
      <c r="CB33" s="1537"/>
      <c r="CC33" s="1537"/>
      <c r="CD33" s="1537"/>
      <c r="CE33" s="1537"/>
      <c r="CF33" s="1537"/>
      <c r="CG33" s="1537"/>
      <c r="CH33" s="1537"/>
      <c r="CI33" s="1537"/>
      <c r="CJ33" s="1537"/>
      <c r="CK33" s="1537"/>
      <c r="CL33" s="1537"/>
      <c r="CM33" s="5074"/>
      <c r="CN33" s="2401" t="str">
        <f>IF(CM32="","",(CM32&amp;(COUNTIF($CM$16:CM33,CM32))))</f>
        <v>09</v>
      </c>
      <c r="CO33" s="1471" t="str">
        <f t="shared" ref="CO33" si="223">CO32</f>
        <v/>
      </c>
      <c r="CP33" s="1420" t="str">
        <f t="shared" ref="CP33" si="224">DO32&amp;DP33</f>
        <v>D</v>
      </c>
      <c r="CQ33" s="1417">
        <f t="shared" si="142"/>
        <v>0</v>
      </c>
      <c r="CR33" s="1417">
        <f t="shared" si="143"/>
        <v>0</v>
      </c>
      <c r="CS33" s="1417">
        <f t="shared" si="144"/>
        <v>0</v>
      </c>
      <c r="CT33" s="1417">
        <f t="shared" si="145"/>
        <v>0</v>
      </c>
      <c r="CU33" s="1417">
        <f t="shared" si="146"/>
        <v>0</v>
      </c>
      <c r="CW33" s="1457" t="str">
        <f>IFERROR((VLOOKUP(CN33,'BİLGİ GİR'!$V$170:$AA$182,6,0)),"")</f>
        <v/>
      </c>
      <c r="CX33" s="5074"/>
      <c r="CY33" s="1427"/>
      <c r="CZ33" s="1444">
        <f>'BİLGİ GİR'!CC178</f>
        <v>0</v>
      </c>
      <c r="DA33" s="1446"/>
      <c r="DB33" s="1444">
        <f>'BİLGİ GİR'!CE178</f>
        <v>0</v>
      </c>
      <c r="DC33" s="1446"/>
      <c r="DD33" s="1444">
        <f>'BİLGİ GİR'!CG178</f>
        <v>0</v>
      </c>
      <c r="DE33" s="1446"/>
      <c r="DF33" s="1444">
        <f>'BİLGİ GİR'!CI178</f>
        <v>0</v>
      </c>
      <c r="DG33" s="1446"/>
      <c r="DH33" s="1444">
        <f>'BİLGİ GİR'!CK178</f>
        <v>0</v>
      </c>
      <c r="DI33" s="1446"/>
      <c r="DJ33" s="1444">
        <f>'BİLGİ GİR'!CM178</f>
        <v>0</v>
      </c>
      <c r="DK33" s="1446"/>
      <c r="DL33" s="1444">
        <f>'BİLGİ GİR'!CO178</f>
        <v>0</v>
      </c>
      <c r="DM33" s="1446"/>
      <c r="DN33" s="1285"/>
      <c r="DO33" s="5092"/>
      <c r="DP33" s="2270" t="s">
        <v>8</v>
      </c>
      <c r="DQ33" s="2241">
        <f t="shared" si="147"/>
        <v>0</v>
      </c>
      <c r="DR33" s="3857"/>
      <c r="DS33" s="2242">
        <f t="shared" si="46"/>
        <v>0</v>
      </c>
      <c r="DT33" s="3857"/>
      <c r="DU33" s="2242">
        <f t="shared" si="47"/>
        <v>0</v>
      </c>
      <c r="DV33" s="3857"/>
      <c r="DW33" s="2242">
        <f t="shared" si="48"/>
        <v>0</v>
      </c>
      <c r="DX33" s="3857"/>
      <c r="DY33" s="2242">
        <f t="shared" si="49"/>
        <v>0</v>
      </c>
      <c r="DZ33" s="3857"/>
      <c r="EA33" s="2243">
        <f t="shared" si="50"/>
        <v>0</v>
      </c>
      <c r="EB33" s="3857"/>
      <c r="EC33" s="2245">
        <f t="shared" si="148"/>
        <v>0</v>
      </c>
      <c r="ED33" s="3857"/>
      <c r="EE33" s="2241">
        <f t="shared" si="149"/>
        <v>0</v>
      </c>
      <c r="EF33" s="3857"/>
      <c r="EG33" s="2242">
        <f t="shared" si="51"/>
        <v>0</v>
      </c>
      <c r="EH33" s="3857"/>
      <c r="EI33" s="2242">
        <f t="shared" si="52"/>
        <v>0</v>
      </c>
      <c r="EJ33" s="3857"/>
      <c r="EK33" s="2242">
        <f t="shared" si="53"/>
        <v>0</v>
      </c>
      <c r="EL33" s="3857"/>
      <c r="EM33" s="2242">
        <f t="shared" si="54"/>
        <v>0</v>
      </c>
      <c r="EN33" s="3857"/>
      <c r="EO33" s="2243">
        <f t="shared" si="55"/>
        <v>0</v>
      </c>
      <c r="EP33" s="3857"/>
      <c r="EQ33" s="2245">
        <f t="shared" si="56"/>
        <v>0</v>
      </c>
      <c r="ER33" s="3857"/>
      <c r="ES33" s="2241">
        <f t="shared" si="150"/>
        <v>0</v>
      </c>
      <c r="ET33" s="3857"/>
      <c r="EU33" s="2242">
        <f t="shared" si="57"/>
        <v>0</v>
      </c>
      <c r="EV33" s="3857"/>
      <c r="EW33" s="2242">
        <f t="shared" si="58"/>
        <v>0</v>
      </c>
      <c r="EX33" s="3857"/>
      <c r="EY33" s="2242">
        <f t="shared" si="59"/>
        <v>0</v>
      </c>
      <c r="EZ33" s="3857"/>
      <c r="FA33" s="2242">
        <f t="shared" si="60"/>
        <v>0</v>
      </c>
      <c r="FB33" s="3857"/>
      <c r="FC33" s="2243">
        <f t="shared" si="61"/>
        <v>0</v>
      </c>
      <c r="FD33" s="2244"/>
      <c r="FE33" s="2245">
        <f t="shared" si="62"/>
        <v>0</v>
      </c>
      <c r="FF33" s="2244"/>
      <c r="FG33" s="2241">
        <f t="shared" si="151"/>
        <v>0</v>
      </c>
      <c r="FH33" s="3857"/>
      <c r="FI33" s="2242">
        <f t="shared" si="63"/>
        <v>0</v>
      </c>
      <c r="FJ33" s="3857"/>
      <c r="FK33" s="2242">
        <f t="shared" si="64"/>
        <v>0</v>
      </c>
      <c r="FL33" s="3857"/>
      <c r="FM33" s="2242">
        <f t="shared" si="65"/>
        <v>0</v>
      </c>
      <c r="FN33" s="3857"/>
      <c r="FO33" s="2242">
        <f t="shared" si="66"/>
        <v>0</v>
      </c>
      <c r="FP33" s="3857"/>
      <c r="FQ33" s="2243">
        <f t="shared" si="67"/>
        <v>0</v>
      </c>
      <c r="FR33" s="3857"/>
      <c r="FS33" s="2245">
        <f t="shared" si="68"/>
        <v>0</v>
      </c>
      <c r="FT33" s="3857"/>
      <c r="FU33" s="2241">
        <f t="shared" si="152"/>
        <v>0</v>
      </c>
      <c r="FV33" s="3857"/>
      <c r="FW33" s="2242">
        <f t="shared" si="69"/>
        <v>0</v>
      </c>
      <c r="FX33" s="3857"/>
      <c r="FY33" s="2242">
        <f t="shared" si="70"/>
        <v>0</v>
      </c>
      <c r="FZ33" s="3857"/>
      <c r="GA33" s="2242">
        <f t="shared" si="71"/>
        <v>0</v>
      </c>
      <c r="GB33" s="3857"/>
      <c r="GC33" s="2242">
        <f t="shared" si="72"/>
        <v>0</v>
      </c>
      <c r="GD33" s="3857"/>
      <c r="GE33" s="2243">
        <f t="shared" si="73"/>
        <v>0</v>
      </c>
      <c r="GF33" s="3857"/>
      <c r="GG33" s="2245">
        <f t="shared" si="74"/>
        <v>0</v>
      </c>
      <c r="GH33" s="3863"/>
      <c r="GK33" s="4109"/>
      <c r="GL33" s="1487" t="str">
        <f t="shared" si="153"/>
        <v/>
      </c>
      <c r="GM33" s="1515"/>
      <c r="GN33" s="1487" t="str">
        <f t="shared" si="75"/>
        <v/>
      </c>
      <c r="GO33" s="1515"/>
      <c r="GP33" s="1487" t="str">
        <f t="shared" si="76"/>
        <v/>
      </c>
      <c r="GQ33" s="1515"/>
      <c r="GR33" s="1487" t="str">
        <f t="shared" si="77"/>
        <v/>
      </c>
      <c r="GS33" s="1515"/>
      <c r="GT33" s="1487" t="str">
        <f t="shared" si="78"/>
        <v/>
      </c>
      <c r="GU33" s="1500"/>
      <c r="GV33" s="1497" t="str">
        <f t="shared" si="154"/>
        <v/>
      </c>
      <c r="GW33" s="1515"/>
      <c r="GX33" s="1487" t="str">
        <f t="shared" si="155"/>
        <v/>
      </c>
      <c r="GY33" s="1517"/>
      <c r="GZ33" s="1494" t="str">
        <f t="shared" si="156"/>
        <v/>
      </c>
      <c r="HA33" s="1515"/>
      <c r="HB33" s="1490" t="str">
        <f t="shared" si="79"/>
        <v/>
      </c>
      <c r="HC33" s="1515"/>
      <c r="HD33" s="1490" t="str">
        <f t="shared" si="80"/>
        <v/>
      </c>
      <c r="HE33" s="1515"/>
      <c r="HF33" s="1490" t="str">
        <f t="shared" si="81"/>
        <v/>
      </c>
      <c r="HG33" s="1515"/>
      <c r="HH33" s="1490" t="str">
        <f t="shared" si="82"/>
        <v/>
      </c>
      <c r="HI33" s="1500"/>
      <c r="HJ33" s="1506" t="str">
        <f t="shared" si="83"/>
        <v/>
      </c>
      <c r="HK33" s="1515"/>
      <c r="HL33" s="1490" t="str">
        <f t="shared" si="157"/>
        <v/>
      </c>
      <c r="HM33" s="1517"/>
      <c r="HN33" s="1503" t="str">
        <f t="shared" si="84"/>
        <v/>
      </c>
      <c r="HO33" s="1515"/>
      <c r="HP33" s="1487" t="str">
        <f t="shared" si="85"/>
        <v/>
      </c>
      <c r="HQ33" s="1515"/>
      <c r="HR33" s="1487" t="str">
        <f t="shared" si="86"/>
        <v/>
      </c>
      <c r="HS33" s="1515"/>
      <c r="HT33" s="1487" t="str">
        <f t="shared" si="87"/>
        <v/>
      </c>
      <c r="HU33" s="1515"/>
      <c r="HV33" s="1487" t="str">
        <f t="shared" si="88"/>
        <v/>
      </c>
      <c r="HW33" s="1500"/>
      <c r="HX33" s="1497" t="str">
        <f t="shared" si="89"/>
        <v/>
      </c>
      <c r="HY33" s="1515"/>
      <c r="HZ33" s="1487" t="str">
        <f t="shared" si="90"/>
        <v/>
      </c>
      <c r="IA33" s="1517"/>
      <c r="IB33" s="1494" t="str">
        <f t="shared" si="91"/>
        <v/>
      </c>
      <c r="IC33" s="1515"/>
      <c r="ID33" s="1490" t="str">
        <f t="shared" si="92"/>
        <v/>
      </c>
      <c r="IE33" s="1515"/>
      <c r="IF33" s="1490" t="str">
        <f t="shared" si="93"/>
        <v/>
      </c>
      <c r="IG33" s="1515"/>
      <c r="IH33" s="1490" t="str">
        <f t="shared" si="94"/>
        <v/>
      </c>
      <c r="II33" s="1515"/>
      <c r="IJ33" s="1490" t="str">
        <f t="shared" si="95"/>
        <v/>
      </c>
      <c r="IK33" s="1500"/>
      <c r="IL33" s="1506" t="str">
        <f t="shared" si="96"/>
        <v/>
      </c>
      <c r="IM33" s="1515"/>
      <c r="IN33" s="1490" t="str">
        <f t="shared" si="97"/>
        <v/>
      </c>
      <c r="IO33" s="1517"/>
      <c r="IP33" s="1509" t="str">
        <f t="shared" si="98"/>
        <v/>
      </c>
      <c r="IQ33" s="1515"/>
      <c r="IR33" s="1422" t="str">
        <f t="shared" si="99"/>
        <v/>
      </c>
      <c r="IS33" s="1515"/>
      <c r="IT33" s="1422" t="str">
        <f t="shared" si="100"/>
        <v/>
      </c>
      <c r="IU33" s="1515"/>
      <c r="IV33" s="1422" t="str">
        <f t="shared" si="101"/>
        <v/>
      </c>
      <c r="IW33" s="1515"/>
      <c r="IX33" s="1422" t="str">
        <f t="shared" si="102"/>
        <v/>
      </c>
      <c r="IY33" s="1500"/>
      <c r="IZ33" s="1512" t="str">
        <f t="shared" si="103"/>
        <v/>
      </c>
      <c r="JA33" s="1515"/>
      <c r="JB33" s="1422" t="str">
        <f t="shared" si="104"/>
        <v/>
      </c>
      <c r="JC33" s="1517"/>
      <c r="JE33" s="1571">
        <f t="shared" si="158"/>
        <v>0</v>
      </c>
      <c r="JF33" s="1555">
        <f t="shared" si="159"/>
        <v>0</v>
      </c>
      <c r="JG33" s="1555">
        <f t="shared" si="160"/>
        <v>0</v>
      </c>
      <c r="JH33" s="1555">
        <f t="shared" si="161"/>
        <v>0</v>
      </c>
      <c r="JI33" s="1579">
        <f t="shared" si="162"/>
        <v>0</v>
      </c>
      <c r="JJ33" s="1549"/>
      <c r="JK33" s="1549"/>
      <c r="JL33" s="38"/>
      <c r="JM33" s="1553"/>
      <c r="JN33" s="4182"/>
      <c r="JO33" s="1604" t="str">
        <f t="shared" si="178"/>
        <v/>
      </c>
      <c r="JP33" s="1563"/>
      <c r="JQ33" s="1563" t="str">
        <f t="shared" si="105"/>
        <v/>
      </c>
      <c r="JR33" s="1563"/>
      <c r="JS33" s="1563" t="str">
        <f t="shared" si="106"/>
        <v/>
      </c>
      <c r="JT33" s="1563"/>
      <c r="JU33" s="1563" t="str">
        <f t="shared" si="107"/>
        <v/>
      </c>
      <c r="JV33" s="1563"/>
      <c r="JW33" s="1563" t="str">
        <f t="shared" si="108"/>
        <v/>
      </c>
      <c r="JX33" s="1563"/>
      <c r="JY33" s="1563" t="str">
        <f t="shared" si="109"/>
        <v/>
      </c>
      <c r="JZ33" s="1563"/>
      <c r="KA33" s="1563" t="str">
        <f t="shared" si="110"/>
        <v/>
      </c>
      <c r="KB33" s="1563"/>
      <c r="KC33" s="1563" t="str">
        <f t="shared" si="111"/>
        <v/>
      </c>
      <c r="KD33" s="1563"/>
      <c r="KE33" s="1563" t="str">
        <f t="shared" si="112"/>
        <v/>
      </c>
      <c r="KF33" s="1563"/>
      <c r="KG33" s="1563" t="str">
        <f t="shared" si="113"/>
        <v/>
      </c>
      <c r="KH33" s="1563"/>
      <c r="KI33" s="1563" t="str">
        <f t="shared" si="114"/>
        <v/>
      </c>
      <c r="KJ33" s="1563"/>
      <c r="KK33" s="1563" t="str">
        <f t="shared" si="115"/>
        <v/>
      </c>
      <c r="KL33" s="1563"/>
      <c r="KM33" s="1563" t="str">
        <f t="shared" si="116"/>
        <v/>
      </c>
      <c r="KN33" s="1563"/>
      <c r="KO33" s="1563" t="str">
        <f t="shared" si="117"/>
        <v/>
      </c>
      <c r="KP33" s="1563"/>
      <c r="KQ33" s="1563" t="str">
        <f t="shared" si="118"/>
        <v/>
      </c>
      <c r="KR33" s="1563"/>
      <c r="KS33" s="1563" t="str">
        <f t="shared" si="119"/>
        <v/>
      </c>
      <c r="KT33" s="1563"/>
      <c r="KU33" s="1563" t="str">
        <f t="shared" si="179"/>
        <v/>
      </c>
      <c r="KV33" s="1563"/>
      <c r="KW33" s="1563" t="str">
        <f t="shared" si="120"/>
        <v/>
      </c>
      <c r="KX33" s="1563"/>
      <c r="KY33" s="1563" t="str">
        <f t="shared" si="121"/>
        <v/>
      </c>
      <c r="KZ33" s="1563"/>
      <c r="LA33" s="1563" t="str">
        <f t="shared" si="122"/>
        <v/>
      </c>
      <c r="LB33" s="1563"/>
      <c r="LC33" s="1563" t="str">
        <f t="shared" si="123"/>
        <v/>
      </c>
      <c r="LD33" s="1563"/>
      <c r="LE33" s="1563" t="str">
        <f t="shared" si="124"/>
        <v/>
      </c>
      <c r="LF33" s="1563"/>
      <c r="LG33" s="1563" t="str">
        <f t="shared" si="125"/>
        <v/>
      </c>
      <c r="LH33" s="1563"/>
      <c r="LI33" s="1563" t="str">
        <f t="shared" si="126"/>
        <v/>
      </c>
      <c r="LJ33" s="1563"/>
      <c r="LK33" s="1563" t="str">
        <f t="shared" si="127"/>
        <v/>
      </c>
      <c r="LL33" s="1563"/>
      <c r="LM33" s="1563" t="str">
        <f t="shared" si="128"/>
        <v/>
      </c>
      <c r="LN33" s="1563"/>
      <c r="LO33" s="1563" t="str">
        <f t="shared" si="129"/>
        <v/>
      </c>
      <c r="LP33" s="1563"/>
      <c r="LQ33" s="1563" t="str">
        <f t="shared" si="130"/>
        <v/>
      </c>
      <c r="LR33" s="1563"/>
      <c r="LS33" s="1563" t="str">
        <f t="shared" si="131"/>
        <v/>
      </c>
      <c r="LT33" s="1563"/>
      <c r="LU33" s="1563" t="str">
        <f t="shared" si="132"/>
        <v/>
      </c>
      <c r="LV33" s="1563"/>
      <c r="LW33" s="1563" t="str">
        <f t="shared" si="133"/>
        <v/>
      </c>
      <c r="LX33" s="1563"/>
      <c r="LY33" s="1563" t="str">
        <f t="shared" si="134"/>
        <v/>
      </c>
      <c r="LZ33" s="1563"/>
      <c r="MA33" s="1563" t="str">
        <f t="shared" si="135"/>
        <v/>
      </c>
      <c r="MB33" s="1563"/>
      <c r="MC33" s="1563" t="str">
        <f t="shared" si="136"/>
        <v/>
      </c>
      <c r="MD33" s="1563"/>
      <c r="ME33" s="1563" t="str">
        <f t="shared" si="137"/>
        <v/>
      </c>
      <c r="MF33" s="1563"/>
      <c r="MG33" s="1572">
        <f t="shared" si="163"/>
        <v>0</v>
      </c>
      <c r="MH33" s="1553"/>
      <c r="MI33" s="1571">
        <f t="shared" si="164"/>
        <v>0</v>
      </c>
      <c r="MJ33" s="1555">
        <f t="shared" si="164"/>
        <v>0</v>
      </c>
      <c r="MK33" s="1555">
        <f t="shared" si="164"/>
        <v>0</v>
      </c>
      <c r="ML33" s="1555">
        <f t="shared" si="164"/>
        <v>0</v>
      </c>
      <c r="MM33" s="1555">
        <f t="shared" si="164"/>
        <v>0</v>
      </c>
      <c r="MN33" s="1555">
        <f t="shared" si="164"/>
        <v>0</v>
      </c>
      <c r="MO33" s="1579">
        <f t="shared" si="164"/>
        <v>0</v>
      </c>
      <c r="MP33" s="38">
        <f t="shared" si="212"/>
        <v>0</v>
      </c>
      <c r="MQ33" s="1553"/>
      <c r="MR33" s="1557"/>
      <c r="MS33" s="1557"/>
      <c r="MT33" s="1557"/>
      <c r="MU33" s="1557"/>
      <c r="MV33" s="1557"/>
      <c r="MW33" s="1557"/>
      <c r="MX33" s="1557"/>
      <c r="MY33" s="1537"/>
      <c r="MZ33" s="1600"/>
      <c r="NA33" s="1553"/>
      <c r="NB33" s="1585">
        <f t="shared" si="166"/>
        <v>0</v>
      </c>
      <c r="NC33" s="1554">
        <f t="shared" si="167"/>
        <v>0</v>
      </c>
      <c r="ND33" s="1554">
        <f t="shared" si="168"/>
        <v>0</v>
      </c>
      <c r="NE33" s="1554">
        <f t="shared" si="169"/>
        <v>0</v>
      </c>
      <c r="NF33" s="1554">
        <f t="shared" si="170"/>
        <v>0</v>
      </c>
      <c r="NG33" s="1554">
        <f t="shared" si="171"/>
        <v>0</v>
      </c>
      <c r="NH33" s="1554">
        <f t="shared" si="172"/>
        <v>0</v>
      </c>
      <c r="NI33" s="1586">
        <f t="shared" si="173"/>
        <v>0</v>
      </c>
      <c r="NK33" s="5105"/>
      <c r="NL33" s="5105"/>
      <c r="NM33" s="5105"/>
      <c r="NN33" s="5105"/>
      <c r="NO33" s="5105"/>
      <c r="NP33" s="5105"/>
      <c r="NQ33" s="5105"/>
      <c r="NR33" s="5105"/>
      <c r="NS33" s="5105"/>
    </row>
    <row r="34" spans="3:383" s="1337" customFormat="1" ht="11.25" customHeight="1" thickBot="1">
      <c r="C34" s="1416" t="str">
        <f t="shared" si="139"/>
        <v>T</v>
      </c>
      <c r="D34" s="1450"/>
      <c r="E34" s="1450"/>
      <c r="F34" s="1450"/>
      <c r="G34" s="1450"/>
      <c r="H34" s="1450"/>
      <c r="I34" s="1451"/>
      <c r="J34" s="1340"/>
      <c r="L34" s="1279" t="str">
        <f t="shared" si="140"/>
        <v>T</v>
      </c>
      <c r="M34" s="1417">
        <f t="shared" si="141"/>
        <v>0</v>
      </c>
      <c r="N34" s="1417">
        <f t="shared" si="141"/>
        <v>0</v>
      </c>
      <c r="O34" s="1417">
        <f t="shared" si="141"/>
        <v>0</v>
      </c>
      <c r="P34" s="1417">
        <f t="shared" si="141"/>
        <v>0</v>
      </c>
      <c r="Q34" s="1417">
        <f t="shared" si="141"/>
        <v>0</v>
      </c>
      <c r="R34" s="1418"/>
      <c r="S34" s="1418"/>
      <c r="T34" s="1429"/>
      <c r="V34" s="1598"/>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1537"/>
      <c r="AV34" s="1537"/>
      <c r="AW34" s="1537"/>
      <c r="AX34" s="1537"/>
      <c r="AY34" s="1537"/>
      <c r="AZ34" s="1537"/>
      <c r="BA34" s="1537"/>
      <c r="BB34" s="1537"/>
      <c r="BC34" s="1537"/>
      <c r="BD34" s="1537"/>
      <c r="BE34" s="1537"/>
      <c r="BF34" s="1537"/>
      <c r="BG34" s="1537"/>
      <c r="BH34" s="1537"/>
      <c r="BI34" s="1537"/>
      <c r="BJ34" s="1537"/>
      <c r="BK34" s="1537"/>
      <c r="BL34" s="1537"/>
      <c r="BM34" s="1537"/>
      <c r="BN34" s="1537"/>
      <c r="BO34" s="1537"/>
      <c r="BP34" s="1537"/>
      <c r="BQ34" s="1537"/>
      <c r="BR34" s="1537"/>
      <c r="BS34" s="1537"/>
      <c r="BT34" s="1537"/>
      <c r="BU34" s="1537"/>
      <c r="BV34" s="1537"/>
      <c r="BW34" s="1537"/>
      <c r="BX34" s="1537"/>
      <c r="BY34" s="1537"/>
      <c r="BZ34" s="1537"/>
      <c r="CA34" s="1537"/>
      <c r="CB34" s="1537"/>
      <c r="CC34" s="1537"/>
      <c r="CD34" s="1537"/>
      <c r="CE34" s="1537"/>
      <c r="CF34" s="1537"/>
      <c r="CG34" s="1537"/>
      <c r="CH34" s="1537"/>
      <c r="CI34" s="1537"/>
      <c r="CJ34" s="1537"/>
      <c r="CK34" s="1537"/>
      <c r="CL34" s="1537"/>
      <c r="CM34" s="5073">
        <f>'BİLGİ GİR'!F179</f>
        <v>0</v>
      </c>
      <c r="CN34" s="2401" t="str">
        <f>IF(CM34="","",(CM34&amp;(COUNTIF($CM$16:CM35,CM34))))</f>
        <v>010</v>
      </c>
      <c r="CO34" s="1471" t="str">
        <f t="shared" ref="CO34" si="225">DO34</f>
        <v/>
      </c>
      <c r="CP34" s="1420" t="str">
        <f t="shared" ref="CP34" si="226">DO34&amp;DP34</f>
        <v>T</v>
      </c>
      <c r="CQ34" s="1417">
        <f t="shared" si="142"/>
        <v>0</v>
      </c>
      <c r="CR34" s="1417">
        <f t="shared" si="143"/>
        <v>0</v>
      </c>
      <c r="CS34" s="1417">
        <f t="shared" si="144"/>
        <v>0</v>
      </c>
      <c r="CT34" s="1417">
        <f t="shared" si="145"/>
        <v>0</v>
      </c>
      <c r="CU34" s="1417">
        <f t="shared" si="146"/>
        <v>0</v>
      </c>
      <c r="CW34" s="1457" t="str">
        <f>IFERROR((VLOOKUP(CN34,'BİLGİ GİR'!$V$170:$AA$182,6,0)),"")</f>
        <v/>
      </c>
      <c r="CX34" s="5073" t="str">
        <f>'BİLGİ GİR'!F179&amp;CHAR(10)&amp;'BİLGİ GİR'!K179&amp;"-"&amp;'BİLGİ GİR'!L179&amp;"-"&amp;'BİLGİ GİR'!M179</f>
        <v xml:space="preserve">
--</v>
      </c>
      <c r="CY34" s="1421"/>
      <c r="CZ34" s="1442">
        <f>'BİLGİ GİR'!CB179</f>
        <v>0</v>
      </c>
      <c r="DA34" s="1445"/>
      <c r="DB34" s="1442">
        <f>'BİLGİ GİR'!CD179</f>
        <v>0</v>
      </c>
      <c r="DC34" s="1445"/>
      <c r="DD34" s="1442">
        <f>'BİLGİ GİR'!CF179</f>
        <v>0</v>
      </c>
      <c r="DE34" s="1445"/>
      <c r="DF34" s="1442">
        <f>'BİLGİ GİR'!CH179</f>
        <v>0</v>
      </c>
      <c r="DG34" s="1445"/>
      <c r="DH34" s="1442">
        <f>'BİLGİ GİR'!CJ179</f>
        <v>0</v>
      </c>
      <c r="DI34" s="1445"/>
      <c r="DJ34" s="1442">
        <f>'BİLGİ GİR'!CL179</f>
        <v>0</v>
      </c>
      <c r="DK34" s="1445"/>
      <c r="DL34" s="1442">
        <f>'BİLGİ GİR'!CN179</f>
        <v>0</v>
      </c>
      <c r="DM34" s="1445"/>
      <c r="DN34" s="1285"/>
      <c r="DO34" s="5091" t="str">
        <f t="shared" ref="DO34" si="227">IF(CX34="
--","",CX34)</f>
        <v/>
      </c>
      <c r="DP34" s="2271" t="s">
        <v>7</v>
      </c>
      <c r="DQ34" s="2246">
        <f t="shared" si="147"/>
        <v>0</v>
      </c>
      <c r="DR34" s="3858"/>
      <c r="DS34" s="2247">
        <f t="shared" si="46"/>
        <v>0</v>
      </c>
      <c r="DT34" s="3858"/>
      <c r="DU34" s="2247">
        <f t="shared" si="47"/>
        <v>0</v>
      </c>
      <c r="DV34" s="3858"/>
      <c r="DW34" s="2247">
        <f t="shared" si="48"/>
        <v>0</v>
      </c>
      <c r="DX34" s="3858"/>
      <c r="DY34" s="2247">
        <f t="shared" si="49"/>
        <v>0</v>
      </c>
      <c r="DZ34" s="3858"/>
      <c r="EA34" s="2248">
        <f t="shared" si="50"/>
        <v>0</v>
      </c>
      <c r="EB34" s="3858"/>
      <c r="EC34" s="2250">
        <f t="shared" si="148"/>
        <v>0</v>
      </c>
      <c r="ED34" s="3858"/>
      <c r="EE34" s="2246">
        <f t="shared" si="149"/>
        <v>0</v>
      </c>
      <c r="EF34" s="3858"/>
      <c r="EG34" s="2247">
        <f t="shared" si="51"/>
        <v>0</v>
      </c>
      <c r="EH34" s="3858"/>
      <c r="EI34" s="2247">
        <f t="shared" si="52"/>
        <v>0</v>
      </c>
      <c r="EJ34" s="3858"/>
      <c r="EK34" s="2247">
        <f t="shared" si="53"/>
        <v>0</v>
      </c>
      <c r="EL34" s="3858"/>
      <c r="EM34" s="2247">
        <f t="shared" si="54"/>
        <v>0</v>
      </c>
      <c r="EN34" s="3858"/>
      <c r="EO34" s="2248">
        <f t="shared" si="55"/>
        <v>0</v>
      </c>
      <c r="EP34" s="3858"/>
      <c r="EQ34" s="2250">
        <f t="shared" si="56"/>
        <v>0</v>
      </c>
      <c r="ER34" s="3858"/>
      <c r="ES34" s="2246">
        <f t="shared" si="150"/>
        <v>0</v>
      </c>
      <c r="ET34" s="3858"/>
      <c r="EU34" s="2247">
        <f t="shared" si="57"/>
        <v>0</v>
      </c>
      <c r="EV34" s="3858"/>
      <c r="EW34" s="2247">
        <f t="shared" si="58"/>
        <v>0</v>
      </c>
      <c r="EX34" s="3858"/>
      <c r="EY34" s="2247">
        <f t="shared" si="59"/>
        <v>0</v>
      </c>
      <c r="EZ34" s="3858"/>
      <c r="FA34" s="2247">
        <f t="shared" si="60"/>
        <v>0</v>
      </c>
      <c r="FB34" s="3858"/>
      <c r="FC34" s="2248">
        <f t="shared" si="61"/>
        <v>0</v>
      </c>
      <c r="FD34" s="2249"/>
      <c r="FE34" s="2250">
        <f t="shared" si="62"/>
        <v>0</v>
      </c>
      <c r="FF34" s="2249"/>
      <c r="FG34" s="2246">
        <f t="shared" si="151"/>
        <v>0</v>
      </c>
      <c r="FH34" s="3858"/>
      <c r="FI34" s="2247">
        <f t="shared" si="63"/>
        <v>0</v>
      </c>
      <c r="FJ34" s="3858"/>
      <c r="FK34" s="2247">
        <f t="shared" si="64"/>
        <v>0</v>
      </c>
      <c r="FL34" s="3858"/>
      <c r="FM34" s="2247">
        <f t="shared" si="65"/>
        <v>0</v>
      </c>
      <c r="FN34" s="3858"/>
      <c r="FO34" s="2247">
        <f t="shared" si="66"/>
        <v>0</v>
      </c>
      <c r="FP34" s="3858"/>
      <c r="FQ34" s="2248">
        <f t="shared" si="67"/>
        <v>0</v>
      </c>
      <c r="FR34" s="3858"/>
      <c r="FS34" s="2250">
        <f t="shared" si="68"/>
        <v>0</v>
      </c>
      <c r="FT34" s="3858"/>
      <c r="FU34" s="2246">
        <f t="shared" si="152"/>
        <v>0</v>
      </c>
      <c r="FV34" s="3858"/>
      <c r="FW34" s="2247">
        <f t="shared" si="69"/>
        <v>0</v>
      </c>
      <c r="FX34" s="3858"/>
      <c r="FY34" s="2247">
        <f t="shared" si="70"/>
        <v>0</v>
      </c>
      <c r="FZ34" s="3858"/>
      <c r="GA34" s="2247">
        <f t="shared" si="71"/>
        <v>0</v>
      </c>
      <c r="GB34" s="3858"/>
      <c r="GC34" s="2247">
        <f t="shared" si="72"/>
        <v>0</v>
      </c>
      <c r="GD34" s="3858"/>
      <c r="GE34" s="2248">
        <f t="shared" si="73"/>
        <v>0</v>
      </c>
      <c r="GF34" s="3858"/>
      <c r="GG34" s="2250">
        <f t="shared" si="74"/>
        <v>0</v>
      </c>
      <c r="GH34" s="3864"/>
      <c r="GK34" s="4108" t="str">
        <f t="shared" ref="GK34" si="228">DO34</f>
        <v/>
      </c>
      <c r="GL34" s="1487" t="str">
        <f t="shared" si="153"/>
        <v/>
      </c>
      <c r="GM34" s="1515"/>
      <c r="GN34" s="1487" t="str">
        <f t="shared" si="75"/>
        <v/>
      </c>
      <c r="GO34" s="1515"/>
      <c r="GP34" s="1487" t="str">
        <f t="shared" si="76"/>
        <v/>
      </c>
      <c r="GQ34" s="1515"/>
      <c r="GR34" s="1487" t="str">
        <f t="shared" si="77"/>
        <v/>
      </c>
      <c r="GS34" s="1515"/>
      <c r="GT34" s="1487" t="str">
        <f t="shared" si="78"/>
        <v/>
      </c>
      <c r="GU34" s="1500"/>
      <c r="GV34" s="1497" t="str">
        <f t="shared" si="154"/>
        <v/>
      </c>
      <c r="GW34" s="1515"/>
      <c r="GX34" s="1487" t="str">
        <f t="shared" si="155"/>
        <v/>
      </c>
      <c r="GY34" s="1517"/>
      <c r="GZ34" s="1494" t="str">
        <f t="shared" si="156"/>
        <v/>
      </c>
      <c r="HA34" s="1515"/>
      <c r="HB34" s="1490" t="str">
        <f t="shared" si="79"/>
        <v/>
      </c>
      <c r="HC34" s="1515"/>
      <c r="HD34" s="1490" t="str">
        <f t="shared" si="80"/>
        <v/>
      </c>
      <c r="HE34" s="1515"/>
      <c r="HF34" s="1490" t="str">
        <f t="shared" si="81"/>
        <v/>
      </c>
      <c r="HG34" s="1515"/>
      <c r="HH34" s="1490" t="str">
        <f t="shared" si="82"/>
        <v/>
      </c>
      <c r="HI34" s="1500"/>
      <c r="HJ34" s="1506" t="str">
        <f t="shared" si="83"/>
        <v/>
      </c>
      <c r="HK34" s="1515"/>
      <c r="HL34" s="1490" t="str">
        <f t="shared" si="157"/>
        <v/>
      </c>
      <c r="HM34" s="1517"/>
      <c r="HN34" s="1503" t="str">
        <f t="shared" si="84"/>
        <v/>
      </c>
      <c r="HO34" s="1515"/>
      <c r="HP34" s="1487" t="str">
        <f t="shared" si="85"/>
        <v/>
      </c>
      <c r="HQ34" s="1515"/>
      <c r="HR34" s="1487" t="str">
        <f t="shared" si="86"/>
        <v/>
      </c>
      <c r="HS34" s="1515"/>
      <c r="HT34" s="1487" t="str">
        <f t="shared" si="87"/>
        <v/>
      </c>
      <c r="HU34" s="1515"/>
      <c r="HV34" s="1487" t="str">
        <f t="shared" si="88"/>
        <v/>
      </c>
      <c r="HW34" s="1500"/>
      <c r="HX34" s="1497" t="str">
        <f t="shared" si="89"/>
        <v/>
      </c>
      <c r="HY34" s="1515"/>
      <c r="HZ34" s="1487" t="str">
        <f t="shared" si="90"/>
        <v/>
      </c>
      <c r="IA34" s="1517"/>
      <c r="IB34" s="1494" t="str">
        <f t="shared" si="91"/>
        <v/>
      </c>
      <c r="IC34" s="1515"/>
      <c r="ID34" s="1490" t="str">
        <f t="shared" si="92"/>
        <v/>
      </c>
      <c r="IE34" s="1515"/>
      <c r="IF34" s="1490" t="str">
        <f t="shared" si="93"/>
        <v/>
      </c>
      <c r="IG34" s="1515"/>
      <c r="IH34" s="1490" t="str">
        <f t="shared" si="94"/>
        <v/>
      </c>
      <c r="II34" s="1515"/>
      <c r="IJ34" s="1490" t="str">
        <f t="shared" si="95"/>
        <v/>
      </c>
      <c r="IK34" s="1500"/>
      <c r="IL34" s="1506" t="str">
        <f t="shared" si="96"/>
        <v/>
      </c>
      <c r="IM34" s="1515"/>
      <c r="IN34" s="1490" t="str">
        <f t="shared" si="97"/>
        <v/>
      </c>
      <c r="IO34" s="1517"/>
      <c r="IP34" s="1509" t="str">
        <f t="shared" si="98"/>
        <v/>
      </c>
      <c r="IQ34" s="1515"/>
      <c r="IR34" s="1422" t="str">
        <f t="shared" si="99"/>
        <v/>
      </c>
      <c r="IS34" s="1515"/>
      <c r="IT34" s="1422" t="str">
        <f t="shared" si="100"/>
        <v/>
      </c>
      <c r="IU34" s="1515"/>
      <c r="IV34" s="1422" t="str">
        <f t="shared" si="101"/>
        <v/>
      </c>
      <c r="IW34" s="1515"/>
      <c r="IX34" s="1422" t="str">
        <f t="shared" si="102"/>
        <v/>
      </c>
      <c r="IY34" s="1500"/>
      <c r="IZ34" s="1512" t="str">
        <f t="shared" si="103"/>
        <v/>
      </c>
      <c r="JA34" s="1515"/>
      <c r="JB34" s="1422" t="str">
        <f t="shared" si="104"/>
        <v/>
      </c>
      <c r="JC34" s="1517"/>
      <c r="JE34" s="1571">
        <f t="shared" si="158"/>
        <v>0</v>
      </c>
      <c r="JF34" s="1555">
        <f t="shared" si="159"/>
        <v>0</v>
      </c>
      <c r="JG34" s="1555">
        <f t="shared" si="160"/>
        <v>0</v>
      </c>
      <c r="JH34" s="1555">
        <f t="shared" si="161"/>
        <v>0</v>
      </c>
      <c r="JI34" s="1579">
        <f t="shared" si="162"/>
        <v>0</v>
      </c>
      <c r="JJ34" s="1549"/>
      <c r="JK34" s="1549"/>
      <c r="JL34" s="38"/>
      <c r="JM34" s="1553"/>
      <c r="JN34" s="4182"/>
      <c r="JO34" s="1604" t="str">
        <f t="shared" si="178"/>
        <v/>
      </c>
      <c r="JP34" s="1563"/>
      <c r="JQ34" s="1563" t="str">
        <f t="shared" si="105"/>
        <v/>
      </c>
      <c r="JR34" s="1563"/>
      <c r="JS34" s="1563" t="str">
        <f t="shared" si="106"/>
        <v/>
      </c>
      <c r="JT34" s="1563"/>
      <c r="JU34" s="1563" t="str">
        <f t="shared" si="107"/>
        <v/>
      </c>
      <c r="JV34" s="1563"/>
      <c r="JW34" s="1563" t="str">
        <f t="shared" si="108"/>
        <v/>
      </c>
      <c r="JX34" s="1563"/>
      <c r="JY34" s="1563" t="str">
        <f t="shared" si="109"/>
        <v/>
      </c>
      <c r="JZ34" s="1563"/>
      <c r="KA34" s="1563" t="str">
        <f t="shared" si="110"/>
        <v/>
      </c>
      <c r="KB34" s="1563"/>
      <c r="KC34" s="1563" t="str">
        <f t="shared" si="111"/>
        <v/>
      </c>
      <c r="KD34" s="1563"/>
      <c r="KE34" s="1563" t="str">
        <f t="shared" si="112"/>
        <v/>
      </c>
      <c r="KF34" s="1563"/>
      <c r="KG34" s="1563" t="str">
        <f t="shared" si="113"/>
        <v/>
      </c>
      <c r="KH34" s="1563"/>
      <c r="KI34" s="1563" t="str">
        <f t="shared" si="114"/>
        <v/>
      </c>
      <c r="KJ34" s="1563"/>
      <c r="KK34" s="1563" t="str">
        <f t="shared" si="115"/>
        <v/>
      </c>
      <c r="KL34" s="1563"/>
      <c r="KM34" s="1563" t="str">
        <f t="shared" si="116"/>
        <v/>
      </c>
      <c r="KN34" s="1563"/>
      <c r="KO34" s="1563" t="str">
        <f t="shared" si="117"/>
        <v/>
      </c>
      <c r="KP34" s="1563"/>
      <c r="KQ34" s="1563" t="str">
        <f t="shared" si="118"/>
        <v/>
      </c>
      <c r="KR34" s="1563"/>
      <c r="KS34" s="1563" t="str">
        <f t="shared" si="119"/>
        <v/>
      </c>
      <c r="KT34" s="1563"/>
      <c r="KU34" s="1563" t="str">
        <f t="shared" si="179"/>
        <v/>
      </c>
      <c r="KV34" s="1563"/>
      <c r="KW34" s="1563" t="str">
        <f t="shared" si="120"/>
        <v/>
      </c>
      <c r="KX34" s="1563"/>
      <c r="KY34" s="1563" t="str">
        <f t="shared" si="121"/>
        <v/>
      </c>
      <c r="KZ34" s="1563"/>
      <c r="LA34" s="1563" t="str">
        <f t="shared" si="122"/>
        <v/>
      </c>
      <c r="LB34" s="1563"/>
      <c r="LC34" s="1563" t="str">
        <f t="shared" si="123"/>
        <v/>
      </c>
      <c r="LD34" s="1563"/>
      <c r="LE34" s="1563" t="str">
        <f t="shared" si="124"/>
        <v/>
      </c>
      <c r="LF34" s="1563"/>
      <c r="LG34" s="1563" t="str">
        <f t="shared" si="125"/>
        <v/>
      </c>
      <c r="LH34" s="1563"/>
      <c r="LI34" s="1563" t="str">
        <f t="shared" si="126"/>
        <v/>
      </c>
      <c r="LJ34" s="1563"/>
      <c r="LK34" s="1563" t="str">
        <f t="shared" si="127"/>
        <v/>
      </c>
      <c r="LL34" s="1563"/>
      <c r="LM34" s="1563" t="str">
        <f t="shared" si="128"/>
        <v/>
      </c>
      <c r="LN34" s="1563"/>
      <c r="LO34" s="1563" t="str">
        <f t="shared" si="129"/>
        <v/>
      </c>
      <c r="LP34" s="1563"/>
      <c r="LQ34" s="1563" t="str">
        <f t="shared" si="130"/>
        <v/>
      </c>
      <c r="LR34" s="1563"/>
      <c r="LS34" s="1563" t="str">
        <f t="shared" si="131"/>
        <v/>
      </c>
      <c r="LT34" s="1563"/>
      <c r="LU34" s="1563" t="str">
        <f t="shared" si="132"/>
        <v/>
      </c>
      <c r="LV34" s="1563"/>
      <c r="LW34" s="1563" t="str">
        <f t="shared" si="133"/>
        <v/>
      </c>
      <c r="LX34" s="1563"/>
      <c r="LY34" s="1563" t="str">
        <f t="shared" si="134"/>
        <v/>
      </c>
      <c r="LZ34" s="1563"/>
      <c r="MA34" s="1563" t="str">
        <f t="shared" si="135"/>
        <v/>
      </c>
      <c r="MB34" s="1563"/>
      <c r="MC34" s="1563" t="str">
        <f t="shared" si="136"/>
        <v/>
      </c>
      <c r="MD34" s="1563"/>
      <c r="ME34" s="1563" t="str">
        <f t="shared" si="137"/>
        <v/>
      </c>
      <c r="MF34" s="1563"/>
      <c r="MG34" s="1572">
        <f t="shared" si="163"/>
        <v>0</v>
      </c>
      <c r="MH34" s="1553"/>
      <c r="MI34" s="1571">
        <f t="shared" si="164"/>
        <v>0</v>
      </c>
      <c r="MJ34" s="1555">
        <f t="shared" si="164"/>
        <v>0</v>
      </c>
      <c r="MK34" s="1555">
        <f t="shared" si="164"/>
        <v>0</v>
      </c>
      <c r="ML34" s="1555">
        <f t="shared" si="164"/>
        <v>0</v>
      </c>
      <c r="MM34" s="1555">
        <f t="shared" si="164"/>
        <v>0</v>
      </c>
      <c r="MN34" s="1555">
        <f t="shared" si="164"/>
        <v>0</v>
      </c>
      <c r="MO34" s="1579">
        <f t="shared" si="164"/>
        <v>0</v>
      </c>
      <c r="MP34" s="38">
        <f t="shared" si="212"/>
        <v>0</v>
      </c>
      <c r="MQ34" s="1553"/>
      <c r="MR34" s="1557"/>
      <c r="MS34" s="1557"/>
      <c r="MT34" s="1557"/>
      <c r="MU34" s="1557"/>
      <c r="MV34" s="1557"/>
      <c r="MW34" s="1557"/>
      <c r="MX34" s="1557"/>
      <c r="MY34" s="1537"/>
      <c r="MZ34" s="1600"/>
      <c r="NA34" s="1553"/>
      <c r="NB34" s="1585">
        <f t="shared" si="166"/>
        <v>0</v>
      </c>
      <c r="NC34" s="1554">
        <f t="shared" si="167"/>
        <v>0</v>
      </c>
      <c r="ND34" s="1554">
        <f t="shared" si="168"/>
        <v>0</v>
      </c>
      <c r="NE34" s="1554">
        <f t="shared" si="169"/>
        <v>0</v>
      </c>
      <c r="NF34" s="1554">
        <f t="shared" si="170"/>
        <v>0</v>
      </c>
      <c r="NG34" s="1554">
        <f t="shared" si="171"/>
        <v>0</v>
      </c>
      <c r="NH34" s="1554">
        <f t="shared" si="172"/>
        <v>0</v>
      </c>
      <c r="NI34" s="1589">
        <f t="shared" si="173"/>
        <v>0</v>
      </c>
      <c r="NK34" s="5105"/>
      <c r="NL34" s="5105"/>
      <c r="NM34" s="5105"/>
      <c r="NN34" s="5105"/>
      <c r="NO34" s="5105"/>
      <c r="NP34" s="5105"/>
      <c r="NQ34" s="5105"/>
      <c r="NR34" s="5105"/>
      <c r="NS34" s="5105"/>
    </row>
    <row r="35" spans="3:383" s="1337" customFormat="1" ht="11.25" customHeight="1" thickBot="1">
      <c r="C35" s="1416" t="str">
        <f t="shared" si="139"/>
        <v>D</v>
      </c>
      <c r="D35" s="1450"/>
      <c r="E35" s="1450"/>
      <c r="F35" s="1450"/>
      <c r="G35" s="1450"/>
      <c r="H35" s="1450"/>
      <c r="I35" s="1451"/>
      <c r="J35" s="1340"/>
      <c r="L35" s="1279" t="str">
        <f t="shared" si="140"/>
        <v>D</v>
      </c>
      <c r="M35" s="1417">
        <f t="shared" si="141"/>
        <v>0</v>
      </c>
      <c r="N35" s="1417">
        <f t="shared" si="141"/>
        <v>0</v>
      </c>
      <c r="O35" s="1417">
        <f t="shared" si="141"/>
        <v>0</v>
      </c>
      <c r="P35" s="1417">
        <f t="shared" si="141"/>
        <v>0</v>
      </c>
      <c r="Q35" s="1417">
        <f t="shared" si="141"/>
        <v>0</v>
      </c>
      <c r="R35" s="1418"/>
      <c r="S35" s="1418"/>
      <c r="T35" s="1429"/>
      <c r="V35" s="1598"/>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1537"/>
      <c r="AV35" s="1537"/>
      <c r="AW35" s="1537"/>
      <c r="AX35" s="1537"/>
      <c r="AY35" s="1537"/>
      <c r="AZ35" s="1537"/>
      <c r="BA35" s="1537"/>
      <c r="BB35" s="1537"/>
      <c r="BC35" s="1537"/>
      <c r="BD35" s="1537"/>
      <c r="BE35" s="1537"/>
      <c r="BF35" s="1537"/>
      <c r="BG35" s="1537"/>
      <c r="BH35" s="1537"/>
      <c r="BI35" s="1537"/>
      <c r="BJ35" s="1537"/>
      <c r="BK35" s="1537"/>
      <c r="BL35" s="1537"/>
      <c r="BM35" s="1537"/>
      <c r="BN35" s="1537"/>
      <c r="BO35" s="1537"/>
      <c r="BP35" s="1537"/>
      <c r="BQ35" s="1537"/>
      <c r="BR35" s="1537"/>
      <c r="BS35" s="1537"/>
      <c r="BT35" s="1537"/>
      <c r="BU35" s="1537"/>
      <c r="BV35" s="1537"/>
      <c r="BW35" s="1537"/>
      <c r="BX35" s="1537"/>
      <c r="BY35" s="1537"/>
      <c r="BZ35" s="1537"/>
      <c r="CA35" s="1537"/>
      <c r="CB35" s="1537"/>
      <c r="CC35" s="1537"/>
      <c r="CD35" s="1537"/>
      <c r="CE35" s="1537"/>
      <c r="CF35" s="1537"/>
      <c r="CG35" s="1537"/>
      <c r="CH35" s="1537"/>
      <c r="CI35" s="1537"/>
      <c r="CJ35" s="1537"/>
      <c r="CK35" s="1537"/>
      <c r="CL35" s="1537"/>
      <c r="CM35" s="5074"/>
      <c r="CN35" s="2401" t="str">
        <f>IF(CM34="","",(CM34&amp;(COUNTIF($CM$16:CM35,CM34))))</f>
        <v>010</v>
      </c>
      <c r="CO35" s="1471" t="str">
        <f t="shared" ref="CO35" si="229">CO34</f>
        <v/>
      </c>
      <c r="CP35" s="1420" t="str">
        <f t="shared" ref="CP35" si="230">DO34&amp;DP35</f>
        <v>D</v>
      </c>
      <c r="CQ35" s="1417">
        <f t="shared" si="142"/>
        <v>0</v>
      </c>
      <c r="CR35" s="1417">
        <f t="shared" si="143"/>
        <v>0</v>
      </c>
      <c r="CS35" s="1417">
        <f t="shared" si="144"/>
        <v>0</v>
      </c>
      <c r="CT35" s="1417">
        <f t="shared" si="145"/>
        <v>0</v>
      </c>
      <c r="CU35" s="1417">
        <f t="shared" si="146"/>
        <v>0</v>
      </c>
      <c r="CW35" s="1457" t="str">
        <f>IFERROR((VLOOKUP(CN35,'BİLGİ GİR'!$V$170:$AA$182,6,0)),"")</f>
        <v/>
      </c>
      <c r="CX35" s="5074"/>
      <c r="CY35" s="1427"/>
      <c r="CZ35" s="1444">
        <f>'BİLGİ GİR'!CC179</f>
        <v>0</v>
      </c>
      <c r="DA35" s="1446"/>
      <c r="DB35" s="1444">
        <f>'BİLGİ GİR'!CE179</f>
        <v>0</v>
      </c>
      <c r="DC35" s="1446"/>
      <c r="DD35" s="1444">
        <f>'BİLGİ GİR'!CG179</f>
        <v>0</v>
      </c>
      <c r="DE35" s="1446"/>
      <c r="DF35" s="1444">
        <f>'BİLGİ GİR'!CI179</f>
        <v>0</v>
      </c>
      <c r="DG35" s="1446"/>
      <c r="DH35" s="1444">
        <f>'BİLGİ GİR'!CK179</f>
        <v>0</v>
      </c>
      <c r="DI35" s="1446"/>
      <c r="DJ35" s="1444">
        <f>'BİLGİ GİR'!CM179</f>
        <v>0</v>
      </c>
      <c r="DK35" s="1446"/>
      <c r="DL35" s="1444">
        <f>'BİLGİ GİR'!CO179</f>
        <v>0</v>
      </c>
      <c r="DM35" s="1446"/>
      <c r="DN35" s="1285"/>
      <c r="DO35" s="5092"/>
      <c r="DP35" s="2270" t="s">
        <v>8</v>
      </c>
      <c r="DQ35" s="2241">
        <f t="shared" si="147"/>
        <v>0</v>
      </c>
      <c r="DR35" s="3857"/>
      <c r="DS35" s="2242">
        <f t="shared" si="46"/>
        <v>0</v>
      </c>
      <c r="DT35" s="3857"/>
      <c r="DU35" s="2242">
        <f t="shared" si="47"/>
        <v>0</v>
      </c>
      <c r="DV35" s="3857"/>
      <c r="DW35" s="2242">
        <f t="shared" si="48"/>
        <v>0</v>
      </c>
      <c r="DX35" s="3857"/>
      <c r="DY35" s="2242">
        <f t="shared" si="49"/>
        <v>0</v>
      </c>
      <c r="DZ35" s="3857"/>
      <c r="EA35" s="2243">
        <f t="shared" si="50"/>
        <v>0</v>
      </c>
      <c r="EB35" s="3857"/>
      <c r="EC35" s="2245">
        <f t="shared" si="148"/>
        <v>0</v>
      </c>
      <c r="ED35" s="3857"/>
      <c r="EE35" s="2241">
        <f t="shared" si="149"/>
        <v>0</v>
      </c>
      <c r="EF35" s="3857"/>
      <c r="EG35" s="2242">
        <f t="shared" si="51"/>
        <v>0</v>
      </c>
      <c r="EH35" s="3857"/>
      <c r="EI35" s="2242">
        <f t="shared" si="52"/>
        <v>0</v>
      </c>
      <c r="EJ35" s="3857"/>
      <c r="EK35" s="2242">
        <f t="shared" si="53"/>
        <v>0</v>
      </c>
      <c r="EL35" s="3857"/>
      <c r="EM35" s="2242">
        <f t="shared" si="54"/>
        <v>0</v>
      </c>
      <c r="EN35" s="3857"/>
      <c r="EO35" s="2243">
        <f t="shared" si="55"/>
        <v>0</v>
      </c>
      <c r="EP35" s="3857"/>
      <c r="EQ35" s="2245">
        <f t="shared" si="56"/>
        <v>0</v>
      </c>
      <c r="ER35" s="3857"/>
      <c r="ES35" s="2241">
        <f t="shared" si="150"/>
        <v>0</v>
      </c>
      <c r="ET35" s="3857"/>
      <c r="EU35" s="2242">
        <f t="shared" si="57"/>
        <v>0</v>
      </c>
      <c r="EV35" s="3857"/>
      <c r="EW35" s="2242">
        <f t="shared" si="58"/>
        <v>0</v>
      </c>
      <c r="EX35" s="3857"/>
      <c r="EY35" s="2242">
        <f t="shared" si="59"/>
        <v>0</v>
      </c>
      <c r="EZ35" s="3857"/>
      <c r="FA35" s="2242">
        <f t="shared" si="60"/>
        <v>0</v>
      </c>
      <c r="FB35" s="3857"/>
      <c r="FC35" s="2243">
        <f t="shared" si="61"/>
        <v>0</v>
      </c>
      <c r="FD35" s="2244"/>
      <c r="FE35" s="2245">
        <f t="shared" si="62"/>
        <v>0</v>
      </c>
      <c r="FF35" s="2244"/>
      <c r="FG35" s="2241">
        <f t="shared" si="151"/>
        <v>0</v>
      </c>
      <c r="FH35" s="3857"/>
      <c r="FI35" s="2242">
        <f t="shared" si="63"/>
        <v>0</v>
      </c>
      <c r="FJ35" s="3857"/>
      <c r="FK35" s="2242">
        <f t="shared" si="64"/>
        <v>0</v>
      </c>
      <c r="FL35" s="3857"/>
      <c r="FM35" s="2242">
        <f t="shared" si="65"/>
        <v>0</v>
      </c>
      <c r="FN35" s="3857"/>
      <c r="FO35" s="2242">
        <f t="shared" si="66"/>
        <v>0</v>
      </c>
      <c r="FP35" s="3857"/>
      <c r="FQ35" s="2243">
        <f t="shared" si="67"/>
        <v>0</v>
      </c>
      <c r="FR35" s="3857"/>
      <c r="FS35" s="2245">
        <f t="shared" si="68"/>
        <v>0</v>
      </c>
      <c r="FT35" s="3857"/>
      <c r="FU35" s="2241">
        <f t="shared" si="152"/>
        <v>0</v>
      </c>
      <c r="FV35" s="3857"/>
      <c r="FW35" s="2242">
        <f t="shared" si="69"/>
        <v>0</v>
      </c>
      <c r="FX35" s="3857"/>
      <c r="FY35" s="2242">
        <f t="shared" si="70"/>
        <v>0</v>
      </c>
      <c r="FZ35" s="3857"/>
      <c r="GA35" s="2242">
        <f t="shared" si="71"/>
        <v>0</v>
      </c>
      <c r="GB35" s="3857"/>
      <c r="GC35" s="2242">
        <f t="shared" si="72"/>
        <v>0</v>
      </c>
      <c r="GD35" s="3857"/>
      <c r="GE35" s="2243">
        <f t="shared" si="73"/>
        <v>0</v>
      </c>
      <c r="GF35" s="3857"/>
      <c r="GG35" s="2245">
        <f t="shared" si="74"/>
        <v>0</v>
      </c>
      <c r="GH35" s="3863"/>
      <c r="GK35" s="4109"/>
      <c r="GL35" s="1487" t="str">
        <f t="shared" si="153"/>
        <v/>
      </c>
      <c r="GM35" s="1515"/>
      <c r="GN35" s="1487" t="str">
        <f t="shared" si="75"/>
        <v/>
      </c>
      <c r="GO35" s="1515"/>
      <c r="GP35" s="1487" t="str">
        <f t="shared" si="76"/>
        <v/>
      </c>
      <c r="GQ35" s="1515"/>
      <c r="GR35" s="1487" t="str">
        <f t="shared" si="77"/>
        <v/>
      </c>
      <c r="GS35" s="1515"/>
      <c r="GT35" s="1487" t="str">
        <f t="shared" si="78"/>
        <v/>
      </c>
      <c r="GU35" s="1500"/>
      <c r="GV35" s="1497" t="str">
        <f t="shared" si="154"/>
        <v/>
      </c>
      <c r="GW35" s="1515"/>
      <c r="GX35" s="1487" t="str">
        <f t="shared" si="155"/>
        <v/>
      </c>
      <c r="GY35" s="1517"/>
      <c r="GZ35" s="1494" t="str">
        <f t="shared" si="156"/>
        <v/>
      </c>
      <c r="HA35" s="1515"/>
      <c r="HB35" s="1490" t="str">
        <f t="shared" si="79"/>
        <v/>
      </c>
      <c r="HC35" s="1515"/>
      <c r="HD35" s="1490" t="str">
        <f t="shared" si="80"/>
        <v/>
      </c>
      <c r="HE35" s="1515"/>
      <c r="HF35" s="1490" t="str">
        <f t="shared" si="81"/>
        <v/>
      </c>
      <c r="HG35" s="1515"/>
      <c r="HH35" s="1490" t="str">
        <f t="shared" si="82"/>
        <v/>
      </c>
      <c r="HI35" s="1500"/>
      <c r="HJ35" s="1506" t="str">
        <f t="shared" si="83"/>
        <v/>
      </c>
      <c r="HK35" s="1515"/>
      <c r="HL35" s="1490" t="str">
        <f t="shared" si="157"/>
        <v/>
      </c>
      <c r="HM35" s="1517"/>
      <c r="HN35" s="1503" t="str">
        <f t="shared" si="84"/>
        <v/>
      </c>
      <c r="HO35" s="1515"/>
      <c r="HP35" s="1487" t="str">
        <f t="shared" si="85"/>
        <v/>
      </c>
      <c r="HQ35" s="1515"/>
      <c r="HR35" s="1487" t="str">
        <f t="shared" si="86"/>
        <v/>
      </c>
      <c r="HS35" s="1515"/>
      <c r="HT35" s="1487" t="str">
        <f t="shared" si="87"/>
        <v/>
      </c>
      <c r="HU35" s="1515"/>
      <c r="HV35" s="1487" t="str">
        <f t="shared" si="88"/>
        <v/>
      </c>
      <c r="HW35" s="1500"/>
      <c r="HX35" s="1497" t="str">
        <f t="shared" si="89"/>
        <v/>
      </c>
      <c r="HY35" s="1515"/>
      <c r="HZ35" s="1487" t="str">
        <f t="shared" si="90"/>
        <v/>
      </c>
      <c r="IA35" s="1517"/>
      <c r="IB35" s="1494" t="str">
        <f t="shared" si="91"/>
        <v/>
      </c>
      <c r="IC35" s="1515"/>
      <c r="ID35" s="1490" t="str">
        <f t="shared" si="92"/>
        <v/>
      </c>
      <c r="IE35" s="1515"/>
      <c r="IF35" s="1490" t="str">
        <f t="shared" si="93"/>
        <v/>
      </c>
      <c r="IG35" s="1515"/>
      <c r="IH35" s="1490" t="str">
        <f t="shared" si="94"/>
        <v/>
      </c>
      <c r="II35" s="1515"/>
      <c r="IJ35" s="1490" t="str">
        <f t="shared" si="95"/>
        <v/>
      </c>
      <c r="IK35" s="1500"/>
      <c r="IL35" s="1506" t="str">
        <f t="shared" si="96"/>
        <v/>
      </c>
      <c r="IM35" s="1515"/>
      <c r="IN35" s="1490" t="str">
        <f t="shared" si="97"/>
        <v/>
      </c>
      <c r="IO35" s="1517"/>
      <c r="IP35" s="1509" t="str">
        <f t="shared" si="98"/>
        <v/>
      </c>
      <c r="IQ35" s="1515"/>
      <c r="IR35" s="1422" t="str">
        <f t="shared" si="99"/>
        <v/>
      </c>
      <c r="IS35" s="1515"/>
      <c r="IT35" s="1422" t="str">
        <f t="shared" si="100"/>
        <v/>
      </c>
      <c r="IU35" s="1515"/>
      <c r="IV35" s="1422" t="str">
        <f t="shared" si="101"/>
        <v/>
      </c>
      <c r="IW35" s="1515"/>
      <c r="IX35" s="1422" t="str">
        <f t="shared" si="102"/>
        <v/>
      </c>
      <c r="IY35" s="1500"/>
      <c r="IZ35" s="1512" t="str">
        <f t="shared" si="103"/>
        <v/>
      </c>
      <c r="JA35" s="1515"/>
      <c r="JB35" s="1422" t="str">
        <f t="shared" si="104"/>
        <v/>
      </c>
      <c r="JC35" s="1517"/>
      <c r="JE35" s="1571">
        <f t="shared" si="158"/>
        <v>0</v>
      </c>
      <c r="JF35" s="1555">
        <f t="shared" si="159"/>
        <v>0</v>
      </c>
      <c r="JG35" s="1555">
        <f t="shared" si="160"/>
        <v>0</v>
      </c>
      <c r="JH35" s="1555">
        <f t="shared" si="161"/>
        <v>0</v>
      </c>
      <c r="JI35" s="1579">
        <f t="shared" si="162"/>
        <v>0</v>
      </c>
      <c r="JJ35" s="1549"/>
      <c r="JK35" s="1549"/>
      <c r="JL35" s="38"/>
      <c r="JM35" s="1553"/>
      <c r="JN35" s="4182"/>
      <c r="JO35" s="1604" t="str">
        <f t="shared" si="178"/>
        <v/>
      </c>
      <c r="JP35" s="1563"/>
      <c r="JQ35" s="1563" t="str">
        <f t="shared" si="105"/>
        <v/>
      </c>
      <c r="JR35" s="1563"/>
      <c r="JS35" s="1563" t="str">
        <f t="shared" si="106"/>
        <v/>
      </c>
      <c r="JT35" s="1563"/>
      <c r="JU35" s="1563" t="str">
        <f t="shared" si="107"/>
        <v/>
      </c>
      <c r="JV35" s="1563"/>
      <c r="JW35" s="1563" t="str">
        <f t="shared" si="108"/>
        <v/>
      </c>
      <c r="JX35" s="1563"/>
      <c r="JY35" s="1563" t="str">
        <f t="shared" si="109"/>
        <v/>
      </c>
      <c r="JZ35" s="1563"/>
      <c r="KA35" s="1563" t="str">
        <f t="shared" si="110"/>
        <v/>
      </c>
      <c r="KB35" s="1563"/>
      <c r="KC35" s="1563" t="str">
        <f t="shared" si="111"/>
        <v/>
      </c>
      <c r="KD35" s="1563"/>
      <c r="KE35" s="1563" t="str">
        <f t="shared" si="112"/>
        <v/>
      </c>
      <c r="KF35" s="1563"/>
      <c r="KG35" s="1563" t="str">
        <f t="shared" si="113"/>
        <v/>
      </c>
      <c r="KH35" s="1563"/>
      <c r="KI35" s="1563" t="str">
        <f t="shared" si="114"/>
        <v/>
      </c>
      <c r="KJ35" s="1563"/>
      <c r="KK35" s="1563" t="str">
        <f t="shared" si="115"/>
        <v/>
      </c>
      <c r="KL35" s="1563"/>
      <c r="KM35" s="1563" t="str">
        <f t="shared" si="116"/>
        <v/>
      </c>
      <c r="KN35" s="1563"/>
      <c r="KO35" s="1563" t="str">
        <f t="shared" si="117"/>
        <v/>
      </c>
      <c r="KP35" s="1563"/>
      <c r="KQ35" s="1563" t="str">
        <f t="shared" si="118"/>
        <v/>
      </c>
      <c r="KR35" s="1563"/>
      <c r="KS35" s="1563" t="str">
        <f t="shared" si="119"/>
        <v/>
      </c>
      <c r="KT35" s="1563"/>
      <c r="KU35" s="1563" t="str">
        <f t="shared" si="179"/>
        <v/>
      </c>
      <c r="KV35" s="1563"/>
      <c r="KW35" s="1563" t="str">
        <f t="shared" si="120"/>
        <v/>
      </c>
      <c r="KX35" s="1563"/>
      <c r="KY35" s="1563" t="str">
        <f t="shared" si="121"/>
        <v/>
      </c>
      <c r="KZ35" s="1563"/>
      <c r="LA35" s="1563" t="str">
        <f t="shared" si="122"/>
        <v/>
      </c>
      <c r="LB35" s="1563"/>
      <c r="LC35" s="1563" t="str">
        <f t="shared" si="123"/>
        <v/>
      </c>
      <c r="LD35" s="1563"/>
      <c r="LE35" s="1563" t="str">
        <f t="shared" si="124"/>
        <v/>
      </c>
      <c r="LF35" s="1563"/>
      <c r="LG35" s="1563" t="str">
        <f t="shared" si="125"/>
        <v/>
      </c>
      <c r="LH35" s="1563"/>
      <c r="LI35" s="1563" t="str">
        <f t="shared" si="126"/>
        <v/>
      </c>
      <c r="LJ35" s="1563"/>
      <c r="LK35" s="1563" t="str">
        <f t="shared" si="127"/>
        <v/>
      </c>
      <c r="LL35" s="1563"/>
      <c r="LM35" s="1563" t="str">
        <f t="shared" si="128"/>
        <v/>
      </c>
      <c r="LN35" s="1563"/>
      <c r="LO35" s="1563" t="str">
        <f t="shared" si="129"/>
        <v/>
      </c>
      <c r="LP35" s="1563"/>
      <c r="LQ35" s="1563" t="str">
        <f t="shared" si="130"/>
        <v/>
      </c>
      <c r="LR35" s="1563"/>
      <c r="LS35" s="1563" t="str">
        <f t="shared" si="131"/>
        <v/>
      </c>
      <c r="LT35" s="1563"/>
      <c r="LU35" s="1563" t="str">
        <f t="shared" si="132"/>
        <v/>
      </c>
      <c r="LV35" s="1563"/>
      <c r="LW35" s="1563" t="str">
        <f t="shared" si="133"/>
        <v/>
      </c>
      <c r="LX35" s="1563"/>
      <c r="LY35" s="1563" t="str">
        <f t="shared" si="134"/>
        <v/>
      </c>
      <c r="LZ35" s="1563"/>
      <c r="MA35" s="1563" t="str">
        <f t="shared" si="135"/>
        <v/>
      </c>
      <c r="MB35" s="1563"/>
      <c r="MC35" s="1563" t="str">
        <f t="shared" si="136"/>
        <v/>
      </c>
      <c r="MD35" s="1563"/>
      <c r="ME35" s="1563" t="str">
        <f t="shared" si="137"/>
        <v/>
      </c>
      <c r="MF35" s="1563"/>
      <c r="MG35" s="1572">
        <f t="shared" si="163"/>
        <v>0</v>
      </c>
      <c r="MH35" s="1553"/>
      <c r="MI35" s="1571">
        <f t="shared" si="164"/>
        <v>0</v>
      </c>
      <c r="MJ35" s="1555">
        <f t="shared" si="164"/>
        <v>0</v>
      </c>
      <c r="MK35" s="1555">
        <f t="shared" si="164"/>
        <v>0</v>
      </c>
      <c r="ML35" s="1555">
        <f t="shared" si="164"/>
        <v>0</v>
      </c>
      <c r="MM35" s="1555">
        <f t="shared" si="164"/>
        <v>0</v>
      </c>
      <c r="MN35" s="1555">
        <f t="shared" si="164"/>
        <v>0</v>
      </c>
      <c r="MO35" s="1579">
        <f t="shared" si="164"/>
        <v>0</v>
      </c>
      <c r="MP35" s="38">
        <f t="shared" si="212"/>
        <v>0</v>
      </c>
      <c r="MQ35" s="1553"/>
      <c r="MR35" s="1557"/>
      <c r="MS35" s="1557"/>
      <c r="MT35" s="1557"/>
      <c r="MU35" s="1557"/>
      <c r="MV35" s="1557"/>
      <c r="MW35" s="1557"/>
      <c r="MX35" s="1557"/>
      <c r="MY35" s="1537"/>
      <c r="MZ35" s="1600"/>
      <c r="NA35" s="1553"/>
      <c r="NB35" s="1585">
        <f t="shared" si="166"/>
        <v>0</v>
      </c>
      <c r="NC35" s="1554">
        <f t="shared" si="167"/>
        <v>0</v>
      </c>
      <c r="ND35" s="1554">
        <f t="shared" si="168"/>
        <v>0</v>
      </c>
      <c r="NE35" s="1554">
        <f t="shared" si="169"/>
        <v>0</v>
      </c>
      <c r="NF35" s="1554">
        <f t="shared" si="170"/>
        <v>0</v>
      </c>
      <c r="NG35" s="1554">
        <f t="shared" si="171"/>
        <v>0</v>
      </c>
      <c r="NH35" s="1554">
        <f t="shared" si="172"/>
        <v>0</v>
      </c>
      <c r="NI35" s="1589">
        <f t="shared" si="173"/>
        <v>0</v>
      </c>
      <c r="NK35" s="5105"/>
      <c r="NL35" s="5105"/>
      <c r="NM35" s="5105"/>
      <c r="NN35" s="5105"/>
      <c r="NO35" s="5105"/>
      <c r="NP35" s="5105"/>
      <c r="NQ35" s="5105"/>
      <c r="NR35" s="5105"/>
      <c r="NS35" s="5105"/>
    </row>
    <row r="36" spans="3:383" s="1337" customFormat="1" ht="11.25" customHeight="1" thickBot="1">
      <c r="C36" s="1416" t="str">
        <f t="shared" si="139"/>
        <v>T</v>
      </c>
      <c r="D36" s="1450"/>
      <c r="E36" s="1450"/>
      <c r="F36" s="1450"/>
      <c r="G36" s="1450"/>
      <c r="H36" s="1450"/>
      <c r="I36" s="1451"/>
      <c r="J36" s="1340"/>
      <c r="L36" s="1279" t="str">
        <f t="shared" si="140"/>
        <v>T</v>
      </c>
      <c r="M36" s="1417">
        <f t="shared" si="141"/>
        <v>0</v>
      </c>
      <c r="N36" s="1417">
        <f t="shared" si="141"/>
        <v>0</v>
      </c>
      <c r="O36" s="1417">
        <f t="shared" si="141"/>
        <v>0</v>
      </c>
      <c r="P36" s="1417">
        <f t="shared" si="141"/>
        <v>0</v>
      </c>
      <c r="Q36" s="1417">
        <f t="shared" si="141"/>
        <v>0</v>
      </c>
      <c r="R36" s="1418"/>
      <c r="S36" s="1418"/>
      <c r="T36" s="1429"/>
      <c r="V36" s="1598"/>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1537"/>
      <c r="AV36" s="1537"/>
      <c r="AW36" s="1537"/>
      <c r="AX36" s="1537"/>
      <c r="AY36" s="1537"/>
      <c r="AZ36" s="1537"/>
      <c r="BA36" s="1537"/>
      <c r="BB36" s="1537"/>
      <c r="BC36" s="1537"/>
      <c r="BD36" s="1537"/>
      <c r="BE36" s="1537"/>
      <c r="BF36" s="1537"/>
      <c r="BG36" s="1537"/>
      <c r="BH36" s="1537"/>
      <c r="BI36" s="1537"/>
      <c r="BJ36" s="1537"/>
      <c r="BK36" s="1537"/>
      <c r="BL36" s="1537"/>
      <c r="BM36" s="1537"/>
      <c r="BN36" s="1537"/>
      <c r="BO36" s="1537"/>
      <c r="BP36" s="1537"/>
      <c r="BQ36" s="1537"/>
      <c r="BR36" s="1537"/>
      <c r="BS36" s="1537"/>
      <c r="BT36" s="1537"/>
      <c r="BU36" s="1537"/>
      <c r="BV36" s="1537"/>
      <c r="BW36" s="1537"/>
      <c r="BX36" s="1537"/>
      <c r="BY36" s="1537"/>
      <c r="BZ36" s="1537"/>
      <c r="CA36" s="1537"/>
      <c r="CB36" s="1537"/>
      <c r="CC36" s="1537"/>
      <c r="CD36" s="1537"/>
      <c r="CE36" s="1537"/>
      <c r="CF36" s="1537"/>
      <c r="CG36" s="1537"/>
      <c r="CH36" s="1537"/>
      <c r="CI36" s="1537"/>
      <c r="CJ36" s="1537"/>
      <c r="CK36" s="1537"/>
      <c r="CL36" s="1537"/>
      <c r="CM36" s="5073">
        <f>'BİLGİ GİR'!F180</f>
        <v>0</v>
      </c>
      <c r="CN36" s="2401" t="str">
        <f>IF(CM36="","",(CM36&amp;(COUNTIF($CM$16:CM37,CM36))))</f>
        <v>011</v>
      </c>
      <c r="CO36" s="1471" t="str">
        <f t="shared" ref="CO36" si="231">DO36</f>
        <v/>
      </c>
      <c r="CP36" s="1420" t="str">
        <f t="shared" ref="CP36" si="232">DO36&amp;DP36</f>
        <v>T</v>
      </c>
      <c r="CQ36" s="1417">
        <f t="shared" si="142"/>
        <v>0</v>
      </c>
      <c r="CR36" s="1417">
        <f t="shared" si="143"/>
        <v>0</v>
      </c>
      <c r="CS36" s="1417">
        <f t="shared" si="144"/>
        <v>0</v>
      </c>
      <c r="CT36" s="1417">
        <f t="shared" si="145"/>
        <v>0</v>
      </c>
      <c r="CU36" s="1417">
        <f t="shared" si="146"/>
        <v>0</v>
      </c>
      <c r="CW36" s="1457" t="str">
        <f>IFERROR((VLOOKUP(CN36,'BİLGİ GİR'!$V$170:$AA$182,6,0)),"")</f>
        <v/>
      </c>
      <c r="CX36" s="5073" t="str">
        <f>'BİLGİ GİR'!F180&amp;CHAR(10)&amp;'BİLGİ GİR'!K180&amp;"-"&amp;'BİLGİ GİR'!L180&amp;"-"&amp;'BİLGİ GİR'!M180</f>
        <v xml:space="preserve">
--</v>
      </c>
      <c r="CY36" s="1421"/>
      <c r="CZ36" s="1442">
        <f>'BİLGİ GİR'!CB180</f>
        <v>0</v>
      </c>
      <c r="DA36" s="1445"/>
      <c r="DB36" s="1442">
        <f>'BİLGİ GİR'!CD180</f>
        <v>0</v>
      </c>
      <c r="DC36" s="1445"/>
      <c r="DD36" s="1442">
        <f>'BİLGİ GİR'!CF180</f>
        <v>0</v>
      </c>
      <c r="DE36" s="1445"/>
      <c r="DF36" s="1442">
        <f>'BİLGİ GİR'!CH180</f>
        <v>0</v>
      </c>
      <c r="DG36" s="1445"/>
      <c r="DH36" s="1442">
        <f>'BİLGİ GİR'!CJ180</f>
        <v>0</v>
      </c>
      <c r="DI36" s="1445"/>
      <c r="DJ36" s="1442">
        <f>'BİLGİ GİR'!CL180</f>
        <v>0</v>
      </c>
      <c r="DK36" s="1445"/>
      <c r="DL36" s="1442">
        <f>'BİLGİ GİR'!CN180</f>
        <v>0</v>
      </c>
      <c r="DM36" s="1445"/>
      <c r="DN36" s="1285"/>
      <c r="DO36" s="5091" t="str">
        <f t="shared" ref="DO36" si="233">IF(CX36="
--","",CX36)</f>
        <v/>
      </c>
      <c r="DP36" s="2271" t="s">
        <v>7</v>
      </c>
      <c r="DQ36" s="2246">
        <f t="shared" si="147"/>
        <v>0</v>
      </c>
      <c r="DR36" s="3858"/>
      <c r="DS36" s="2247">
        <f t="shared" si="46"/>
        <v>0</v>
      </c>
      <c r="DT36" s="3858"/>
      <c r="DU36" s="2247">
        <f t="shared" si="47"/>
        <v>0</v>
      </c>
      <c r="DV36" s="3858"/>
      <c r="DW36" s="2247">
        <f t="shared" si="48"/>
        <v>0</v>
      </c>
      <c r="DX36" s="3858"/>
      <c r="DY36" s="2247">
        <f t="shared" si="49"/>
        <v>0</v>
      </c>
      <c r="DZ36" s="3858"/>
      <c r="EA36" s="2248">
        <f t="shared" si="50"/>
        <v>0</v>
      </c>
      <c r="EB36" s="3858"/>
      <c r="EC36" s="2250">
        <f t="shared" si="148"/>
        <v>0</v>
      </c>
      <c r="ED36" s="3858"/>
      <c r="EE36" s="2246">
        <f t="shared" si="149"/>
        <v>0</v>
      </c>
      <c r="EF36" s="3858"/>
      <c r="EG36" s="2247">
        <f t="shared" si="51"/>
        <v>0</v>
      </c>
      <c r="EH36" s="3858"/>
      <c r="EI36" s="2247">
        <f t="shared" si="52"/>
        <v>0</v>
      </c>
      <c r="EJ36" s="3858"/>
      <c r="EK36" s="2247">
        <f t="shared" si="53"/>
        <v>0</v>
      </c>
      <c r="EL36" s="3858"/>
      <c r="EM36" s="2247">
        <f t="shared" si="54"/>
        <v>0</v>
      </c>
      <c r="EN36" s="3858"/>
      <c r="EO36" s="2248">
        <f t="shared" si="55"/>
        <v>0</v>
      </c>
      <c r="EP36" s="3858"/>
      <c r="EQ36" s="2250">
        <f t="shared" si="56"/>
        <v>0</v>
      </c>
      <c r="ER36" s="3858"/>
      <c r="ES36" s="2246">
        <f t="shared" si="150"/>
        <v>0</v>
      </c>
      <c r="ET36" s="3858"/>
      <c r="EU36" s="2247">
        <f t="shared" si="57"/>
        <v>0</v>
      </c>
      <c r="EV36" s="3858"/>
      <c r="EW36" s="2247">
        <f t="shared" si="58"/>
        <v>0</v>
      </c>
      <c r="EX36" s="3858"/>
      <c r="EY36" s="2247">
        <f t="shared" si="59"/>
        <v>0</v>
      </c>
      <c r="EZ36" s="3858"/>
      <c r="FA36" s="2247">
        <f t="shared" si="60"/>
        <v>0</v>
      </c>
      <c r="FB36" s="3858"/>
      <c r="FC36" s="2248">
        <f t="shared" si="61"/>
        <v>0</v>
      </c>
      <c r="FD36" s="2249"/>
      <c r="FE36" s="2250">
        <f t="shared" si="62"/>
        <v>0</v>
      </c>
      <c r="FF36" s="2249"/>
      <c r="FG36" s="2246">
        <f t="shared" si="151"/>
        <v>0</v>
      </c>
      <c r="FH36" s="3858"/>
      <c r="FI36" s="2247">
        <f t="shared" si="63"/>
        <v>0</v>
      </c>
      <c r="FJ36" s="3858"/>
      <c r="FK36" s="2247">
        <f t="shared" si="64"/>
        <v>0</v>
      </c>
      <c r="FL36" s="3858"/>
      <c r="FM36" s="2247">
        <f t="shared" si="65"/>
        <v>0</v>
      </c>
      <c r="FN36" s="3858"/>
      <c r="FO36" s="2247">
        <f t="shared" si="66"/>
        <v>0</v>
      </c>
      <c r="FP36" s="3858"/>
      <c r="FQ36" s="2248">
        <f t="shared" si="67"/>
        <v>0</v>
      </c>
      <c r="FR36" s="3858"/>
      <c r="FS36" s="2250">
        <f t="shared" si="68"/>
        <v>0</v>
      </c>
      <c r="FT36" s="3858"/>
      <c r="FU36" s="2246">
        <f t="shared" si="152"/>
        <v>0</v>
      </c>
      <c r="FV36" s="3858"/>
      <c r="FW36" s="2247">
        <f t="shared" si="69"/>
        <v>0</v>
      </c>
      <c r="FX36" s="3858"/>
      <c r="FY36" s="2247">
        <f t="shared" si="70"/>
        <v>0</v>
      </c>
      <c r="FZ36" s="3858"/>
      <c r="GA36" s="2247">
        <f t="shared" si="71"/>
        <v>0</v>
      </c>
      <c r="GB36" s="3858"/>
      <c r="GC36" s="2247">
        <f t="shared" si="72"/>
        <v>0</v>
      </c>
      <c r="GD36" s="3858"/>
      <c r="GE36" s="2248">
        <f t="shared" si="73"/>
        <v>0</v>
      </c>
      <c r="GF36" s="3858"/>
      <c r="GG36" s="2250">
        <f t="shared" si="74"/>
        <v>0</v>
      </c>
      <c r="GH36" s="3864"/>
      <c r="GK36" s="4108" t="str">
        <f t="shared" ref="GK36" si="234">DO36</f>
        <v/>
      </c>
      <c r="GL36" s="1487" t="str">
        <f t="shared" si="153"/>
        <v/>
      </c>
      <c r="GM36" s="1515"/>
      <c r="GN36" s="1487" t="str">
        <f t="shared" si="75"/>
        <v/>
      </c>
      <c r="GO36" s="1515"/>
      <c r="GP36" s="1487" t="str">
        <f t="shared" si="76"/>
        <v/>
      </c>
      <c r="GQ36" s="1515"/>
      <c r="GR36" s="1487" t="str">
        <f t="shared" si="77"/>
        <v/>
      </c>
      <c r="GS36" s="1515"/>
      <c r="GT36" s="1487" t="str">
        <f t="shared" si="78"/>
        <v/>
      </c>
      <c r="GU36" s="1500"/>
      <c r="GV36" s="1497" t="str">
        <f t="shared" si="154"/>
        <v/>
      </c>
      <c r="GW36" s="1515"/>
      <c r="GX36" s="1487" t="str">
        <f t="shared" si="155"/>
        <v/>
      </c>
      <c r="GY36" s="1517"/>
      <c r="GZ36" s="1494" t="str">
        <f t="shared" si="156"/>
        <v/>
      </c>
      <c r="HA36" s="1515"/>
      <c r="HB36" s="1490" t="str">
        <f t="shared" si="79"/>
        <v/>
      </c>
      <c r="HC36" s="1515"/>
      <c r="HD36" s="1490" t="str">
        <f t="shared" si="80"/>
        <v/>
      </c>
      <c r="HE36" s="1515"/>
      <c r="HF36" s="1490" t="str">
        <f t="shared" si="81"/>
        <v/>
      </c>
      <c r="HG36" s="1515"/>
      <c r="HH36" s="1490" t="str">
        <f t="shared" si="82"/>
        <v/>
      </c>
      <c r="HI36" s="1500"/>
      <c r="HJ36" s="1506" t="str">
        <f t="shared" si="83"/>
        <v/>
      </c>
      <c r="HK36" s="1515"/>
      <c r="HL36" s="1490" t="str">
        <f t="shared" si="157"/>
        <v/>
      </c>
      <c r="HM36" s="1517"/>
      <c r="HN36" s="1503" t="str">
        <f t="shared" si="84"/>
        <v/>
      </c>
      <c r="HO36" s="1515"/>
      <c r="HP36" s="1487" t="str">
        <f t="shared" si="85"/>
        <v/>
      </c>
      <c r="HQ36" s="1515"/>
      <c r="HR36" s="1487" t="str">
        <f t="shared" si="86"/>
        <v/>
      </c>
      <c r="HS36" s="1515"/>
      <c r="HT36" s="1487" t="str">
        <f t="shared" si="87"/>
        <v/>
      </c>
      <c r="HU36" s="1515"/>
      <c r="HV36" s="1487" t="str">
        <f t="shared" si="88"/>
        <v/>
      </c>
      <c r="HW36" s="1500"/>
      <c r="HX36" s="1497" t="str">
        <f t="shared" si="89"/>
        <v/>
      </c>
      <c r="HY36" s="1515"/>
      <c r="HZ36" s="1487" t="str">
        <f t="shared" si="90"/>
        <v/>
      </c>
      <c r="IA36" s="1517"/>
      <c r="IB36" s="1494" t="str">
        <f t="shared" si="91"/>
        <v/>
      </c>
      <c r="IC36" s="1515"/>
      <c r="ID36" s="1490" t="str">
        <f t="shared" si="92"/>
        <v/>
      </c>
      <c r="IE36" s="1515"/>
      <c r="IF36" s="1490" t="str">
        <f t="shared" si="93"/>
        <v/>
      </c>
      <c r="IG36" s="1515"/>
      <c r="IH36" s="1490" t="str">
        <f t="shared" si="94"/>
        <v/>
      </c>
      <c r="II36" s="1515"/>
      <c r="IJ36" s="1490" t="str">
        <f t="shared" si="95"/>
        <v/>
      </c>
      <c r="IK36" s="1500"/>
      <c r="IL36" s="1506" t="str">
        <f t="shared" si="96"/>
        <v/>
      </c>
      <c r="IM36" s="1515"/>
      <c r="IN36" s="1490" t="str">
        <f t="shared" si="97"/>
        <v/>
      </c>
      <c r="IO36" s="1517"/>
      <c r="IP36" s="1509" t="str">
        <f t="shared" si="98"/>
        <v/>
      </c>
      <c r="IQ36" s="1515"/>
      <c r="IR36" s="1422" t="str">
        <f t="shared" si="99"/>
        <v/>
      </c>
      <c r="IS36" s="1515"/>
      <c r="IT36" s="1422" t="str">
        <f t="shared" si="100"/>
        <v/>
      </c>
      <c r="IU36" s="1515"/>
      <c r="IV36" s="1422" t="str">
        <f t="shared" si="101"/>
        <v/>
      </c>
      <c r="IW36" s="1515"/>
      <c r="IX36" s="1422" t="str">
        <f t="shared" si="102"/>
        <v/>
      </c>
      <c r="IY36" s="1500"/>
      <c r="IZ36" s="1512" t="str">
        <f t="shared" si="103"/>
        <v/>
      </c>
      <c r="JA36" s="1515"/>
      <c r="JB36" s="1422" t="str">
        <f t="shared" si="104"/>
        <v/>
      </c>
      <c r="JC36" s="1517"/>
      <c r="JE36" s="1571">
        <f t="shared" si="158"/>
        <v>0</v>
      </c>
      <c r="JF36" s="1555">
        <f t="shared" si="159"/>
        <v>0</v>
      </c>
      <c r="JG36" s="1555">
        <f t="shared" si="160"/>
        <v>0</v>
      </c>
      <c r="JH36" s="1555">
        <f t="shared" si="161"/>
        <v>0</v>
      </c>
      <c r="JI36" s="1579">
        <f t="shared" si="162"/>
        <v>0</v>
      </c>
      <c r="JJ36" s="1549"/>
      <c r="JK36" s="1549"/>
      <c r="JL36" s="38"/>
      <c r="JM36" s="1553"/>
      <c r="JN36" s="4182"/>
      <c r="JO36" s="1604" t="str">
        <f t="shared" si="178"/>
        <v/>
      </c>
      <c r="JP36" s="1563"/>
      <c r="JQ36" s="1563" t="str">
        <f t="shared" si="105"/>
        <v/>
      </c>
      <c r="JR36" s="1563"/>
      <c r="JS36" s="1563" t="str">
        <f t="shared" si="106"/>
        <v/>
      </c>
      <c r="JT36" s="1563"/>
      <c r="JU36" s="1563" t="str">
        <f t="shared" si="107"/>
        <v/>
      </c>
      <c r="JV36" s="1563"/>
      <c r="JW36" s="1563" t="str">
        <f t="shared" si="108"/>
        <v/>
      </c>
      <c r="JX36" s="1563"/>
      <c r="JY36" s="1563" t="str">
        <f t="shared" si="109"/>
        <v/>
      </c>
      <c r="JZ36" s="1563"/>
      <c r="KA36" s="1563" t="str">
        <f t="shared" si="110"/>
        <v/>
      </c>
      <c r="KB36" s="1563"/>
      <c r="KC36" s="1563" t="str">
        <f t="shared" si="111"/>
        <v/>
      </c>
      <c r="KD36" s="1563"/>
      <c r="KE36" s="1563" t="str">
        <f t="shared" si="112"/>
        <v/>
      </c>
      <c r="KF36" s="1563"/>
      <c r="KG36" s="1563" t="str">
        <f t="shared" si="113"/>
        <v/>
      </c>
      <c r="KH36" s="1563"/>
      <c r="KI36" s="1563" t="str">
        <f t="shared" si="114"/>
        <v/>
      </c>
      <c r="KJ36" s="1563"/>
      <c r="KK36" s="1563" t="str">
        <f t="shared" si="115"/>
        <v/>
      </c>
      <c r="KL36" s="1563"/>
      <c r="KM36" s="1563" t="str">
        <f t="shared" si="116"/>
        <v/>
      </c>
      <c r="KN36" s="1563"/>
      <c r="KO36" s="1563" t="str">
        <f t="shared" si="117"/>
        <v/>
      </c>
      <c r="KP36" s="1563"/>
      <c r="KQ36" s="1563" t="str">
        <f t="shared" si="118"/>
        <v/>
      </c>
      <c r="KR36" s="1563"/>
      <c r="KS36" s="1563" t="str">
        <f t="shared" si="119"/>
        <v/>
      </c>
      <c r="KT36" s="1563"/>
      <c r="KU36" s="1563" t="str">
        <f t="shared" si="179"/>
        <v/>
      </c>
      <c r="KV36" s="1563"/>
      <c r="KW36" s="1563" t="str">
        <f t="shared" si="120"/>
        <v/>
      </c>
      <c r="KX36" s="1563"/>
      <c r="KY36" s="1563" t="str">
        <f t="shared" si="121"/>
        <v/>
      </c>
      <c r="KZ36" s="1563"/>
      <c r="LA36" s="1563" t="str">
        <f t="shared" si="122"/>
        <v/>
      </c>
      <c r="LB36" s="1563"/>
      <c r="LC36" s="1563" t="str">
        <f t="shared" si="123"/>
        <v/>
      </c>
      <c r="LD36" s="1563"/>
      <c r="LE36" s="1563" t="str">
        <f t="shared" si="124"/>
        <v/>
      </c>
      <c r="LF36" s="1563"/>
      <c r="LG36" s="1563" t="str">
        <f t="shared" si="125"/>
        <v/>
      </c>
      <c r="LH36" s="1563"/>
      <c r="LI36" s="1563" t="str">
        <f t="shared" si="126"/>
        <v/>
      </c>
      <c r="LJ36" s="1563"/>
      <c r="LK36" s="1563" t="str">
        <f t="shared" si="127"/>
        <v/>
      </c>
      <c r="LL36" s="1563"/>
      <c r="LM36" s="1563" t="str">
        <f t="shared" si="128"/>
        <v/>
      </c>
      <c r="LN36" s="1563"/>
      <c r="LO36" s="1563" t="str">
        <f t="shared" si="129"/>
        <v/>
      </c>
      <c r="LP36" s="1563"/>
      <c r="LQ36" s="1563" t="str">
        <f t="shared" si="130"/>
        <v/>
      </c>
      <c r="LR36" s="1563"/>
      <c r="LS36" s="1563" t="str">
        <f t="shared" si="131"/>
        <v/>
      </c>
      <c r="LT36" s="1563"/>
      <c r="LU36" s="1563" t="str">
        <f t="shared" si="132"/>
        <v/>
      </c>
      <c r="LV36" s="1563"/>
      <c r="LW36" s="1563" t="str">
        <f t="shared" si="133"/>
        <v/>
      </c>
      <c r="LX36" s="1563"/>
      <c r="LY36" s="1563" t="str">
        <f t="shared" si="134"/>
        <v/>
      </c>
      <c r="LZ36" s="1563"/>
      <c r="MA36" s="1563" t="str">
        <f t="shared" si="135"/>
        <v/>
      </c>
      <c r="MB36" s="1563"/>
      <c r="MC36" s="1563" t="str">
        <f t="shared" si="136"/>
        <v/>
      </c>
      <c r="MD36" s="1563"/>
      <c r="ME36" s="1563" t="str">
        <f t="shared" si="137"/>
        <v/>
      </c>
      <c r="MF36" s="1563"/>
      <c r="MG36" s="1572">
        <f t="shared" si="163"/>
        <v>0</v>
      </c>
      <c r="MH36" s="1553"/>
      <c r="MI36" s="1571">
        <f t="shared" si="164"/>
        <v>0</v>
      </c>
      <c r="MJ36" s="1555">
        <f t="shared" si="164"/>
        <v>0</v>
      </c>
      <c r="MK36" s="1555">
        <f t="shared" si="164"/>
        <v>0</v>
      </c>
      <c r="ML36" s="1555">
        <f t="shared" si="164"/>
        <v>0</v>
      </c>
      <c r="MM36" s="1555">
        <f t="shared" si="164"/>
        <v>0</v>
      </c>
      <c r="MN36" s="1555">
        <f t="shared" si="164"/>
        <v>0</v>
      </c>
      <c r="MO36" s="1579">
        <f t="shared" si="164"/>
        <v>0</v>
      </c>
      <c r="MP36" s="38">
        <f t="shared" si="212"/>
        <v>0</v>
      </c>
      <c r="MQ36" s="1553"/>
      <c r="MR36" s="1557"/>
      <c r="MS36" s="1557"/>
      <c r="MT36" s="1557"/>
      <c r="MU36" s="1557"/>
      <c r="MV36" s="1557"/>
      <c r="MW36" s="1557"/>
      <c r="MX36" s="1557"/>
      <c r="MY36" s="1537"/>
      <c r="MZ36" s="1600"/>
      <c r="NA36" s="1553"/>
      <c r="NB36" s="1585">
        <f t="shared" si="166"/>
        <v>0</v>
      </c>
      <c r="NC36" s="1554">
        <f t="shared" si="167"/>
        <v>0</v>
      </c>
      <c r="ND36" s="1554">
        <f t="shared" si="168"/>
        <v>0</v>
      </c>
      <c r="NE36" s="1554">
        <f t="shared" si="169"/>
        <v>0</v>
      </c>
      <c r="NF36" s="1554">
        <f t="shared" si="170"/>
        <v>0</v>
      </c>
      <c r="NG36" s="1554">
        <f t="shared" si="171"/>
        <v>0</v>
      </c>
      <c r="NH36" s="1554">
        <f t="shared" si="172"/>
        <v>0</v>
      </c>
      <c r="NI36" s="1586">
        <f t="shared" si="173"/>
        <v>0</v>
      </c>
      <c r="NK36" s="5105"/>
      <c r="NL36" s="5105"/>
      <c r="NM36" s="5105"/>
      <c r="NN36" s="5105"/>
      <c r="NO36" s="5105"/>
      <c r="NP36" s="5105"/>
      <c r="NQ36" s="5105"/>
      <c r="NR36" s="5105"/>
      <c r="NS36" s="5105"/>
    </row>
    <row r="37" spans="3:383" s="1337" customFormat="1" ht="11.25" customHeight="1" thickBot="1">
      <c r="C37" s="1416" t="str">
        <f t="shared" si="139"/>
        <v>D</v>
      </c>
      <c r="D37" s="1450"/>
      <c r="E37" s="1450"/>
      <c r="F37" s="1450"/>
      <c r="G37" s="1450"/>
      <c r="H37" s="1450"/>
      <c r="I37" s="1451"/>
      <c r="J37" s="1340"/>
      <c r="L37" s="1279" t="str">
        <f t="shared" si="140"/>
        <v>D</v>
      </c>
      <c r="M37" s="1417">
        <f t="shared" si="141"/>
        <v>0</v>
      </c>
      <c r="N37" s="1417">
        <f t="shared" si="141"/>
        <v>0</v>
      </c>
      <c r="O37" s="1417">
        <f t="shared" si="141"/>
        <v>0</v>
      </c>
      <c r="P37" s="1417">
        <f t="shared" si="141"/>
        <v>0</v>
      </c>
      <c r="Q37" s="1417">
        <f t="shared" si="141"/>
        <v>0</v>
      </c>
      <c r="R37" s="1418"/>
      <c r="S37" s="1418"/>
      <c r="T37" s="1429"/>
      <c r="V37" s="1598"/>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U37" s="1537"/>
      <c r="AV37" s="1537"/>
      <c r="AW37" s="1537"/>
      <c r="AX37" s="1537"/>
      <c r="AY37" s="1537"/>
      <c r="AZ37" s="1537"/>
      <c r="BA37" s="1537"/>
      <c r="BB37" s="1537"/>
      <c r="BC37" s="1537"/>
      <c r="BD37" s="1537"/>
      <c r="BE37" s="1537"/>
      <c r="BF37" s="1537"/>
      <c r="BG37" s="1537"/>
      <c r="BH37" s="1537"/>
      <c r="BI37" s="1537"/>
      <c r="BJ37" s="1537"/>
      <c r="BK37" s="1537"/>
      <c r="BL37" s="1537"/>
      <c r="BM37" s="1537"/>
      <c r="BN37" s="1537"/>
      <c r="BO37" s="1537"/>
      <c r="BP37" s="1537"/>
      <c r="BQ37" s="1537"/>
      <c r="BR37" s="1537"/>
      <c r="BS37" s="1537"/>
      <c r="BT37" s="1537"/>
      <c r="BU37" s="1537"/>
      <c r="BV37" s="1537"/>
      <c r="BW37" s="1537"/>
      <c r="BX37" s="1537"/>
      <c r="BY37" s="1537"/>
      <c r="BZ37" s="1537"/>
      <c r="CA37" s="1537"/>
      <c r="CB37" s="1537"/>
      <c r="CC37" s="1537"/>
      <c r="CD37" s="1537"/>
      <c r="CE37" s="1537"/>
      <c r="CF37" s="1537"/>
      <c r="CG37" s="1537"/>
      <c r="CH37" s="1537"/>
      <c r="CI37" s="1537"/>
      <c r="CJ37" s="1537"/>
      <c r="CK37" s="1537"/>
      <c r="CL37" s="1537"/>
      <c r="CM37" s="5074"/>
      <c r="CN37" s="2401" t="str">
        <f>IF(CM36="","",(CM36&amp;(COUNTIF($CM$16:CM37,CM36))))</f>
        <v>011</v>
      </c>
      <c r="CO37" s="1471" t="str">
        <f t="shared" ref="CO37" si="235">CO36</f>
        <v/>
      </c>
      <c r="CP37" s="1420" t="str">
        <f t="shared" ref="CP37" si="236">DO36&amp;DP37</f>
        <v>D</v>
      </c>
      <c r="CQ37" s="1417">
        <f t="shared" si="142"/>
        <v>0</v>
      </c>
      <c r="CR37" s="1417">
        <f t="shared" si="143"/>
        <v>0</v>
      </c>
      <c r="CS37" s="1417">
        <f t="shared" si="144"/>
        <v>0</v>
      </c>
      <c r="CT37" s="1417">
        <f t="shared" si="145"/>
        <v>0</v>
      </c>
      <c r="CU37" s="1417">
        <f t="shared" si="146"/>
        <v>0</v>
      </c>
      <c r="CW37" s="1457" t="str">
        <f>IFERROR((VLOOKUP(CN37,'BİLGİ GİR'!$V$170:$AA$182,6,0)),"")</f>
        <v/>
      </c>
      <c r="CX37" s="5074"/>
      <c r="CY37" s="1427"/>
      <c r="CZ37" s="1444">
        <f>'BİLGİ GİR'!CC180</f>
        <v>0</v>
      </c>
      <c r="DA37" s="1446"/>
      <c r="DB37" s="1444">
        <f>'BİLGİ GİR'!CE180</f>
        <v>0</v>
      </c>
      <c r="DC37" s="1446"/>
      <c r="DD37" s="1444">
        <f>'BİLGİ GİR'!CG180</f>
        <v>0</v>
      </c>
      <c r="DE37" s="1446"/>
      <c r="DF37" s="1444">
        <f>'BİLGİ GİR'!CI180</f>
        <v>0</v>
      </c>
      <c r="DG37" s="1446"/>
      <c r="DH37" s="1444">
        <f>'BİLGİ GİR'!CK180</f>
        <v>0</v>
      </c>
      <c r="DI37" s="1446"/>
      <c r="DJ37" s="1444">
        <f>'BİLGİ GİR'!CM180</f>
        <v>0</v>
      </c>
      <c r="DK37" s="1446"/>
      <c r="DL37" s="1444">
        <f>'BİLGİ GİR'!CO180</f>
        <v>0</v>
      </c>
      <c r="DM37" s="1446"/>
      <c r="DN37" s="1285"/>
      <c r="DO37" s="5092"/>
      <c r="DP37" s="2270" t="s">
        <v>8</v>
      </c>
      <c r="DQ37" s="2241">
        <f t="shared" si="147"/>
        <v>0</v>
      </c>
      <c r="DR37" s="3857"/>
      <c r="DS37" s="2242">
        <f t="shared" si="46"/>
        <v>0</v>
      </c>
      <c r="DT37" s="3857"/>
      <c r="DU37" s="2242">
        <f t="shared" si="47"/>
        <v>0</v>
      </c>
      <c r="DV37" s="3857"/>
      <c r="DW37" s="2242">
        <f t="shared" si="48"/>
        <v>0</v>
      </c>
      <c r="DX37" s="3857"/>
      <c r="DY37" s="2242">
        <f t="shared" si="49"/>
        <v>0</v>
      </c>
      <c r="DZ37" s="3857"/>
      <c r="EA37" s="2243">
        <f t="shared" si="50"/>
        <v>0</v>
      </c>
      <c r="EB37" s="3857"/>
      <c r="EC37" s="2245">
        <f t="shared" si="148"/>
        <v>0</v>
      </c>
      <c r="ED37" s="3857"/>
      <c r="EE37" s="2241">
        <f t="shared" si="149"/>
        <v>0</v>
      </c>
      <c r="EF37" s="3857"/>
      <c r="EG37" s="2242">
        <f t="shared" si="51"/>
        <v>0</v>
      </c>
      <c r="EH37" s="3857"/>
      <c r="EI37" s="2242">
        <f t="shared" si="52"/>
        <v>0</v>
      </c>
      <c r="EJ37" s="3857"/>
      <c r="EK37" s="2242">
        <f t="shared" si="53"/>
        <v>0</v>
      </c>
      <c r="EL37" s="3857"/>
      <c r="EM37" s="2242">
        <f t="shared" si="54"/>
        <v>0</v>
      </c>
      <c r="EN37" s="3857"/>
      <c r="EO37" s="2243">
        <f t="shared" si="55"/>
        <v>0</v>
      </c>
      <c r="EP37" s="3857"/>
      <c r="EQ37" s="2245">
        <f t="shared" si="56"/>
        <v>0</v>
      </c>
      <c r="ER37" s="3857"/>
      <c r="ES37" s="2241">
        <f t="shared" si="150"/>
        <v>0</v>
      </c>
      <c r="ET37" s="3857"/>
      <c r="EU37" s="2242">
        <f t="shared" si="57"/>
        <v>0</v>
      </c>
      <c r="EV37" s="3857"/>
      <c r="EW37" s="2242">
        <f t="shared" si="58"/>
        <v>0</v>
      </c>
      <c r="EX37" s="3857"/>
      <c r="EY37" s="2242">
        <f t="shared" si="59"/>
        <v>0</v>
      </c>
      <c r="EZ37" s="3857"/>
      <c r="FA37" s="2242">
        <f t="shared" si="60"/>
        <v>0</v>
      </c>
      <c r="FB37" s="3857"/>
      <c r="FC37" s="2243">
        <f t="shared" si="61"/>
        <v>0</v>
      </c>
      <c r="FD37" s="2244"/>
      <c r="FE37" s="2245">
        <f t="shared" si="62"/>
        <v>0</v>
      </c>
      <c r="FF37" s="2244"/>
      <c r="FG37" s="2241">
        <f t="shared" si="151"/>
        <v>0</v>
      </c>
      <c r="FH37" s="3857"/>
      <c r="FI37" s="2242">
        <f t="shared" si="63"/>
        <v>0</v>
      </c>
      <c r="FJ37" s="3857"/>
      <c r="FK37" s="2242">
        <f t="shared" si="64"/>
        <v>0</v>
      </c>
      <c r="FL37" s="3857"/>
      <c r="FM37" s="2242">
        <f t="shared" si="65"/>
        <v>0</v>
      </c>
      <c r="FN37" s="3857"/>
      <c r="FO37" s="2242">
        <f t="shared" si="66"/>
        <v>0</v>
      </c>
      <c r="FP37" s="3857"/>
      <c r="FQ37" s="2243">
        <f t="shared" si="67"/>
        <v>0</v>
      </c>
      <c r="FR37" s="3857"/>
      <c r="FS37" s="2245">
        <f t="shared" si="68"/>
        <v>0</v>
      </c>
      <c r="FT37" s="3857"/>
      <c r="FU37" s="2241">
        <f t="shared" si="152"/>
        <v>0</v>
      </c>
      <c r="FV37" s="3857"/>
      <c r="FW37" s="2242">
        <f t="shared" si="69"/>
        <v>0</v>
      </c>
      <c r="FX37" s="3857"/>
      <c r="FY37" s="2242">
        <f t="shared" si="70"/>
        <v>0</v>
      </c>
      <c r="FZ37" s="3857"/>
      <c r="GA37" s="2242">
        <f t="shared" si="71"/>
        <v>0</v>
      </c>
      <c r="GB37" s="3857"/>
      <c r="GC37" s="2242">
        <f t="shared" si="72"/>
        <v>0</v>
      </c>
      <c r="GD37" s="3857"/>
      <c r="GE37" s="2243">
        <f t="shared" si="73"/>
        <v>0</v>
      </c>
      <c r="GF37" s="3857"/>
      <c r="GG37" s="2245">
        <f t="shared" si="74"/>
        <v>0</v>
      </c>
      <c r="GH37" s="3863"/>
      <c r="GK37" s="4109"/>
      <c r="GL37" s="1487" t="str">
        <f t="shared" si="153"/>
        <v/>
      </c>
      <c r="GM37" s="1515"/>
      <c r="GN37" s="1487" t="str">
        <f t="shared" si="75"/>
        <v/>
      </c>
      <c r="GO37" s="1515"/>
      <c r="GP37" s="1487" t="str">
        <f t="shared" si="76"/>
        <v/>
      </c>
      <c r="GQ37" s="1515"/>
      <c r="GR37" s="1487" t="str">
        <f t="shared" si="77"/>
        <v/>
      </c>
      <c r="GS37" s="1515"/>
      <c r="GT37" s="1487" t="str">
        <f t="shared" si="78"/>
        <v/>
      </c>
      <c r="GU37" s="1500"/>
      <c r="GV37" s="1497" t="str">
        <f t="shared" si="154"/>
        <v/>
      </c>
      <c r="GW37" s="1515"/>
      <c r="GX37" s="1487" t="str">
        <f t="shared" si="155"/>
        <v/>
      </c>
      <c r="GY37" s="1517"/>
      <c r="GZ37" s="1494" t="str">
        <f t="shared" si="156"/>
        <v/>
      </c>
      <c r="HA37" s="1515"/>
      <c r="HB37" s="1490" t="str">
        <f t="shared" si="79"/>
        <v/>
      </c>
      <c r="HC37" s="1515"/>
      <c r="HD37" s="1490" t="str">
        <f t="shared" si="80"/>
        <v/>
      </c>
      <c r="HE37" s="1515"/>
      <c r="HF37" s="1490" t="str">
        <f t="shared" si="81"/>
        <v/>
      </c>
      <c r="HG37" s="1515"/>
      <c r="HH37" s="1490" t="str">
        <f t="shared" si="82"/>
        <v/>
      </c>
      <c r="HI37" s="1500"/>
      <c r="HJ37" s="1506" t="str">
        <f t="shared" si="83"/>
        <v/>
      </c>
      <c r="HK37" s="1515"/>
      <c r="HL37" s="1490" t="str">
        <f t="shared" si="157"/>
        <v/>
      </c>
      <c r="HM37" s="1517"/>
      <c r="HN37" s="1503" t="str">
        <f t="shared" si="84"/>
        <v/>
      </c>
      <c r="HO37" s="1515"/>
      <c r="HP37" s="1487" t="str">
        <f t="shared" si="85"/>
        <v/>
      </c>
      <c r="HQ37" s="1515"/>
      <c r="HR37" s="1487" t="str">
        <f t="shared" si="86"/>
        <v/>
      </c>
      <c r="HS37" s="1515"/>
      <c r="HT37" s="1487" t="str">
        <f t="shared" si="87"/>
        <v/>
      </c>
      <c r="HU37" s="1515"/>
      <c r="HV37" s="1487" t="str">
        <f t="shared" si="88"/>
        <v/>
      </c>
      <c r="HW37" s="1500"/>
      <c r="HX37" s="1497" t="str">
        <f t="shared" si="89"/>
        <v/>
      </c>
      <c r="HY37" s="1515"/>
      <c r="HZ37" s="1487" t="str">
        <f t="shared" si="90"/>
        <v/>
      </c>
      <c r="IA37" s="1517"/>
      <c r="IB37" s="1494" t="str">
        <f t="shared" si="91"/>
        <v/>
      </c>
      <c r="IC37" s="1515"/>
      <c r="ID37" s="1490" t="str">
        <f t="shared" si="92"/>
        <v/>
      </c>
      <c r="IE37" s="1515"/>
      <c r="IF37" s="1490" t="str">
        <f t="shared" si="93"/>
        <v/>
      </c>
      <c r="IG37" s="1515"/>
      <c r="IH37" s="1490" t="str">
        <f t="shared" si="94"/>
        <v/>
      </c>
      <c r="II37" s="1515"/>
      <c r="IJ37" s="1490" t="str">
        <f t="shared" si="95"/>
        <v/>
      </c>
      <c r="IK37" s="1500"/>
      <c r="IL37" s="1506" t="str">
        <f t="shared" si="96"/>
        <v/>
      </c>
      <c r="IM37" s="1515"/>
      <c r="IN37" s="1490" t="str">
        <f t="shared" si="97"/>
        <v/>
      </c>
      <c r="IO37" s="1517"/>
      <c r="IP37" s="1509" t="str">
        <f t="shared" si="98"/>
        <v/>
      </c>
      <c r="IQ37" s="1515"/>
      <c r="IR37" s="1422" t="str">
        <f t="shared" si="99"/>
        <v/>
      </c>
      <c r="IS37" s="1515"/>
      <c r="IT37" s="1422" t="str">
        <f t="shared" si="100"/>
        <v/>
      </c>
      <c r="IU37" s="1515"/>
      <c r="IV37" s="1422" t="str">
        <f t="shared" si="101"/>
        <v/>
      </c>
      <c r="IW37" s="1515"/>
      <c r="IX37" s="1422" t="str">
        <f t="shared" si="102"/>
        <v/>
      </c>
      <c r="IY37" s="1500"/>
      <c r="IZ37" s="1512" t="str">
        <f t="shared" si="103"/>
        <v/>
      </c>
      <c r="JA37" s="1515"/>
      <c r="JB37" s="1422" t="str">
        <f t="shared" si="104"/>
        <v/>
      </c>
      <c r="JC37" s="1517"/>
      <c r="JE37" s="1571">
        <f t="shared" si="158"/>
        <v>0</v>
      </c>
      <c r="JF37" s="1555">
        <f t="shared" si="159"/>
        <v>0</v>
      </c>
      <c r="JG37" s="1555">
        <f t="shared" si="160"/>
        <v>0</v>
      </c>
      <c r="JH37" s="1555">
        <f t="shared" si="161"/>
        <v>0</v>
      </c>
      <c r="JI37" s="1579">
        <f t="shared" si="162"/>
        <v>0</v>
      </c>
      <c r="JJ37" s="1549"/>
      <c r="JK37" s="1549"/>
      <c r="JL37" s="38"/>
      <c r="JM37" s="1553"/>
      <c r="JN37" s="4182"/>
      <c r="JO37" s="1604" t="str">
        <f t="shared" si="178"/>
        <v/>
      </c>
      <c r="JP37" s="1563"/>
      <c r="JQ37" s="1563" t="str">
        <f t="shared" si="105"/>
        <v/>
      </c>
      <c r="JR37" s="1563"/>
      <c r="JS37" s="1563" t="str">
        <f t="shared" si="106"/>
        <v/>
      </c>
      <c r="JT37" s="1563"/>
      <c r="JU37" s="1563" t="str">
        <f t="shared" si="107"/>
        <v/>
      </c>
      <c r="JV37" s="1563"/>
      <c r="JW37" s="1563" t="str">
        <f t="shared" si="108"/>
        <v/>
      </c>
      <c r="JX37" s="1563"/>
      <c r="JY37" s="1563" t="str">
        <f t="shared" si="109"/>
        <v/>
      </c>
      <c r="JZ37" s="1563"/>
      <c r="KA37" s="1563" t="str">
        <f t="shared" si="110"/>
        <v/>
      </c>
      <c r="KB37" s="1563"/>
      <c r="KC37" s="1563" t="str">
        <f t="shared" si="111"/>
        <v/>
      </c>
      <c r="KD37" s="1563"/>
      <c r="KE37" s="1563" t="str">
        <f t="shared" si="112"/>
        <v/>
      </c>
      <c r="KF37" s="1563"/>
      <c r="KG37" s="1563" t="str">
        <f t="shared" si="113"/>
        <v/>
      </c>
      <c r="KH37" s="1563"/>
      <c r="KI37" s="1563" t="str">
        <f t="shared" si="114"/>
        <v/>
      </c>
      <c r="KJ37" s="1563"/>
      <c r="KK37" s="1563" t="str">
        <f t="shared" si="115"/>
        <v/>
      </c>
      <c r="KL37" s="1563"/>
      <c r="KM37" s="1563" t="str">
        <f t="shared" si="116"/>
        <v/>
      </c>
      <c r="KN37" s="1563"/>
      <c r="KO37" s="1563" t="str">
        <f t="shared" si="117"/>
        <v/>
      </c>
      <c r="KP37" s="1563"/>
      <c r="KQ37" s="1563" t="str">
        <f t="shared" si="118"/>
        <v/>
      </c>
      <c r="KR37" s="1563"/>
      <c r="KS37" s="1563" t="str">
        <f t="shared" si="119"/>
        <v/>
      </c>
      <c r="KT37" s="1563"/>
      <c r="KU37" s="1563" t="str">
        <f t="shared" si="179"/>
        <v/>
      </c>
      <c r="KV37" s="1563"/>
      <c r="KW37" s="1563" t="str">
        <f t="shared" si="120"/>
        <v/>
      </c>
      <c r="KX37" s="1563"/>
      <c r="KY37" s="1563" t="str">
        <f t="shared" si="121"/>
        <v/>
      </c>
      <c r="KZ37" s="1563"/>
      <c r="LA37" s="1563" t="str">
        <f t="shared" si="122"/>
        <v/>
      </c>
      <c r="LB37" s="1563"/>
      <c r="LC37" s="1563" t="str">
        <f t="shared" si="123"/>
        <v/>
      </c>
      <c r="LD37" s="1563"/>
      <c r="LE37" s="1563" t="str">
        <f t="shared" si="124"/>
        <v/>
      </c>
      <c r="LF37" s="1563"/>
      <c r="LG37" s="1563" t="str">
        <f t="shared" si="125"/>
        <v/>
      </c>
      <c r="LH37" s="1563"/>
      <c r="LI37" s="1563" t="str">
        <f t="shared" si="126"/>
        <v/>
      </c>
      <c r="LJ37" s="1563"/>
      <c r="LK37" s="1563" t="str">
        <f t="shared" si="127"/>
        <v/>
      </c>
      <c r="LL37" s="1563"/>
      <c r="LM37" s="1563" t="str">
        <f t="shared" si="128"/>
        <v/>
      </c>
      <c r="LN37" s="1563"/>
      <c r="LO37" s="1563" t="str">
        <f t="shared" si="129"/>
        <v/>
      </c>
      <c r="LP37" s="1563"/>
      <c r="LQ37" s="1563" t="str">
        <f t="shared" si="130"/>
        <v/>
      </c>
      <c r="LR37" s="1563"/>
      <c r="LS37" s="1563" t="str">
        <f t="shared" si="131"/>
        <v/>
      </c>
      <c r="LT37" s="1563"/>
      <c r="LU37" s="1563" t="str">
        <f t="shared" si="132"/>
        <v/>
      </c>
      <c r="LV37" s="1563"/>
      <c r="LW37" s="1563" t="str">
        <f t="shared" si="133"/>
        <v/>
      </c>
      <c r="LX37" s="1563"/>
      <c r="LY37" s="1563" t="str">
        <f t="shared" si="134"/>
        <v/>
      </c>
      <c r="LZ37" s="1563"/>
      <c r="MA37" s="1563" t="str">
        <f t="shared" si="135"/>
        <v/>
      </c>
      <c r="MB37" s="1563"/>
      <c r="MC37" s="1563" t="str">
        <f t="shared" si="136"/>
        <v/>
      </c>
      <c r="MD37" s="1563"/>
      <c r="ME37" s="1563" t="str">
        <f t="shared" si="137"/>
        <v/>
      </c>
      <c r="MF37" s="1563"/>
      <c r="MG37" s="1572">
        <f t="shared" si="163"/>
        <v>0</v>
      </c>
      <c r="MH37" s="1553"/>
      <c r="MI37" s="1571">
        <f t="shared" si="164"/>
        <v>0</v>
      </c>
      <c r="MJ37" s="1555">
        <f t="shared" si="164"/>
        <v>0</v>
      </c>
      <c r="MK37" s="1555">
        <f t="shared" si="164"/>
        <v>0</v>
      </c>
      <c r="ML37" s="1555">
        <f t="shared" si="164"/>
        <v>0</v>
      </c>
      <c r="MM37" s="1555">
        <f t="shared" si="164"/>
        <v>0</v>
      </c>
      <c r="MN37" s="1555">
        <f t="shared" si="164"/>
        <v>0</v>
      </c>
      <c r="MO37" s="1579">
        <f t="shared" si="164"/>
        <v>0</v>
      </c>
      <c r="MP37" s="38">
        <f t="shared" si="212"/>
        <v>0</v>
      </c>
      <c r="MQ37" s="1553"/>
      <c r="MR37" s="1557"/>
      <c r="MS37" s="1557"/>
      <c r="MT37" s="1557"/>
      <c r="MU37" s="1557"/>
      <c r="MV37" s="1557"/>
      <c r="MW37" s="1557"/>
      <c r="MX37" s="1557"/>
      <c r="MY37" s="1537"/>
      <c r="MZ37" s="1600"/>
      <c r="NA37" s="1553"/>
      <c r="NB37" s="1585">
        <f t="shared" si="166"/>
        <v>0</v>
      </c>
      <c r="NC37" s="1554">
        <f t="shared" si="167"/>
        <v>0</v>
      </c>
      <c r="ND37" s="1554">
        <f t="shared" si="168"/>
        <v>0</v>
      </c>
      <c r="NE37" s="1554">
        <f t="shared" si="169"/>
        <v>0</v>
      </c>
      <c r="NF37" s="1554">
        <f t="shared" si="170"/>
        <v>0</v>
      </c>
      <c r="NG37" s="1554">
        <f t="shared" si="171"/>
        <v>0</v>
      </c>
      <c r="NH37" s="1554">
        <f t="shared" si="172"/>
        <v>0</v>
      </c>
      <c r="NI37" s="1586">
        <f t="shared" si="173"/>
        <v>0</v>
      </c>
      <c r="NK37" s="5105"/>
      <c r="NL37" s="5105"/>
      <c r="NM37" s="5105"/>
      <c r="NN37" s="5105"/>
      <c r="NO37" s="5105"/>
      <c r="NP37" s="5105"/>
      <c r="NQ37" s="5105"/>
      <c r="NR37" s="5105"/>
      <c r="NS37" s="5105"/>
    </row>
    <row r="38" spans="3:383" s="1337" customFormat="1" ht="11.25" customHeight="1" thickBot="1">
      <c r="C38" s="1416" t="str">
        <f t="shared" si="139"/>
        <v>T</v>
      </c>
      <c r="D38" s="1450"/>
      <c r="E38" s="1450"/>
      <c r="F38" s="1450"/>
      <c r="G38" s="1450"/>
      <c r="H38" s="1450"/>
      <c r="I38" s="1451"/>
      <c r="J38" s="1340"/>
      <c r="L38" s="1279" t="str">
        <f t="shared" si="140"/>
        <v>T</v>
      </c>
      <c r="M38" s="1417">
        <f t="shared" si="141"/>
        <v>0</v>
      </c>
      <c r="N38" s="1417">
        <f t="shared" si="141"/>
        <v>0</v>
      </c>
      <c r="O38" s="1417">
        <f t="shared" si="141"/>
        <v>0</v>
      </c>
      <c r="P38" s="1417">
        <f t="shared" si="141"/>
        <v>0</v>
      </c>
      <c r="Q38" s="1417">
        <f t="shared" si="141"/>
        <v>0</v>
      </c>
      <c r="R38" s="1418"/>
      <c r="S38" s="1418"/>
      <c r="T38" s="1429"/>
      <c r="V38" s="1598"/>
      <c r="W38" s="1537"/>
      <c r="X38" s="1537"/>
      <c r="Y38" s="1537"/>
      <c r="Z38" s="1537"/>
      <c r="AA38" s="1537"/>
      <c r="AB38" s="1537"/>
      <c r="AC38" s="1537"/>
      <c r="AD38" s="1537"/>
      <c r="AE38" s="1537"/>
      <c r="AF38" s="1537"/>
      <c r="AG38" s="1537"/>
      <c r="AH38" s="1537"/>
      <c r="AI38" s="1537"/>
      <c r="AJ38" s="1537"/>
      <c r="AK38" s="1537"/>
      <c r="AL38" s="1537"/>
      <c r="AM38" s="1537"/>
      <c r="AN38" s="1537"/>
      <c r="AO38" s="1537"/>
      <c r="AP38" s="1537"/>
      <c r="AQ38" s="1537"/>
      <c r="AR38" s="1537"/>
      <c r="AS38" s="1537"/>
      <c r="AT38" s="1537"/>
      <c r="AU38" s="1537"/>
      <c r="AV38" s="1537"/>
      <c r="AW38" s="1537"/>
      <c r="AX38" s="1537"/>
      <c r="AY38" s="1537"/>
      <c r="AZ38" s="1537"/>
      <c r="BA38" s="1537"/>
      <c r="BB38" s="1537"/>
      <c r="BC38" s="1537"/>
      <c r="BD38" s="1537"/>
      <c r="BE38" s="1537"/>
      <c r="BF38" s="1537"/>
      <c r="BG38" s="1537"/>
      <c r="BH38" s="1537"/>
      <c r="BI38" s="1537"/>
      <c r="BJ38" s="1537"/>
      <c r="BK38" s="1537"/>
      <c r="BL38" s="1537"/>
      <c r="BM38" s="1537"/>
      <c r="BN38" s="1537"/>
      <c r="BO38" s="1537"/>
      <c r="BP38" s="1537"/>
      <c r="BQ38" s="1537"/>
      <c r="BR38" s="1537"/>
      <c r="BS38" s="1537"/>
      <c r="BT38" s="1537"/>
      <c r="BU38" s="1537"/>
      <c r="BV38" s="1537"/>
      <c r="BW38" s="1537"/>
      <c r="BX38" s="1537"/>
      <c r="BY38" s="1537"/>
      <c r="BZ38" s="1537"/>
      <c r="CA38" s="1537"/>
      <c r="CB38" s="1537"/>
      <c r="CC38" s="1537"/>
      <c r="CD38" s="1537"/>
      <c r="CE38" s="1537"/>
      <c r="CF38" s="1537"/>
      <c r="CG38" s="1537"/>
      <c r="CH38" s="1537"/>
      <c r="CI38" s="1537"/>
      <c r="CJ38" s="1537"/>
      <c r="CK38" s="1537"/>
      <c r="CL38" s="1537"/>
      <c r="CM38" s="5073">
        <f>'BİLGİ GİR'!F181</f>
        <v>0</v>
      </c>
      <c r="CN38" s="2401" t="str">
        <f>IF(CM38="","",(CM38&amp;(COUNTIF($CM$16:CM39,CM38))))</f>
        <v>012</v>
      </c>
      <c r="CO38" s="1471" t="str">
        <f t="shared" ref="CO38" si="237">DO38</f>
        <v/>
      </c>
      <c r="CP38" s="1420" t="str">
        <f t="shared" ref="CP38" si="238">DO38&amp;DP38</f>
        <v>T</v>
      </c>
      <c r="CQ38" s="1417">
        <f t="shared" si="142"/>
        <v>0</v>
      </c>
      <c r="CR38" s="1417">
        <f t="shared" si="143"/>
        <v>0</v>
      </c>
      <c r="CS38" s="1417">
        <f t="shared" si="144"/>
        <v>0</v>
      </c>
      <c r="CT38" s="1417">
        <f t="shared" si="145"/>
        <v>0</v>
      </c>
      <c r="CU38" s="1417">
        <f t="shared" si="146"/>
        <v>0</v>
      </c>
      <c r="CW38" s="1457" t="str">
        <f>IFERROR((VLOOKUP(CN38,'BİLGİ GİR'!$V$170:$AA$182,6,0)),"")</f>
        <v/>
      </c>
      <c r="CX38" s="5073" t="str">
        <f>'BİLGİ GİR'!F181&amp;CHAR(10)&amp;'BİLGİ GİR'!K181&amp;"-"&amp;'BİLGİ GİR'!L181&amp;"-"&amp;'BİLGİ GİR'!M181</f>
        <v xml:space="preserve">
--</v>
      </c>
      <c r="CY38" s="1421"/>
      <c r="CZ38" s="1442">
        <f>'BİLGİ GİR'!CB181</f>
        <v>0</v>
      </c>
      <c r="DA38" s="1445"/>
      <c r="DB38" s="1442">
        <f>'BİLGİ GİR'!CD181</f>
        <v>0</v>
      </c>
      <c r="DC38" s="1445"/>
      <c r="DD38" s="1442">
        <f>'BİLGİ GİR'!CF181</f>
        <v>0</v>
      </c>
      <c r="DE38" s="1445"/>
      <c r="DF38" s="1442">
        <f>'BİLGİ GİR'!CH181</f>
        <v>0</v>
      </c>
      <c r="DG38" s="1445"/>
      <c r="DH38" s="1442">
        <f>'BİLGİ GİR'!CJ181</f>
        <v>0</v>
      </c>
      <c r="DI38" s="1445"/>
      <c r="DJ38" s="1442">
        <f>'BİLGİ GİR'!CL181</f>
        <v>0</v>
      </c>
      <c r="DK38" s="1445"/>
      <c r="DL38" s="1442">
        <f>'BİLGİ GİR'!CN181</f>
        <v>0</v>
      </c>
      <c r="DM38" s="1445"/>
      <c r="DN38" s="1285"/>
      <c r="DO38" s="5091" t="str">
        <f t="shared" ref="DO38" si="239">IF(CX38="
--","",CX38)</f>
        <v/>
      </c>
      <c r="DP38" s="2271" t="s">
        <v>7</v>
      </c>
      <c r="DQ38" s="2246">
        <f t="shared" si="147"/>
        <v>0</v>
      </c>
      <c r="DR38" s="3858"/>
      <c r="DS38" s="2247">
        <f t="shared" si="46"/>
        <v>0</v>
      </c>
      <c r="DT38" s="3858"/>
      <c r="DU38" s="2247">
        <f t="shared" si="47"/>
        <v>0</v>
      </c>
      <c r="DV38" s="3858"/>
      <c r="DW38" s="2247">
        <f t="shared" si="48"/>
        <v>0</v>
      </c>
      <c r="DX38" s="3858"/>
      <c r="DY38" s="2247">
        <f t="shared" si="49"/>
        <v>0</v>
      </c>
      <c r="DZ38" s="3858"/>
      <c r="EA38" s="2248">
        <f t="shared" si="50"/>
        <v>0</v>
      </c>
      <c r="EB38" s="3858"/>
      <c r="EC38" s="2250">
        <f t="shared" si="148"/>
        <v>0</v>
      </c>
      <c r="ED38" s="3858"/>
      <c r="EE38" s="2246">
        <f t="shared" si="149"/>
        <v>0</v>
      </c>
      <c r="EF38" s="3858"/>
      <c r="EG38" s="2247">
        <f t="shared" si="51"/>
        <v>0</v>
      </c>
      <c r="EH38" s="3858"/>
      <c r="EI38" s="2247">
        <f t="shared" si="52"/>
        <v>0</v>
      </c>
      <c r="EJ38" s="3858"/>
      <c r="EK38" s="2247">
        <f t="shared" si="53"/>
        <v>0</v>
      </c>
      <c r="EL38" s="3858"/>
      <c r="EM38" s="2247">
        <f t="shared" si="54"/>
        <v>0</v>
      </c>
      <c r="EN38" s="3858"/>
      <c r="EO38" s="2248">
        <f t="shared" si="55"/>
        <v>0</v>
      </c>
      <c r="EP38" s="3858"/>
      <c r="EQ38" s="2250">
        <f t="shared" si="56"/>
        <v>0</v>
      </c>
      <c r="ER38" s="3858"/>
      <c r="ES38" s="2246">
        <f t="shared" si="150"/>
        <v>0</v>
      </c>
      <c r="ET38" s="3858"/>
      <c r="EU38" s="2247">
        <f t="shared" si="57"/>
        <v>0</v>
      </c>
      <c r="EV38" s="3858"/>
      <c r="EW38" s="2247">
        <f t="shared" si="58"/>
        <v>0</v>
      </c>
      <c r="EX38" s="3858"/>
      <c r="EY38" s="2247">
        <f t="shared" si="59"/>
        <v>0</v>
      </c>
      <c r="EZ38" s="3858"/>
      <c r="FA38" s="2247">
        <f t="shared" si="60"/>
        <v>0</v>
      </c>
      <c r="FB38" s="3858"/>
      <c r="FC38" s="2248">
        <f t="shared" si="61"/>
        <v>0</v>
      </c>
      <c r="FD38" s="2249"/>
      <c r="FE38" s="2250">
        <f t="shared" si="62"/>
        <v>0</v>
      </c>
      <c r="FF38" s="2249"/>
      <c r="FG38" s="2246">
        <f t="shared" si="151"/>
        <v>0</v>
      </c>
      <c r="FH38" s="3858"/>
      <c r="FI38" s="2247">
        <f t="shared" si="63"/>
        <v>0</v>
      </c>
      <c r="FJ38" s="3858"/>
      <c r="FK38" s="2247">
        <f t="shared" si="64"/>
        <v>0</v>
      </c>
      <c r="FL38" s="3858"/>
      <c r="FM38" s="2247">
        <f t="shared" si="65"/>
        <v>0</v>
      </c>
      <c r="FN38" s="3858"/>
      <c r="FO38" s="2247">
        <f t="shared" si="66"/>
        <v>0</v>
      </c>
      <c r="FP38" s="3858"/>
      <c r="FQ38" s="2248">
        <f t="shared" si="67"/>
        <v>0</v>
      </c>
      <c r="FR38" s="3858"/>
      <c r="FS38" s="2250">
        <f t="shared" si="68"/>
        <v>0</v>
      </c>
      <c r="FT38" s="3858"/>
      <c r="FU38" s="2246">
        <f t="shared" si="152"/>
        <v>0</v>
      </c>
      <c r="FV38" s="3858"/>
      <c r="FW38" s="2247">
        <f t="shared" si="69"/>
        <v>0</v>
      </c>
      <c r="FX38" s="3858"/>
      <c r="FY38" s="2247">
        <f t="shared" si="70"/>
        <v>0</v>
      </c>
      <c r="FZ38" s="3858"/>
      <c r="GA38" s="2247">
        <f t="shared" si="71"/>
        <v>0</v>
      </c>
      <c r="GB38" s="3858"/>
      <c r="GC38" s="2247">
        <f t="shared" si="72"/>
        <v>0</v>
      </c>
      <c r="GD38" s="3858"/>
      <c r="GE38" s="2248">
        <f t="shared" si="73"/>
        <v>0</v>
      </c>
      <c r="GF38" s="3858"/>
      <c r="GG38" s="2250">
        <f t="shared" si="74"/>
        <v>0</v>
      </c>
      <c r="GH38" s="3864"/>
      <c r="GK38" s="4108" t="str">
        <f t="shared" ref="GK38" si="240">DO38</f>
        <v/>
      </c>
      <c r="GL38" s="1487" t="str">
        <f t="shared" si="153"/>
        <v/>
      </c>
      <c r="GM38" s="1515"/>
      <c r="GN38" s="1487" t="str">
        <f t="shared" si="75"/>
        <v/>
      </c>
      <c r="GO38" s="1515"/>
      <c r="GP38" s="1487" t="str">
        <f t="shared" si="76"/>
        <v/>
      </c>
      <c r="GQ38" s="1515"/>
      <c r="GR38" s="1487" t="str">
        <f t="shared" si="77"/>
        <v/>
      </c>
      <c r="GS38" s="1515"/>
      <c r="GT38" s="1487" t="str">
        <f t="shared" si="78"/>
        <v/>
      </c>
      <c r="GU38" s="1500"/>
      <c r="GV38" s="1497" t="str">
        <f t="shared" si="154"/>
        <v/>
      </c>
      <c r="GW38" s="1515"/>
      <c r="GX38" s="1487" t="str">
        <f t="shared" si="155"/>
        <v/>
      </c>
      <c r="GY38" s="1517"/>
      <c r="GZ38" s="1494" t="str">
        <f t="shared" si="156"/>
        <v/>
      </c>
      <c r="HA38" s="1515"/>
      <c r="HB38" s="1490" t="str">
        <f t="shared" si="79"/>
        <v/>
      </c>
      <c r="HC38" s="1515"/>
      <c r="HD38" s="1490" t="str">
        <f t="shared" si="80"/>
        <v/>
      </c>
      <c r="HE38" s="1515"/>
      <c r="HF38" s="1490" t="str">
        <f t="shared" si="81"/>
        <v/>
      </c>
      <c r="HG38" s="1515"/>
      <c r="HH38" s="1490" t="str">
        <f t="shared" si="82"/>
        <v/>
      </c>
      <c r="HI38" s="1500"/>
      <c r="HJ38" s="1506" t="str">
        <f t="shared" si="83"/>
        <v/>
      </c>
      <c r="HK38" s="1515"/>
      <c r="HL38" s="1490" t="str">
        <f t="shared" si="157"/>
        <v/>
      </c>
      <c r="HM38" s="1517"/>
      <c r="HN38" s="1503" t="str">
        <f t="shared" si="84"/>
        <v/>
      </c>
      <c r="HO38" s="1515"/>
      <c r="HP38" s="1487" t="str">
        <f t="shared" si="85"/>
        <v/>
      </c>
      <c r="HQ38" s="1515"/>
      <c r="HR38" s="1487" t="str">
        <f t="shared" si="86"/>
        <v/>
      </c>
      <c r="HS38" s="1515"/>
      <c r="HT38" s="1487" t="str">
        <f t="shared" si="87"/>
        <v/>
      </c>
      <c r="HU38" s="1515"/>
      <c r="HV38" s="1487" t="str">
        <f t="shared" si="88"/>
        <v/>
      </c>
      <c r="HW38" s="1500"/>
      <c r="HX38" s="1497" t="str">
        <f t="shared" si="89"/>
        <v/>
      </c>
      <c r="HY38" s="1515"/>
      <c r="HZ38" s="1487" t="str">
        <f t="shared" si="90"/>
        <v/>
      </c>
      <c r="IA38" s="1517"/>
      <c r="IB38" s="1494" t="str">
        <f t="shared" si="91"/>
        <v/>
      </c>
      <c r="IC38" s="1515"/>
      <c r="ID38" s="1490" t="str">
        <f t="shared" si="92"/>
        <v/>
      </c>
      <c r="IE38" s="1515"/>
      <c r="IF38" s="1490" t="str">
        <f t="shared" si="93"/>
        <v/>
      </c>
      <c r="IG38" s="1515"/>
      <c r="IH38" s="1490" t="str">
        <f t="shared" si="94"/>
        <v/>
      </c>
      <c r="II38" s="1515"/>
      <c r="IJ38" s="1490" t="str">
        <f t="shared" si="95"/>
        <v/>
      </c>
      <c r="IK38" s="1500"/>
      <c r="IL38" s="1506" t="str">
        <f t="shared" si="96"/>
        <v/>
      </c>
      <c r="IM38" s="1515"/>
      <c r="IN38" s="1490" t="str">
        <f t="shared" si="97"/>
        <v/>
      </c>
      <c r="IO38" s="1517"/>
      <c r="IP38" s="1509" t="str">
        <f t="shared" si="98"/>
        <v/>
      </c>
      <c r="IQ38" s="1515"/>
      <c r="IR38" s="1422" t="str">
        <f t="shared" si="99"/>
        <v/>
      </c>
      <c r="IS38" s="1515"/>
      <c r="IT38" s="1422" t="str">
        <f t="shared" si="100"/>
        <v/>
      </c>
      <c r="IU38" s="1515"/>
      <c r="IV38" s="1422" t="str">
        <f t="shared" si="101"/>
        <v/>
      </c>
      <c r="IW38" s="1515"/>
      <c r="IX38" s="1422" t="str">
        <f t="shared" si="102"/>
        <v/>
      </c>
      <c r="IY38" s="1500"/>
      <c r="IZ38" s="1512" t="str">
        <f t="shared" si="103"/>
        <v/>
      </c>
      <c r="JA38" s="1515"/>
      <c r="JB38" s="1422" t="str">
        <f t="shared" si="104"/>
        <v/>
      </c>
      <c r="JC38" s="1517"/>
      <c r="JE38" s="1571">
        <f t="shared" si="158"/>
        <v>0</v>
      </c>
      <c r="JF38" s="1555">
        <f t="shared" si="159"/>
        <v>0</v>
      </c>
      <c r="JG38" s="1555">
        <f t="shared" si="160"/>
        <v>0</v>
      </c>
      <c r="JH38" s="1555">
        <f t="shared" si="161"/>
        <v>0</v>
      </c>
      <c r="JI38" s="1579">
        <f t="shared" si="162"/>
        <v>0</v>
      </c>
      <c r="JJ38" s="1549"/>
      <c r="JK38" s="1549"/>
      <c r="JL38" s="38"/>
      <c r="JM38" s="1553"/>
      <c r="JN38" s="4182"/>
      <c r="JO38" s="1604" t="str">
        <f t="shared" si="178"/>
        <v/>
      </c>
      <c r="JP38" s="1563"/>
      <c r="JQ38" s="1563" t="str">
        <f t="shared" si="105"/>
        <v/>
      </c>
      <c r="JR38" s="1563"/>
      <c r="JS38" s="1563" t="str">
        <f t="shared" si="106"/>
        <v/>
      </c>
      <c r="JT38" s="1563"/>
      <c r="JU38" s="1563" t="str">
        <f t="shared" si="107"/>
        <v/>
      </c>
      <c r="JV38" s="1563"/>
      <c r="JW38" s="1563" t="str">
        <f t="shared" si="108"/>
        <v/>
      </c>
      <c r="JX38" s="1563"/>
      <c r="JY38" s="1563" t="str">
        <f t="shared" si="109"/>
        <v/>
      </c>
      <c r="JZ38" s="1563"/>
      <c r="KA38" s="1563" t="str">
        <f t="shared" si="110"/>
        <v/>
      </c>
      <c r="KB38" s="1563"/>
      <c r="KC38" s="1563" t="str">
        <f t="shared" si="111"/>
        <v/>
      </c>
      <c r="KD38" s="1563"/>
      <c r="KE38" s="1563" t="str">
        <f t="shared" si="112"/>
        <v/>
      </c>
      <c r="KF38" s="1563"/>
      <c r="KG38" s="1563" t="str">
        <f t="shared" si="113"/>
        <v/>
      </c>
      <c r="KH38" s="1563"/>
      <c r="KI38" s="1563" t="str">
        <f t="shared" si="114"/>
        <v/>
      </c>
      <c r="KJ38" s="1563"/>
      <c r="KK38" s="1563" t="str">
        <f t="shared" si="115"/>
        <v/>
      </c>
      <c r="KL38" s="1563"/>
      <c r="KM38" s="1563" t="str">
        <f t="shared" si="116"/>
        <v/>
      </c>
      <c r="KN38" s="1563"/>
      <c r="KO38" s="1563" t="str">
        <f t="shared" si="117"/>
        <v/>
      </c>
      <c r="KP38" s="1563"/>
      <c r="KQ38" s="1563" t="str">
        <f t="shared" si="118"/>
        <v/>
      </c>
      <c r="KR38" s="1563"/>
      <c r="KS38" s="1563" t="str">
        <f t="shared" si="119"/>
        <v/>
      </c>
      <c r="KT38" s="1563"/>
      <c r="KU38" s="1563" t="str">
        <f t="shared" si="179"/>
        <v/>
      </c>
      <c r="KV38" s="1563"/>
      <c r="KW38" s="1563" t="str">
        <f t="shared" si="120"/>
        <v/>
      </c>
      <c r="KX38" s="1563"/>
      <c r="KY38" s="1563" t="str">
        <f t="shared" si="121"/>
        <v/>
      </c>
      <c r="KZ38" s="1563"/>
      <c r="LA38" s="1563" t="str">
        <f t="shared" si="122"/>
        <v/>
      </c>
      <c r="LB38" s="1563"/>
      <c r="LC38" s="1563" t="str">
        <f t="shared" si="123"/>
        <v/>
      </c>
      <c r="LD38" s="1563"/>
      <c r="LE38" s="1563" t="str">
        <f t="shared" si="124"/>
        <v/>
      </c>
      <c r="LF38" s="1563"/>
      <c r="LG38" s="1563" t="str">
        <f t="shared" si="125"/>
        <v/>
      </c>
      <c r="LH38" s="1563"/>
      <c r="LI38" s="1563" t="str">
        <f t="shared" si="126"/>
        <v/>
      </c>
      <c r="LJ38" s="1563"/>
      <c r="LK38" s="1563" t="str">
        <f t="shared" si="127"/>
        <v/>
      </c>
      <c r="LL38" s="1563"/>
      <c r="LM38" s="1563" t="str">
        <f t="shared" si="128"/>
        <v/>
      </c>
      <c r="LN38" s="1563"/>
      <c r="LO38" s="1563" t="str">
        <f t="shared" si="129"/>
        <v/>
      </c>
      <c r="LP38" s="1563"/>
      <c r="LQ38" s="1563" t="str">
        <f t="shared" si="130"/>
        <v/>
      </c>
      <c r="LR38" s="1563"/>
      <c r="LS38" s="1563" t="str">
        <f t="shared" si="131"/>
        <v/>
      </c>
      <c r="LT38" s="1563"/>
      <c r="LU38" s="1563" t="str">
        <f t="shared" si="132"/>
        <v/>
      </c>
      <c r="LV38" s="1563"/>
      <c r="LW38" s="1563" t="str">
        <f t="shared" si="133"/>
        <v/>
      </c>
      <c r="LX38" s="1563"/>
      <c r="LY38" s="1563" t="str">
        <f t="shared" si="134"/>
        <v/>
      </c>
      <c r="LZ38" s="1563"/>
      <c r="MA38" s="1563" t="str">
        <f t="shared" si="135"/>
        <v/>
      </c>
      <c r="MB38" s="1563"/>
      <c r="MC38" s="1563" t="str">
        <f t="shared" si="136"/>
        <v/>
      </c>
      <c r="MD38" s="1563"/>
      <c r="ME38" s="1563" t="str">
        <f t="shared" si="137"/>
        <v/>
      </c>
      <c r="MF38" s="1563"/>
      <c r="MG38" s="1572">
        <f t="shared" si="163"/>
        <v>0</v>
      </c>
      <c r="MH38" s="1553"/>
      <c r="MI38" s="1571">
        <f t="shared" si="164"/>
        <v>0</v>
      </c>
      <c r="MJ38" s="1555">
        <f t="shared" si="164"/>
        <v>0</v>
      </c>
      <c r="MK38" s="1555">
        <f t="shared" si="164"/>
        <v>0</v>
      </c>
      <c r="ML38" s="1555">
        <f t="shared" si="164"/>
        <v>0</v>
      </c>
      <c r="MM38" s="1555">
        <f t="shared" si="164"/>
        <v>0</v>
      </c>
      <c r="MN38" s="1555">
        <f t="shared" si="164"/>
        <v>0</v>
      </c>
      <c r="MO38" s="1579">
        <f t="shared" si="164"/>
        <v>0</v>
      </c>
      <c r="MP38" s="38">
        <f t="shared" si="212"/>
        <v>0</v>
      </c>
      <c r="MQ38" s="1553"/>
      <c r="MR38" s="1557"/>
      <c r="MS38" s="1557"/>
      <c r="MT38" s="1557"/>
      <c r="MU38" s="1557"/>
      <c r="MV38" s="1557"/>
      <c r="MW38" s="1557"/>
      <c r="MX38" s="1557"/>
      <c r="MY38" s="1537"/>
      <c r="MZ38" s="1600"/>
      <c r="NA38" s="1553"/>
      <c r="NB38" s="1585">
        <f t="shared" si="166"/>
        <v>0</v>
      </c>
      <c r="NC38" s="1554">
        <f t="shared" si="167"/>
        <v>0</v>
      </c>
      <c r="ND38" s="1554">
        <f t="shared" si="168"/>
        <v>0</v>
      </c>
      <c r="NE38" s="1554">
        <f t="shared" si="169"/>
        <v>0</v>
      </c>
      <c r="NF38" s="1554">
        <f t="shared" si="170"/>
        <v>0</v>
      </c>
      <c r="NG38" s="1554">
        <f t="shared" si="171"/>
        <v>0</v>
      </c>
      <c r="NH38" s="1554">
        <f t="shared" si="172"/>
        <v>0</v>
      </c>
      <c r="NI38" s="1590">
        <f t="shared" si="173"/>
        <v>0</v>
      </c>
      <c r="NK38" s="5105"/>
      <c r="NL38" s="5105"/>
      <c r="NM38" s="5105"/>
      <c r="NN38" s="5105"/>
      <c r="NO38" s="5105"/>
      <c r="NP38" s="5105"/>
      <c r="NQ38" s="5105"/>
      <c r="NR38" s="5105"/>
      <c r="NS38" s="5105"/>
    </row>
    <row r="39" spans="3:383" s="1337" customFormat="1" ht="11.25" customHeight="1" thickBot="1">
      <c r="C39" s="1416" t="str">
        <f t="shared" si="139"/>
        <v>D</v>
      </c>
      <c r="D39" s="1450"/>
      <c r="E39" s="1450"/>
      <c r="F39" s="1450"/>
      <c r="G39" s="1450"/>
      <c r="H39" s="1450"/>
      <c r="I39" s="1451"/>
      <c r="J39" s="1340"/>
      <c r="L39" s="1279" t="str">
        <f t="shared" si="140"/>
        <v>D</v>
      </c>
      <c r="M39" s="1417">
        <f t="shared" si="141"/>
        <v>0</v>
      </c>
      <c r="N39" s="1417">
        <f t="shared" si="141"/>
        <v>0</v>
      </c>
      <c r="O39" s="1417">
        <f t="shared" si="141"/>
        <v>0</v>
      </c>
      <c r="P39" s="1417">
        <f t="shared" si="141"/>
        <v>0</v>
      </c>
      <c r="Q39" s="1417">
        <f t="shared" si="141"/>
        <v>0</v>
      </c>
      <c r="R39" s="1418"/>
      <c r="S39" s="1418"/>
      <c r="T39" s="1429"/>
      <c r="V39" s="1598"/>
      <c r="W39" s="1537"/>
      <c r="X39" s="1537"/>
      <c r="Y39" s="1537"/>
      <c r="Z39" s="1537"/>
      <c r="AA39" s="1537"/>
      <c r="AB39" s="1537"/>
      <c r="AC39" s="1537"/>
      <c r="AD39" s="1537"/>
      <c r="AE39" s="1537"/>
      <c r="AF39" s="1537"/>
      <c r="AG39" s="1537"/>
      <c r="AH39" s="1537"/>
      <c r="AI39" s="1537"/>
      <c r="AJ39" s="1537"/>
      <c r="AK39" s="1537"/>
      <c r="AL39" s="1537"/>
      <c r="AM39" s="1537"/>
      <c r="AN39" s="1537"/>
      <c r="AO39" s="1537"/>
      <c r="AP39" s="1537"/>
      <c r="AQ39" s="1537"/>
      <c r="AR39" s="1537"/>
      <c r="AS39" s="1537"/>
      <c r="AT39" s="1537"/>
      <c r="AU39" s="1537"/>
      <c r="AV39" s="1537"/>
      <c r="AW39" s="1537"/>
      <c r="AX39" s="1537"/>
      <c r="AY39" s="1537"/>
      <c r="AZ39" s="1537"/>
      <c r="BA39" s="1537"/>
      <c r="BB39" s="1537"/>
      <c r="BC39" s="1537"/>
      <c r="BD39" s="1537"/>
      <c r="BE39" s="1537"/>
      <c r="BF39" s="1537"/>
      <c r="BG39" s="1537"/>
      <c r="BH39" s="1537"/>
      <c r="BI39" s="1537"/>
      <c r="BJ39" s="1537"/>
      <c r="BK39" s="1537"/>
      <c r="BL39" s="1537"/>
      <c r="BM39" s="1537"/>
      <c r="BN39" s="1537"/>
      <c r="BO39" s="1537"/>
      <c r="BP39" s="1537"/>
      <c r="BQ39" s="1537"/>
      <c r="BR39" s="1537"/>
      <c r="BS39" s="1537"/>
      <c r="BT39" s="1537"/>
      <c r="BU39" s="1537"/>
      <c r="BV39" s="1537"/>
      <c r="BW39" s="1537"/>
      <c r="BX39" s="1537"/>
      <c r="BY39" s="1537"/>
      <c r="BZ39" s="1537"/>
      <c r="CA39" s="1537"/>
      <c r="CB39" s="1537"/>
      <c r="CC39" s="1537"/>
      <c r="CD39" s="1537"/>
      <c r="CE39" s="1537"/>
      <c r="CF39" s="1537"/>
      <c r="CG39" s="1537"/>
      <c r="CH39" s="1537"/>
      <c r="CI39" s="1537"/>
      <c r="CJ39" s="1537"/>
      <c r="CK39" s="1537"/>
      <c r="CL39" s="1537"/>
      <c r="CM39" s="5074"/>
      <c r="CN39" s="2401" t="str">
        <f>IF(CM38="","",(CM38&amp;(COUNTIF($CM$16:CM39,CM38))))</f>
        <v>012</v>
      </c>
      <c r="CO39" s="1471" t="str">
        <f t="shared" ref="CO39" si="241">CO38</f>
        <v/>
      </c>
      <c r="CP39" s="1420" t="str">
        <f t="shared" ref="CP39" si="242">DO38&amp;DP39</f>
        <v>D</v>
      </c>
      <c r="CQ39" s="1417">
        <f t="shared" si="142"/>
        <v>0</v>
      </c>
      <c r="CR39" s="1417">
        <f t="shared" si="143"/>
        <v>0</v>
      </c>
      <c r="CS39" s="1417">
        <f t="shared" si="144"/>
        <v>0</v>
      </c>
      <c r="CT39" s="1417">
        <f t="shared" si="145"/>
        <v>0</v>
      </c>
      <c r="CU39" s="1417">
        <f t="shared" si="146"/>
        <v>0</v>
      </c>
      <c r="CW39" s="1457" t="str">
        <f>IFERROR((VLOOKUP(CN39,'BİLGİ GİR'!$V$170:$AA$182,6,0)),"")</f>
        <v/>
      </c>
      <c r="CX39" s="5074"/>
      <c r="CY39" s="1427"/>
      <c r="CZ39" s="1444">
        <f>'BİLGİ GİR'!CC181</f>
        <v>0</v>
      </c>
      <c r="DA39" s="1446"/>
      <c r="DB39" s="1444">
        <f>'BİLGİ GİR'!CE181</f>
        <v>0</v>
      </c>
      <c r="DC39" s="1446"/>
      <c r="DD39" s="1444">
        <f>'BİLGİ GİR'!CG181</f>
        <v>0</v>
      </c>
      <c r="DE39" s="1446"/>
      <c r="DF39" s="1444">
        <f>'BİLGİ GİR'!CI181</f>
        <v>0</v>
      </c>
      <c r="DG39" s="1446"/>
      <c r="DH39" s="1444">
        <f>'BİLGİ GİR'!CK181</f>
        <v>0</v>
      </c>
      <c r="DI39" s="1446"/>
      <c r="DJ39" s="1444">
        <f>'BİLGİ GİR'!CM181</f>
        <v>0</v>
      </c>
      <c r="DK39" s="1446"/>
      <c r="DL39" s="1444">
        <f>'BİLGİ GİR'!CO181</f>
        <v>0</v>
      </c>
      <c r="DM39" s="1446"/>
      <c r="DN39" s="1285"/>
      <c r="DO39" s="5092"/>
      <c r="DP39" s="2272" t="s">
        <v>8</v>
      </c>
      <c r="DQ39" s="2251">
        <f t="shared" si="147"/>
        <v>0</v>
      </c>
      <c r="DR39" s="3857"/>
      <c r="DS39" s="2252">
        <f t="shared" si="46"/>
        <v>0</v>
      </c>
      <c r="DT39" s="3857"/>
      <c r="DU39" s="2252">
        <f t="shared" si="47"/>
        <v>0</v>
      </c>
      <c r="DV39" s="3857"/>
      <c r="DW39" s="2252">
        <f t="shared" si="48"/>
        <v>0</v>
      </c>
      <c r="DX39" s="3857"/>
      <c r="DY39" s="2252">
        <f t="shared" si="49"/>
        <v>0</v>
      </c>
      <c r="DZ39" s="3857"/>
      <c r="EA39" s="2253">
        <f t="shared" si="50"/>
        <v>0</v>
      </c>
      <c r="EB39" s="3857"/>
      <c r="EC39" s="2254">
        <f t="shared" si="148"/>
        <v>0</v>
      </c>
      <c r="ED39" s="3857"/>
      <c r="EE39" s="2251">
        <f t="shared" si="149"/>
        <v>0</v>
      </c>
      <c r="EF39" s="3859"/>
      <c r="EG39" s="2252">
        <f t="shared" si="51"/>
        <v>0</v>
      </c>
      <c r="EH39" s="3859"/>
      <c r="EI39" s="2252">
        <f t="shared" si="52"/>
        <v>0</v>
      </c>
      <c r="EJ39" s="3859"/>
      <c r="EK39" s="2252">
        <f t="shared" si="53"/>
        <v>0</v>
      </c>
      <c r="EL39" s="3859"/>
      <c r="EM39" s="2252">
        <f t="shared" si="54"/>
        <v>0</v>
      </c>
      <c r="EN39" s="3859"/>
      <c r="EO39" s="2253">
        <f t="shared" si="55"/>
        <v>0</v>
      </c>
      <c r="EP39" s="3859"/>
      <c r="EQ39" s="2254">
        <f t="shared" si="56"/>
        <v>0</v>
      </c>
      <c r="ER39" s="3859"/>
      <c r="ES39" s="2251">
        <f t="shared" si="150"/>
        <v>0</v>
      </c>
      <c r="ET39" s="3859"/>
      <c r="EU39" s="2252">
        <f t="shared" si="57"/>
        <v>0</v>
      </c>
      <c r="EV39" s="3859"/>
      <c r="EW39" s="2252">
        <f t="shared" si="58"/>
        <v>0</v>
      </c>
      <c r="EX39" s="3859"/>
      <c r="EY39" s="2252">
        <f t="shared" si="59"/>
        <v>0</v>
      </c>
      <c r="EZ39" s="3859"/>
      <c r="FA39" s="2252">
        <f t="shared" si="60"/>
        <v>0</v>
      </c>
      <c r="FB39" s="3859"/>
      <c r="FC39" s="2253">
        <f t="shared" si="61"/>
        <v>0</v>
      </c>
      <c r="FD39" s="2255"/>
      <c r="FE39" s="2254">
        <f t="shared" si="62"/>
        <v>0</v>
      </c>
      <c r="FF39" s="2255"/>
      <c r="FG39" s="2251">
        <f t="shared" si="151"/>
        <v>0</v>
      </c>
      <c r="FH39" s="3859"/>
      <c r="FI39" s="2252">
        <f t="shared" si="63"/>
        <v>0</v>
      </c>
      <c r="FJ39" s="3859"/>
      <c r="FK39" s="2252">
        <f t="shared" si="64"/>
        <v>0</v>
      </c>
      <c r="FL39" s="3859"/>
      <c r="FM39" s="2252">
        <f t="shared" si="65"/>
        <v>0</v>
      </c>
      <c r="FN39" s="3859"/>
      <c r="FO39" s="2252">
        <f t="shared" si="66"/>
        <v>0</v>
      </c>
      <c r="FP39" s="3859"/>
      <c r="FQ39" s="2253">
        <f t="shared" si="67"/>
        <v>0</v>
      </c>
      <c r="FR39" s="3859"/>
      <c r="FS39" s="2254">
        <f t="shared" si="68"/>
        <v>0</v>
      </c>
      <c r="FT39" s="3859"/>
      <c r="FU39" s="2251">
        <f t="shared" si="152"/>
        <v>0</v>
      </c>
      <c r="FV39" s="3859"/>
      <c r="FW39" s="2252">
        <f t="shared" si="69"/>
        <v>0</v>
      </c>
      <c r="FX39" s="3859"/>
      <c r="FY39" s="2252">
        <f t="shared" si="70"/>
        <v>0</v>
      </c>
      <c r="FZ39" s="3859"/>
      <c r="GA39" s="2252">
        <f t="shared" si="71"/>
        <v>0</v>
      </c>
      <c r="GB39" s="3859"/>
      <c r="GC39" s="2252">
        <f t="shared" si="72"/>
        <v>0</v>
      </c>
      <c r="GD39" s="3859"/>
      <c r="GE39" s="2253">
        <f t="shared" si="73"/>
        <v>0</v>
      </c>
      <c r="GF39" s="3859"/>
      <c r="GG39" s="2254">
        <f t="shared" si="74"/>
        <v>0</v>
      </c>
      <c r="GH39" s="3865"/>
      <c r="GK39" s="4109"/>
      <c r="GL39" s="1487" t="str">
        <f t="shared" si="153"/>
        <v/>
      </c>
      <c r="GM39" s="1515"/>
      <c r="GN39" s="1487" t="str">
        <f t="shared" si="75"/>
        <v/>
      </c>
      <c r="GO39" s="1515"/>
      <c r="GP39" s="1487" t="str">
        <f t="shared" si="76"/>
        <v/>
      </c>
      <c r="GQ39" s="1515"/>
      <c r="GR39" s="1487" t="str">
        <f t="shared" si="77"/>
        <v/>
      </c>
      <c r="GS39" s="1515"/>
      <c r="GT39" s="1487" t="str">
        <f t="shared" si="78"/>
        <v/>
      </c>
      <c r="GU39" s="1500"/>
      <c r="GV39" s="1497" t="str">
        <f t="shared" si="154"/>
        <v/>
      </c>
      <c r="GW39" s="1515"/>
      <c r="GX39" s="1487" t="str">
        <f t="shared" si="155"/>
        <v/>
      </c>
      <c r="GY39" s="1517"/>
      <c r="GZ39" s="1494" t="str">
        <f t="shared" si="156"/>
        <v/>
      </c>
      <c r="HA39" s="1515"/>
      <c r="HB39" s="1490" t="str">
        <f t="shared" si="79"/>
        <v/>
      </c>
      <c r="HC39" s="1515"/>
      <c r="HD39" s="1490" t="str">
        <f t="shared" si="80"/>
        <v/>
      </c>
      <c r="HE39" s="1515"/>
      <c r="HF39" s="1490" t="str">
        <f t="shared" si="81"/>
        <v/>
      </c>
      <c r="HG39" s="1515"/>
      <c r="HH39" s="1490" t="str">
        <f t="shared" si="82"/>
        <v/>
      </c>
      <c r="HI39" s="1500"/>
      <c r="HJ39" s="1506" t="str">
        <f t="shared" si="83"/>
        <v/>
      </c>
      <c r="HK39" s="1515"/>
      <c r="HL39" s="1490" t="str">
        <f t="shared" si="157"/>
        <v/>
      </c>
      <c r="HM39" s="1517"/>
      <c r="HN39" s="1503" t="str">
        <f t="shared" si="84"/>
        <v/>
      </c>
      <c r="HO39" s="1515"/>
      <c r="HP39" s="1487" t="str">
        <f t="shared" si="85"/>
        <v/>
      </c>
      <c r="HQ39" s="1515"/>
      <c r="HR39" s="1487" t="str">
        <f t="shared" si="86"/>
        <v/>
      </c>
      <c r="HS39" s="1515"/>
      <c r="HT39" s="1487" t="str">
        <f t="shared" si="87"/>
        <v/>
      </c>
      <c r="HU39" s="1515"/>
      <c r="HV39" s="1487" t="str">
        <f t="shared" si="88"/>
        <v/>
      </c>
      <c r="HW39" s="1500"/>
      <c r="HX39" s="1497" t="str">
        <f t="shared" si="89"/>
        <v/>
      </c>
      <c r="HY39" s="1515"/>
      <c r="HZ39" s="1487" t="str">
        <f t="shared" si="90"/>
        <v/>
      </c>
      <c r="IA39" s="1517"/>
      <c r="IB39" s="1494" t="str">
        <f t="shared" si="91"/>
        <v/>
      </c>
      <c r="IC39" s="1515"/>
      <c r="ID39" s="1490" t="str">
        <f t="shared" si="92"/>
        <v/>
      </c>
      <c r="IE39" s="1515"/>
      <c r="IF39" s="1490" t="str">
        <f t="shared" si="93"/>
        <v/>
      </c>
      <c r="IG39" s="1515"/>
      <c r="IH39" s="1490" t="str">
        <f t="shared" si="94"/>
        <v/>
      </c>
      <c r="II39" s="1515"/>
      <c r="IJ39" s="1490" t="str">
        <f t="shared" si="95"/>
        <v/>
      </c>
      <c r="IK39" s="1500"/>
      <c r="IL39" s="1506" t="str">
        <f t="shared" si="96"/>
        <v/>
      </c>
      <c r="IM39" s="1515"/>
      <c r="IN39" s="1490" t="str">
        <f t="shared" si="97"/>
        <v/>
      </c>
      <c r="IO39" s="1517"/>
      <c r="IP39" s="1509" t="str">
        <f t="shared" si="98"/>
        <v/>
      </c>
      <c r="IQ39" s="1515"/>
      <c r="IR39" s="1422" t="str">
        <f t="shared" si="99"/>
        <v/>
      </c>
      <c r="IS39" s="1515"/>
      <c r="IT39" s="1422" t="str">
        <f t="shared" si="100"/>
        <v/>
      </c>
      <c r="IU39" s="1515"/>
      <c r="IV39" s="1422" t="str">
        <f t="shared" si="101"/>
        <v/>
      </c>
      <c r="IW39" s="1515"/>
      <c r="IX39" s="1422" t="str">
        <f t="shared" si="102"/>
        <v/>
      </c>
      <c r="IY39" s="1500"/>
      <c r="IZ39" s="1512" t="str">
        <f t="shared" si="103"/>
        <v/>
      </c>
      <c r="JA39" s="1515"/>
      <c r="JB39" s="1422" t="str">
        <f t="shared" si="104"/>
        <v/>
      </c>
      <c r="JC39" s="1517"/>
      <c r="JE39" s="1571">
        <f t="shared" si="158"/>
        <v>0</v>
      </c>
      <c r="JF39" s="1555">
        <f t="shared" si="159"/>
        <v>0</v>
      </c>
      <c r="JG39" s="1555">
        <f t="shared" si="160"/>
        <v>0</v>
      </c>
      <c r="JH39" s="1555">
        <f t="shared" si="161"/>
        <v>0</v>
      </c>
      <c r="JI39" s="1579">
        <f t="shared" si="162"/>
        <v>0</v>
      </c>
      <c r="JJ39" s="1549"/>
      <c r="JK39" s="1549"/>
      <c r="JL39" s="38"/>
      <c r="JM39" s="1553"/>
      <c r="JN39" s="4182"/>
      <c r="JO39" s="1604" t="str">
        <f t="shared" si="178"/>
        <v/>
      </c>
      <c r="JP39" s="1563"/>
      <c r="JQ39" s="1563" t="str">
        <f t="shared" si="105"/>
        <v/>
      </c>
      <c r="JR39" s="1563"/>
      <c r="JS39" s="1563" t="str">
        <f t="shared" si="106"/>
        <v/>
      </c>
      <c r="JT39" s="1563"/>
      <c r="JU39" s="1563" t="str">
        <f t="shared" si="107"/>
        <v/>
      </c>
      <c r="JV39" s="1563"/>
      <c r="JW39" s="1563" t="str">
        <f t="shared" si="108"/>
        <v/>
      </c>
      <c r="JX39" s="1563"/>
      <c r="JY39" s="1563" t="str">
        <f t="shared" si="109"/>
        <v/>
      </c>
      <c r="JZ39" s="1563"/>
      <c r="KA39" s="1563" t="str">
        <f t="shared" si="110"/>
        <v/>
      </c>
      <c r="KB39" s="1563"/>
      <c r="KC39" s="1563" t="str">
        <f t="shared" si="111"/>
        <v/>
      </c>
      <c r="KD39" s="1563"/>
      <c r="KE39" s="1563" t="str">
        <f t="shared" si="112"/>
        <v/>
      </c>
      <c r="KF39" s="1563"/>
      <c r="KG39" s="1563" t="str">
        <f t="shared" si="113"/>
        <v/>
      </c>
      <c r="KH39" s="1563"/>
      <c r="KI39" s="1563" t="str">
        <f t="shared" si="114"/>
        <v/>
      </c>
      <c r="KJ39" s="1563"/>
      <c r="KK39" s="1563" t="str">
        <f t="shared" si="115"/>
        <v/>
      </c>
      <c r="KL39" s="1563"/>
      <c r="KM39" s="1563" t="str">
        <f t="shared" si="116"/>
        <v/>
      </c>
      <c r="KN39" s="1563"/>
      <c r="KO39" s="1563" t="str">
        <f t="shared" si="117"/>
        <v/>
      </c>
      <c r="KP39" s="1563"/>
      <c r="KQ39" s="1563" t="str">
        <f t="shared" si="118"/>
        <v/>
      </c>
      <c r="KR39" s="1563"/>
      <c r="KS39" s="1563" t="str">
        <f t="shared" si="119"/>
        <v/>
      </c>
      <c r="KT39" s="1563"/>
      <c r="KU39" s="1563" t="str">
        <f t="shared" si="179"/>
        <v/>
      </c>
      <c r="KV39" s="1563"/>
      <c r="KW39" s="1563" t="str">
        <f t="shared" si="120"/>
        <v/>
      </c>
      <c r="KX39" s="1563"/>
      <c r="KY39" s="1563" t="str">
        <f t="shared" si="121"/>
        <v/>
      </c>
      <c r="KZ39" s="1563"/>
      <c r="LA39" s="1563" t="str">
        <f t="shared" si="122"/>
        <v/>
      </c>
      <c r="LB39" s="1563"/>
      <c r="LC39" s="1563" t="str">
        <f t="shared" si="123"/>
        <v/>
      </c>
      <c r="LD39" s="1563"/>
      <c r="LE39" s="1563" t="str">
        <f t="shared" si="124"/>
        <v/>
      </c>
      <c r="LF39" s="1563"/>
      <c r="LG39" s="1563" t="str">
        <f t="shared" si="125"/>
        <v/>
      </c>
      <c r="LH39" s="1563"/>
      <c r="LI39" s="1563" t="str">
        <f t="shared" si="126"/>
        <v/>
      </c>
      <c r="LJ39" s="1563"/>
      <c r="LK39" s="1563" t="str">
        <f t="shared" si="127"/>
        <v/>
      </c>
      <c r="LL39" s="1563"/>
      <c r="LM39" s="1563" t="str">
        <f t="shared" si="128"/>
        <v/>
      </c>
      <c r="LN39" s="1563"/>
      <c r="LO39" s="1563" t="str">
        <f t="shared" si="129"/>
        <v/>
      </c>
      <c r="LP39" s="1563"/>
      <c r="LQ39" s="1563" t="str">
        <f t="shared" si="130"/>
        <v/>
      </c>
      <c r="LR39" s="1563"/>
      <c r="LS39" s="1563" t="str">
        <f t="shared" si="131"/>
        <v/>
      </c>
      <c r="LT39" s="1563"/>
      <c r="LU39" s="1563" t="str">
        <f t="shared" si="132"/>
        <v/>
      </c>
      <c r="LV39" s="1563"/>
      <c r="LW39" s="1563" t="str">
        <f t="shared" si="133"/>
        <v/>
      </c>
      <c r="LX39" s="1563"/>
      <c r="LY39" s="1563" t="str">
        <f t="shared" si="134"/>
        <v/>
      </c>
      <c r="LZ39" s="1563"/>
      <c r="MA39" s="1563" t="str">
        <f t="shared" si="135"/>
        <v/>
      </c>
      <c r="MB39" s="1563"/>
      <c r="MC39" s="1563" t="str">
        <f t="shared" si="136"/>
        <v/>
      </c>
      <c r="MD39" s="1563"/>
      <c r="ME39" s="1563" t="str">
        <f t="shared" si="137"/>
        <v/>
      </c>
      <c r="MF39" s="1563"/>
      <c r="MG39" s="1572">
        <f t="shared" si="163"/>
        <v>0</v>
      </c>
      <c r="MH39" s="1553"/>
      <c r="MI39" s="1571">
        <f t="shared" si="164"/>
        <v>0</v>
      </c>
      <c r="MJ39" s="1555">
        <f t="shared" si="164"/>
        <v>0</v>
      </c>
      <c r="MK39" s="1555">
        <f t="shared" si="164"/>
        <v>0</v>
      </c>
      <c r="ML39" s="1555">
        <f t="shared" si="164"/>
        <v>0</v>
      </c>
      <c r="MM39" s="1555">
        <f t="shared" si="164"/>
        <v>0</v>
      </c>
      <c r="MN39" s="1555">
        <f t="shared" si="164"/>
        <v>0</v>
      </c>
      <c r="MO39" s="1579">
        <f t="shared" si="164"/>
        <v>0</v>
      </c>
      <c r="MP39" s="38">
        <f t="shared" si="212"/>
        <v>0</v>
      </c>
      <c r="MQ39" s="1553"/>
      <c r="MR39" s="1557"/>
      <c r="MS39" s="1557"/>
      <c r="MT39" s="1557"/>
      <c r="MU39" s="1557"/>
      <c r="MV39" s="1557"/>
      <c r="MW39" s="1557"/>
      <c r="MX39" s="1557"/>
      <c r="MY39" s="1537"/>
      <c r="MZ39" s="1600"/>
      <c r="NA39" s="1553"/>
      <c r="NB39" s="1585">
        <f t="shared" si="166"/>
        <v>0</v>
      </c>
      <c r="NC39" s="1554">
        <f t="shared" si="167"/>
        <v>0</v>
      </c>
      <c r="ND39" s="1554">
        <f t="shared" si="168"/>
        <v>0</v>
      </c>
      <c r="NE39" s="1554">
        <f t="shared" si="169"/>
        <v>0</v>
      </c>
      <c r="NF39" s="1554">
        <f t="shared" si="170"/>
        <v>0</v>
      </c>
      <c r="NG39" s="1554">
        <f t="shared" si="171"/>
        <v>0</v>
      </c>
      <c r="NH39" s="1554">
        <f t="shared" si="172"/>
        <v>0</v>
      </c>
      <c r="NI39" s="1590">
        <f t="shared" si="173"/>
        <v>0</v>
      </c>
      <c r="NK39" s="5105"/>
      <c r="NL39" s="5105"/>
      <c r="NM39" s="5105"/>
      <c r="NN39" s="5105"/>
      <c r="NO39" s="5105"/>
      <c r="NP39" s="5105"/>
      <c r="NQ39" s="5105"/>
      <c r="NR39" s="5105"/>
      <c r="NS39" s="5105"/>
    </row>
    <row r="40" spans="3:383" s="1337" customFormat="1" ht="11.25" customHeight="1" thickBot="1">
      <c r="C40" s="1416" t="str">
        <f t="shared" si="139"/>
        <v>T</v>
      </c>
      <c r="D40" s="1450"/>
      <c r="E40" s="1450"/>
      <c r="F40" s="1450"/>
      <c r="G40" s="1450"/>
      <c r="H40" s="1450"/>
      <c r="I40" s="1451"/>
      <c r="J40" s="1340"/>
      <c r="L40" s="1279" t="str">
        <f t="shared" si="140"/>
        <v>T</v>
      </c>
      <c r="M40" s="1417">
        <f t="shared" si="141"/>
        <v>0</v>
      </c>
      <c r="N40" s="1417">
        <f t="shared" si="141"/>
        <v>0</v>
      </c>
      <c r="O40" s="1417">
        <f t="shared" si="141"/>
        <v>0</v>
      </c>
      <c r="P40" s="1417">
        <f t="shared" si="141"/>
        <v>0</v>
      </c>
      <c r="Q40" s="1417">
        <f t="shared" si="141"/>
        <v>0</v>
      </c>
      <c r="R40" s="1418"/>
      <c r="S40" s="1418"/>
      <c r="T40" s="1429"/>
      <c r="V40" s="1598"/>
      <c r="W40" s="1537"/>
      <c r="X40" s="1537"/>
      <c r="Y40" s="1537"/>
      <c r="Z40" s="1537"/>
      <c r="AA40" s="1537"/>
      <c r="AB40" s="1537"/>
      <c r="AC40" s="1537"/>
      <c r="AD40" s="1537"/>
      <c r="AE40" s="1537"/>
      <c r="AF40" s="1537"/>
      <c r="AG40" s="1537"/>
      <c r="AH40" s="1537"/>
      <c r="AI40" s="1537"/>
      <c r="AJ40" s="1537"/>
      <c r="AK40" s="1537"/>
      <c r="AL40" s="1537"/>
      <c r="AM40" s="1537"/>
      <c r="AN40" s="1537"/>
      <c r="AO40" s="1537"/>
      <c r="AP40" s="1537"/>
      <c r="AQ40" s="1537"/>
      <c r="AR40" s="1537"/>
      <c r="AS40" s="1537"/>
      <c r="AT40" s="1537"/>
      <c r="AU40" s="1537"/>
      <c r="AV40" s="1537"/>
      <c r="AW40" s="1537"/>
      <c r="AX40" s="1537"/>
      <c r="AY40" s="1537"/>
      <c r="AZ40" s="1537"/>
      <c r="BA40" s="1537"/>
      <c r="BB40" s="1537"/>
      <c r="BC40" s="1537"/>
      <c r="BD40" s="1537"/>
      <c r="BE40" s="1537"/>
      <c r="BF40" s="1537"/>
      <c r="BG40" s="1537"/>
      <c r="BH40" s="1537"/>
      <c r="BI40" s="1537"/>
      <c r="BJ40" s="1537"/>
      <c r="BK40" s="1537"/>
      <c r="BL40" s="1537"/>
      <c r="BM40" s="1537"/>
      <c r="BN40" s="1537"/>
      <c r="BO40" s="1537"/>
      <c r="BP40" s="1537"/>
      <c r="BQ40" s="1537"/>
      <c r="BR40" s="1537"/>
      <c r="BS40" s="1537"/>
      <c r="BT40" s="1537"/>
      <c r="BU40" s="1537"/>
      <c r="BV40" s="1537"/>
      <c r="BW40" s="1537"/>
      <c r="BX40" s="1537"/>
      <c r="BY40" s="1537"/>
      <c r="BZ40" s="1537"/>
      <c r="CA40" s="1537"/>
      <c r="CB40" s="1537"/>
      <c r="CC40" s="1537"/>
      <c r="CD40" s="1537"/>
      <c r="CE40" s="1537"/>
      <c r="CF40" s="1537"/>
      <c r="CG40" s="1537"/>
      <c r="CH40" s="1537"/>
      <c r="CI40" s="1537"/>
      <c r="CJ40" s="1537"/>
      <c r="CK40" s="1537"/>
      <c r="CL40" s="1537"/>
      <c r="CM40" s="5073">
        <f>'BİLGİ GİR'!F182</f>
        <v>0</v>
      </c>
      <c r="CN40" s="2401" t="str">
        <f>IF(CM40="","",(CM40&amp;(COUNTIF($CM$16:CM41,CM40))))</f>
        <v>013</v>
      </c>
      <c r="CO40" s="1471" t="str">
        <f t="shared" ref="CO40" si="243">DO40</f>
        <v/>
      </c>
      <c r="CP40" s="1420" t="str">
        <f t="shared" ref="CP40" si="244">DO40&amp;DP40</f>
        <v>T</v>
      </c>
      <c r="CQ40" s="1417">
        <f t="shared" si="142"/>
        <v>0</v>
      </c>
      <c r="CR40" s="1417">
        <f t="shared" si="143"/>
        <v>0</v>
      </c>
      <c r="CS40" s="1417">
        <f t="shared" si="144"/>
        <v>0</v>
      </c>
      <c r="CT40" s="1417">
        <f t="shared" si="145"/>
        <v>0</v>
      </c>
      <c r="CU40" s="1417">
        <f t="shared" si="146"/>
        <v>0</v>
      </c>
      <c r="CW40" s="1457" t="str">
        <f>IFERROR((VLOOKUP(CN40,'BİLGİ GİR'!$V$170:$AA$182,6,0)),"")</f>
        <v/>
      </c>
      <c r="CX40" s="5073" t="str">
        <f>'BİLGİ GİR'!F182&amp;CHAR(10)&amp;'BİLGİ GİR'!K182&amp;"-"&amp;'BİLGİ GİR'!L182&amp;"-"&amp;'BİLGİ GİR'!M182</f>
        <v xml:space="preserve">
--</v>
      </c>
      <c r="CY40" s="1421"/>
      <c r="CZ40" s="1442">
        <f>'BİLGİ GİR'!CB182</f>
        <v>0</v>
      </c>
      <c r="DA40" s="1445"/>
      <c r="DB40" s="1442">
        <f>'BİLGİ GİR'!CD182</f>
        <v>0</v>
      </c>
      <c r="DC40" s="1445"/>
      <c r="DD40" s="1442">
        <f>'BİLGİ GİR'!CF182</f>
        <v>0</v>
      </c>
      <c r="DE40" s="1445"/>
      <c r="DF40" s="1442">
        <f>'BİLGİ GİR'!CH182</f>
        <v>0</v>
      </c>
      <c r="DG40" s="1445"/>
      <c r="DH40" s="1442">
        <f>'BİLGİ GİR'!CJ182</f>
        <v>0</v>
      </c>
      <c r="DI40" s="1445"/>
      <c r="DJ40" s="1442">
        <f>'BİLGİ GİR'!CL182</f>
        <v>0</v>
      </c>
      <c r="DK40" s="1445"/>
      <c r="DL40" s="1442">
        <f>'BİLGİ GİR'!CN182</f>
        <v>0</v>
      </c>
      <c r="DM40" s="1445"/>
      <c r="DN40" s="1285"/>
      <c r="DO40" s="5091" t="str">
        <f t="shared" ref="DO40" si="245">IF(CX40="
--","",CX40)</f>
        <v/>
      </c>
      <c r="DP40" s="2269" t="s">
        <v>7</v>
      </c>
      <c r="DQ40" s="2256">
        <f t="shared" si="147"/>
        <v>0</v>
      </c>
      <c r="DR40" s="3858"/>
      <c r="DS40" s="2257">
        <f t="shared" si="46"/>
        <v>0</v>
      </c>
      <c r="DT40" s="3858"/>
      <c r="DU40" s="2257">
        <f t="shared" si="47"/>
        <v>0</v>
      </c>
      <c r="DV40" s="3858"/>
      <c r="DW40" s="2257">
        <f t="shared" si="48"/>
        <v>0</v>
      </c>
      <c r="DX40" s="3858"/>
      <c r="DY40" s="2257">
        <f t="shared" si="49"/>
        <v>0</v>
      </c>
      <c r="DZ40" s="3858"/>
      <c r="EA40" s="2258">
        <f t="shared" si="50"/>
        <v>0</v>
      </c>
      <c r="EB40" s="3858"/>
      <c r="EC40" s="2259">
        <f t="shared" si="148"/>
        <v>0</v>
      </c>
      <c r="ED40" s="3858"/>
      <c r="EE40" s="2256">
        <f t="shared" si="149"/>
        <v>0</v>
      </c>
      <c r="EF40" s="3860"/>
      <c r="EG40" s="2257">
        <f t="shared" si="51"/>
        <v>0</v>
      </c>
      <c r="EH40" s="3860"/>
      <c r="EI40" s="2257">
        <f t="shared" si="52"/>
        <v>0</v>
      </c>
      <c r="EJ40" s="3860"/>
      <c r="EK40" s="2257">
        <f t="shared" si="53"/>
        <v>0</v>
      </c>
      <c r="EL40" s="3860"/>
      <c r="EM40" s="2257">
        <f t="shared" si="54"/>
        <v>0</v>
      </c>
      <c r="EN40" s="3860"/>
      <c r="EO40" s="2258">
        <f t="shared" si="55"/>
        <v>0</v>
      </c>
      <c r="EP40" s="3860"/>
      <c r="EQ40" s="2259">
        <f t="shared" si="56"/>
        <v>0</v>
      </c>
      <c r="ER40" s="3860"/>
      <c r="ES40" s="2256">
        <f t="shared" si="150"/>
        <v>0</v>
      </c>
      <c r="ET40" s="3860"/>
      <c r="EU40" s="2257">
        <f t="shared" si="57"/>
        <v>0</v>
      </c>
      <c r="EV40" s="3860"/>
      <c r="EW40" s="2257">
        <f t="shared" si="58"/>
        <v>0</v>
      </c>
      <c r="EX40" s="3860"/>
      <c r="EY40" s="2257">
        <f t="shared" si="59"/>
        <v>0</v>
      </c>
      <c r="EZ40" s="3860"/>
      <c r="FA40" s="2257">
        <f t="shared" si="60"/>
        <v>0</v>
      </c>
      <c r="FB40" s="3860"/>
      <c r="FC40" s="2258">
        <f t="shared" si="61"/>
        <v>0</v>
      </c>
      <c r="FD40" s="2260"/>
      <c r="FE40" s="2259">
        <f t="shared" si="62"/>
        <v>0</v>
      </c>
      <c r="FF40" s="2260"/>
      <c r="FG40" s="2256">
        <f t="shared" si="151"/>
        <v>0</v>
      </c>
      <c r="FH40" s="3860"/>
      <c r="FI40" s="2257">
        <f t="shared" si="63"/>
        <v>0</v>
      </c>
      <c r="FJ40" s="3860"/>
      <c r="FK40" s="2257">
        <f t="shared" si="64"/>
        <v>0</v>
      </c>
      <c r="FL40" s="3860"/>
      <c r="FM40" s="2257">
        <f t="shared" si="65"/>
        <v>0</v>
      </c>
      <c r="FN40" s="3860"/>
      <c r="FO40" s="2257">
        <f t="shared" si="66"/>
        <v>0</v>
      </c>
      <c r="FP40" s="3860"/>
      <c r="FQ40" s="2258">
        <f t="shared" si="67"/>
        <v>0</v>
      </c>
      <c r="FR40" s="3860"/>
      <c r="FS40" s="2259">
        <f t="shared" si="68"/>
        <v>0</v>
      </c>
      <c r="FT40" s="3860"/>
      <c r="FU40" s="2256">
        <f t="shared" si="152"/>
        <v>0</v>
      </c>
      <c r="FV40" s="3860"/>
      <c r="FW40" s="2257">
        <f t="shared" si="69"/>
        <v>0</v>
      </c>
      <c r="FX40" s="3860"/>
      <c r="FY40" s="2257">
        <f t="shared" si="70"/>
        <v>0</v>
      </c>
      <c r="FZ40" s="3860"/>
      <c r="GA40" s="2257">
        <f t="shared" si="71"/>
        <v>0</v>
      </c>
      <c r="GB40" s="3860"/>
      <c r="GC40" s="2257">
        <f t="shared" si="72"/>
        <v>0</v>
      </c>
      <c r="GD40" s="3860"/>
      <c r="GE40" s="2258">
        <f t="shared" si="73"/>
        <v>0</v>
      </c>
      <c r="GF40" s="3860"/>
      <c r="GG40" s="2259">
        <f t="shared" si="74"/>
        <v>0</v>
      </c>
      <c r="GH40" s="3866"/>
      <c r="GK40" s="4108" t="str">
        <f t="shared" ref="GK40" si="246">DO40</f>
        <v/>
      </c>
      <c r="GL40" s="1487" t="str">
        <f t="shared" si="153"/>
        <v/>
      </c>
      <c r="GM40" s="1515"/>
      <c r="GN40" s="1487" t="str">
        <f t="shared" si="75"/>
        <v/>
      </c>
      <c r="GO40" s="1515"/>
      <c r="GP40" s="1487" t="str">
        <f t="shared" si="76"/>
        <v/>
      </c>
      <c r="GQ40" s="1515"/>
      <c r="GR40" s="1487" t="str">
        <f t="shared" si="77"/>
        <v/>
      </c>
      <c r="GS40" s="1515"/>
      <c r="GT40" s="1487" t="str">
        <f t="shared" si="78"/>
        <v/>
      </c>
      <c r="GU40" s="1500"/>
      <c r="GV40" s="1497" t="str">
        <f t="shared" si="154"/>
        <v/>
      </c>
      <c r="GW40" s="1515"/>
      <c r="GX40" s="1487" t="str">
        <f t="shared" si="155"/>
        <v/>
      </c>
      <c r="GY40" s="1517"/>
      <c r="GZ40" s="1494" t="str">
        <f t="shared" si="156"/>
        <v/>
      </c>
      <c r="HA40" s="1515"/>
      <c r="HB40" s="1490" t="str">
        <f t="shared" si="79"/>
        <v/>
      </c>
      <c r="HC40" s="1515"/>
      <c r="HD40" s="1490" t="str">
        <f t="shared" si="80"/>
        <v/>
      </c>
      <c r="HE40" s="1515"/>
      <c r="HF40" s="1490" t="str">
        <f t="shared" si="81"/>
        <v/>
      </c>
      <c r="HG40" s="1515"/>
      <c r="HH40" s="1490" t="str">
        <f t="shared" si="82"/>
        <v/>
      </c>
      <c r="HI40" s="1500"/>
      <c r="HJ40" s="1506" t="str">
        <f t="shared" si="83"/>
        <v/>
      </c>
      <c r="HK40" s="1515"/>
      <c r="HL40" s="1490" t="str">
        <f t="shared" si="157"/>
        <v/>
      </c>
      <c r="HM40" s="1517"/>
      <c r="HN40" s="1503" t="str">
        <f t="shared" si="84"/>
        <v/>
      </c>
      <c r="HO40" s="1515"/>
      <c r="HP40" s="1487" t="str">
        <f t="shared" si="85"/>
        <v/>
      </c>
      <c r="HQ40" s="1515"/>
      <c r="HR40" s="1487" t="str">
        <f t="shared" si="86"/>
        <v/>
      </c>
      <c r="HS40" s="1515"/>
      <c r="HT40" s="1487" t="str">
        <f t="shared" si="87"/>
        <v/>
      </c>
      <c r="HU40" s="1515"/>
      <c r="HV40" s="1487" t="str">
        <f t="shared" si="88"/>
        <v/>
      </c>
      <c r="HW40" s="1500"/>
      <c r="HX40" s="1497" t="str">
        <f t="shared" si="89"/>
        <v/>
      </c>
      <c r="HY40" s="1515"/>
      <c r="HZ40" s="1487" t="str">
        <f t="shared" si="90"/>
        <v/>
      </c>
      <c r="IA40" s="1517"/>
      <c r="IB40" s="1494" t="str">
        <f t="shared" si="91"/>
        <v/>
      </c>
      <c r="IC40" s="1515"/>
      <c r="ID40" s="1490" t="str">
        <f t="shared" si="92"/>
        <v/>
      </c>
      <c r="IE40" s="1515"/>
      <c r="IF40" s="1490" t="str">
        <f t="shared" si="93"/>
        <v/>
      </c>
      <c r="IG40" s="1515"/>
      <c r="IH40" s="1490" t="str">
        <f t="shared" si="94"/>
        <v/>
      </c>
      <c r="II40" s="1515"/>
      <c r="IJ40" s="1490" t="str">
        <f t="shared" si="95"/>
        <v/>
      </c>
      <c r="IK40" s="1500"/>
      <c r="IL40" s="1506" t="str">
        <f t="shared" si="96"/>
        <v/>
      </c>
      <c r="IM40" s="1515"/>
      <c r="IN40" s="1490" t="str">
        <f t="shared" si="97"/>
        <v/>
      </c>
      <c r="IO40" s="1517"/>
      <c r="IP40" s="1509" t="str">
        <f t="shared" si="98"/>
        <v/>
      </c>
      <c r="IQ40" s="1515"/>
      <c r="IR40" s="1422" t="str">
        <f t="shared" si="99"/>
        <v/>
      </c>
      <c r="IS40" s="1515"/>
      <c r="IT40" s="1422" t="str">
        <f t="shared" si="100"/>
        <v/>
      </c>
      <c r="IU40" s="1515"/>
      <c r="IV40" s="1422" t="str">
        <f t="shared" si="101"/>
        <v/>
      </c>
      <c r="IW40" s="1515"/>
      <c r="IX40" s="1422" t="str">
        <f t="shared" si="102"/>
        <v/>
      </c>
      <c r="IY40" s="1500"/>
      <c r="IZ40" s="1512" t="str">
        <f t="shared" si="103"/>
        <v/>
      </c>
      <c r="JA40" s="1515"/>
      <c r="JB40" s="1422" t="str">
        <f t="shared" si="104"/>
        <v/>
      </c>
      <c r="JC40" s="1517"/>
      <c r="JE40" s="1571">
        <f t="shared" si="158"/>
        <v>0</v>
      </c>
      <c r="JF40" s="1555">
        <f t="shared" si="159"/>
        <v>0</v>
      </c>
      <c r="JG40" s="1555">
        <f t="shared" si="160"/>
        <v>0</v>
      </c>
      <c r="JH40" s="1555">
        <f t="shared" si="161"/>
        <v>0</v>
      </c>
      <c r="JI40" s="1579">
        <f t="shared" si="162"/>
        <v>0</v>
      </c>
      <c r="JJ40" s="1549"/>
      <c r="JK40" s="1549"/>
      <c r="JL40" s="38"/>
      <c r="JM40" s="1553"/>
      <c r="JN40" s="4182"/>
      <c r="JO40" s="1604" t="str">
        <f t="shared" si="178"/>
        <v/>
      </c>
      <c r="JP40" s="1563"/>
      <c r="JQ40" s="1563" t="str">
        <f t="shared" si="105"/>
        <v/>
      </c>
      <c r="JR40" s="1563"/>
      <c r="JS40" s="1563" t="str">
        <f t="shared" si="106"/>
        <v/>
      </c>
      <c r="JT40" s="1563"/>
      <c r="JU40" s="1563" t="str">
        <f t="shared" si="107"/>
        <v/>
      </c>
      <c r="JV40" s="1563"/>
      <c r="JW40" s="1563" t="str">
        <f t="shared" si="108"/>
        <v/>
      </c>
      <c r="JX40" s="1563"/>
      <c r="JY40" s="1563" t="str">
        <f t="shared" si="109"/>
        <v/>
      </c>
      <c r="JZ40" s="1563"/>
      <c r="KA40" s="1563" t="str">
        <f t="shared" si="110"/>
        <v/>
      </c>
      <c r="KB40" s="1563"/>
      <c r="KC40" s="1563" t="str">
        <f t="shared" si="111"/>
        <v/>
      </c>
      <c r="KD40" s="1563"/>
      <c r="KE40" s="1563" t="str">
        <f t="shared" si="112"/>
        <v/>
      </c>
      <c r="KF40" s="1563"/>
      <c r="KG40" s="1563" t="str">
        <f t="shared" si="113"/>
        <v/>
      </c>
      <c r="KH40" s="1563"/>
      <c r="KI40" s="1563" t="str">
        <f t="shared" si="114"/>
        <v/>
      </c>
      <c r="KJ40" s="1563"/>
      <c r="KK40" s="1563" t="str">
        <f t="shared" si="115"/>
        <v/>
      </c>
      <c r="KL40" s="1563"/>
      <c r="KM40" s="1563" t="str">
        <f t="shared" si="116"/>
        <v/>
      </c>
      <c r="KN40" s="1563"/>
      <c r="KO40" s="1563" t="str">
        <f t="shared" si="117"/>
        <v/>
      </c>
      <c r="KP40" s="1563"/>
      <c r="KQ40" s="1563" t="str">
        <f t="shared" si="118"/>
        <v/>
      </c>
      <c r="KR40" s="1563"/>
      <c r="KS40" s="1563" t="str">
        <f t="shared" si="119"/>
        <v/>
      </c>
      <c r="KT40" s="1563"/>
      <c r="KU40" s="1563" t="str">
        <f t="shared" si="179"/>
        <v/>
      </c>
      <c r="KV40" s="1563"/>
      <c r="KW40" s="1563" t="str">
        <f t="shared" si="120"/>
        <v/>
      </c>
      <c r="KX40" s="1563"/>
      <c r="KY40" s="1563" t="str">
        <f t="shared" si="121"/>
        <v/>
      </c>
      <c r="KZ40" s="1563"/>
      <c r="LA40" s="1563" t="str">
        <f t="shared" si="122"/>
        <v/>
      </c>
      <c r="LB40" s="1563"/>
      <c r="LC40" s="1563" t="str">
        <f t="shared" si="123"/>
        <v/>
      </c>
      <c r="LD40" s="1563"/>
      <c r="LE40" s="1563" t="str">
        <f t="shared" si="124"/>
        <v/>
      </c>
      <c r="LF40" s="1563"/>
      <c r="LG40" s="1563" t="str">
        <f t="shared" si="125"/>
        <v/>
      </c>
      <c r="LH40" s="1563"/>
      <c r="LI40" s="1563" t="str">
        <f t="shared" si="126"/>
        <v/>
      </c>
      <c r="LJ40" s="1563"/>
      <c r="LK40" s="1563" t="str">
        <f t="shared" si="127"/>
        <v/>
      </c>
      <c r="LL40" s="1563"/>
      <c r="LM40" s="1563" t="str">
        <f t="shared" si="128"/>
        <v/>
      </c>
      <c r="LN40" s="1563"/>
      <c r="LO40" s="1563" t="str">
        <f t="shared" si="129"/>
        <v/>
      </c>
      <c r="LP40" s="1563"/>
      <c r="LQ40" s="1563" t="str">
        <f t="shared" si="130"/>
        <v/>
      </c>
      <c r="LR40" s="1563"/>
      <c r="LS40" s="1563" t="str">
        <f t="shared" si="131"/>
        <v/>
      </c>
      <c r="LT40" s="1563"/>
      <c r="LU40" s="1563" t="str">
        <f t="shared" si="132"/>
        <v/>
      </c>
      <c r="LV40" s="1563"/>
      <c r="LW40" s="1563" t="str">
        <f t="shared" si="133"/>
        <v/>
      </c>
      <c r="LX40" s="1563"/>
      <c r="LY40" s="1563" t="str">
        <f t="shared" si="134"/>
        <v/>
      </c>
      <c r="LZ40" s="1563"/>
      <c r="MA40" s="1563" t="str">
        <f t="shared" si="135"/>
        <v/>
      </c>
      <c r="MB40" s="1563"/>
      <c r="MC40" s="1563" t="str">
        <f t="shared" si="136"/>
        <v/>
      </c>
      <c r="MD40" s="1563"/>
      <c r="ME40" s="1563" t="str">
        <f t="shared" si="137"/>
        <v/>
      </c>
      <c r="MF40" s="1563"/>
      <c r="MG40" s="1572">
        <f t="shared" si="163"/>
        <v>0</v>
      </c>
      <c r="MH40" s="1553"/>
      <c r="MI40" s="1571">
        <f t="shared" si="164"/>
        <v>0</v>
      </c>
      <c r="MJ40" s="1555">
        <f t="shared" si="164"/>
        <v>0</v>
      </c>
      <c r="MK40" s="1555">
        <f t="shared" si="164"/>
        <v>0</v>
      </c>
      <c r="ML40" s="1555">
        <f t="shared" si="164"/>
        <v>0</v>
      </c>
      <c r="MM40" s="1555">
        <f t="shared" si="164"/>
        <v>0</v>
      </c>
      <c r="MN40" s="1555">
        <f t="shared" si="164"/>
        <v>0</v>
      </c>
      <c r="MO40" s="1579">
        <f t="shared" si="164"/>
        <v>0</v>
      </c>
      <c r="MP40" s="38">
        <f>SUM(MI40:MO40)</f>
        <v>0</v>
      </c>
      <c r="MQ40" s="1553"/>
      <c r="MR40" s="1557"/>
      <c r="MS40" s="1557"/>
      <c r="MT40" s="1557"/>
      <c r="MU40" s="1557"/>
      <c r="MV40" s="1557"/>
      <c r="MW40" s="1557"/>
      <c r="MX40" s="1557"/>
      <c r="MY40" s="1537"/>
      <c r="MZ40" s="1600"/>
      <c r="NA40" s="1553"/>
      <c r="NB40" s="1585">
        <f t="shared" si="166"/>
        <v>0</v>
      </c>
      <c r="NC40" s="1554">
        <f t="shared" si="167"/>
        <v>0</v>
      </c>
      <c r="ND40" s="1554">
        <f t="shared" si="168"/>
        <v>0</v>
      </c>
      <c r="NE40" s="1554">
        <f t="shared" si="169"/>
        <v>0</v>
      </c>
      <c r="NF40" s="1554">
        <f t="shared" si="170"/>
        <v>0</v>
      </c>
      <c r="NG40" s="1554">
        <f t="shared" si="171"/>
        <v>0</v>
      </c>
      <c r="NH40" s="1554">
        <f t="shared" si="172"/>
        <v>0</v>
      </c>
      <c r="NI40" s="1586">
        <f t="shared" si="173"/>
        <v>0</v>
      </c>
      <c r="NK40" s="5105"/>
      <c r="NL40" s="5105"/>
      <c r="NM40" s="5105"/>
      <c r="NN40" s="5105"/>
      <c r="NO40" s="5105"/>
      <c r="NP40" s="5105"/>
      <c r="NQ40" s="5105"/>
      <c r="NR40" s="5105"/>
      <c r="NS40" s="5105"/>
    </row>
    <row r="41" spans="3:383" s="1337" customFormat="1" ht="11.25" customHeight="1" thickBot="1">
      <c r="C41" s="1416" t="str">
        <f t="shared" si="139"/>
        <v>D</v>
      </c>
      <c r="D41" s="343"/>
      <c r="E41" s="343"/>
      <c r="F41" s="343"/>
      <c r="G41" s="343"/>
      <c r="H41" s="343"/>
      <c r="I41" s="1428"/>
      <c r="J41" s="1340"/>
      <c r="L41" s="1279" t="str">
        <f t="shared" si="140"/>
        <v>D</v>
      </c>
      <c r="M41" s="1417">
        <f t="shared" si="141"/>
        <v>0</v>
      </c>
      <c r="N41" s="1417">
        <f t="shared" si="141"/>
        <v>0</v>
      </c>
      <c r="O41" s="1417">
        <f t="shared" si="141"/>
        <v>0</v>
      </c>
      <c r="P41" s="1417">
        <f t="shared" si="141"/>
        <v>0</v>
      </c>
      <c r="Q41" s="1417">
        <f t="shared" si="141"/>
        <v>0</v>
      </c>
      <c r="R41" s="1418"/>
      <c r="S41" s="1418"/>
      <c r="T41" s="1429"/>
      <c r="V41" s="1598"/>
      <c r="W41" s="1537"/>
      <c r="X41" s="1537"/>
      <c r="Y41" s="1537"/>
      <c r="Z41" s="1537"/>
      <c r="AA41" s="1537"/>
      <c r="AB41" s="1537"/>
      <c r="AC41" s="1537"/>
      <c r="AD41" s="1537"/>
      <c r="AE41" s="1537"/>
      <c r="AF41" s="1537"/>
      <c r="AG41" s="1537"/>
      <c r="AH41" s="1537"/>
      <c r="AI41" s="1537"/>
      <c r="AJ41" s="1537"/>
      <c r="AK41" s="1537"/>
      <c r="AL41" s="1537"/>
      <c r="AM41" s="1537"/>
      <c r="AN41" s="1537"/>
      <c r="AO41" s="1537"/>
      <c r="AP41" s="1537"/>
      <c r="AQ41" s="1537"/>
      <c r="AR41" s="1537"/>
      <c r="AS41" s="1537"/>
      <c r="AT41" s="1537"/>
      <c r="AU41" s="1537"/>
      <c r="AV41" s="1537"/>
      <c r="AW41" s="1537"/>
      <c r="AX41" s="1537"/>
      <c r="AY41" s="1537"/>
      <c r="AZ41" s="1537"/>
      <c r="BA41" s="1537"/>
      <c r="BB41" s="1537"/>
      <c r="BC41" s="1537"/>
      <c r="BD41" s="1537"/>
      <c r="BE41" s="1537"/>
      <c r="BF41" s="1537"/>
      <c r="BG41" s="1537"/>
      <c r="BH41" s="1537"/>
      <c r="BI41" s="1537"/>
      <c r="BJ41" s="1537"/>
      <c r="BK41" s="1537"/>
      <c r="BL41" s="1537"/>
      <c r="BM41" s="1537"/>
      <c r="BN41" s="1537"/>
      <c r="BO41" s="1537"/>
      <c r="BP41" s="1537"/>
      <c r="BQ41" s="1537"/>
      <c r="BR41" s="1537"/>
      <c r="BS41" s="1537"/>
      <c r="BT41" s="1537"/>
      <c r="BU41" s="1537"/>
      <c r="BV41" s="1537"/>
      <c r="BW41" s="1537"/>
      <c r="BX41" s="1537"/>
      <c r="BY41" s="1537"/>
      <c r="BZ41" s="1537"/>
      <c r="CA41" s="1537"/>
      <c r="CB41" s="1537"/>
      <c r="CC41" s="1537"/>
      <c r="CD41" s="1537"/>
      <c r="CE41" s="1537"/>
      <c r="CF41" s="1537"/>
      <c r="CG41" s="1537"/>
      <c r="CH41" s="1537"/>
      <c r="CI41" s="1537"/>
      <c r="CJ41" s="1537"/>
      <c r="CK41" s="1537"/>
      <c r="CL41" s="1537"/>
      <c r="CM41" s="5074"/>
      <c r="CN41" s="2401" t="str">
        <f>IF(CM40="","",(CM40&amp;(COUNTIF($CM$16:CM41,CM40))))</f>
        <v>013</v>
      </c>
      <c r="CO41" s="1471" t="str">
        <f t="shared" ref="CO41" si="247">CO40</f>
        <v/>
      </c>
      <c r="CP41" s="1420" t="str">
        <f t="shared" ref="CP41" si="248">DO40&amp;DP41</f>
        <v>D</v>
      </c>
      <c r="CQ41" s="1417">
        <f t="shared" si="142"/>
        <v>0</v>
      </c>
      <c r="CR41" s="1417">
        <f t="shared" si="143"/>
        <v>0</v>
      </c>
      <c r="CS41" s="1417">
        <f t="shared" si="144"/>
        <v>0</v>
      </c>
      <c r="CT41" s="1417">
        <f t="shared" si="145"/>
        <v>0</v>
      </c>
      <c r="CU41" s="1417">
        <f t="shared" si="146"/>
        <v>0</v>
      </c>
      <c r="CW41" s="1457" t="str">
        <f>IFERROR((VLOOKUP(CN41,'BİLGİ GİR'!$V$170:$AA$182,6,0)),"")</f>
        <v/>
      </c>
      <c r="CX41" s="5074"/>
      <c r="CY41" s="1427"/>
      <c r="CZ41" s="1444">
        <f>'BİLGİ GİR'!CC182</f>
        <v>0</v>
      </c>
      <c r="DA41" s="1446"/>
      <c r="DB41" s="1444">
        <f>'BİLGİ GİR'!CE182</f>
        <v>0</v>
      </c>
      <c r="DC41" s="1446"/>
      <c r="DD41" s="1444">
        <f>'BİLGİ GİR'!CG182</f>
        <v>0</v>
      </c>
      <c r="DE41" s="1446"/>
      <c r="DF41" s="1444">
        <f>'BİLGİ GİR'!CI182</f>
        <v>0</v>
      </c>
      <c r="DG41" s="1446"/>
      <c r="DH41" s="1444">
        <f>'BİLGİ GİR'!CK182</f>
        <v>0</v>
      </c>
      <c r="DI41" s="1446"/>
      <c r="DJ41" s="1444">
        <f>'BİLGİ GİR'!CM182</f>
        <v>0</v>
      </c>
      <c r="DK41" s="1446"/>
      <c r="DL41" s="1444">
        <f>'BİLGİ GİR'!CO182</f>
        <v>0</v>
      </c>
      <c r="DM41" s="1446"/>
      <c r="DN41" s="1285"/>
      <c r="DO41" s="5092"/>
      <c r="DP41" s="2273" t="s">
        <v>8</v>
      </c>
      <c r="DQ41" s="2261">
        <f t="shared" si="147"/>
        <v>0</v>
      </c>
      <c r="DR41" s="3857"/>
      <c r="DS41" s="2262">
        <f t="shared" si="46"/>
        <v>0</v>
      </c>
      <c r="DT41" s="3857"/>
      <c r="DU41" s="2262">
        <f t="shared" si="47"/>
        <v>0</v>
      </c>
      <c r="DV41" s="3857"/>
      <c r="DW41" s="2262">
        <f t="shared" si="48"/>
        <v>0</v>
      </c>
      <c r="DX41" s="3857"/>
      <c r="DY41" s="2262">
        <f t="shared" si="49"/>
        <v>0</v>
      </c>
      <c r="DZ41" s="3857"/>
      <c r="EA41" s="2263">
        <f t="shared" si="50"/>
        <v>0</v>
      </c>
      <c r="EB41" s="3857"/>
      <c r="EC41" s="2264">
        <f t="shared" si="148"/>
        <v>0</v>
      </c>
      <c r="ED41" s="3857"/>
      <c r="EE41" s="2261">
        <f t="shared" si="149"/>
        <v>0</v>
      </c>
      <c r="EF41" s="3861"/>
      <c r="EG41" s="2262">
        <f t="shared" si="51"/>
        <v>0</v>
      </c>
      <c r="EH41" s="3861"/>
      <c r="EI41" s="2262">
        <f t="shared" si="52"/>
        <v>0</v>
      </c>
      <c r="EJ41" s="3861"/>
      <c r="EK41" s="2262">
        <f t="shared" si="53"/>
        <v>0</v>
      </c>
      <c r="EL41" s="3861"/>
      <c r="EM41" s="2262">
        <f t="shared" si="54"/>
        <v>0</v>
      </c>
      <c r="EN41" s="3861"/>
      <c r="EO41" s="2263">
        <f t="shared" si="55"/>
        <v>0</v>
      </c>
      <c r="EP41" s="3861"/>
      <c r="EQ41" s="2264">
        <f t="shared" si="56"/>
        <v>0</v>
      </c>
      <c r="ER41" s="3861"/>
      <c r="ES41" s="2261">
        <f t="shared" si="150"/>
        <v>0</v>
      </c>
      <c r="ET41" s="3861"/>
      <c r="EU41" s="2262">
        <f t="shared" si="57"/>
        <v>0</v>
      </c>
      <c r="EV41" s="3861"/>
      <c r="EW41" s="2262">
        <f t="shared" si="58"/>
        <v>0</v>
      </c>
      <c r="EX41" s="3861"/>
      <c r="EY41" s="2262">
        <f t="shared" si="59"/>
        <v>0</v>
      </c>
      <c r="EZ41" s="3861"/>
      <c r="FA41" s="2262">
        <f t="shared" si="60"/>
        <v>0</v>
      </c>
      <c r="FB41" s="3861"/>
      <c r="FC41" s="2263">
        <f t="shared" si="61"/>
        <v>0</v>
      </c>
      <c r="FD41" s="2265"/>
      <c r="FE41" s="2264">
        <f t="shared" si="62"/>
        <v>0</v>
      </c>
      <c r="FF41" s="2265"/>
      <c r="FG41" s="2261">
        <f t="shared" si="151"/>
        <v>0</v>
      </c>
      <c r="FH41" s="3861"/>
      <c r="FI41" s="2262">
        <f t="shared" si="63"/>
        <v>0</v>
      </c>
      <c r="FJ41" s="3861"/>
      <c r="FK41" s="2262">
        <f t="shared" si="64"/>
        <v>0</v>
      </c>
      <c r="FL41" s="3861"/>
      <c r="FM41" s="2262">
        <f t="shared" si="65"/>
        <v>0</v>
      </c>
      <c r="FN41" s="3861"/>
      <c r="FO41" s="2262">
        <f t="shared" si="66"/>
        <v>0</v>
      </c>
      <c r="FP41" s="3861"/>
      <c r="FQ41" s="2263">
        <f t="shared" si="67"/>
        <v>0</v>
      </c>
      <c r="FR41" s="3861"/>
      <c r="FS41" s="2264">
        <f t="shared" si="68"/>
        <v>0</v>
      </c>
      <c r="FT41" s="3861"/>
      <c r="FU41" s="2261">
        <f t="shared" si="152"/>
        <v>0</v>
      </c>
      <c r="FV41" s="3861"/>
      <c r="FW41" s="2262">
        <f t="shared" si="69"/>
        <v>0</v>
      </c>
      <c r="FX41" s="3861"/>
      <c r="FY41" s="2262">
        <f t="shared" si="70"/>
        <v>0</v>
      </c>
      <c r="FZ41" s="3861"/>
      <c r="GA41" s="2262">
        <f t="shared" si="71"/>
        <v>0</v>
      </c>
      <c r="GB41" s="3861"/>
      <c r="GC41" s="2262">
        <f t="shared" si="72"/>
        <v>0</v>
      </c>
      <c r="GD41" s="3861"/>
      <c r="GE41" s="2263">
        <f t="shared" si="73"/>
        <v>0</v>
      </c>
      <c r="GF41" s="3861"/>
      <c r="GG41" s="2264">
        <f t="shared" si="74"/>
        <v>0</v>
      </c>
      <c r="GH41" s="3867"/>
      <c r="GK41" s="4109"/>
      <c r="GL41" s="1487" t="str">
        <f t="shared" si="153"/>
        <v/>
      </c>
      <c r="GM41" s="1515"/>
      <c r="GN41" s="1487" t="str">
        <f t="shared" si="75"/>
        <v/>
      </c>
      <c r="GO41" s="1515"/>
      <c r="GP41" s="1487" t="str">
        <f t="shared" si="76"/>
        <v/>
      </c>
      <c r="GQ41" s="1515"/>
      <c r="GR41" s="1487" t="str">
        <f t="shared" si="77"/>
        <v/>
      </c>
      <c r="GS41" s="1515"/>
      <c r="GT41" s="1487" t="str">
        <f t="shared" si="78"/>
        <v/>
      </c>
      <c r="GU41" s="1500"/>
      <c r="GV41" s="1497" t="str">
        <f t="shared" si="154"/>
        <v/>
      </c>
      <c r="GW41" s="1515"/>
      <c r="GX41" s="1487" t="str">
        <f t="shared" si="155"/>
        <v/>
      </c>
      <c r="GY41" s="1517"/>
      <c r="GZ41" s="1494" t="str">
        <f t="shared" si="156"/>
        <v/>
      </c>
      <c r="HA41" s="1515"/>
      <c r="HB41" s="1490" t="str">
        <f t="shared" si="79"/>
        <v/>
      </c>
      <c r="HC41" s="1515"/>
      <c r="HD41" s="1490" t="str">
        <f t="shared" si="80"/>
        <v/>
      </c>
      <c r="HE41" s="1515"/>
      <c r="HF41" s="1490" t="str">
        <f t="shared" si="81"/>
        <v/>
      </c>
      <c r="HG41" s="1515"/>
      <c r="HH41" s="1490" t="str">
        <f t="shared" si="82"/>
        <v/>
      </c>
      <c r="HI41" s="1500"/>
      <c r="HJ41" s="1506" t="str">
        <f t="shared" si="83"/>
        <v/>
      </c>
      <c r="HK41" s="1515"/>
      <c r="HL41" s="1490" t="str">
        <f t="shared" si="157"/>
        <v/>
      </c>
      <c r="HM41" s="1517"/>
      <c r="HN41" s="1503" t="str">
        <f t="shared" si="84"/>
        <v/>
      </c>
      <c r="HO41" s="1515"/>
      <c r="HP41" s="1487" t="str">
        <f t="shared" si="85"/>
        <v/>
      </c>
      <c r="HQ41" s="1515"/>
      <c r="HR41" s="1487" t="str">
        <f t="shared" si="86"/>
        <v/>
      </c>
      <c r="HS41" s="1515"/>
      <c r="HT41" s="1487" t="str">
        <f t="shared" si="87"/>
        <v/>
      </c>
      <c r="HU41" s="1515"/>
      <c r="HV41" s="1487" t="str">
        <f t="shared" si="88"/>
        <v/>
      </c>
      <c r="HW41" s="1500"/>
      <c r="HX41" s="1497" t="str">
        <f t="shared" si="89"/>
        <v/>
      </c>
      <c r="HY41" s="1515"/>
      <c r="HZ41" s="1487" t="str">
        <f t="shared" si="90"/>
        <v/>
      </c>
      <c r="IA41" s="1517"/>
      <c r="IB41" s="1494" t="str">
        <f t="shared" si="91"/>
        <v/>
      </c>
      <c r="IC41" s="1515"/>
      <c r="ID41" s="1490" t="str">
        <f t="shared" si="92"/>
        <v/>
      </c>
      <c r="IE41" s="1515"/>
      <c r="IF41" s="1490" t="str">
        <f t="shared" si="93"/>
        <v/>
      </c>
      <c r="IG41" s="1515"/>
      <c r="IH41" s="1490" t="str">
        <f t="shared" si="94"/>
        <v/>
      </c>
      <c r="II41" s="1515"/>
      <c r="IJ41" s="1490" t="str">
        <f t="shared" si="95"/>
        <v/>
      </c>
      <c r="IK41" s="1500"/>
      <c r="IL41" s="1506" t="str">
        <f t="shared" si="96"/>
        <v/>
      </c>
      <c r="IM41" s="1515"/>
      <c r="IN41" s="1490" t="str">
        <f t="shared" si="97"/>
        <v/>
      </c>
      <c r="IO41" s="1517"/>
      <c r="IP41" s="1509" t="str">
        <f t="shared" si="98"/>
        <v/>
      </c>
      <c r="IQ41" s="1515"/>
      <c r="IR41" s="1422" t="str">
        <f t="shared" si="99"/>
        <v/>
      </c>
      <c r="IS41" s="1515"/>
      <c r="IT41" s="1422" t="str">
        <f t="shared" si="100"/>
        <v/>
      </c>
      <c r="IU41" s="1515"/>
      <c r="IV41" s="1422" t="str">
        <f t="shared" si="101"/>
        <v/>
      </c>
      <c r="IW41" s="1515"/>
      <c r="IX41" s="1422" t="str">
        <f t="shared" si="102"/>
        <v/>
      </c>
      <c r="IY41" s="1500"/>
      <c r="IZ41" s="1512" t="str">
        <f t="shared" si="103"/>
        <v/>
      </c>
      <c r="JA41" s="1515"/>
      <c r="JB41" s="1422" t="str">
        <f t="shared" si="104"/>
        <v/>
      </c>
      <c r="JC41" s="1517"/>
      <c r="JE41" s="1571">
        <f t="shared" si="158"/>
        <v>0</v>
      </c>
      <c r="JF41" s="1555">
        <f t="shared" si="159"/>
        <v>0</v>
      </c>
      <c r="JG41" s="1555">
        <f t="shared" si="160"/>
        <v>0</v>
      </c>
      <c r="JH41" s="1555">
        <f t="shared" si="161"/>
        <v>0</v>
      </c>
      <c r="JI41" s="1579">
        <f t="shared" si="162"/>
        <v>0</v>
      </c>
      <c r="JJ41" s="1549"/>
      <c r="JK41" s="1549"/>
      <c r="JL41" s="38"/>
      <c r="JM41" s="1553"/>
      <c r="JN41" s="4182"/>
      <c r="JO41" s="1604" t="str">
        <f t="shared" si="178"/>
        <v/>
      </c>
      <c r="JP41" s="1563"/>
      <c r="JQ41" s="1563" t="str">
        <f t="shared" si="105"/>
        <v/>
      </c>
      <c r="JR41" s="1563"/>
      <c r="JS41" s="1563" t="str">
        <f t="shared" si="106"/>
        <v/>
      </c>
      <c r="JT41" s="1563"/>
      <c r="JU41" s="1563" t="str">
        <f t="shared" si="107"/>
        <v/>
      </c>
      <c r="JV41" s="1563"/>
      <c r="JW41" s="1563" t="str">
        <f t="shared" si="108"/>
        <v/>
      </c>
      <c r="JX41" s="1563"/>
      <c r="JY41" s="1563" t="str">
        <f t="shared" si="109"/>
        <v/>
      </c>
      <c r="JZ41" s="1563"/>
      <c r="KA41" s="1563" t="str">
        <f t="shared" si="110"/>
        <v/>
      </c>
      <c r="KB41" s="1563"/>
      <c r="KC41" s="1563" t="str">
        <f t="shared" si="111"/>
        <v/>
      </c>
      <c r="KD41" s="1563"/>
      <c r="KE41" s="1563" t="str">
        <f t="shared" si="112"/>
        <v/>
      </c>
      <c r="KF41" s="1563"/>
      <c r="KG41" s="1563" t="str">
        <f t="shared" si="113"/>
        <v/>
      </c>
      <c r="KH41" s="1563"/>
      <c r="KI41" s="1563" t="str">
        <f t="shared" si="114"/>
        <v/>
      </c>
      <c r="KJ41" s="1563"/>
      <c r="KK41" s="1563" t="str">
        <f t="shared" si="115"/>
        <v/>
      </c>
      <c r="KL41" s="1563"/>
      <c r="KM41" s="1563" t="str">
        <f t="shared" si="116"/>
        <v/>
      </c>
      <c r="KN41" s="1563"/>
      <c r="KO41" s="1563" t="str">
        <f t="shared" si="117"/>
        <v/>
      </c>
      <c r="KP41" s="1563"/>
      <c r="KQ41" s="1563" t="str">
        <f t="shared" si="118"/>
        <v/>
      </c>
      <c r="KR41" s="1563"/>
      <c r="KS41" s="1563" t="str">
        <f t="shared" si="119"/>
        <v/>
      </c>
      <c r="KT41" s="1563"/>
      <c r="KU41" s="1563" t="str">
        <f t="shared" si="179"/>
        <v/>
      </c>
      <c r="KV41" s="1563"/>
      <c r="KW41" s="1563" t="str">
        <f t="shared" si="120"/>
        <v/>
      </c>
      <c r="KX41" s="1563"/>
      <c r="KY41" s="1563" t="str">
        <f t="shared" si="121"/>
        <v/>
      </c>
      <c r="KZ41" s="1563"/>
      <c r="LA41" s="1563" t="str">
        <f t="shared" si="122"/>
        <v/>
      </c>
      <c r="LB41" s="1563"/>
      <c r="LC41" s="1563" t="str">
        <f t="shared" si="123"/>
        <v/>
      </c>
      <c r="LD41" s="1563"/>
      <c r="LE41" s="1563" t="str">
        <f t="shared" si="124"/>
        <v/>
      </c>
      <c r="LF41" s="1563"/>
      <c r="LG41" s="1563" t="str">
        <f t="shared" si="125"/>
        <v/>
      </c>
      <c r="LH41" s="1563"/>
      <c r="LI41" s="1563" t="str">
        <f t="shared" si="126"/>
        <v/>
      </c>
      <c r="LJ41" s="1563"/>
      <c r="LK41" s="1563" t="str">
        <f t="shared" si="127"/>
        <v/>
      </c>
      <c r="LL41" s="1563"/>
      <c r="LM41" s="1563" t="str">
        <f t="shared" si="128"/>
        <v/>
      </c>
      <c r="LN41" s="1563"/>
      <c r="LO41" s="1563" t="str">
        <f t="shared" si="129"/>
        <v/>
      </c>
      <c r="LP41" s="1563"/>
      <c r="LQ41" s="1563" t="str">
        <f t="shared" si="130"/>
        <v/>
      </c>
      <c r="LR41" s="1563"/>
      <c r="LS41" s="1563" t="str">
        <f t="shared" si="131"/>
        <v/>
      </c>
      <c r="LT41" s="1563"/>
      <c r="LU41" s="1563" t="str">
        <f t="shared" si="132"/>
        <v/>
      </c>
      <c r="LV41" s="1563"/>
      <c r="LW41" s="1563" t="str">
        <f t="shared" si="133"/>
        <v/>
      </c>
      <c r="LX41" s="1563"/>
      <c r="LY41" s="1563" t="str">
        <f t="shared" si="134"/>
        <v/>
      </c>
      <c r="LZ41" s="1563"/>
      <c r="MA41" s="1563" t="str">
        <f t="shared" si="135"/>
        <v/>
      </c>
      <c r="MB41" s="1563"/>
      <c r="MC41" s="1563" t="str">
        <f t="shared" si="136"/>
        <v/>
      </c>
      <c r="MD41" s="1563"/>
      <c r="ME41" s="1563" t="str">
        <f>IF(AND(GG41&gt;0,GH41&lt;&gt;"x"),1,"")</f>
        <v/>
      </c>
      <c r="MF41" s="1563"/>
      <c r="MG41" s="1572">
        <f t="shared" si="163"/>
        <v>0</v>
      </c>
      <c r="MH41" s="1553"/>
      <c r="MI41" s="1571">
        <f t="shared" si="164"/>
        <v>0</v>
      </c>
      <c r="MJ41" s="1555">
        <f t="shared" si="164"/>
        <v>0</v>
      </c>
      <c r="MK41" s="1555">
        <f t="shared" si="164"/>
        <v>0</v>
      </c>
      <c r="ML41" s="1555">
        <f t="shared" si="164"/>
        <v>0</v>
      </c>
      <c r="MM41" s="1555">
        <f t="shared" si="164"/>
        <v>0</v>
      </c>
      <c r="MN41" s="1555">
        <f t="shared" si="164"/>
        <v>0</v>
      </c>
      <c r="MO41" s="1579">
        <f t="shared" si="164"/>
        <v>0</v>
      </c>
      <c r="MP41" s="38">
        <f t="shared" ref="MP41" si="249">SUM(MI41:MO41)</f>
        <v>0</v>
      </c>
      <c r="MQ41" s="1553"/>
      <c r="MR41" s="1557"/>
      <c r="MS41" s="1557"/>
      <c r="MT41" s="1557"/>
      <c r="MU41" s="1557"/>
      <c r="MV41" s="1557"/>
      <c r="MW41" s="1557"/>
      <c r="MX41" s="1557"/>
      <c r="MY41" s="1537"/>
      <c r="MZ41" s="1600"/>
      <c r="NA41" s="1553"/>
      <c r="NB41" s="1585">
        <f t="shared" si="166"/>
        <v>0</v>
      </c>
      <c r="NC41" s="1554">
        <f t="shared" si="167"/>
        <v>0</v>
      </c>
      <c r="ND41" s="1554">
        <f t="shared" si="168"/>
        <v>0</v>
      </c>
      <c r="NE41" s="1554">
        <f t="shared" si="169"/>
        <v>0</v>
      </c>
      <c r="NF41" s="1554">
        <f t="shared" si="170"/>
        <v>0</v>
      </c>
      <c r="NG41" s="1554">
        <f t="shared" si="171"/>
        <v>0</v>
      </c>
      <c r="NH41" s="1554">
        <f t="shared" si="172"/>
        <v>0</v>
      </c>
      <c r="NI41" s="1586">
        <f t="shared" si="173"/>
        <v>0</v>
      </c>
      <c r="NK41" s="5105"/>
      <c r="NL41" s="5105"/>
      <c r="NM41" s="5105"/>
      <c r="NN41" s="5105"/>
      <c r="NO41" s="5105"/>
      <c r="NP41" s="5105"/>
      <c r="NQ41" s="5105"/>
      <c r="NR41" s="5105"/>
      <c r="NS41" s="5105"/>
    </row>
    <row r="42" spans="3:383" ht="12" customHeight="1" thickTop="1">
      <c r="DN42" s="1285"/>
      <c r="DO42" s="4106" t="s">
        <v>5</v>
      </c>
      <c r="DP42" s="2289" t="s">
        <v>7</v>
      </c>
      <c r="DQ42" s="2290">
        <f>(DQ16+DQ18+DQ20+DQ22+DQ24+DQ26+DQ28+DQ30+DQ32+DQ34+DQ36+DQ38+DQ40)-DQ10</f>
        <v>0</v>
      </c>
      <c r="DR42" s="2291"/>
      <c r="DS42" s="2292">
        <f t="shared" ref="DS42:DS43" si="250">(DS16+DS18+DS20+DS22+DS24+DS26+DS28+DS30+DS32+DS34+DS36+DS38+DS40)-DS10</f>
        <v>0</v>
      </c>
      <c r="DT42" s="2291"/>
      <c r="DU42" s="2292">
        <f t="shared" ref="DU42:DU43" si="251">(DU16+DU18+DU20+DU22+DU24+DU26+DU28+DU30+DU32+DU34+DU36+DU38+DU40)-DU10</f>
        <v>0</v>
      </c>
      <c r="DV42" s="2291"/>
      <c r="DW42" s="2292">
        <f t="shared" ref="DW42:DW43" si="252">(DW16+DW18+DW20+DW22+DW24+DW26+DW28+DW30+DW32+DW34+DW36+DW38+DW40)-DW10</f>
        <v>0</v>
      </c>
      <c r="DX42" s="2291"/>
      <c r="DY42" s="2292">
        <f>(DY16+DY18+DY20+DY22+DY24+DY26+DY28+DY30+DY32+DY34+DY36+DY38+DY40)-DY10</f>
        <v>0</v>
      </c>
      <c r="DZ42" s="2291"/>
      <c r="EA42" s="2292">
        <f t="shared" ref="EA42:EA43" si="253">(EA16+EA18+EA20+EA22+EA24+EA26+EA28+EA30+EA32+EA34+EA36+EA38+EA40)-EA10</f>
        <v>0</v>
      </c>
      <c r="EB42" s="2291"/>
      <c r="EC42" s="2293">
        <f t="shared" ref="EC42:EC43" si="254">(EC16+EC18+EC20+EC22+EC24+EC26+EC28+EC30+EC32+EC34+EC36+EC38+EC40)-EC10</f>
        <v>0</v>
      </c>
      <c r="ED42" s="2294"/>
      <c r="EE42" s="2290">
        <f t="shared" ref="EE42:EE43" si="255">(EE16+EE18+EE20+EE22+EE24+EE26+EE28+EE30+EE32+EE34+EE36+EE38+EE40)-EE10</f>
        <v>0</v>
      </c>
      <c r="EF42" s="2291"/>
      <c r="EG42" s="2292">
        <f t="shared" ref="EG42:EG43" si="256">(EG16+EG18+EG20+EG22+EG24+EG26+EG28+EG30+EG32+EG34+EG36+EG38+EG40)-EG10</f>
        <v>0</v>
      </c>
      <c r="EH42" s="2291"/>
      <c r="EI42" s="2292">
        <f t="shared" ref="EI42:EI43" si="257">(EI16+EI18+EI20+EI22+EI24+EI26+EI28+EI30+EI32+EI34+EI36+EI38+EI40)-EI10</f>
        <v>0</v>
      </c>
      <c r="EJ42" s="2291"/>
      <c r="EK42" s="2292">
        <f t="shared" ref="EK42:EK43" si="258">(EK16+EK18+EK20+EK22+EK24+EK26+EK28+EK30+EK32+EK34+EK36+EK38+EK40)-EK10</f>
        <v>0</v>
      </c>
      <c r="EL42" s="2291"/>
      <c r="EM42" s="2292">
        <f t="shared" ref="EM42:EM43" si="259">(EM16+EM18+EM20+EM22+EM24+EM26+EM28+EM30+EM32+EM34+EM36+EM38+EM40)-EM10</f>
        <v>0</v>
      </c>
      <c r="EN42" s="2291"/>
      <c r="EO42" s="2292">
        <f t="shared" ref="EO42:EO43" si="260">(EO16+EO18+EO20+EO22+EO24+EO26+EO28+EO30+EO32+EO34+EO36+EO38+EO40)-EO10</f>
        <v>0</v>
      </c>
      <c r="EP42" s="2291"/>
      <c r="EQ42" s="2293">
        <f t="shared" ref="EQ42:EQ43" si="261">(EQ16+EQ18+EQ20+EQ22+EQ24+EQ26+EQ28+EQ30+EQ32+EQ34+EQ36+EQ38+EQ40)-EQ10</f>
        <v>0</v>
      </c>
      <c r="ER42" s="2294"/>
      <c r="ES42" s="2290">
        <f t="shared" ref="ES42:ES43" si="262">(ES16+ES18+ES20+ES22+ES24+ES26+ES28+ES30+ES32+ES34+ES36+ES38+ES40)-ES10</f>
        <v>0</v>
      </c>
      <c r="ET42" s="2291"/>
      <c r="EU42" s="2292">
        <f t="shared" ref="EU42:EU43" si="263">(EU16+EU18+EU20+EU22+EU24+EU26+EU28+EU30+EU32+EU34+EU36+EU38+EU40)-EU10</f>
        <v>0</v>
      </c>
      <c r="EV42" s="2291"/>
      <c r="EW42" s="2292">
        <f t="shared" ref="EW42:EW43" si="264">(EW16+EW18+EW20+EW22+EW24+EW26+EW28+EW30+EW32+EW34+EW36+EW38+EW40)-EW10</f>
        <v>0</v>
      </c>
      <c r="EX42" s="2291"/>
      <c r="EY42" s="2292">
        <f t="shared" ref="EY42:EY43" si="265">(EY16+EY18+EY20+EY22+EY24+EY26+EY28+EY30+EY32+EY34+EY36+EY38+EY40)-EY10</f>
        <v>0</v>
      </c>
      <c r="EZ42" s="2291"/>
      <c r="FA42" s="2292">
        <f t="shared" ref="FA42:FA43" si="266">(FA16+FA18+FA20+FA22+FA24+FA26+FA28+FA30+FA32+FA34+FA36+FA38+FA40)-FA10</f>
        <v>0</v>
      </c>
      <c r="FB42" s="2291"/>
      <c r="FC42" s="2292">
        <f t="shared" ref="FC42:FC43" si="267">(FC16+FC18+FC20+FC22+FC24+FC26+FC28+FC30+FC32+FC34+FC36+FC38+FC40)-FC10</f>
        <v>0</v>
      </c>
      <c r="FD42" s="2291"/>
      <c r="FE42" s="2293">
        <f t="shared" ref="FE42:FE43" si="268">(FE16+FE18+FE20+FE22+FE24+FE26+FE28+FE30+FE32+FE34+FE36+FE38+FE40)-FE10</f>
        <v>0</v>
      </c>
      <c r="FF42" s="2294"/>
      <c r="FG42" s="2290">
        <f t="shared" ref="FG42:FG43" si="269">(FG16+FG18+FG20+FG22+FG24+FG26+FG28+FG30+FG32+FG34+FG36+FG38+FG40)-FG10</f>
        <v>0</v>
      </c>
      <c r="FH42" s="2291"/>
      <c r="FI42" s="2292">
        <f t="shared" ref="FI42:FI43" si="270">(FI16+FI18+FI20+FI22+FI24+FI26+FI28+FI30+FI32+FI34+FI36+FI38+FI40)-FI10</f>
        <v>0</v>
      </c>
      <c r="FJ42" s="2291"/>
      <c r="FK42" s="2292">
        <f t="shared" ref="FK42:FK43" si="271">(FK16+FK18+FK20+FK22+FK24+FK26+FK28+FK30+FK32+FK34+FK36+FK38+FK40)-FK10</f>
        <v>0</v>
      </c>
      <c r="FL42" s="2291"/>
      <c r="FM42" s="2292">
        <f t="shared" ref="FM42:FM43" si="272">(FM16+FM18+FM20+FM22+FM24+FM26+FM28+FM30+FM32+FM34+FM36+FM38+FM40)-FM10</f>
        <v>0</v>
      </c>
      <c r="FN42" s="2291"/>
      <c r="FO42" s="2292">
        <f t="shared" ref="FO42:FO43" si="273">(FO16+FO18+FO20+FO22+FO24+FO26+FO28+FO30+FO32+FO34+FO36+FO38+FO40)-FO10</f>
        <v>0</v>
      </c>
      <c r="FP42" s="2291"/>
      <c r="FQ42" s="2292">
        <f t="shared" ref="FQ42:FQ43" si="274">(FQ16+FQ18+FQ20+FQ22+FQ24+FQ26+FQ28+FQ30+FQ32+FQ34+FQ36+FQ38+FQ40)-FQ10</f>
        <v>0</v>
      </c>
      <c r="FR42" s="2291"/>
      <c r="FS42" s="2293">
        <f t="shared" ref="FS42:FS43" si="275">(FS16+FS18+FS20+FS22+FS24+FS26+FS28+FS30+FS32+FS34+FS36+FS38+FS40)-FS10</f>
        <v>0</v>
      </c>
      <c r="FT42" s="2294"/>
      <c r="FU42" s="2290">
        <f t="shared" ref="FU42:FU43" si="276">(FU16+FU18+FU20+FU22+FU24+FU26+FU28+FU30+FU32+FU34+FU36+FU38+FU40)-FU10</f>
        <v>0</v>
      </c>
      <c r="FV42" s="2291"/>
      <c r="FW42" s="2292">
        <f t="shared" ref="FW42:FW43" si="277">(FW16+FW18+FW20+FW22+FW24+FW26+FW28+FW30+FW32+FW34+FW36+FW38+FW40)-FW10</f>
        <v>0</v>
      </c>
      <c r="FX42" s="2291"/>
      <c r="FY42" s="2292">
        <f t="shared" ref="FY42:FY43" si="278">(FY16+FY18+FY20+FY22+FY24+FY26+FY28+FY30+FY32+FY34+FY36+FY38+FY40)-FY10</f>
        <v>0</v>
      </c>
      <c r="FZ42" s="2291"/>
      <c r="GA42" s="2292">
        <f t="shared" ref="GA42:GA43" si="279">(GA16+GA18+GA20+GA22+GA24+GA26+GA28+GA30+GA32+GA34+GA36+GA38+GA40)-GA10</f>
        <v>0</v>
      </c>
      <c r="GB42" s="2291"/>
      <c r="GC42" s="2292">
        <f t="shared" ref="GC42:GC43" si="280">(GC16+GC18+GC20+GC22+GC24+GC26+GC28+GC30+GC32+GC34+GC36+GC38+GC40)-GC10</f>
        <v>0</v>
      </c>
      <c r="GD42" s="2291"/>
      <c r="GE42" s="2292">
        <f t="shared" ref="GE42:GE43" si="281">(GE16+GE18+GE20+GE22+GE24+GE26+GE28+GE30+GE32+GE34+GE36+GE38+GE40)-GE10</f>
        <v>0</v>
      </c>
      <c r="GF42" s="2291"/>
      <c r="GG42" s="2293">
        <f t="shared" ref="GG42:GG43" si="282">(GG16+GG18+GG20+GG22+GG24+GG26+GG28+GG30+GG32+GG34+GG36+GG38+GG40)-GG10</f>
        <v>0</v>
      </c>
      <c r="GH42" s="2294"/>
      <c r="GI42" s="1619">
        <f>SUM(DQ42:GH42)</f>
        <v>0</v>
      </c>
      <c r="GK42" s="4108" t="str">
        <f t="shared" ref="GK42" si="283">DO42</f>
        <v>TOPLAM</v>
      </c>
      <c r="GL42" s="1488" t="str">
        <f t="shared" si="153"/>
        <v/>
      </c>
      <c r="GM42" s="1516"/>
      <c r="GN42" s="1488" t="str">
        <f t="shared" si="75"/>
        <v/>
      </c>
      <c r="GO42" s="1516"/>
      <c r="GP42" s="1488" t="str">
        <f t="shared" si="76"/>
        <v/>
      </c>
      <c r="GQ42" s="1516"/>
      <c r="GR42" s="1488" t="str">
        <f t="shared" si="77"/>
        <v/>
      </c>
      <c r="GS42" s="1516"/>
      <c r="GT42" s="1488" t="str">
        <f t="shared" si="78"/>
        <v/>
      </c>
      <c r="GU42" s="1501"/>
      <c r="GV42" s="1498" t="str">
        <f t="shared" si="154"/>
        <v/>
      </c>
      <c r="GW42" s="1516"/>
      <c r="GX42" s="1488" t="str">
        <f t="shared" si="155"/>
        <v/>
      </c>
      <c r="GY42" s="1518"/>
      <c r="GZ42" s="1495" t="str">
        <f t="shared" si="156"/>
        <v/>
      </c>
      <c r="HA42" s="1516"/>
      <c r="HB42" s="1491" t="str">
        <f t="shared" si="79"/>
        <v/>
      </c>
      <c r="HC42" s="1516"/>
      <c r="HD42" s="1491" t="str">
        <f t="shared" si="80"/>
        <v/>
      </c>
      <c r="HE42" s="1516"/>
      <c r="HF42" s="1491" t="str">
        <f t="shared" si="81"/>
        <v/>
      </c>
      <c r="HG42" s="1516"/>
      <c r="HH42" s="1491" t="str">
        <f t="shared" si="82"/>
        <v/>
      </c>
      <c r="HI42" s="1501"/>
      <c r="HJ42" s="1507" t="str">
        <f t="shared" si="83"/>
        <v/>
      </c>
      <c r="HK42" s="1516"/>
      <c r="HL42" s="1491" t="str">
        <f t="shared" si="157"/>
        <v/>
      </c>
      <c r="HM42" s="1518"/>
      <c r="HN42" s="1504" t="str">
        <f t="shared" si="84"/>
        <v/>
      </c>
      <c r="HO42" s="1516"/>
      <c r="HP42" s="1488" t="str">
        <f t="shared" si="85"/>
        <v/>
      </c>
      <c r="HQ42" s="1516"/>
      <c r="HR42" s="1488" t="str">
        <f t="shared" si="86"/>
        <v/>
      </c>
      <c r="HS42" s="1516"/>
      <c r="HT42" s="1488" t="str">
        <f t="shared" si="87"/>
        <v/>
      </c>
      <c r="HU42" s="1516"/>
      <c r="HV42" s="1488" t="str">
        <f t="shared" si="88"/>
        <v/>
      </c>
      <c r="HW42" s="1501"/>
      <c r="HX42" s="1498" t="str">
        <f t="shared" si="89"/>
        <v/>
      </c>
      <c r="HY42" s="1516"/>
      <c r="HZ42" s="1488" t="str">
        <f t="shared" si="90"/>
        <v/>
      </c>
      <c r="IA42" s="1518"/>
      <c r="IB42" s="1495" t="str">
        <f t="shared" si="91"/>
        <v/>
      </c>
      <c r="IC42" s="1516"/>
      <c r="ID42" s="1491" t="str">
        <f t="shared" si="92"/>
        <v/>
      </c>
      <c r="IE42" s="1516"/>
      <c r="IF42" s="1491" t="str">
        <f t="shared" si="93"/>
        <v/>
      </c>
      <c r="IG42" s="1516"/>
      <c r="IH42" s="1491" t="str">
        <f t="shared" si="94"/>
        <v/>
      </c>
      <c r="II42" s="1516"/>
      <c r="IJ42" s="1491" t="str">
        <f t="shared" si="95"/>
        <v/>
      </c>
      <c r="IK42" s="1501"/>
      <c r="IL42" s="1507" t="str">
        <f t="shared" si="96"/>
        <v/>
      </c>
      <c r="IM42" s="1516"/>
      <c r="IN42" s="1491" t="str">
        <f t="shared" si="97"/>
        <v/>
      </c>
      <c r="IO42" s="1518"/>
      <c r="IP42" s="1510" t="str">
        <f t="shared" si="98"/>
        <v/>
      </c>
      <c r="IQ42" s="1516"/>
      <c r="IR42" s="1358" t="str">
        <f t="shared" si="99"/>
        <v/>
      </c>
      <c r="IS42" s="1516"/>
      <c r="IT42" s="1358" t="str">
        <f t="shared" si="100"/>
        <v/>
      </c>
      <c r="IU42" s="1516"/>
      <c r="IV42" s="1358" t="str">
        <f t="shared" si="101"/>
        <v/>
      </c>
      <c r="IW42" s="1516"/>
      <c r="IX42" s="1358" t="str">
        <f t="shared" si="102"/>
        <v/>
      </c>
      <c r="IY42" s="1501"/>
      <c r="IZ42" s="1513" t="str">
        <f t="shared" si="103"/>
        <v/>
      </c>
      <c r="JA42" s="1516"/>
      <c r="JB42" s="1358" t="str">
        <f t="shared" si="104"/>
        <v/>
      </c>
      <c r="JC42" s="1518"/>
      <c r="JE42" s="1573"/>
      <c r="JF42" s="1294"/>
      <c r="JG42" s="1294"/>
      <c r="JH42" s="1294"/>
      <c r="JI42" s="1580"/>
      <c r="JJ42" s="1550"/>
      <c r="JK42" s="1550"/>
      <c r="JL42" s="63"/>
      <c r="JN42" s="4182"/>
      <c r="JO42" s="1605"/>
      <c r="JP42" s="1564"/>
      <c r="JQ42" s="1564"/>
      <c r="JR42" s="1564"/>
      <c r="JS42" s="1564"/>
      <c r="JT42" s="1564"/>
      <c r="JU42" s="1564"/>
      <c r="JV42" s="1564"/>
      <c r="JW42" s="1564"/>
      <c r="JX42" s="1564"/>
      <c r="JY42" s="1564"/>
      <c r="JZ42" s="1564"/>
      <c r="KA42" s="1564"/>
      <c r="KB42" s="1564"/>
      <c r="KC42" s="1564"/>
      <c r="KD42" s="1564"/>
      <c r="KE42" s="1564"/>
      <c r="KF42" s="1564"/>
      <c r="KG42" s="1564"/>
      <c r="KH42" s="1564"/>
      <c r="KI42" s="1564"/>
      <c r="KJ42" s="1564"/>
      <c r="KK42" s="1564"/>
      <c r="KL42" s="1564"/>
      <c r="KM42" s="1564"/>
      <c r="KN42" s="1564"/>
      <c r="KO42" s="1564"/>
      <c r="KP42" s="1564"/>
      <c r="KQ42" s="1564"/>
      <c r="KR42" s="1564"/>
      <c r="KS42" s="1564"/>
      <c r="KT42" s="1564"/>
      <c r="KU42" s="1564"/>
      <c r="KV42" s="1564"/>
      <c r="KW42" s="1564"/>
      <c r="KX42" s="1564"/>
      <c r="KY42" s="1564"/>
      <c r="KZ42" s="1564"/>
      <c r="LA42" s="1564"/>
      <c r="LB42" s="1564"/>
      <c r="LC42" s="1564"/>
      <c r="LD42" s="1564"/>
      <c r="LE42" s="1564"/>
      <c r="LF42" s="1564"/>
      <c r="LG42" s="1564"/>
      <c r="LH42" s="1564"/>
      <c r="LI42" s="1564"/>
      <c r="LJ42" s="1564"/>
      <c r="LK42" s="1564"/>
      <c r="LL42" s="1564"/>
      <c r="LM42" s="1564"/>
      <c r="LN42" s="1564"/>
      <c r="LO42" s="1564"/>
      <c r="LP42" s="1564"/>
      <c r="LQ42" s="1564"/>
      <c r="LR42" s="1564"/>
      <c r="LS42" s="1564"/>
      <c r="LT42" s="1564"/>
      <c r="LU42" s="1564"/>
      <c r="LV42" s="1564"/>
      <c r="LW42" s="1564"/>
      <c r="LX42" s="1564"/>
      <c r="LY42" s="1564"/>
      <c r="LZ42" s="1564"/>
      <c r="MA42" s="1564"/>
      <c r="MB42" s="1564"/>
      <c r="MC42" s="1564"/>
      <c r="MD42" s="1564"/>
      <c r="ME42" s="1564"/>
      <c r="MF42" s="1564"/>
      <c r="MG42" s="1572">
        <f t="shared" si="163"/>
        <v>0</v>
      </c>
      <c r="MI42" s="1573"/>
      <c r="MJ42" s="1294"/>
      <c r="MK42" s="1294"/>
      <c r="ML42" s="1294"/>
      <c r="MM42" s="1294"/>
      <c r="MN42" s="1294"/>
      <c r="MO42" s="1580"/>
      <c r="MP42" s="63"/>
      <c r="MR42" s="1558"/>
      <c r="MS42" s="1558"/>
      <c r="MT42" s="1558"/>
      <c r="MU42" s="1558"/>
      <c r="MV42" s="1558"/>
      <c r="MW42" s="1558"/>
      <c r="MX42" s="1558"/>
      <c r="MY42" s="1469"/>
      <c r="MZ42" s="1601"/>
      <c r="NB42" s="1591"/>
      <c r="NC42" s="1521"/>
      <c r="ND42" s="1521"/>
      <c r="NE42" s="1521"/>
      <c r="NF42" s="1521"/>
      <c r="NG42" s="1521"/>
      <c r="NH42" s="1521"/>
      <c r="NI42" s="1592"/>
      <c r="NK42" s="5105"/>
      <c r="NL42" s="5105"/>
      <c r="NM42" s="5105"/>
      <c r="NN42" s="5105"/>
      <c r="NO42" s="5105"/>
      <c r="NP42" s="5105"/>
      <c r="NQ42" s="5105"/>
      <c r="NR42" s="5105"/>
      <c r="NS42" s="5105"/>
    </row>
    <row r="43" spans="3:383" ht="16.5" customHeight="1" thickBot="1">
      <c r="DN43" s="1285"/>
      <c r="DO43" s="4107"/>
      <c r="DP43" s="2295" t="s">
        <v>8</v>
      </c>
      <c r="DQ43" s="2296">
        <f>(DQ17+DQ19+DQ21+DQ23+DQ25+DQ27+DQ29+DQ31+DQ33+DQ35+DQ37+DQ39+DQ41)-DQ11</f>
        <v>0</v>
      </c>
      <c r="DR43" s="2297"/>
      <c r="DS43" s="2298">
        <f t="shared" si="250"/>
        <v>0</v>
      </c>
      <c r="DT43" s="2297"/>
      <c r="DU43" s="2298">
        <f t="shared" si="251"/>
        <v>0</v>
      </c>
      <c r="DV43" s="2297"/>
      <c r="DW43" s="2298">
        <f t="shared" si="252"/>
        <v>0</v>
      </c>
      <c r="DX43" s="2297"/>
      <c r="DY43" s="2298">
        <f t="shared" ref="DY43" si="284">(DY17+DY19+DY21+DY23+DY25+DY27+DY29+DY31+DY33+DY35+DY37+DY39+DY41)-DY11</f>
        <v>0</v>
      </c>
      <c r="DZ43" s="2297"/>
      <c r="EA43" s="2298">
        <f t="shared" si="253"/>
        <v>0</v>
      </c>
      <c r="EB43" s="2297"/>
      <c r="EC43" s="2299">
        <f t="shared" si="254"/>
        <v>0</v>
      </c>
      <c r="ED43" s="2300"/>
      <c r="EE43" s="2296">
        <f t="shared" si="255"/>
        <v>0</v>
      </c>
      <c r="EF43" s="2297"/>
      <c r="EG43" s="2298">
        <f t="shared" si="256"/>
        <v>0</v>
      </c>
      <c r="EH43" s="2297"/>
      <c r="EI43" s="2298">
        <f t="shared" si="257"/>
        <v>0</v>
      </c>
      <c r="EJ43" s="2297"/>
      <c r="EK43" s="2298">
        <f t="shared" si="258"/>
        <v>0</v>
      </c>
      <c r="EL43" s="2297"/>
      <c r="EM43" s="2298">
        <f t="shared" si="259"/>
        <v>0</v>
      </c>
      <c r="EN43" s="2297"/>
      <c r="EO43" s="2298">
        <f t="shared" si="260"/>
        <v>0</v>
      </c>
      <c r="EP43" s="2297"/>
      <c r="EQ43" s="2299">
        <f t="shared" si="261"/>
        <v>0</v>
      </c>
      <c r="ER43" s="2300"/>
      <c r="ES43" s="2296">
        <f t="shared" si="262"/>
        <v>0</v>
      </c>
      <c r="ET43" s="2297"/>
      <c r="EU43" s="2298">
        <f t="shared" si="263"/>
        <v>0</v>
      </c>
      <c r="EV43" s="2297"/>
      <c r="EW43" s="2298">
        <f t="shared" si="264"/>
        <v>0</v>
      </c>
      <c r="EX43" s="2297"/>
      <c r="EY43" s="2298">
        <f t="shared" si="265"/>
        <v>0</v>
      </c>
      <c r="EZ43" s="2297"/>
      <c r="FA43" s="2298">
        <f t="shared" si="266"/>
        <v>0</v>
      </c>
      <c r="FB43" s="2297"/>
      <c r="FC43" s="2298">
        <f t="shared" si="267"/>
        <v>0</v>
      </c>
      <c r="FD43" s="2297"/>
      <c r="FE43" s="2299">
        <f t="shared" si="268"/>
        <v>0</v>
      </c>
      <c r="FF43" s="2300"/>
      <c r="FG43" s="2296">
        <f t="shared" si="269"/>
        <v>0</v>
      </c>
      <c r="FH43" s="2297"/>
      <c r="FI43" s="2298">
        <f t="shared" si="270"/>
        <v>0</v>
      </c>
      <c r="FJ43" s="2297"/>
      <c r="FK43" s="2298">
        <f t="shared" si="271"/>
        <v>0</v>
      </c>
      <c r="FL43" s="2297"/>
      <c r="FM43" s="2298">
        <f t="shared" si="272"/>
        <v>0</v>
      </c>
      <c r="FN43" s="2297"/>
      <c r="FO43" s="2298">
        <f t="shared" si="273"/>
        <v>0</v>
      </c>
      <c r="FP43" s="2297"/>
      <c r="FQ43" s="2298">
        <f t="shared" si="274"/>
        <v>0</v>
      </c>
      <c r="FR43" s="2297"/>
      <c r="FS43" s="2299">
        <f t="shared" si="275"/>
        <v>0</v>
      </c>
      <c r="FT43" s="2300"/>
      <c r="FU43" s="2296">
        <f t="shared" si="276"/>
        <v>0</v>
      </c>
      <c r="FV43" s="2297"/>
      <c r="FW43" s="2298">
        <f t="shared" si="277"/>
        <v>0</v>
      </c>
      <c r="FX43" s="2297"/>
      <c r="FY43" s="2298">
        <f t="shared" si="278"/>
        <v>0</v>
      </c>
      <c r="FZ43" s="2297"/>
      <c r="GA43" s="2298">
        <f t="shared" si="279"/>
        <v>0</v>
      </c>
      <c r="GB43" s="2297"/>
      <c r="GC43" s="2298">
        <f t="shared" si="280"/>
        <v>0</v>
      </c>
      <c r="GD43" s="2297"/>
      <c r="GE43" s="2298">
        <f t="shared" si="281"/>
        <v>0</v>
      </c>
      <c r="GF43" s="2297"/>
      <c r="GG43" s="2299">
        <f t="shared" si="282"/>
        <v>0</v>
      </c>
      <c r="GH43" s="2300"/>
      <c r="GI43" s="1627">
        <f>SUM(DQ43:GH43)</f>
        <v>0</v>
      </c>
      <c r="GK43" s="4109"/>
      <c r="GL43" s="1489" t="str">
        <f t="shared" si="153"/>
        <v/>
      </c>
      <c r="GM43" s="1520"/>
      <c r="GN43" s="1489" t="str">
        <f t="shared" si="75"/>
        <v/>
      </c>
      <c r="GO43" s="1520"/>
      <c r="GP43" s="1489" t="str">
        <f t="shared" si="76"/>
        <v/>
      </c>
      <c r="GQ43" s="1520"/>
      <c r="GR43" s="1489" t="str">
        <f t="shared" si="77"/>
        <v/>
      </c>
      <c r="GS43" s="1520"/>
      <c r="GT43" s="1489" t="str">
        <f t="shared" si="78"/>
        <v/>
      </c>
      <c r="GU43" s="1502"/>
      <c r="GV43" s="1499" t="str">
        <f t="shared" si="154"/>
        <v/>
      </c>
      <c r="GW43" s="1520"/>
      <c r="GX43" s="1489" t="str">
        <f t="shared" si="155"/>
        <v/>
      </c>
      <c r="GY43" s="1519"/>
      <c r="GZ43" s="1496" t="str">
        <f t="shared" si="156"/>
        <v/>
      </c>
      <c r="HA43" s="1520"/>
      <c r="HB43" s="1492" t="str">
        <f t="shared" si="79"/>
        <v/>
      </c>
      <c r="HC43" s="1520"/>
      <c r="HD43" s="1492" t="str">
        <f t="shared" si="80"/>
        <v/>
      </c>
      <c r="HE43" s="1520"/>
      <c r="HF43" s="1492" t="str">
        <f t="shared" si="81"/>
        <v/>
      </c>
      <c r="HG43" s="1520"/>
      <c r="HH43" s="1492" t="str">
        <f t="shared" si="82"/>
        <v/>
      </c>
      <c r="HI43" s="1502"/>
      <c r="HJ43" s="1508" t="str">
        <f t="shared" si="83"/>
        <v/>
      </c>
      <c r="HK43" s="1520"/>
      <c r="HL43" s="1492" t="str">
        <f t="shared" si="157"/>
        <v/>
      </c>
      <c r="HM43" s="1519"/>
      <c r="HN43" s="1505" t="str">
        <f t="shared" si="84"/>
        <v/>
      </c>
      <c r="HO43" s="1520"/>
      <c r="HP43" s="1489" t="str">
        <f t="shared" si="85"/>
        <v/>
      </c>
      <c r="HQ43" s="1520"/>
      <c r="HR43" s="1489" t="str">
        <f t="shared" si="86"/>
        <v/>
      </c>
      <c r="HS43" s="1520"/>
      <c r="HT43" s="1489" t="str">
        <f t="shared" si="87"/>
        <v/>
      </c>
      <c r="HU43" s="1520"/>
      <c r="HV43" s="1489" t="str">
        <f t="shared" si="88"/>
        <v/>
      </c>
      <c r="HW43" s="1502"/>
      <c r="HX43" s="1499" t="str">
        <f t="shared" si="89"/>
        <v/>
      </c>
      <c r="HY43" s="1520"/>
      <c r="HZ43" s="1489" t="str">
        <f t="shared" si="90"/>
        <v/>
      </c>
      <c r="IA43" s="1519"/>
      <c r="IB43" s="1496" t="str">
        <f t="shared" si="91"/>
        <v/>
      </c>
      <c r="IC43" s="1520"/>
      <c r="ID43" s="1492" t="str">
        <f t="shared" si="92"/>
        <v/>
      </c>
      <c r="IE43" s="1520"/>
      <c r="IF43" s="1492" t="str">
        <f t="shared" si="93"/>
        <v/>
      </c>
      <c r="IG43" s="1520"/>
      <c r="IH43" s="1492" t="str">
        <f t="shared" si="94"/>
        <v/>
      </c>
      <c r="II43" s="1520"/>
      <c r="IJ43" s="1492" t="str">
        <f t="shared" si="95"/>
        <v/>
      </c>
      <c r="IK43" s="1502"/>
      <c r="IL43" s="1508" t="str">
        <f t="shared" si="96"/>
        <v/>
      </c>
      <c r="IM43" s="1520"/>
      <c r="IN43" s="1492" t="str">
        <f t="shared" si="97"/>
        <v/>
      </c>
      <c r="IO43" s="1519"/>
      <c r="IP43" s="1511" t="str">
        <f t="shared" si="98"/>
        <v/>
      </c>
      <c r="IQ43" s="1520"/>
      <c r="IR43" s="1359" t="str">
        <f t="shared" si="99"/>
        <v/>
      </c>
      <c r="IS43" s="1520"/>
      <c r="IT43" s="1359" t="str">
        <f t="shared" si="100"/>
        <v/>
      </c>
      <c r="IU43" s="1520"/>
      <c r="IV43" s="1359" t="str">
        <f t="shared" si="101"/>
        <v/>
      </c>
      <c r="IW43" s="1520"/>
      <c r="IX43" s="1359" t="str">
        <f t="shared" si="102"/>
        <v/>
      </c>
      <c r="IY43" s="1502"/>
      <c r="IZ43" s="1514" t="str">
        <f t="shared" si="103"/>
        <v/>
      </c>
      <c r="JA43" s="1520"/>
      <c r="JB43" s="1359" t="str">
        <f t="shared" si="104"/>
        <v/>
      </c>
      <c r="JC43" s="1519"/>
      <c r="JE43" s="1574"/>
      <c r="JF43" s="1348"/>
      <c r="JG43" s="1348"/>
      <c r="JH43" s="1348"/>
      <c r="JI43" s="1581"/>
      <c r="JJ43" s="1550"/>
      <c r="JK43" s="1550"/>
      <c r="JL43" s="63"/>
      <c r="JN43" s="4182"/>
      <c r="JO43" s="1606"/>
      <c r="JP43" s="1360"/>
      <c r="JQ43" s="1360"/>
      <c r="JR43" s="1360"/>
      <c r="JS43" s="1360"/>
      <c r="JT43" s="1360"/>
      <c r="JU43" s="1360"/>
      <c r="JV43" s="1360"/>
      <c r="JW43" s="1360"/>
      <c r="JX43" s="1360"/>
      <c r="JY43" s="1360"/>
      <c r="JZ43" s="1360"/>
      <c r="KA43" s="1360"/>
      <c r="KB43" s="1360"/>
      <c r="KC43" s="1360"/>
      <c r="KD43" s="1360"/>
      <c r="KE43" s="1360"/>
      <c r="KF43" s="1360"/>
      <c r="KG43" s="1360"/>
      <c r="KH43" s="1360"/>
      <c r="KI43" s="1360"/>
      <c r="KJ43" s="1360"/>
      <c r="KK43" s="1360"/>
      <c r="KL43" s="1360"/>
      <c r="KM43" s="1360"/>
      <c r="KN43" s="1360"/>
      <c r="KO43" s="1360"/>
      <c r="KP43" s="1360"/>
      <c r="KQ43" s="1360"/>
      <c r="KR43" s="1360"/>
      <c r="KS43" s="1360"/>
      <c r="KT43" s="1360"/>
      <c r="KU43" s="1360"/>
      <c r="KV43" s="1360"/>
      <c r="KW43" s="1360"/>
      <c r="KX43" s="1360"/>
      <c r="KY43" s="1360"/>
      <c r="KZ43" s="1360"/>
      <c r="LA43" s="1360"/>
      <c r="LB43" s="1360"/>
      <c r="LC43" s="1360"/>
      <c r="LD43" s="1360"/>
      <c r="LE43" s="1360"/>
      <c r="LF43" s="1360"/>
      <c r="LG43" s="1360"/>
      <c r="LH43" s="1360"/>
      <c r="LI43" s="1360"/>
      <c r="LJ43" s="1360"/>
      <c r="LK43" s="1360"/>
      <c r="LL43" s="1360"/>
      <c r="LM43" s="1360"/>
      <c r="LN43" s="1360"/>
      <c r="LO43" s="1360"/>
      <c r="LP43" s="1360"/>
      <c r="LQ43" s="1360"/>
      <c r="LR43" s="1360"/>
      <c r="LS43" s="1360"/>
      <c r="LT43" s="1360"/>
      <c r="LU43" s="1360"/>
      <c r="LV43" s="1360"/>
      <c r="LW43" s="1360"/>
      <c r="LX43" s="1360"/>
      <c r="LY43" s="1360"/>
      <c r="LZ43" s="1360"/>
      <c r="MA43" s="1360"/>
      <c r="MB43" s="1360"/>
      <c r="MC43" s="1360"/>
      <c r="MD43" s="1360"/>
      <c r="ME43" s="1360"/>
      <c r="MF43" s="1360"/>
      <c r="MG43" s="1575">
        <f t="shared" si="163"/>
        <v>0</v>
      </c>
      <c r="MI43" s="1574"/>
      <c r="MJ43" s="1348"/>
      <c r="MK43" s="1348"/>
      <c r="ML43" s="1348"/>
      <c r="MM43" s="1348"/>
      <c r="MN43" s="1348"/>
      <c r="MO43" s="1581"/>
      <c r="MP43" s="63"/>
      <c r="MR43" s="1558"/>
      <c r="MS43" s="1558"/>
      <c r="MT43" s="1558"/>
      <c r="MU43" s="1558"/>
      <c r="MV43" s="1558"/>
      <c r="MW43" s="1558"/>
      <c r="MX43" s="1558"/>
      <c r="MY43" s="1469"/>
      <c r="MZ43" s="1469"/>
      <c r="NB43" s="1593"/>
      <c r="NC43" s="1594"/>
      <c r="ND43" s="1594"/>
      <c r="NE43" s="1594"/>
      <c r="NF43" s="1594"/>
      <c r="NG43" s="1594"/>
      <c r="NH43" s="1594"/>
      <c r="NI43" s="1595"/>
      <c r="NK43" s="5105"/>
      <c r="NL43" s="5105"/>
      <c r="NM43" s="5105"/>
      <c r="NN43" s="5105"/>
      <c r="NO43" s="5105"/>
      <c r="NP43" s="5105"/>
      <c r="NQ43" s="5105"/>
      <c r="NR43" s="5105"/>
      <c r="NS43" s="5105"/>
    </row>
    <row r="44" spans="3:383" s="16" customFormat="1" ht="18.75" customHeight="1" thickTop="1">
      <c r="C44" s="1607"/>
      <c r="J44" s="1608"/>
      <c r="W44" s="434"/>
      <c r="X44" s="434"/>
      <c r="Y44" s="434"/>
      <c r="Z44" s="434"/>
      <c r="AA44" s="434"/>
      <c r="AB44" s="434"/>
      <c r="AC44" s="434"/>
      <c r="AD44" s="434"/>
      <c r="AE44" s="434"/>
      <c r="AF44" s="434"/>
      <c r="AG44" s="434"/>
      <c r="AH44" s="434"/>
      <c r="AI44" s="434"/>
      <c r="AJ44" s="434"/>
      <c r="AK44" s="434"/>
      <c r="AL44" s="434"/>
      <c r="AM44" s="434"/>
      <c r="AN44" s="434"/>
      <c r="AO44" s="434"/>
      <c r="AP44" s="434"/>
      <c r="AQ44" s="434"/>
      <c r="AR44" s="434"/>
      <c r="AS44" s="434"/>
      <c r="AT44" s="434"/>
      <c r="AU44" s="434"/>
      <c r="AV44" s="434"/>
      <c r="AW44" s="434"/>
      <c r="AX44" s="434"/>
      <c r="AY44" s="434"/>
      <c r="AZ44" s="434"/>
      <c r="BA44" s="434"/>
      <c r="BB44" s="434"/>
      <c r="BC44" s="434"/>
      <c r="BD44" s="434"/>
      <c r="BE44" s="434"/>
      <c r="BF44" s="434"/>
      <c r="BG44" s="434"/>
      <c r="BH44" s="434"/>
      <c r="BI44" s="434"/>
      <c r="BJ44" s="434"/>
      <c r="BK44" s="434"/>
      <c r="BL44" s="434"/>
      <c r="BM44" s="434"/>
      <c r="BN44" s="434"/>
      <c r="BO44" s="434"/>
      <c r="BP44" s="434"/>
      <c r="BQ44" s="434"/>
      <c r="BR44" s="434"/>
      <c r="BS44" s="434"/>
      <c r="BT44" s="434"/>
      <c r="BU44" s="434"/>
      <c r="BV44" s="434"/>
      <c r="BW44" s="434"/>
      <c r="BX44" s="434"/>
      <c r="BY44" s="434"/>
      <c r="BZ44" s="434"/>
      <c r="CA44" s="434"/>
      <c r="CB44" s="434"/>
      <c r="CC44" s="434"/>
      <c r="CD44" s="434"/>
      <c r="CE44" s="434"/>
      <c r="CF44" s="434"/>
      <c r="CG44" s="434"/>
      <c r="CH44" s="434"/>
      <c r="CI44" s="434"/>
      <c r="CJ44" s="434"/>
      <c r="CK44" s="434"/>
      <c r="CL44" s="434"/>
      <c r="CM44" s="434"/>
      <c r="CN44" s="434"/>
      <c r="CP44" s="1607"/>
      <c r="DN44" s="42"/>
      <c r="DO44" s="1483"/>
      <c r="DP44" s="1609"/>
      <c r="DQ44" s="5090">
        <f>DQ12</f>
        <v>4</v>
      </c>
      <c r="DR44" s="5090"/>
      <c r="DS44" s="5090">
        <f t="shared" ref="DS44" si="285">DS12</f>
        <v>5</v>
      </c>
      <c r="DT44" s="5090"/>
      <c r="DU44" s="5090">
        <f t="shared" ref="DU44" si="286">DU12</f>
        <v>6</v>
      </c>
      <c r="DV44" s="5090"/>
      <c r="DW44" s="5090">
        <f t="shared" ref="DW44" si="287">DW12</f>
        <v>7</v>
      </c>
      <c r="DX44" s="5090"/>
      <c r="DY44" s="5090">
        <f t="shared" ref="DY44" si="288">DY12</f>
        <v>8</v>
      </c>
      <c r="DZ44" s="5090"/>
      <c r="EA44" s="5090">
        <f t="shared" ref="EA44" si="289">EA12</f>
        <v>9</v>
      </c>
      <c r="EB44" s="5090"/>
      <c r="EC44" s="5090">
        <f t="shared" ref="EC44" si="290">EC12</f>
        <v>10</v>
      </c>
      <c r="ED44" s="5090"/>
      <c r="EE44" s="5090">
        <f t="shared" ref="EE44" si="291">EE12</f>
        <v>11</v>
      </c>
      <c r="EF44" s="5090"/>
      <c r="EG44" s="5090">
        <f t="shared" ref="EG44" si="292">EG12</f>
        <v>12</v>
      </c>
      <c r="EH44" s="5090"/>
      <c r="EI44" s="5090">
        <f t="shared" ref="EI44" si="293">EI12</f>
        <v>13</v>
      </c>
      <c r="EJ44" s="5090"/>
      <c r="EK44" s="5090">
        <f t="shared" ref="EK44" si="294">EK12</f>
        <v>14</v>
      </c>
      <c r="EL44" s="5090"/>
      <c r="EM44" s="5090">
        <f t="shared" ref="EM44" si="295">EM12</f>
        <v>15</v>
      </c>
      <c r="EN44" s="5090"/>
      <c r="EO44" s="5090">
        <f t="shared" ref="EO44" si="296">EO12</f>
        <v>16</v>
      </c>
      <c r="EP44" s="5090"/>
      <c r="EQ44" s="5090">
        <f t="shared" ref="EQ44" si="297">EQ12</f>
        <v>17</v>
      </c>
      <c r="ER44" s="5090"/>
      <c r="ES44" s="5090">
        <f t="shared" ref="ES44" si="298">ES12</f>
        <v>18</v>
      </c>
      <c r="ET44" s="5090"/>
      <c r="EU44" s="5090">
        <f t="shared" ref="EU44" si="299">EU12</f>
        <v>19</v>
      </c>
      <c r="EV44" s="5090"/>
      <c r="EW44" s="5090">
        <f t="shared" ref="EW44" si="300">EW12</f>
        <v>20</v>
      </c>
      <c r="EX44" s="5090"/>
      <c r="EY44" s="5090">
        <f t="shared" ref="EY44" si="301">EY12</f>
        <v>21</v>
      </c>
      <c r="EZ44" s="5090"/>
      <c r="FA44" s="5090">
        <f t="shared" ref="FA44" si="302">FA12</f>
        <v>22</v>
      </c>
      <c r="FB44" s="5090"/>
      <c r="FC44" s="5090">
        <f t="shared" ref="FC44" si="303">FC12</f>
        <v>23</v>
      </c>
      <c r="FD44" s="5090"/>
      <c r="FE44" s="5090">
        <f t="shared" ref="FE44" si="304">FE12</f>
        <v>24</v>
      </c>
      <c r="FF44" s="5090"/>
      <c r="FG44" s="5090">
        <f t="shared" ref="FG44" si="305">FG12</f>
        <v>25</v>
      </c>
      <c r="FH44" s="5090"/>
      <c r="FI44" s="5090">
        <f t="shared" ref="FI44" si="306">FI12</f>
        <v>26</v>
      </c>
      <c r="FJ44" s="5090"/>
      <c r="FK44" s="5090">
        <f t="shared" ref="FK44" si="307">FK12</f>
        <v>27</v>
      </c>
      <c r="FL44" s="5090"/>
      <c r="FM44" s="5090">
        <f t="shared" ref="FM44" si="308">FM12</f>
        <v>28</v>
      </c>
      <c r="FN44" s="5090"/>
      <c r="FO44" s="5090">
        <f t="shared" ref="FO44" si="309">FO12</f>
        <v>29</v>
      </c>
      <c r="FP44" s="5090"/>
      <c r="FQ44" s="5090">
        <f t="shared" ref="FQ44" si="310">FQ12</f>
        <v>30</v>
      </c>
      <c r="FR44" s="5090"/>
      <c r="FS44" s="5090">
        <f t="shared" ref="FS44" si="311">FS12</f>
        <v>31</v>
      </c>
      <c r="FT44" s="5090"/>
      <c r="FU44" s="5090">
        <f t="shared" ref="FU44" si="312">FU12</f>
        <v>1</v>
      </c>
      <c r="FV44" s="5090"/>
      <c r="FW44" s="5090">
        <f t="shared" ref="FW44" si="313">FW12</f>
        <v>2</v>
      </c>
      <c r="FX44" s="5090"/>
      <c r="FY44" s="5090">
        <f t="shared" ref="FY44" si="314">FY12</f>
        <v>3</v>
      </c>
      <c r="FZ44" s="5090"/>
      <c r="GA44" s="5090">
        <f t="shared" ref="GA44" si="315">GA12</f>
        <v>4</v>
      </c>
      <c r="GB44" s="5090"/>
      <c r="GC44" s="5090">
        <f t="shared" ref="GC44" si="316">GC12</f>
        <v>5</v>
      </c>
      <c r="GD44" s="5090"/>
      <c r="GE44" s="5090">
        <f t="shared" ref="GE44" si="317">GE12</f>
        <v>6</v>
      </c>
      <c r="GF44" s="5090"/>
      <c r="GG44" s="5090">
        <f t="shared" ref="GG44" si="318">GG12</f>
        <v>7</v>
      </c>
      <c r="GH44" s="5090"/>
      <c r="GI44" s="16">
        <f>SUM(GI42:GI43)</f>
        <v>0</v>
      </c>
      <c r="GL44" s="1610"/>
      <c r="GM44" s="1610"/>
      <c r="GN44" s="1610"/>
      <c r="GO44" s="1610"/>
      <c r="GP44" s="1610"/>
      <c r="GQ44" s="1610"/>
      <c r="GR44" s="1610"/>
      <c r="GS44" s="1610"/>
      <c r="GT44" s="1610"/>
      <c r="GU44" s="1610"/>
      <c r="GV44" s="1610"/>
      <c r="GW44" s="1610"/>
      <c r="GX44" s="1610"/>
      <c r="GY44" s="1610"/>
      <c r="GZ44" s="1610"/>
      <c r="HA44" s="1610"/>
      <c r="HB44" s="1610"/>
      <c r="HC44" s="1610"/>
      <c r="HD44" s="1610"/>
      <c r="HE44" s="1610"/>
      <c r="HF44" s="1610"/>
      <c r="HG44" s="1610"/>
      <c r="HH44" s="1610"/>
      <c r="HI44" s="1610"/>
      <c r="HJ44" s="1610"/>
      <c r="HK44" s="1610"/>
      <c r="HL44" s="1610"/>
      <c r="HM44" s="1610"/>
      <c r="HN44" s="1610"/>
      <c r="HO44" s="1610"/>
      <c r="HP44" s="1610"/>
      <c r="HQ44" s="1610"/>
      <c r="HR44" s="1610"/>
      <c r="HS44" s="1610"/>
      <c r="HT44" s="1610"/>
      <c r="HU44" s="1610"/>
      <c r="HV44" s="1610"/>
      <c r="HW44" s="1610"/>
      <c r="HX44" s="1610"/>
      <c r="HY44" s="1610"/>
      <c r="HZ44" s="1610"/>
      <c r="IA44" s="1610"/>
      <c r="IB44" s="1610"/>
      <c r="IC44" s="1610"/>
      <c r="ID44" s="1610"/>
      <c r="IE44" s="1610"/>
      <c r="IF44" s="1610"/>
      <c r="IG44" s="1610"/>
      <c r="IH44" s="1610"/>
      <c r="II44" s="1610"/>
      <c r="IJ44" s="1610"/>
      <c r="IK44" s="1610"/>
      <c r="IL44" s="1610"/>
      <c r="IM44" s="1610"/>
      <c r="IN44" s="1610"/>
      <c r="IO44" s="1610"/>
      <c r="IP44" s="1610"/>
      <c r="IQ44" s="1610"/>
      <c r="IR44" s="1610"/>
      <c r="IS44" s="1610"/>
      <c r="IT44" s="1610"/>
      <c r="IU44" s="1610"/>
      <c r="IV44" s="1610"/>
      <c r="IW44" s="1610"/>
      <c r="IX44" s="1610"/>
      <c r="IY44" s="1610"/>
      <c r="IZ44" s="1610"/>
      <c r="JA44" s="1610"/>
      <c r="JB44" s="1610"/>
      <c r="JJ44" s="434"/>
      <c r="JK44" s="434"/>
      <c r="JL44" s="29"/>
      <c r="JM44" s="29"/>
      <c r="JN44" s="29"/>
      <c r="JO44" s="1610"/>
      <c r="JP44" s="1610"/>
      <c r="JQ44" s="1610"/>
      <c r="JR44" s="1610"/>
      <c r="JS44" s="1610"/>
      <c r="JT44" s="1610"/>
      <c r="JU44" s="1610"/>
      <c r="JV44" s="1610"/>
      <c r="JW44" s="1610"/>
      <c r="JX44" s="1610"/>
      <c r="JY44" s="1610"/>
      <c r="JZ44" s="1610"/>
      <c r="KA44" s="1610"/>
      <c r="KB44" s="1610"/>
      <c r="KC44" s="1610"/>
      <c r="KD44" s="1610"/>
      <c r="KE44" s="1610"/>
      <c r="KF44" s="1610"/>
      <c r="KG44" s="1610"/>
      <c r="KH44" s="1610"/>
      <c r="KI44" s="1610"/>
      <c r="KJ44" s="1610"/>
      <c r="KK44" s="1610"/>
      <c r="KL44" s="1610"/>
      <c r="KM44" s="1610"/>
      <c r="KN44" s="1610"/>
      <c r="KO44" s="1610"/>
      <c r="KP44" s="1610"/>
      <c r="KQ44" s="1610"/>
      <c r="KR44" s="1610"/>
      <c r="KS44" s="1610"/>
      <c r="KT44" s="1610"/>
      <c r="KU44" s="1610"/>
      <c r="KV44" s="1610"/>
      <c r="KW44" s="1610"/>
      <c r="KX44" s="1610"/>
      <c r="KY44" s="1610"/>
      <c r="KZ44" s="1610"/>
      <c r="LA44" s="1610"/>
      <c r="LB44" s="1610"/>
      <c r="LC44" s="1610"/>
      <c r="LD44" s="1610"/>
      <c r="LE44" s="1610"/>
      <c r="LF44" s="1610"/>
      <c r="LG44" s="1610"/>
      <c r="LH44" s="1610"/>
      <c r="LI44" s="1610"/>
      <c r="LJ44" s="1610"/>
      <c r="LK44" s="1610"/>
      <c r="LL44" s="1610"/>
      <c r="LM44" s="1610"/>
      <c r="LN44" s="1610"/>
      <c r="LO44" s="1610"/>
      <c r="LP44" s="1610"/>
      <c r="LQ44" s="1610"/>
      <c r="LR44" s="1610"/>
      <c r="LS44" s="1610"/>
      <c r="LT44" s="1610"/>
      <c r="LU44" s="1610"/>
      <c r="LV44" s="1610"/>
      <c r="LW44" s="1610"/>
      <c r="LX44" s="1610"/>
      <c r="LY44" s="1610"/>
      <c r="LZ44" s="1610"/>
      <c r="MA44" s="1610"/>
      <c r="MB44" s="1610"/>
      <c r="MC44" s="1610"/>
      <c r="MD44" s="1610"/>
      <c r="ME44" s="1610"/>
      <c r="MH44" s="29"/>
      <c r="MP44" s="29"/>
      <c r="MQ44" s="29"/>
      <c r="MR44" s="434"/>
      <c r="MS44" s="434"/>
      <c r="MT44" s="434"/>
      <c r="MU44" s="434"/>
      <c r="MV44" s="434"/>
      <c r="MW44" s="434"/>
      <c r="MX44" s="434"/>
      <c r="MY44" s="434"/>
      <c r="MZ44" s="434"/>
      <c r="NA44" s="29"/>
      <c r="NI44" s="1609"/>
    </row>
    <row r="45" spans="3:383" ht="12.75" hidden="1">
      <c r="DZ45" s="1346">
        <f>EB42</f>
        <v>0</v>
      </c>
      <c r="EA45" s="1346">
        <f>ED42</f>
        <v>0</v>
      </c>
      <c r="EB45" s="1346">
        <f>EF42</f>
        <v>0</v>
      </c>
      <c r="EC45" s="1346">
        <f>EH42</f>
        <v>0</v>
      </c>
      <c r="ED45" s="1346">
        <f>EJ42</f>
        <v>0</v>
      </c>
      <c r="EQ45" s="1346"/>
      <c r="ER45" s="1346"/>
      <c r="FE45" s="1346"/>
      <c r="FF45" s="1346"/>
      <c r="FS45" s="1346"/>
      <c r="FT45" s="1346"/>
    </row>
    <row r="46" spans="3:383" ht="12.75" hidden="1">
      <c r="EH46" s="1346" t="s">
        <v>168</v>
      </c>
    </row>
    <row r="47" spans="3:383" ht="12.75" hidden="1">
      <c r="EH47" s="1346">
        <f>'BİLGİ GİR'!Z214</f>
        <v>1</v>
      </c>
    </row>
    <row r="48" spans="3:383" ht="12.75" hidden="1"/>
    <row r="49" spans="102:169" ht="13.5" hidden="1" thickBot="1">
      <c r="DI49" s="1406"/>
      <c r="DJ49" s="1406"/>
      <c r="DK49" s="1406"/>
      <c r="DL49" s="1406"/>
      <c r="DM49" s="1406"/>
      <c r="DN49" s="1407"/>
      <c r="DO49" s="4179" t="s">
        <v>172</v>
      </c>
      <c r="DP49" s="4179"/>
      <c r="DQ49" s="4179"/>
      <c r="DR49" s="4179"/>
      <c r="DS49" s="4179"/>
      <c r="DT49" s="4179"/>
      <c r="DU49" s="4179"/>
      <c r="DV49" s="4179"/>
      <c r="EE49" s="1406"/>
      <c r="EF49" s="1406"/>
      <c r="EG49" s="1406"/>
      <c r="EH49" s="1406"/>
      <c r="EI49" s="1406"/>
      <c r="EJ49" s="1407"/>
      <c r="EK49" s="4178" t="s">
        <v>174</v>
      </c>
      <c r="EL49" s="4178"/>
      <c r="EM49" s="4178"/>
      <c r="EN49" s="4178"/>
      <c r="EO49" s="4178"/>
      <c r="EP49" s="4178"/>
      <c r="EQ49" s="4178"/>
      <c r="ER49" s="4178"/>
      <c r="EY49" s="1406"/>
      <c r="EZ49" s="1406"/>
      <c r="FA49" s="1406"/>
      <c r="FB49" s="1406"/>
      <c r="FC49" s="1406"/>
      <c r="FD49" s="1407"/>
      <c r="FE49" s="4179" t="s">
        <v>175</v>
      </c>
      <c r="FF49" s="4179"/>
      <c r="FG49" s="4179"/>
      <c r="FH49" s="4179"/>
      <c r="FI49" s="4179"/>
      <c r="FJ49" s="4179"/>
      <c r="FK49" s="4179"/>
      <c r="FL49" s="4179"/>
    </row>
    <row r="50" spans="102:169" ht="75.75" hidden="1" thickBot="1">
      <c r="CX50" s="1412"/>
      <c r="CY50" s="273"/>
      <c r="CZ50" s="349"/>
      <c r="DA50" s="349"/>
      <c r="DB50" s="349"/>
      <c r="DC50" s="349"/>
      <c r="DD50" s="349"/>
      <c r="DE50" s="349"/>
      <c r="DI50" s="1408" t="str">
        <f>'BİLGİ GİR'!$H$215</f>
        <v>EĞİTİM FAK.</v>
      </c>
      <c r="DJ50" s="1409" t="str">
        <f>'BİLGİ GİR'!$I$215</f>
        <v>FEN EDEBİYAT FAK.</v>
      </c>
      <c r="DK50" s="1409" t="str">
        <f>'BİLGİ GİR'!$J$215</f>
        <v>İLAHİYAT FAK.</v>
      </c>
      <c r="DL50" s="1409" t="str">
        <f>'BİLGİ GİR'!$K$215</f>
        <v>SAĞLIK BİL. FAK.</v>
      </c>
      <c r="DM50" s="1409" t="str">
        <f>'BİLGİ GİR'!$L$215</f>
        <v>MİMARLIK FAK.</v>
      </c>
      <c r="DN50" s="1410" t="str">
        <f>'BİLGİ GİR'!$M$215</f>
        <v>ZİRAAT FAK.</v>
      </c>
      <c r="DO50" s="4102" t="s">
        <v>37</v>
      </c>
      <c r="DP50" s="4102"/>
      <c r="DQ50" s="1367"/>
      <c r="DR50" s="1368">
        <v>1</v>
      </c>
      <c r="DS50" s="1369">
        <v>2</v>
      </c>
      <c r="DT50" s="1369">
        <v>3</v>
      </c>
      <c r="DU50" s="1369">
        <v>4</v>
      </c>
      <c r="DV50" s="1369">
        <v>5</v>
      </c>
      <c r="DW50" s="1370">
        <v>6</v>
      </c>
      <c r="EE50" s="1408" t="str">
        <f>'BİLGİ GİR'!$H$215</f>
        <v>EĞİTİM FAK.</v>
      </c>
      <c r="EF50" s="1409" t="str">
        <f>'BİLGİ GİR'!$I$215</f>
        <v>FEN EDEBİYAT FAK.</v>
      </c>
      <c r="EG50" s="1409" t="str">
        <f>'BİLGİ GİR'!$J$215</f>
        <v>İLAHİYAT FAK.</v>
      </c>
      <c r="EH50" s="1409" t="str">
        <f>'BİLGİ GİR'!$K$215</f>
        <v>SAĞLIK BİL. FAK.</v>
      </c>
      <c r="EI50" s="1409" t="str">
        <f>'BİLGİ GİR'!$L$215</f>
        <v>MİMARLIK FAK.</v>
      </c>
      <c r="EJ50" s="1410" t="str">
        <f>'BİLGİ GİR'!$M$215</f>
        <v>ZİRAAT FAK.</v>
      </c>
      <c r="EK50" s="4102" t="s">
        <v>37</v>
      </c>
      <c r="EL50" s="4102"/>
      <c r="EM50" s="1367"/>
      <c r="EN50" s="1368">
        <v>1</v>
      </c>
      <c r="EO50" s="1369">
        <v>2</v>
      </c>
      <c r="EP50" s="1369">
        <v>3</v>
      </c>
      <c r="EQ50" s="1369">
        <v>4</v>
      </c>
      <c r="ER50" s="1369">
        <v>5</v>
      </c>
      <c r="ES50" s="1370">
        <v>6</v>
      </c>
      <c r="EY50" s="1408" t="str">
        <f>'BİLGİ GİR'!$H$215</f>
        <v>EĞİTİM FAK.</v>
      </c>
      <c r="EZ50" s="1409" t="str">
        <f>'BİLGİ GİR'!$I$215</f>
        <v>FEN EDEBİYAT FAK.</v>
      </c>
      <c r="FA50" s="1409" t="str">
        <f>'BİLGİ GİR'!$J$215</f>
        <v>İLAHİYAT FAK.</v>
      </c>
      <c r="FB50" s="1409" t="str">
        <f>'BİLGİ GİR'!$K$215</f>
        <v>SAĞLIK BİL. FAK.</v>
      </c>
      <c r="FC50" s="1409" t="str">
        <f>'BİLGİ GİR'!$L$215</f>
        <v>MİMARLIK FAK.</v>
      </c>
      <c r="FD50" s="1410" t="str">
        <f>'BİLGİ GİR'!$M$215</f>
        <v>ZİRAAT FAK.</v>
      </c>
      <c r="FE50" s="4102" t="s">
        <v>37</v>
      </c>
      <c r="FF50" s="4102"/>
      <c r="FG50" s="1367"/>
      <c r="FH50" s="1368">
        <v>1</v>
      </c>
      <c r="FI50" s="1369">
        <v>2</v>
      </c>
      <c r="FJ50" s="1369">
        <v>3</v>
      </c>
      <c r="FK50" s="1369">
        <v>4</v>
      </c>
      <c r="FL50" s="1369">
        <v>5</v>
      </c>
      <c r="FM50" s="1370">
        <v>6</v>
      </c>
    </row>
    <row r="51" spans="102:169" ht="12.75" hidden="1">
      <c r="CX51" s="4091"/>
      <c r="CY51" s="1413"/>
      <c r="CZ51" s="1413"/>
      <c r="DA51" s="1413"/>
      <c r="DB51" s="1413"/>
      <c r="DC51" s="1413"/>
      <c r="DD51" s="1413"/>
      <c r="DE51" s="1413"/>
      <c r="DI51" s="1383">
        <f>DR51</f>
        <v>0</v>
      </c>
      <c r="DJ51" s="1384">
        <f>DR53</f>
        <v>0</v>
      </c>
      <c r="DK51" s="1384">
        <f>DR55</f>
        <v>0</v>
      </c>
      <c r="DL51" s="1384">
        <f>DR57</f>
        <v>0</v>
      </c>
      <c r="DM51" s="1384">
        <f>DR59</f>
        <v>0</v>
      </c>
      <c r="DN51" s="1371">
        <f>DR61</f>
        <v>0</v>
      </c>
      <c r="DO51" s="4098">
        <v>1</v>
      </c>
      <c r="DP51" s="1372" t="s">
        <v>7</v>
      </c>
      <c r="DQ51" s="1373" t="str">
        <f>DI50&amp;DP51</f>
        <v>EĞİTİM FAK.T</v>
      </c>
      <c r="DR51" s="1374">
        <f>SUMIF($CP$16:$CP$41,$DQ51,CQ$16:CQ$41)</f>
        <v>0</v>
      </c>
      <c r="DS51" s="1375">
        <f t="shared" ref="DR51:DV62" si="319">SUMIF($CP$16:$CP$41,$DQ51,CR$16:CR$41)</f>
        <v>0</v>
      </c>
      <c r="DT51" s="1375">
        <f t="shared" si="319"/>
        <v>0</v>
      </c>
      <c r="DU51" s="1375">
        <f t="shared" si="319"/>
        <v>0</v>
      </c>
      <c r="DV51" s="1375">
        <f t="shared" si="319"/>
        <v>0</v>
      </c>
      <c r="DW51" s="1387"/>
      <c r="EE51" s="1449">
        <f>EN51</f>
        <v>0</v>
      </c>
      <c r="EF51" s="1384">
        <f>EN53</f>
        <v>0</v>
      </c>
      <c r="EG51" s="1384">
        <f>EN55</f>
        <v>0</v>
      </c>
      <c r="EH51" s="1384">
        <f>EN57</f>
        <v>0</v>
      </c>
      <c r="EI51" s="1384">
        <f>EN59</f>
        <v>0</v>
      </c>
      <c r="EJ51" s="1371">
        <f>EN61</f>
        <v>0</v>
      </c>
      <c r="EK51" s="4098">
        <v>1</v>
      </c>
      <c r="EL51" s="1372" t="s">
        <v>7</v>
      </c>
      <c r="EM51" s="1373" t="str">
        <f>EE50&amp;EL51</f>
        <v>EĞİTİM FAK.T</v>
      </c>
      <c r="EN51" s="1374">
        <f>SUMIF($L$16:$L$41,$DQ51,M$16:M$41)</f>
        <v>0</v>
      </c>
      <c r="EO51" s="1375">
        <f t="shared" ref="EN51:EQ62" si="320">SUMIF($L$16:$L$41,$DQ51,N$16:N$41)</f>
        <v>0</v>
      </c>
      <c r="EP51" s="1375">
        <f t="shared" si="320"/>
        <v>0</v>
      </c>
      <c r="EQ51" s="1375">
        <f t="shared" si="320"/>
        <v>0</v>
      </c>
      <c r="ER51" s="1375">
        <f t="shared" ref="ER51:ER62" si="321">SUMIF($L$16:$L$41,$DQ51,Q$16:Q$41)</f>
        <v>0</v>
      </c>
      <c r="ES51" s="1387"/>
      <c r="EY51" s="1383">
        <f>FH51</f>
        <v>0</v>
      </c>
      <c r="EZ51" s="1384">
        <f>FH53</f>
        <v>0</v>
      </c>
      <c r="FA51" s="1384">
        <f>FH55</f>
        <v>0</v>
      </c>
      <c r="FB51" s="1384">
        <f>FH57</f>
        <v>0</v>
      </c>
      <c r="FC51" s="1384">
        <f>FH59</f>
        <v>0</v>
      </c>
      <c r="FD51" s="1371">
        <f>FH61</f>
        <v>0</v>
      </c>
      <c r="FE51" s="4098">
        <v>1</v>
      </c>
      <c r="FF51" s="1372" t="s">
        <v>7</v>
      </c>
      <c r="FG51" s="1373" t="str">
        <f>EY50&amp;FF51</f>
        <v>EĞİTİM FAK.T</v>
      </c>
      <c r="FH51" s="1374">
        <f>DR51-EN51</f>
        <v>0</v>
      </c>
      <c r="FI51" s="1375">
        <f t="shared" ref="FI51:FI62" si="322">DS51-EO51</f>
        <v>0</v>
      </c>
      <c r="FJ51" s="1375">
        <f t="shared" ref="FJ51:FJ62" si="323">DT51-EP51</f>
        <v>0</v>
      </c>
      <c r="FK51" s="1375">
        <f t="shared" ref="FK51:FK62" si="324">DU51-EQ51</f>
        <v>0</v>
      </c>
      <c r="FL51" s="1375">
        <f t="shared" ref="FL51:FL62" si="325">DV51-ER51</f>
        <v>0</v>
      </c>
      <c r="FM51" s="1387"/>
    </row>
    <row r="52" spans="102:169" ht="13.5" hidden="1" thickBot="1">
      <c r="CX52" s="4091"/>
      <c r="CY52" s="1413"/>
      <c r="CZ52" s="1283"/>
      <c r="DA52" s="1283"/>
      <c r="DB52" s="1283"/>
      <c r="DC52" s="1283"/>
      <c r="DD52" s="1283"/>
      <c r="DE52" s="1283"/>
      <c r="DI52" s="1385">
        <f>DR52</f>
        <v>0</v>
      </c>
      <c r="DJ52" s="1386">
        <f>DR54</f>
        <v>0</v>
      </c>
      <c r="DK52" s="1386">
        <f>DR56</f>
        <v>0</v>
      </c>
      <c r="DL52" s="1386">
        <f>DR58</f>
        <v>0</v>
      </c>
      <c r="DM52" s="1386">
        <f>DR60</f>
        <v>0</v>
      </c>
      <c r="DN52" s="1366">
        <f>DR62</f>
        <v>0</v>
      </c>
      <c r="DO52" s="4099"/>
      <c r="DP52" s="1376" t="s">
        <v>8</v>
      </c>
      <c r="DQ52" s="1377" t="str">
        <f>DI50&amp;DP52</f>
        <v>EĞİTİM FAK.D</v>
      </c>
      <c r="DR52" s="1378">
        <f t="shared" si="319"/>
        <v>0</v>
      </c>
      <c r="DS52" s="1379">
        <f t="shared" si="319"/>
        <v>0</v>
      </c>
      <c r="DT52" s="1379">
        <f t="shared" si="319"/>
        <v>0</v>
      </c>
      <c r="DU52" s="1379">
        <f t="shared" si="319"/>
        <v>0</v>
      </c>
      <c r="DV52" s="1379">
        <f t="shared" si="319"/>
        <v>0</v>
      </c>
      <c r="DW52" s="1388"/>
      <c r="EE52" s="1385">
        <f>EN52</f>
        <v>0</v>
      </c>
      <c r="EF52" s="1386">
        <f>EN54</f>
        <v>0</v>
      </c>
      <c r="EG52" s="1386">
        <f>EN56</f>
        <v>0</v>
      </c>
      <c r="EH52" s="1386">
        <f>EN58</f>
        <v>0</v>
      </c>
      <c r="EI52" s="1386">
        <f>EN60</f>
        <v>0</v>
      </c>
      <c r="EJ52" s="1366">
        <f>EN62</f>
        <v>0</v>
      </c>
      <c r="EK52" s="4099"/>
      <c r="EL52" s="1376" t="s">
        <v>8</v>
      </c>
      <c r="EM52" s="1377" t="str">
        <f>EE50&amp;EL52</f>
        <v>EĞİTİM FAK.D</v>
      </c>
      <c r="EN52" s="1378">
        <f t="shared" si="320"/>
        <v>0</v>
      </c>
      <c r="EO52" s="1379">
        <f t="shared" si="320"/>
        <v>0</v>
      </c>
      <c r="EP52" s="1379">
        <f t="shared" si="320"/>
        <v>0</v>
      </c>
      <c r="EQ52" s="1379">
        <f t="shared" si="320"/>
        <v>0</v>
      </c>
      <c r="ER52" s="1379">
        <f t="shared" si="321"/>
        <v>0</v>
      </c>
      <c r="ES52" s="1388"/>
      <c r="EY52" s="1385">
        <f>FH52</f>
        <v>0</v>
      </c>
      <c r="EZ52" s="1386">
        <f>FH54</f>
        <v>0</v>
      </c>
      <c r="FA52" s="1386">
        <f>FH56</f>
        <v>0</v>
      </c>
      <c r="FB52" s="1386">
        <f>FH58</f>
        <v>0</v>
      </c>
      <c r="FC52" s="1386">
        <f>FH60</f>
        <v>0</v>
      </c>
      <c r="FD52" s="1366">
        <f>FH62</f>
        <v>0</v>
      </c>
      <c r="FE52" s="4099"/>
      <c r="FF52" s="1376" t="s">
        <v>8</v>
      </c>
      <c r="FG52" s="1377" t="str">
        <f>EY50&amp;FF52</f>
        <v>EĞİTİM FAK.D</v>
      </c>
      <c r="FH52" s="1378">
        <f t="shared" ref="FH52:FH62" si="326">DR52-EN52</f>
        <v>0</v>
      </c>
      <c r="FI52" s="1379">
        <f t="shared" si="322"/>
        <v>0</v>
      </c>
      <c r="FJ52" s="1379">
        <f t="shared" si="323"/>
        <v>0</v>
      </c>
      <c r="FK52" s="1379">
        <f t="shared" si="324"/>
        <v>0</v>
      </c>
      <c r="FL52" s="1379">
        <f t="shared" si="325"/>
        <v>0</v>
      </c>
      <c r="FM52" s="1388"/>
    </row>
    <row r="53" spans="102:169" ht="12.75" hidden="1">
      <c r="CX53" s="4091"/>
      <c r="CY53" s="1414"/>
      <c r="CZ53" s="1413"/>
      <c r="DA53" s="1413"/>
      <c r="DB53" s="1413"/>
      <c r="DC53" s="1413"/>
      <c r="DD53" s="1413"/>
      <c r="DE53" s="1413"/>
      <c r="DI53" s="1383">
        <f>DS51</f>
        <v>0</v>
      </c>
      <c r="DJ53" s="1384">
        <f>DS53</f>
        <v>0</v>
      </c>
      <c r="DK53" s="1384">
        <f>DS55</f>
        <v>0</v>
      </c>
      <c r="DL53" s="1384">
        <f>DS57</f>
        <v>0</v>
      </c>
      <c r="DM53" s="1384">
        <f>DS59</f>
        <v>0</v>
      </c>
      <c r="DN53" s="1371">
        <f>DS61</f>
        <v>0</v>
      </c>
      <c r="DO53" s="4092">
        <v>2</v>
      </c>
      <c r="DP53" s="1380" t="s">
        <v>7</v>
      </c>
      <c r="DQ53" s="1373" t="str">
        <f>DJ50&amp;DP53</f>
        <v>FEN EDEBİYAT FAK.T</v>
      </c>
      <c r="DR53" s="1374">
        <f t="shared" si="319"/>
        <v>0</v>
      </c>
      <c r="DS53" s="1375">
        <f t="shared" si="319"/>
        <v>0</v>
      </c>
      <c r="DT53" s="1375">
        <f t="shared" si="319"/>
        <v>0</v>
      </c>
      <c r="DU53" s="1375">
        <f t="shared" si="319"/>
        <v>0</v>
      </c>
      <c r="DV53" s="1375">
        <f t="shared" si="319"/>
        <v>0</v>
      </c>
      <c r="DW53" s="1387"/>
      <c r="EE53" s="1383">
        <f>EO51</f>
        <v>0</v>
      </c>
      <c r="EF53" s="1384">
        <f>EO53</f>
        <v>0</v>
      </c>
      <c r="EG53" s="1384">
        <f>EO55</f>
        <v>0</v>
      </c>
      <c r="EH53" s="1384">
        <f>EO57</f>
        <v>0</v>
      </c>
      <c r="EI53" s="1384">
        <f>EO59</f>
        <v>0</v>
      </c>
      <c r="EJ53" s="1371">
        <f>EO61</f>
        <v>0</v>
      </c>
      <c r="EK53" s="4092">
        <v>2</v>
      </c>
      <c r="EL53" s="1380" t="s">
        <v>7</v>
      </c>
      <c r="EM53" s="1373" t="str">
        <f>EF50&amp;EL53</f>
        <v>FEN EDEBİYAT FAK.T</v>
      </c>
      <c r="EN53" s="1374">
        <f t="shared" si="320"/>
        <v>0</v>
      </c>
      <c r="EO53" s="1375">
        <f t="shared" si="320"/>
        <v>0</v>
      </c>
      <c r="EP53" s="1375">
        <f t="shared" si="320"/>
        <v>0</v>
      </c>
      <c r="EQ53" s="1375">
        <f t="shared" si="320"/>
        <v>0</v>
      </c>
      <c r="ER53" s="1375">
        <f t="shared" si="321"/>
        <v>0</v>
      </c>
      <c r="ES53" s="1387"/>
      <c r="EY53" s="1383">
        <f>FI51</f>
        <v>0</v>
      </c>
      <c r="EZ53" s="1384">
        <f>FI53</f>
        <v>0</v>
      </c>
      <c r="FA53" s="1384">
        <f>FI55</f>
        <v>0</v>
      </c>
      <c r="FB53" s="1384">
        <f>FI57</f>
        <v>0</v>
      </c>
      <c r="FC53" s="1384">
        <f>FI59</f>
        <v>0</v>
      </c>
      <c r="FD53" s="1371">
        <f>FI61</f>
        <v>0</v>
      </c>
      <c r="FE53" s="4092">
        <v>2</v>
      </c>
      <c r="FF53" s="1380" t="s">
        <v>7</v>
      </c>
      <c r="FG53" s="1373" t="str">
        <f>EZ50&amp;FF53</f>
        <v>FEN EDEBİYAT FAK.T</v>
      </c>
      <c r="FH53" s="1374">
        <f t="shared" si="326"/>
        <v>0</v>
      </c>
      <c r="FI53" s="1375">
        <f t="shared" si="322"/>
        <v>0</v>
      </c>
      <c r="FJ53" s="1375">
        <f t="shared" si="323"/>
        <v>0</v>
      </c>
      <c r="FK53" s="1375">
        <f t="shared" si="324"/>
        <v>0</v>
      </c>
      <c r="FL53" s="1375">
        <f t="shared" si="325"/>
        <v>0</v>
      </c>
      <c r="FM53" s="1387"/>
    </row>
    <row r="54" spans="102:169" ht="13.5" hidden="1" thickBot="1">
      <c r="CX54" s="4091"/>
      <c r="CY54" s="1414"/>
      <c r="CZ54" s="1283"/>
      <c r="DA54" s="1283"/>
      <c r="DB54" s="1283"/>
      <c r="DC54" s="1283"/>
      <c r="DD54" s="1283"/>
      <c r="DE54" s="1283"/>
      <c r="DI54" s="1385">
        <f>DS52</f>
        <v>0</v>
      </c>
      <c r="DJ54" s="1386">
        <f>DS54</f>
        <v>0</v>
      </c>
      <c r="DK54" s="1386">
        <f>DS56</f>
        <v>0</v>
      </c>
      <c r="DL54" s="1386">
        <f>DS58</f>
        <v>0</v>
      </c>
      <c r="DM54" s="1386">
        <f>DS60</f>
        <v>0</v>
      </c>
      <c r="DN54" s="1366">
        <f>DS62</f>
        <v>0</v>
      </c>
      <c r="DO54" s="4093"/>
      <c r="DP54" s="1381" t="s">
        <v>8</v>
      </c>
      <c r="DQ54" s="1377" t="str">
        <f>DJ50&amp;DP54</f>
        <v>FEN EDEBİYAT FAK.D</v>
      </c>
      <c r="DR54" s="1378">
        <f t="shared" si="319"/>
        <v>0</v>
      </c>
      <c r="DS54" s="1379">
        <f t="shared" si="319"/>
        <v>0</v>
      </c>
      <c r="DT54" s="1379">
        <f t="shared" si="319"/>
        <v>0</v>
      </c>
      <c r="DU54" s="1379">
        <f t="shared" si="319"/>
        <v>0</v>
      </c>
      <c r="DV54" s="1379">
        <f t="shared" si="319"/>
        <v>0</v>
      </c>
      <c r="DW54" s="1388"/>
      <c r="EE54" s="1385">
        <f>EO52</f>
        <v>0</v>
      </c>
      <c r="EF54" s="1386">
        <f>EO54</f>
        <v>0</v>
      </c>
      <c r="EG54" s="1386">
        <f>EO56</f>
        <v>0</v>
      </c>
      <c r="EH54" s="1386">
        <f>EO58</f>
        <v>0</v>
      </c>
      <c r="EI54" s="1386">
        <f>EO60</f>
        <v>0</v>
      </c>
      <c r="EJ54" s="1366">
        <f>EO62</f>
        <v>0</v>
      </c>
      <c r="EK54" s="4093"/>
      <c r="EL54" s="1381" t="s">
        <v>8</v>
      </c>
      <c r="EM54" s="1377" t="str">
        <f>EF50&amp;EL54</f>
        <v>FEN EDEBİYAT FAK.D</v>
      </c>
      <c r="EN54" s="1378">
        <f t="shared" si="320"/>
        <v>0</v>
      </c>
      <c r="EO54" s="1379">
        <f t="shared" si="320"/>
        <v>0</v>
      </c>
      <c r="EP54" s="1379">
        <f t="shared" si="320"/>
        <v>0</v>
      </c>
      <c r="EQ54" s="1379">
        <f t="shared" si="320"/>
        <v>0</v>
      </c>
      <c r="ER54" s="1379">
        <f t="shared" si="321"/>
        <v>0</v>
      </c>
      <c r="ES54" s="1388"/>
      <c r="EY54" s="1385">
        <f>FI52</f>
        <v>0</v>
      </c>
      <c r="EZ54" s="1386">
        <f>FI54</f>
        <v>0</v>
      </c>
      <c r="FA54" s="1386">
        <f>FI56</f>
        <v>0</v>
      </c>
      <c r="FB54" s="1386">
        <f>FI58</f>
        <v>0</v>
      </c>
      <c r="FC54" s="1386">
        <f>FI60</f>
        <v>0</v>
      </c>
      <c r="FD54" s="1366">
        <f>FI62</f>
        <v>0</v>
      </c>
      <c r="FE54" s="4093"/>
      <c r="FF54" s="1381" t="s">
        <v>8</v>
      </c>
      <c r="FG54" s="1377" t="str">
        <f>EZ50&amp;FF54</f>
        <v>FEN EDEBİYAT FAK.D</v>
      </c>
      <c r="FH54" s="1378">
        <f t="shared" si="326"/>
        <v>0</v>
      </c>
      <c r="FI54" s="1379">
        <f t="shared" si="322"/>
        <v>0</v>
      </c>
      <c r="FJ54" s="1379">
        <f t="shared" si="323"/>
        <v>0</v>
      </c>
      <c r="FK54" s="1379">
        <f t="shared" si="324"/>
        <v>0</v>
      </c>
      <c r="FL54" s="1379">
        <f t="shared" si="325"/>
        <v>0</v>
      </c>
      <c r="FM54" s="1388"/>
    </row>
    <row r="55" spans="102:169" ht="12.75" hidden="1">
      <c r="CX55" s="4091"/>
      <c r="CY55" s="1413"/>
      <c r="CZ55" s="1413"/>
      <c r="DA55" s="1413"/>
      <c r="DB55" s="1413"/>
      <c r="DC55" s="1413"/>
      <c r="DD55" s="1413"/>
      <c r="DE55" s="1413"/>
      <c r="DI55" s="1383">
        <f>DT51</f>
        <v>0</v>
      </c>
      <c r="DJ55" s="1384">
        <f>DT53</f>
        <v>0</v>
      </c>
      <c r="DK55" s="1384">
        <f>DT55</f>
        <v>0</v>
      </c>
      <c r="DL55" s="1384">
        <f>DT57</f>
        <v>0</v>
      </c>
      <c r="DM55" s="1384">
        <f>DT59</f>
        <v>0</v>
      </c>
      <c r="DN55" s="1371">
        <f>DT61</f>
        <v>0</v>
      </c>
      <c r="DO55" s="4098">
        <v>3</v>
      </c>
      <c r="DP55" s="1372" t="s">
        <v>7</v>
      </c>
      <c r="DQ55" s="1373" t="str">
        <f>DK50&amp;DP55</f>
        <v>İLAHİYAT FAK.T</v>
      </c>
      <c r="DR55" s="1374">
        <f t="shared" si="319"/>
        <v>0</v>
      </c>
      <c r="DS55" s="1375">
        <f t="shared" si="319"/>
        <v>0</v>
      </c>
      <c r="DT55" s="1375">
        <f t="shared" si="319"/>
        <v>0</v>
      </c>
      <c r="DU55" s="1375">
        <f t="shared" si="319"/>
        <v>0</v>
      </c>
      <c r="DV55" s="1375">
        <f t="shared" si="319"/>
        <v>0</v>
      </c>
      <c r="DW55" s="1387"/>
      <c r="EE55" s="1383">
        <f>EP51</f>
        <v>0</v>
      </c>
      <c r="EF55" s="1384">
        <f>EP53</f>
        <v>0</v>
      </c>
      <c r="EG55" s="1384">
        <f>EP55</f>
        <v>0</v>
      </c>
      <c r="EH55" s="1384">
        <f>EP57</f>
        <v>0</v>
      </c>
      <c r="EI55" s="1384">
        <f>EP59</f>
        <v>0</v>
      </c>
      <c r="EJ55" s="1371">
        <f>EP61</f>
        <v>0</v>
      </c>
      <c r="EK55" s="4098">
        <v>3</v>
      </c>
      <c r="EL55" s="1372" t="s">
        <v>7</v>
      </c>
      <c r="EM55" s="1373" t="str">
        <f>EG50&amp;EL55</f>
        <v>İLAHİYAT FAK.T</v>
      </c>
      <c r="EN55" s="1374">
        <f t="shared" si="320"/>
        <v>0</v>
      </c>
      <c r="EO55" s="1375">
        <f t="shared" si="320"/>
        <v>0</v>
      </c>
      <c r="EP55" s="1375">
        <f t="shared" si="320"/>
        <v>0</v>
      </c>
      <c r="EQ55" s="1375">
        <f t="shared" si="320"/>
        <v>0</v>
      </c>
      <c r="ER55" s="1375">
        <f t="shared" si="321"/>
        <v>0</v>
      </c>
      <c r="ES55" s="1387"/>
      <c r="EY55" s="1383">
        <f>FJ51</f>
        <v>0</v>
      </c>
      <c r="EZ55" s="1384">
        <f>FJ53</f>
        <v>0</v>
      </c>
      <c r="FA55" s="1384">
        <f>FJ55</f>
        <v>0</v>
      </c>
      <c r="FB55" s="1384">
        <f>FJ57</f>
        <v>0</v>
      </c>
      <c r="FC55" s="1384">
        <f>FJ59</f>
        <v>0</v>
      </c>
      <c r="FD55" s="1371">
        <f>FJ61</f>
        <v>0</v>
      </c>
      <c r="FE55" s="4098">
        <v>3</v>
      </c>
      <c r="FF55" s="1372" t="s">
        <v>7</v>
      </c>
      <c r="FG55" s="1373" t="str">
        <f>FA50&amp;FF55</f>
        <v>İLAHİYAT FAK.T</v>
      </c>
      <c r="FH55" s="1374">
        <f t="shared" si="326"/>
        <v>0</v>
      </c>
      <c r="FI55" s="1375">
        <f t="shared" si="322"/>
        <v>0</v>
      </c>
      <c r="FJ55" s="1375">
        <f t="shared" si="323"/>
        <v>0</v>
      </c>
      <c r="FK55" s="1375">
        <f t="shared" si="324"/>
        <v>0</v>
      </c>
      <c r="FL55" s="1375">
        <f t="shared" si="325"/>
        <v>0</v>
      </c>
      <c r="FM55" s="1387"/>
    </row>
    <row r="56" spans="102:169" ht="13.5" hidden="1" thickBot="1">
      <c r="CX56" s="4091"/>
      <c r="CY56" s="1413"/>
      <c r="CZ56" s="1283"/>
      <c r="DA56" s="1283"/>
      <c r="DB56" s="1283"/>
      <c r="DC56" s="1283"/>
      <c r="DD56" s="1283"/>
      <c r="DE56" s="1283"/>
      <c r="DI56" s="1385">
        <f>DT52</f>
        <v>0</v>
      </c>
      <c r="DJ56" s="1386">
        <f>DT54</f>
        <v>0</v>
      </c>
      <c r="DK56" s="1386">
        <f>DT56</f>
        <v>0</v>
      </c>
      <c r="DL56" s="1386">
        <f>DT58</f>
        <v>0</v>
      </c>
      <c r="DM56" s="1386">
        <f>DT60</f>
        <v>0</v>
      </c>
      <c r="DN56" s="1366">
        <f>DT62</f>
        <v>0</v>
      </c>
      <c r="DO56" s="4099"/>
      <c r="DP56" s="1376" t="s">
        <v>8</v>
      </c>
      <c r="DQ56" s="1377" t="str">
        <f>DK50&amp;DP56</f>
        <v>İLAHİYAT FAK.D</v>
      </c>
      <c r="DR56" s="1378">
        <f t="shared" si="319"/>
        <v>0</v>
      </c>
      <c r="DS56" s="1379">
        <f t="shared" si="319"/>
        <v>0</v>
      </c>
      <c r="DT56" s="1379">
        <f t="shared" si="319"/>
        <v>0</v>
      </c>
      <c r="DU56" s="1379">
        <f t="shared" si="319"/>
        <v>0</v>
      </c>
      <c r="DV56" s="1379">
        <f t="shared" si="319"/>
        <v>0</v>
      </c>
      <c r="DW56" s="1388"/>
      <c r="EE56" s="1385">
        <f>EP52</f>
        <v>0</v>
      </c>
      <c r="EF56" s="1386">
        <f>EP54</f>
        <v>0</v>
      </c>
      <c r="EG56" s="1386">
        <f>EP56</f>
        <v>0</v>
      </c>
      <c r="EH56" s="1386">
        <f>EP58</f>
        <v>0</v>
      </c>
      <c r="EI56" s="1386">
        <f>EP60</f>
        <v>0</v>
      </c>
      <c r="EJ56" s="1366">
        <f>EP62</f>
        <v>0</v>
      </c>
      <c r="EK56" s="4099"/>
      <c r="EL56" s="1376" t="s">
        <v>8</v>
      </c>
      <c r="EM56" s="1377" t="str">
        <f>EG50&amp;EL56</f>
        <v>İLAHİYAT FAK.D</v>
      </c>
      <c r="EN56" s="1378">
        <f t="shared" si="320"/>
        <v>0</v>
      </c>
      <c r="EO56" s="1379">
        <f t="shared" si="320"/>
        <v>0</v>
      </c>
      <c r="EP56" s="1379">
        <f t="shared" si="320"/>
        <v>0</v>
      </c>
      <c r="EQ56" s="1379">
        <f t="shared" si="320"/>
        <v>0</v>
      </c>
      <c r="ER56" s="1379">
        <f t="shared" si="321"/>
        <v>0</v>
      </c>
      <c r="ES56" s="1388"/>
      <c r="EY56" s="1385">
        <f>FJ52</f>
        <v>0</v>
      </c>
      <c r="EZ56" s="1386">
        <f>FJ54</f>
        <v>0</v>
      </c>
      <c r="FA56" s="1386">
        <f>FJ56</f>
        <v>0</v>
      </c>
      <c r="FB56" s="1386">
        <f>FJ58</f>
        <v>0</v>
      </c>
      <c r="FC56" s="1386">
        <f>FJ60</f>
        <v>0</v>
      </c>
      <c r="FD56" s="1366">
        <f>FJ62</f>
        <v>0</v>
      </c>
      <c r="FE56" s="4099"/>
      <c r="FF56" s="1376" t="s">
        <v>8</v>
      </c>
      <c r="FG56" s="1377" t="str">
        <f>FA50&amp;FF56</f>
        <v>İLAHİYAT FAK.D</v>
      </c>
      <c r="FH56" s="1378">
        <f t="shared" si="326"/>
        <v>0</v>
      </c>
      <c r="FI56" s="1379">
        <f t="shared" si="322"/>
        <v>0</v>
      </c>
      <c r="FJ56" s="1379">
        <f t="shared" si="323"/>
        <v>0</v>
      </c>
      <c r="FK56" s="1379">
        <f t="shared" si="324"/>
        <v>0</v>
      </c>
      <c r="FL56" s="1379">
        <f t="shared" si="325"/>
        <v>0</v>
      </c>
      <c r="FM56" s="1388"/>
    </row>
    <row r="57" spans="102:169" ht="12.75" hidden="1">
      <c r="CX57" s="4091"/>
      <c r="CY57" s="1414"/>
      <c r="CZ57" s="1413"/>
      <c r="DA57" s="1413"/>
      <c r="DB57" s="1413"/>
      <c r="DC57" s="1413"/>
      <c r="DD57" s="1413"/>
      <c r="DE57" s="1413"/>
      <c r="DI57" s="1383">
        <f>DU51</f>
        <v>0</v>
      </c>
      <c r="DJ57" s="1384">
        <f>DU53</f>
        <v>0</v>
      </c>
      <c r="DK57" s="1384">
        <f>DU55</f>
        <v>0</v>
      </c>
      <c r="DL57" s="1384">
        <f>DU57</f>
        <v>0</v>
      </c>
      <c r="DM57" s="1384">
        <f>DU59</f>
        <v>0</v>
      </c>
      <c r="DN57" s="1371">
        <f>DU61</f>
        <v>0</v>
      </c>
      <c r="DO57" s="4092">
        <v>4</v>
      </c>
      <c r="DP57" s="1380" t="s">
        <v>7</v>
      </c>
      <c r="DQ57" s="1373" t="str">
        <f>DL50&amp;DP57</f>
        <v>SAĞLIK BİL. FAK.T</v>
      </c>
      <c r="DR57" s="1374">
        <f t="shared" si="319"/>
        <v>0</v>
      </c>
      <c r="DS57" s="1375">
        <f t="shared" si="319"/>
        <v>0</v>
      </c>
      <c r="DT57" s="1375">
        <f t="shared" si="319"/>
        <v>0</v>
      </c>
      <c r="DU57" s="1375">
        <f t="shared" si="319"/>
        <v>0</v>
      </c>
      <c r="DV57" s="1375">
        <f t="shared" si="319"/>
        <v>0</v>
      </c>
      <c r="DW57" s="1387"/>
      <c r="EE57" s="1383">
        <f>EQ51</f>
        <v>0</v>
      </c>
      <c r="EF57" s="1384">
        <f>EQ53</f>
        <v>0</v>
      </c>
      <c r="EG57" s="1384">
        <f>EQ55</f>
        <v>0</v>
      </c>
      <c r="EH57" s="1384">
        <f>EQ57</f>
        <v>0</v>
      </c>
      <c r="EI57" s="1384">
        <f>EQ59</f>
        <v>0</v>
      </c>
      <c r="EJ57" s="1371">
        <f>EQ61</f>
        <v>0</v>
      </c>
      <c r="EK57" s="4092">
        <v>4</v>
      </c>
      <c r="EL57" s="1380" t="s">
        <v>7</v>
      </c>
      <c r="EM57" s="1373" t="str">
        <f>EH50&amp;EL57</f>
        <v>SAĞLIK BİL. FAK.T</v>
      </c>
      <c r="EN57" s="1374">
        <f t="shared" si="320"/>
        <v>0</v>
      </c>
      <c r="EO57" s="1375">
        <f t="shared" si="320"/>
        <v>0</v>
      </c>
      <c r="EP57" s="1375">
        <f t="shared" si="320"/>
        <v>0</v>
      </c>
      <c r="EQ57" s="1375">
        <f t="shared" si="320"/>
        <v>0</v>
      </c>
      <c r="ER57" s="1375">
        <f t="shared" si="321"/>
        <v>0</v>
      </c>
      <c r="ES57" s="1387"/>
      <c r="EY57" s="1383">
        <f>FK51</f>
        <v>0</v>
      </c>
      <c r="EZ57" s="1384">
        <f>FK53</f>
        <v>0</v>
      </c>
      <c r="FA57" s="1384">
        <f>FK55</f>
        <v>0</v>
      </c>
      <c r="FB57" s="1384">
        <f>FK57</f>
        <v>0</v>
      </c>
      <c r="FC57" s="1384">
        <f>FK59</f>
        <v>0</v>
      </c>
      <c r="FD57" s="1371">
        <f>FK61</f>
        <v>0</v>
      </c>
      <c r="FE57" s="4092">
        <v>4</v>
      </c>
      <c r="FF57" s="1380" t="s">
        <v>7</v>
      </c>
      <c r="FG57" s="1373" t="str">
        <f>FB50&amp;FF57</f>
        <v>SAĞLIK BİL. FAK.T</v>
      </c>
      <c r="FH57" s="1374">
        <f t="shared" si="326"/>
        <v>0</v>
      </c>
      <c r="FI57" s="1375">
        <f t="shared" si="322"/>
        <v>0</v>
      </c>
      <c r="FJ57" s="1375">
        <f t="shared" si="323"/>
        <v>0</v>
      </c>
      <c r="FK57" s="1375">
        <f t="shared" si="324"/>
        <v>0</v>
      </c>
      <c r="FL57" s="1375">
        <f t="shared" si="325"/>
        <v>0</v>
      </c>
      <c r="FM57" s="1387"/>
    </row>
    <row r="58" spans="102:169" ht="13.5" hidden="1" thickBot="1">
      <c r="CX58" s="4091"/>
      <c r="CY58" s="1414"/>
      <c r="CZ58" s="1283"/>
      <c r="DA58" s="1283"/>
      <c r="DB58" s="1283"/>
      <c r="DC58" s="1283"/>
      <c r="DD58" s="1283"/>
      <c r="DE58" s="1283"/>
      <c r="DI58" s="1385">
        <f>DU52</f>
        <v>0</v>
      </c>
      <c r="DJ58" s="1386">
        <f>DU54</f>
        <v>0</v>
      </c>
      <c r="DK58" s="1386">
        <f>DU56</f>
        <v>0</v>
      </c>
      <c r="DL58" s="1386">
        <f>DU58</f>
        <v>0</v>
      </c>
      <c r="DM58" s="1386">
        <f>DU60</f>
        <v>0</v>
      </c>
      <c r="DN58" s="1366">
        <f>DU62</f>
        <v>0</v>
      </c>
      <c r="DO58" s="4093"/>
      <c r="DP58" s="1381" t="s">
        <v>8</v>
      </c>
      <c r="DQ58" s="1377" t="str">
        <f>DL50&amp;DP58</f>
        <v>SAĞLIK BİL. FAK.D</v>
      </c>
      <c r="DR58" s="1378">
        <f t="shared" si="319"/>
        <v>0</v>
      </c>
      <c r="DS58" s="1379">
        <f t="shared" si="319"/>
        <v>0</v>
      </c>
      <c r="DT58" s="1379">
        <f t="shared" si="319"/>
        <v>0</v>
      </c>
      <c r="DU58" s="1379">
        <f t="shared" si="319"/>
        <v>0</v>
      </c>
      <c r="DV58" s="1379">
        <f t="shared" si="319"/>
        <v>0</v>
      </c>
      <c r="DW58" s="1388"/>
      <c r="EE58" s="1385">
        <f>EQ52</f>
        <v>0</v>
      </c>
      <c r="EF58" s="1386">
        <f>EQ54</f>
        <v>0</v>
      </c>
      <c r="EG58" s="1386">
        <f>EQ56</f>
        <v>0</v>
      </c>
      <c r="EH58" s="1386">
        <f>EQ58</f>
        <v>0</v>
      </c>
      <c r="EI58" s="1386">
        <f>EQ60</f>
        <v>0</v>
      </c>
      <c r="EJ58" s="1366">
        <f>EQ62</f>
        <v>0</v>
      </c>
      <c r="EK58" s="4093"/>
      <c r="EL58" s="1381" t="s">
        <v>8</v>
      </c>
      <c r="EM58" s="1377" t="str">
        <f>EH50&amp;EL58</f>
        <v>SAĞLIK BİL. FAK.D</v>
      </c>
      <c r="EN58" s="1378">
        <f t="shared" si="320"/>
        <v>0</v>
      </c>
      <c r="EO58" s="1379">
        <f t="shared" si="320"/>
        <v>0</v>
      </c>
      <c r="EP58" s="1379">
        <f t="shared" si="320"/>
        <v>0</v>
      </c>
      <c r="EQ58" s="1379">
        <f t="shared" si="320"/>
        <v>0</v>
      </c>
      <c r="ER58" s="1379">
        <f t="shared" si="321"/>
        <v>0</v>
      </c>
      <c r="ES58" s="1388"/>
      <c r="EY58" s="1385">
        <f>FK52</f>
        <v>0</v>
      </c>
      <c r="EZ58" s="1386">
        <f>FK54</f>
        <v>0</v>
      </c>
      <c r="FA58" s="1386">
        <f>FK56</f>
        <v>0</v>
      </c>
      <c r="FB58" s="1386">
        <f>FK58</f>
        <v>0</v>
      </c>
      <c r="FC58" s="1386">
        <f>FK60</f>
        <v>0</v>
      </c>
      <c r="FD58" s="1366">
        <f>FK62</f>
        <v>0</v>
      </c>
      <c r="FE58" s="4093"/>
      <c r="FF58" s="1381" t="s">
        <v>8</v>
      </c>
      <c r="FG58" s="1377" t="str">
        <f>FB50&amp;FF58</f>
        <v>SAĞLIK BİL. FAK.D</v>
      </c>
      <c r="FH58" s="1378">
        <f t="shared" si="326"/>
        <v>0</v>
      </c>
      <c r="FI58" s="1379">
        <f t="shared" si="322"/>
        <v>0</v>
      </c>
      <c r="FJ58" s="1379">
        <f t="shared" si="323"/>
        <v>0</v>
      </c>
      <c r="FK58" s="1379">
        <f t="shared" si="324"/>
        <v>0</v>
      </c>
      <c r="FL58" s="1379">
        <f t="shared" si="325"/>
        <v>0</v>
      </c>
      <c r="FM58" s="1388"/>
    </row>
    <row r="59" spans="102:169" ht="18.75" hidden="1">
      <c r="CX59" s="4091"/>
      <c r="CY59" s="1413"/>
      <c r="CZ59" s="1413"/>
      <c r="DA59" s="1413"/>
      <c r="DB59" s="4097"/>
      <c r="DC59" s="4097"/>
      <c r="DD59" s="1413"/>
      <c r="DE59" s="1413"/>
      <c r="DI59" s="1383">
        <f>DV51</f>
        <v>0</v>
      </c>
      <c r="DJ59" s="1384">
        <f>DV53</f>
        <v>0</v>
      </c>
      <c r="DK59" s="1384">
        <f>DV55</f>
        <v>0</v>
      </c>
      <c r="DL59" s="1384">
        <f>DV57</f>
        <v>0</v>
      </c>
      <c r="DM59" s="1384">
        <f>DV59</f>
        <v>0</v>
      </c>
      <c r="DN59" s="1371">
        <f>DV61</f>
        <v>0</v>
      </c>
      <c r="DO59" s="4098">
        <v>5</v>
      </c>
      <c r="DP59" s="1372" t="s">
        <v>7</v>
      </c>
      <c r="DQ59" s="1373" t="str">
        <f>DM50&amp;DP59</f>
        <v>MİMARLIK FAK.T</v>
      </c>
      <c r="DR59" s="1374">
        <f t="shared" si="319"/>
        <v>0</v>
      </c>
      <c r="DS59" s="1375">
        <f t="shared" si="319"/>
        <v>0</v>
      </c>
      <c r="DT59" s="1375">
        <f t="shared" si="319"/>
        <v>0</v>
      </c>
      <c r="DU59" s="1375">
        <f t="shared" si="319"/>
        <v>0</v>
      </c>
      <c r="DV59" s="1375">
        <f t="shared" si="319"/>
        <v>0</v>
      </c>
      <c r="DW59" s="1387"/>
      <c r="EE59" s="1383">
        <f>ER51</f>
        <v>0</v>
      </c>
      <c r="EF59" s="1384">
        <f>ER53</f>
        <v>0</v>
      </c>
      <c r="EG59" s="1384">
        <f>ER55</f>
        <v>0</v>
      </c>
      <c r="EH59" s="1384">
        <f>ER57</f>
        <v>0</v>
      </c>
      <c r="EI59" s="1384">
        <f>ER59</f>
        <v>0</v>
      </c>
      <c r="EJ59" s="1371">
        <f>ER61</f>
        <v>0</v>
      </c>
      <c r="EK59" s="4098">
        <v>5</v>
      </c>
      <c r="EL59" s="1372" t="s">
        <v>7</v>
      </c>
      <c r="EM59" s="1373" t="str">
        <f>EI50&amp;EL59</f>
        <v>MİMARLIK FAK.T</v>
      </c>
      <c r="EN59" s="1374">
        <f t="shared" si="320"/>
        <v>0</v>
      </c>
      <c r="EO59" s="1375">
        <f t="shared" si="320"/>
        <v>0</v>
      </c>
      <c r="EP59" s="1375">
        <f t="shared" si="320"/>
        <v>0</v>
      </c>
      <c r="EQ59" s="1375">
        <f t="shared" si="320"/>
        <v>0</v>
      </c>
      <c r="ER59" s="1375">
        <f t="shared" si="321"/>
        <v>0</v>
      </c>
      <c r="ES59" s="1387"/>
      <c r="EY59" s="1383">
        <f>FL51</f>
        <v>0</v>
      </c>
      <c r="EZ59" s="1384">
        <f>FL53</f>
        <v>0</v>
      </c>
      <c r="FA59" s="1384">
        <f>FL55</f>
        <v>0</v>
      </c>
      <c r="FB59" s="1384">
        <f>FL57</f>
        <v>0</v>
      </c>
      <c r="FC59" s="1384">
        <f>FL59</f>
        <v>0</v>
      </c>
      <c r="FD59" s="1371">
        <f>FL61</f>
        <v>0</v>
      </c>
      <c r="FE59" s="4098">
        <v>5</v>
      </c>
      <c r="FF59" s="1372" t="s">
        <v>7</v>
      </c>
      <c r="FG59" s="1373" t="str">
        <f>FC50&amp;FF59</f>
        <v>MİMARLIK FAK.T</v>
      </c>
      <c r="FH59" s="1374">
        <f t="shared" si="326"/>
        <v>0</v>
      </c>
      <c r="FI59" s="1375">
        <f t="shared" si="322"/>
        <v>0</v>
      </c>
      <c r="FJ59" s="1375">
        <f t="shared" si="323"/>
        <v>0</v>
      </c>
      <c r="FK59" s="1375">
        <f t="shared" si="324"/>
        <v>0</v>
      </c>
      <c r="FL59" s="1375">
        <f t="shared" si="325"/>
        <v>0</v>
      </c>
      <c r="FM59" s="1387"/>
    </row>
    <row r="60" spans="102:169" ht="13.5" hidden="1" thickBot="1">
      <c r="CX60" s="4091"/>
      <c r="CY60" s="1413"/>
      <c r="CZ60" s="1283"/>
      <c r="DA60" s="1283"/>
      <c r="DB60" s="1283"/>
      <c r="DC60" s="1283"/>
      <c r="DD60" s="1283"/>
      <c r="DE60" s="1283"/>
      <c r="DI60" s="1385">
        <f>DV52</f>
        <v>0</v>
      </c>
      <c r="DJ60" s="1386">
        <f>DV54</f>
        <v>0</v>
      </c>
      <c r="DK60" s="1386">
        <f>DV56</f>
        <v>0</v>
      </c>
      <c r="DL60" s="1386">
        <f>DV58</f>
        <v>0</v>
      </c>
      <c r="DM60" s="1386">
        <f>DV60</f>
        <v>0</v>
      </c>
      <c r="DN60" s="1366">
        <f>DV62</f>
        <v>0</v>
      </c>
      <c r="DO60" s="4099"/>
      <c r="DP60" s="1376" t="s">
        <v>8</v>
      </c>
      <c r="DQ60" s="1377" t="str">
        <f>DM50&amp;DP60</f>
        <v>MİMARLIK FAK.D</v>
      </c>
      <c r="DR60" s="1378">
        <f t="shared" si="319"/>
        <v>0</v>
      </c>
      <c r="DS60" s="1379">
        <f t="shared" si="319"/>
        <v>0</v>
      </c>
      <c r="DT60" s="1379">
        <f t="shared" si="319"/>
        <v>0</v>
      </c>
      <c r="DU60" s="1379">
        <f t="shared" si="319"/>
        <v>0</v>
      </c>
      <c r="DV60" s="1379">
        <f t="shared" si="319"/>
        <v>0</v>
      </c>
      <c r="DW60" s="1388"/>
      <c r="EE60" s="1385">
        <f>ER52</f>
        <v>0</v>
      </c>
      <c r="EF60" s="1386">
        <f>ER54</f>
        <v>0</v>
      </c>
      <c r="EG60" s="1386">
        <f>ER56</f>
        <v>0</v>
      </c>
      <c r="EH60" s="1386">
        <f>ER58</f>
        <v>0</v>
      </c>
      <c r="EI60" s="1386">
        <f>ER60</f>
        <v>0</v>
      </c>
      <c r="EJ60" s="1366">
        <f>ER62</f>
        <v>0</v>
      </c>
      <c r="EK60" s="4099"/>
      <c r="EL60" s="1376" t="s">
        <v>8</v>
      </c>
      <c r="EM60" s="1377" t="str">
        <f>EI50&amp;EL60</f>
        <v>MİMARLIK FAK.D</v>
      </c>
      <c r="EN60" s="1378">
        <f t="shared" si="320"/>
        <v>0</v>
      </c>
      <c r="EO60" s="1379">
        <f t="shared" si="320"/>
        <v>0</v>
      </c>
      <c r="EP60" s="1379">
        <f t="shared" si="320"/>
        <v>0</v>
      </c>
      <c r="EQ60" s="1379">
        <f t="shared" si="320"/>
        <v>0</v>
      </c>
      <c r="ER60" s="1379">
        <f t="shared" si="321"/>
        <v>0</v>
      </c>
      <c r="ES60" s="1388"/>
      <c r="EY60" s="1385">
        <f>FL52</f>
        <v>0</v>
      </c>
      <c r="EZ60" s="1386">
        <f>FL54</f>
        <v>0</v>
      </c>
      <c r="FA60" s="1386">
        <f>FL56</f>
        <v>0</v>
      </c>
      <c r="FB60" s="1386">
        <f>FL58</f>
        <v>0</v>
      </c>
      <c r="FC60" s="1386">
        <f>FL60</f>
        <v>0</v>
      </c>
      <c r="FD60" s="1366">
        <f>FL62</f>
        <v>0</v>
      </c>
      <c r="FE60" s="4099"/>
      <c r="FF60" s="1376" t="s">
        <v>8</v>
      </c>
      <c r="FG60" s="1377" t="str">
        <f>FC50&amp;FF60</f>
        <v>MİMARLIK FAK.D</v>
      </c>
      <c r="FH60" s="1378">
        <f t="shared" si="326"/>
        <v>0</v>
      </c>
      <c r="FI60" s="1379">
        <f t="shared" si="322"/>
        <v>0</v>
      </c>
      <c r="FJ60" s="1379">
        <f t="shared" si="323"/>
        <v>0</v>
      </c>
      <c r="FK60" s="1379">
        <f t="shared" si="324"/>
        <v>0</v>
      </c>
      <c r="FL60" s="1379">
        <f t="shared" si="325"/>
        <v>0</v>
      </c>
      <c r="FM60" s="1388"/>
    </row>
    <row r="61" spans="102:169" ht="12.75" hidden="1">
      <c r="CX61" s="4091"/>
      <c r="CY61" s="1414"/>
      <c r="CZ61" s="1413"/>
      <c r="DA61" s="1413"/>
      <c r="DB61" s="1413"/>
      <c r="DC61" s="1413"/>
      <c r="DD61" s="1413"/>
      <c r="DE61" s="1413"/>
      <c r="DI61" s="1403"/>
      <c r="DJ61" s="1404"/>
      <c r="DK61" s="1404"/>
      <c r="DL61" s="1404"/>
      <c r="DM61" s="1404"/>
      <c r="DN61" s="1405"/>
      <c r="DO61" s="4092">
        <v>6</v>
      </c>
      <c r="DP61" s="1382" t="s">
        <v>7</v>
      </c>
      <c r="DQ61" s="1373" t="str">
        <f>DN50&amp;DP61</f>
        <v>ZİRAAT FAK.T</v>
      </c>
      <c r="DR61" s="1374">
        <f t="shared" si="319"/>
        <v>0</v>
      </c>
      <c r="DS61" s="1375">
        <f t="shared" si="319"/>
        <v>0</v>
      </c>
      <c r="DT61" s="1375">
        <f t="shared" si="319"/>
        <v>0</v>
      </c>
      <c r="DU61" s="1375">
        <f t="shared" si="319"/>
        <v>0</v>
      </c>
      <c r="DV61" s="1375">
        <f t="shared" si="319"/>
        <v>0</v>
      </c>
      <c r="DW61" s="1387"/>
      <c r="EE61" s="1403"/>
      <c r="EF61" s="1404"/>
      <c r="EG61" s="1404"/>
      <c r="EH61" s="1404"/>
      <c r="EI61" s="1404"/>
      <c r="EJ61" s="1405"/>
      <c r="EK61" s="4092">
        <v>6</v>
      </c>
      <c r="EL61" s="1382" t="s">
        <v>7</v>
      </c>
      <c r="EM61" s="1373" t="str">
        <f>EJ50&amp;EL61</f>
        <v>ZİRAAT FAK.T</v>
      </c>
      <c r="EN61" s="1374">
        <f t="shared" si="320"/>
        <v>0</v>
      </c>
      <c r="EO61" s="1375">
        <f t="shared" si="320"/>
        <v>0</v>
      </c>
      <c r="EP61" s="1375">
        <f t="shared" si="320"/>
        <v>0</v>
      </c>
      <c r="EQ61" s="1375">
        <f t="shared" si="320"/>
        <v>0</v>
      </c>
      <c r="ER61" s="1375">
        <f t="shared" si="321"/>
        <v>0</v>
      </c>
      <c r="ES61" s="1387"/>
      <c r="EY61" s="1403"/>
      <c r="EZ61" s="1404"/>
      <c r="FA61" s="1404"/>
      <c r="FB61" s="1404"/>
      <c r="FC61" s="1404"/>
      <c r="FD61" s="1405"/>
      <c r="FE61" s="4092">
        <v>6</v>
      </c>
      <c r="FF61" s="1382" t="s">
        <v>7</v>
      </c>
      <c r="FG61" s="1373" t="str">
        <f>FD50&amp;FF61</f>
        <v>ZİRAAT FAK.T</v>
      </c>
      <c r="FH61" s="1374">
        <f t="shared" si="326"/>
        <v>0</v>
      </c>
      <c r="FI61" s="1375">
        <f t="shared" si="322"/>
        <v>0</v>
      </c>
      <c r="FJ61" s="1375">
        <f t="shared" si="323"/>
        <v>0</v>
      </c>
      <c r="FK61" s="1375">
        <f t="shared" si="324"/>
        <v>0</v>
      </c>
      <c r="FL61" s="1375">
        <f t="shared" si="325"/>
        <v>0</v>
      </c>
      <c r="FM61" s="1387"/>
    </row>
    <row r="62" spans="102:169" ht="13.5" hidden="1" thickBot="1">
      <c r="CX62" s="4091"/>
      <c r="CY62" s="1414"/>
      <c r="CZ62" s="1283"/>
      <c r="DA62" s="1283"/>
      <c r="DB62" s="1283"/>
      <c r="DC62" s="1283"/>
      <c r="DD62" s="1283"/>
      <c r="DE62" s="1283"/>
      <c r="DI62" s="1397"/>
      <c r="DJ62" s="1398"/>
      <c r="DK62" s="1398"/>
      <c r="DL62" s="1398"/>
      <c r="DM62" s="1398"/>
      <c r="DN62" s="1399"/>
      <c r="DO62" s="4093"/>
      <c r="DP62" s="1376" t="s">
        <v>8</v>
      </c>
      <c r="DQ62" s="1377" t="str">
        <f>DN50&amp;DP62</f>
        <v>ZİRAAT FAK.D</v>
      </c>
      <c r="DR62" s="1378">
        <f>SUMIF($CP$16:$CP$41,$DQ62,CQ$16:CQ$41)</f>
        <v>0</v>
      </c>
      <c r="DS62" s="1379">
        <f t="shared" si="319"/>
        <v>0</v>
      </c>
      <c r="DT62" s="1379">
        <f t="shared" si="319"/>
        <v>0</v>
      </c>
      <c r="DU62" s="1379">
        <f t="shared" si="319"/>
        <v>0</v>
      </c>
      <c r="DV62" s="1379">
        <f t="shared" si="319"/>
        <v>0</v>
      </c>
      <c r="DW62" s="1388"/>
      <c r="EE62" s="1397"/>
      <c r="EF62" s="1398"/>
      <c r="EG62" s="1398"/>
      <c r="EH62" s="1398"/>
      <c r="EI62" s="1398"/>
      <c r="EJ62" s="1399"/>
      <c r="EK62" s="4093"/>
      <c r="EL62" s="1376" t="s">
        <v>8</v>
      </c>
      <c r="EM62" s="1377" t="str">
        <f>EJ50&amp;EL62</f>
        <v>ZİRAAT FAK.D</v>
      </c>
      <c r="EN62" s="1378">
        <f t="shared" si="320"/>
        <v>0</v>
      </c>
      <c r="EO62" s="1379">
        <f t="shared" si="320"/>
        <v>0</v>
      </c>
      <c r="EP62" s="1379">
        <f t="shared" si="320"/>
        <v>0</v>
      </c>
      <c r="EQ62" s="1379">
        <f t="shared" si="320"/>
        <v>0</v>
      </c>
      <c r="ER62" s="1379">
        <f t="shared" si="321"/>
        <v>0</v>
      </c>
      <c r="ES62" s="1388"/>
      <c r="EY62" s="1397"/>
      <c r="EZ62" s="1398"/>
      <c r="FA62" s="1398"/>
      <c r="FB62" s="1398"/>
      <c r="FC62" s="1398"/>
      <c r="FD62" s="1399"/>
      <c r="FE62" s="4093"/>
      <c r="FF62" s="1376" t="s">
        <v>8</v>
      </c>
      <c r="FG62" s="1377" t="str">
        <f>FD50&amp;FF62</f>
        <v>ZİRAAT FAK.D</v>
      </c>
      <c r="FH62" s="1378">
        <f t="shared" si="326"/>
        <v>0</v>
      </c>
      <c r="FI62" s="1379">
        <f t="shared" si="322"/>
        <v>0</v>
      </c>
      <c r="FJ62" s="1379">
        <f t="shared" si="323"/>
        <v>0</v>
      </c>
      <c r="FK62" s="1379">
        <f t="shared" si="324"/>
        <v>0</v>
      </c>
      <c r="FL62" s="1379">
        <f t="shared" si="325"/>
        <v>0</v>
      </c>
      <c r="FM62" s="1388"/>
    </row>
    <row r="63" spans="102:169" ht="12.75" hidden="1">
      <c r="CX63" s="4094"/>
      <c r="CY63" s="1280"/>
      <c r="CZ63" s="1280"/>
      <c r="DA63" s="1280"/>
      <c r="DB63" s="1280"/>
      <c r="DC63" s="1280"/>
      <c r="DD63" s="1280"/>
      <c r="DE63" s="1280"/>
      <c r="DI63" s="1391"/>
      <c r="DJ63" s="1392"/>
      <c r="DK63" s="1392"/>
      <c r="DL63" s="1392"/>
      <c r="DM63" s="1392"/>
      <c r="DN63" s="1393"/>
      <c r="DO63" s="4095"/>
      <c r="DP63" s="1389"/>
      <c r="DQ63" s="1394"/>
      <c r="DR63" s="1395"/>
      <c r="DS63" s="1396"/>
      <c r="DT63" s="1396"/>
      <c r="DU63" s="1396"/>
      <c r="DV63" s="1396"/>
      <c r="DW63" s="1389"/>
      <c r="EE63" s="1391"/>
      <c r="EF63" s="1392"/>
      <c r="EG63" s="1392"/>
      <c r="EH63" s="1392"/>
      <c r="EI63" s="1392"/>
      <c r="EJ63" s="1393"/>
      <c r="EK63" s="4095"/>
      <c r="EL63" s="1389"/>
      <c r="EM63" s="1394"/>
      <c r="EN63" s="1395"/>
      <c r="EO63" s="1396"/>
      <c r="EP63" s="1396"/>
      <c r="EQ63" s="1396"/>
      <c r="ER63" s="1396"/>
      <c r="ES63" s="1389"/>
      <c r="EY63" s="1391"/>
      <c r="EZ63" s="1392"/>
      <c r="FA63" s="1392"/>
      <c r="FB63" s="1392"/>
      <c r="FC63" s="1392"/>
      <c r="FD63" s="1393"/>
      <c r="FE63" s="4095"/>
      <c r="FF63" s="1389"/>
      <c r="FG63" s="1394"/>
      <c r="FH63" s="1395"/>
      <c r="FI63" s="1396"/>
      <c r="FJ63" s="1396"/>
      <c r="FK63" s="1396"/>
      <c r="FL63" s="1396"/>
      <c r="FM63" s="1389"/>
    </row>
    <row r="64" spans="102:169" ht="13.5" hidden="1" thickBot="1">
      <c r="CX64" s="4094"/>
      <c r="CY64" s="1280"/>
      <c r="CZ64" s="1280"/>
      <c r="DA64" s="1280"/>
      <c r="DB64" s="1280"/>
      <c r="DC64" s="1280"/>
      <c r="DD64" s="1280"/>
      <c r="DE64" s="1280"/>
      <c r="DI64" s="1397"/>
      <c r="DJ64" s="1398"/>
      <c r="DK64" s="1398"/>
      <c r="DL64" s="1398"/>
      <c r="DM64" s="1398"/>
      <c r="DN64" s="1399"/>
      <c r="DO64" s="4096"/>
      <c r="DP64" s="1390"/>
      <c r="DQ64" s="1400"/>
      <c r="DR64" s="1401"/>
      <c r="DS64" s="1402"/>
      <c r="DT64" s="1402"/>
      <c r="DU64" s="1402"/>
      <c r="DV64" s="1402"/>
      <c r="DW64" s="1390"/>
      <c r="EE64" s="1397"/>
      <c r="EF64" s="1398"/>
      <c r="EG64" s="1398"/>
      <c r="EH64" s="1398"/>
      <c r="EI64" s="1398"/>
      <c r="EJ64" s="1399"/>
      <c r="EK64" s="4096"/>
      <c r="EL64" s="1390"/>
      <c r="EM64" s="1400"/>
      <c r="EN64" s="1401"/>
      <c r="EO64" s="1402"/>
      <c r="EP64" s="1402"/>
      <c r="EQ64" s="1402"/>
      <c r="ER64" s="1402"/>
      <c r="ES64" s="1390"/>
      <c r="EY64" s="1397"/>
      <c r="EZ64" s="1398"/>
      <c r="FA64" s="1398"/>
      <c r="FB64" s="1398"/>
      <c r="FC64" s="1398"/>
      <c r="FD64" s="1399"/>
      <c r="FE64" s="4096"/>
      <c r="FF64" s="1390"/>
      <c r="FG64" s="1400"/>
      <c r="FH64" s="1401"/>
      <c r="FI64" s="1402"/>
      <c r="FJ64" s="1402"/>
      <c r="FK64" s="1402"/>
      <c r="FL64" s="1402"/>
      <c r="FM64" s="1390"/>
    </row>
    <row r="65" ht="12.75" hidden="1"/>
    <row r="66" ht="12.75" hidden="1"/>
    <row r="67" ht="12.75" hidden="1"/>
    <row r="68" ht="12" hidden="1" customHeight="1"/>
    <row r="69" ht="12" hidden="1" customHeight="1"/>
    <row r="70" ht="12" hidden="1" customHeight="1"/>
    <row r="71" ht="12" hidden="1" customHeight="1"/>
    <row r="72" ht="12" hidden="1" customHeight="1"/>
    <row r="73" ht="12" hidden="1" customHeight="1"/>
    <row r="74" ht="12" hidden="1" customHeight="1"/>
    <row r="75" ht="12" hidden="1" customHeight="1"/>
    <row r="76" ht="12" hidden="1" customHeight="1"/>
    <row r="77" ht="12" hidden="1" customHeight="1"/>
    <row r="78" ht="12" hidden="1" customHeight="1"/>
    <row r="79" ht="12" hidden="1" customHeight="1"/>
    <row r="80" ht="12" hidden="1" customHeight="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spans="119:191" ht="27.75" customHeight="1">
      <c r="DO97" s="5103">
        <f>'ÇIKTI ALINIZ'!C1</f>
        <v>0</v>
      </c>
      <c r="DP97" s="5103"/>
      <c r="DQ97" s="5103"/>
      <c r="DR97" s="5103"/>
      <c r="DS97" s="5103"/>
      <c r="DT97" s="5103"/>
      <c r="DU97" s="5103"/>
      <c r="DV97" s="5103"/>
      <c r="DW97" s="5103"/>
      <c r="DX97" s="5103"/>
      <c r="DY97" s="5103"/>
      <c r="DZ97" s="5103"/>
      <c r="EA97" s="5103"/>
      <c r="EB97" s="5103"/>
      <c r="EC97" s="5103"/>
      <c r="ED97" s="5103"/>
      <c r="EE97" s="5103"/>
      <c r="EF97" s="5103"/>
      <c r="EG97" s="5103"/>
      <c r="EH97" s="5103"/>
      <c r="EI97" s="5103"/>
      <c r="EJ97" s="5103"/>
      <c r="EK97" s="5103"/>
      <c r="EL97" s="5103"/>
      <c r="EM97" s="5103"/>
      <c r="EN97" s="5103"/>
      <c r="EO97" s="5103"/>
      <c r="EP97" s="5103"/>
      <c r="EQ97" s="5103"/>
      <c r="ER97" s="5103"/>
      <c r="ES97" s="5103"/>
      <c r="ET97" s="5103"/>
      <c r="EU97" s="5103"/>
      <c r="EV97" s="5103"/>
      <c r="EW97" s="5103"/>
      <c r="EX97" s="5103"/>
      <c r="EY97" s="5103"/>
      <c r="EZ97" s="5103"/>
      <c r="FA97" s="5103"/>
      <c r="FB97" s="5103"/>
      <c r="FC97" s="5103"/>
      <c r="FD97" s="5103"/>
      <c r="FE97" s="5103"/>
      <c r="FF97" s="5103"/>
      <c r="FG97" s="5103"/>
      <c r="FH97" s="5103"/>
      <c r="FI97" s="5103"/>
      <c r="FJ97" s="5103"/>
      <c r="FK97" s="5103"/>
      <c r="FL97" s="5103"/>
      <c r="FM97" s="5103"/>
      <c r="FN97" s="5103"/>
      <c r="FO97" s="5103"/>
      <c r="FP97" s="5103"/>
      <c r="FQ97" s="5103"/>
      <c r="FR97" s="5103"/>
      <c r="FS97" s="5103"/>
      <c r="FT97" s="5103"/>
      <c r="FU97" s="5103"/>
      <c r="FV97" s="5103"/>
      <c r="FW97" s="5103"/>
      <c r="FX97" s="5103"/>
      <c r="FY97" s="5103"/>
      <c r="FZ97" s="5103"/>
      <c r="GA97" s="5103"/>
      <c r="GB97" s="5103"/>
      <c r="GC97" s="5103"/>
      <c r="GD97" s="5103"/>
      <c r="GE97" s="5103"/>
      <c r="GF97" s="5103"/>
      <c r="GG97" s="5103"/>
      <c r="GH97" s="5103"/>
      <c r="GI97" s="2234"/>
    </row>
    <row r="98" spans="119:191" ht="12" customHeight="1">
      <c r="DQ98" s="760"/>
      <c r="EE98" s="760"/>
      <c r="ES98" s="760"/>
      <c r="FG98" s="760"/>
      <c r="FU98" s="760"/>
    </row>
    <row r="99" spans="119:191" ht="12" customHeight="1"/>
    <row r="100" spans="119:191" ht="12" customHeight="1"/>
    <row r="101" spans="119:191" ht="12" customHeight="1"/>
    <row r="102" spans="119:191" ht="12" customHeight="1"/>
    <row r="103" spans="119:191" ht="12" customHeight="1"/>
    <row r="104" spans="119:191" ht="12" customHeight="1"/>
    <row r="105" spans="119:191" ht="12" customHeight="1"/>
    <row r="106" spans="119:191" ht="12" customHeight="1"/>
    <row r="107" spans="119:191" ht="12" customHeight="1"/>
    <row r="108" spans="119:191" ht="12" customHeight="1"/>
    <row r="109" spans="119:191" ht="12" customHeight="1"/>
    <row r="110" spans="119:191" ht="12" customHeight="1"/>
    <row r="111" spans="119:191" ht="12" customHeight="1"/>
    <row r="112" spans="119:191"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sheetData>
  <sheetProtection password="CA46" sheet="1" selectLockedCells="1"/>
  <mergeCells count="307">
    <mergeCell ref="NK21:NS22"/>
    <mergeCell ref="NK23:NS43"/>
    <mergeCell ref="GG13:GH13"/>
    <mergeCell ref="DO2:GH2"/>
    <mergeCell ref="FO13:FP13"/>
    <mergeCell ref="FQ13:FR13"/>
    <mergeCell ref="FS13:FT13"/>
    <mergeCell ref="FU13:FV13"/>
    <mergeCell ref="FW13:FX13"/>
    <mergeCell ref="FY13:FZ13"/>
    <mergeCell ref="GA13:GB13"/>
    <mergeCell ref="GC13:GD13"/>
    <mergeCell ref="GE13:GF13"/>
    <mergeCell ref="EW13:EX13"/>
    <mergeCell ref="EY13:EZ13"/>
    <mergeCell ref="FA13:FB13"/>
    <mergeCell ref="FC13:FD13"/>
    <mergeCell ref="FE13:FF13"/>
    <mergeCell ref="FG13:FH13"/>
    <mergeCell ref="FI13:FJ13"/>
    <mergeCell ref="FK13:FL13"/>
    <mergeCell ref="FM13:FN13"/>
    <mergeCell ref="EE13:EF13"/>
    <mergeCell ref="EG13:EH13"/>
    <mergeCell ref="DO6:DP6"/>
    <mergeCell ref="DQ6:DR6"/>
    <mergeCell ref="DS6:DT6"/>
    <mergeCell ref="DU6:DV6"/>
    <mergeCell ref="DW6:DX6"/>
    <mergeCell ref="EK6:EL6"/>
    <mergeCell ref="DY6:DZ6"/>
    <mergeCell ref="EA6:EB6"/>
    <mergeCell ref="EC6:ED6"/>
    <mergeCell ref="EE6:EF6"/>
    <mergeCell ref="EG6:EH6"/>
    <mergeCell ref="EI6:EJ6"/>
    <mergeCell ref="DO3:GH3"/>
    <mergeCell ref="DQ4:EB4"/>
    <mergeCell ref="EE4:EP4"/>
    <mergeCell ref="ES4:FD4"/>
    <mergeCell ref="FG4:FR4"/>
    <mergeCell ref="FU4:GF4"/>
    <mergeCell ref="DQ5:ED5"/>
    <mergeCell ref="EE5:ER5"/>
    <mergeCell ref="ES5:FF5"/>
    <mergeCell ref="FG5:FT5"/>
    <mergeCell ref="FU5:GH5"/>
    <mergeCell ref="EI13:EJ13"/>
    <mergeCell ref="EK13:EL13"/>
    <mergeCell ref="EM13:EN13"/>
    <mergeCell ref="FA6:FB6"/>
    <mergeCell ref="FC6:FD6"/>
    <mergeCell ref="FE6:FF6"/>
    <mergeCell ref="FG6:FH6"/>
    <mergeCell ref="EM6:EN6"/>
    <mergeCell ref="EO6:EP6"/>
    <mergeCell ref="EQ6:ER6"/>
    <mergeCell ref="ES6:ET6"/>
    <mergeCell ref="EU6:EV6"/>
    <mergeCell ref="EM12:EN12"/>
    <mergeCell ref="EO12:EP12"/>
    <mergeCell ref="EQ12:ER12"/>
    <mergeCell ref="ES12:ET12"/>
    <mergeCell ref="EU12:EV12"/>
    <mergeCell ref="EW12:EX12"/>
    <mergeCell ref="ES13:ET13"/>
    <mergeCell ref="EU13:EV13"/>
    <mergeCell ref="GG6:GH6"/>
    <mergeCell ref="DO7:DP7"/>
    <mergeCell ref="DO8:DP8"/>
    <mergeCell ref="DO12:DO13"/>
    <mergeCell ref="DP12:DP13"/>
    <mergeCell ref="DQ12:DR12"/>
    <mergeCell ref="DS12:DT12"/>
    <mergeCell ref="DU12:DV12"/>
    <mergeCell ref="DW12:DX12"/>
    <mergeCell ref="DY12:DZ12"/>
    <mergeCell ref="FU6:FV6"/>
    <mergeCell ref="FW6:FX6"/>
    <mergeCell ref="FY6:FZ6"/>
    <mergeCell ref="GA6:GB6"/>
    <mergeCell ref="GC6:GD6"/>
    <mergeCell ref="GE6:GF6"/>
    <mergeCell ref="FI6:FJ6"/>
    <mergeCell ref="FK6:FL6"/>
    <mergeCell ref="FM6:FN6"/>
    <mergeCell ref="FO6:FP6"/>
    <mergeCell ref="FQ6:FR6"/>
    <mergeCell ref="FS6:FT6"/>
    <mergeCell ref="EW6:EX6"/>
    <mergeCell ref="EY6:EZ6"/>
    <mergeCell ref="EA12:EB12"/>
    <mergeCell ref="EC12:ED12"/>
    <mergeCell ref="EE12:EF12"/>
    <mergeCell ref="EG12:EH12"/>
    <mergeCell ref="EI12:EJ12"/>
    <mergeCell ref="EK12:EL12"/>
    <mergeCell ref="GG12:GH12"/>
    <mergeCell ref="FK12:FL12"/>
    <mergeCell ref="FM12:FN12"/>
    <mergeCell ref="FO12:FP12"/>
    <mergeCell ref="FQ12:FR12"/>
    <mergeCell ref="FS12:FT12"/>
    <mergeCell ref="FU12:FV12"/>
    <mergeCell ref="EY12:EZ12"/>
    <mergeCell ref="FA12:FB12"/>
    <mergeCell ref="FC12:FD12"/>
    <mergeCell ref="FE12:FF12"/>
    <mergeCell ref="FG12:FH12"/>
    <mergeCell ref="FI12:FJ12"/>
    <mergeCell ref="MR13:MX13"/>
    <mergeCell ref="C14:I14"/>
    <mergeCell ref="L14:T14"/>
    <mergeCell ref="W14:X14"/>
    <mergeCell ref="Y14:Z14"/>
    <mergeCell ref="AA14:AB14"/>
    <mergeCell ref="AC14:AD14"/>
    <mergeCell ref="AE14:AF14"/>
    <mergeCell ref="AS14:AT14"/>
    <mergeCell ref="AU14:AV14"/>
    <mergeCell ref="AW14:AX14"/>
    <mergeCell ref="AY14:AZ14"/>
    <mergeCell ref="BA14:BB14"/>
    <mergeCell ref="BC14:BD14"/>
    <mergeCell ref="AG14:AH14"/>
    <mergeCell ref="AI14:AJ14"/>
    <mergeCell ref="AK14:AL14"/>
    <mergeCell ref="AM14:AN14"/>
    <mergeCell ref="AO14:AP14"/>
    <mergeCell ref="AQ14:AR14"/>
    <mergeCell ref="BQ14:BR14"/>
    <mergeCell ref="BS14:BT14"/>
    <mergeCell ref="DQ13:DR13"/>
    <mergeCell ref="DS13:DT13"/>
    <mergeCell ref="BU14:BV14"/>
    <mergeCell ref="BW14:BX14"/>
    <mergeCell ref="BY14:BZ14"/>
    <mergeCell ref="CA14:CB14"/>
    <mergeCell ref="BE14:BF14"/>
    <mergeCell ref="BG14:BH14"/>
    <mergeCell ref="BI14:BJ14"/>
    <mergeCell ref="BK14:BL14"/>
    <mergeCell ref="BM14:BN14"/>
    <mergeCell ref="BO14:BP14"/>
    <mergeCell ref="GK16:GK17"/>
    <mergeCell ref="JN16:JN17"/>
    <mergeCell ref="CX18:CX19"/>
    <mergeCell ref="GK18:GK19"/>
    <mergeCell ref="JN18:JN19"/>
    <mergeCell ref="CC14:CD14"/>
    <mergeCell ref="CE14:CF14"/>
    <mergeCell ref="CG14:CH14"/>
    <mergeCell ref="CI14:CJ14"/>
    <mergeCell ref="CK14:CL14"/>
    <mergeCell ref="CM14:CN14"/>
    <mergeCell ref="JE14:JI14"/>
    <mergeCell ref="CP14:CU14"/>
    <mergeCell ref="CW13:CW15"/>
    <mergeCell ref="GK13:JB13"/>
    <mergeCell ref="DO16:DO17"/>
    <mergeCell ref="DO18:DO19"/>
    <mergeCell ref="DU13:DV13"/>
    <mergeCell ref="DW13:DX13"/>
    <mergeCell ref="DY13:DZ13"/>
    <mergeCell ref="EA13:EB13"/>
    <mergeCell ref="EC13:ED13"/>
    <mergeCell ref="EO13:EP13"/>
    <mergeCell ref="EQ13:ER13"/>
    <mergeCell ref="GK24:GK25"/>
    <mergeCell ref="JN24:JN25"/>
    <mergeCell ref="CX26:CX27"/>
    <mergeCell ref="GK26:GK27"/>
    <mergeCell ref="JN26:JN27"/>
    <mergeCell ref="CX20:CX21"/>
    <mergeCell ref="GK20:GK21"/>
    <mergeCell ref="JN20:JN21"/>
    <mergeCell ref="CX22:CX23"/>
    <mergeCell ref="GK22:GK23"/>
    <mergeCell ref="JN22:JN23"/>
    <mergeCell ref="DO20:DO21"/>
    <mergeCell ref="DO22:DO23"/>
    <mergeCell ref="DO24:DO25"/>
    <mergeCell ref="DO26:DO27"/>
    <mergeCell ref="GK32:GK33"/>
    <mergeCell ref="JN32:JN33"/>
    <mergeCell ref="CX34:CX35"/>
    <mergeCell ref="GK34:GK35"/>
    <mergeCell ref="JN34:JN35"/>
    <mergeCell ref="CX28:CX29"/>
    <mergeCell ref="GK28:GK29"/>
    <mergeCell ref="JN28:JN29"/>
    <mergeCell ref="CX30:CX31"/>
    <mergeCell ref="GK30:GK31"/>
    <mergeCell ref="JN30:JN31"/>
    <mergeCell ref="DO28:DO29"/>
    <mergeCell ref="DO30:DO31"/>
    <mergeCell ref="DO32:DO33"/>
    <mergeCell ref="DO34:DO35"/>
    <mergeCell ref="GK40:GK41"/>
    <mergeCell ref="JN40:JN41"/>
    <mergeCell ref="DO42:DO43"/>
    <mergeCell ref="GK42:GK43"/>
    <mergeCell ref="JN42:JN43"/>
    <mergeCell ref="CX36:CX37"/>
    <mergeCell ref="GK36:GK37"/>
    <mergeCell ref="JN36:JN37"/>
    <mergeCell ref="CX38:CX39"/>
    <mergeCell ref="GK38:GK39"/>
    <mergeCell ref="JN38:JN39"/>
    <mergeCell ref="DO36:DO37"/>
    <mergeCell ref="DO38:DO39"/>
    <mergeCell ref="DO40:DO41"/>
    <mergeCell ref="EW44:EX44"/>
    <mergeCell ref="EY44:EZ44"/>
    <mergeCell ref="EC44:ED44"/>
    <mergeCell ref="EE44:EF44"/>
    <mergeCell ref="EG44:EH44"/>
    <mergeCell ref="EI44:EJ44"/>
    <mergeCell ref="EK44:EL44"/>
    <mergeCell ref="EM44:EN44"/>
    <mergeCell ref="DQ44:DR44"/>
    <mergeCell ref="DS44:DT44"/>
    <mergeCell ref="DU44:DV44"/>
    <mergeCell ref="DW44:DX44"/>
    <mergeCell ref="DY44:DZ44"/>
    <mergeCell ref="EA44:EB44"/>
    <mergeCell ref="FY44:FZ44"/>
    <mergeCell ref="GA44:GB44"/>
    <mergeCell ref="GC44:GD44"/>
    <mergeCell ref="GE44:GF44"/>
    <mergeCell ref="GG44:GH44"/>
    <mergeCell ref="DO49:DV49"/>
    <mergeCell ref="EK49:ER49"/>
    <mergeCell ref="FE49:FL49"/>
    <mergeCell ref="FM44:FN44"/>
    <mergeCell ref="FO44:FP44"/>
    <mergeCell ref="FQ44:FR44"/>
    <mergeCell ref="FS44:FT44"/>
    <mergeCell ref="FU44:FV44"/>
    <mergeCell ref="FW44:FX44"/>
    <mergeCell ref="FA44:FB44"/>
    <mergeCell ref="FC44:FD44"/>
    <mergeCell ref="FE44:FF44"/>
    <mergeCell ref="FG44:FH44"/>
    <mergeCell ref="FI44:FJ44"/>
    <mergeCell ref="FK44:FL44"/>
    <mergeCell ref="EO44:EP44"/>
    <mergeCell ref="EQ44:ER44"/>
    <mergeCell ref="ES44:ET44"/>
    <mergeCell ref="EU44:EV44"/>
    <mergeCell ref="CX53:CX54"/>
    <mergeCell ref="DO53:DO54"/>
    <mergeCell ref="EK53:EK54"/>
    <mergeCell ref="FE53:FE54"/>
    <mergeCell ref="CX55:CX56"/>
    <mergeCell ref="DO55:DO56"/>
    <mergeCell ref="EK55:EK56"/>
    <mergeCell ref="FE55:FE56"/>
    <mergeCell ref="DO50:DP50"/>
    <mergeCell ref="EK50:EL50"/>
    <mergeCell ref="FE50:FF50"/>
    <mergeCell ref="CX51:CX52"/>
    <mergeCell ref="DO51:DO52"/>
    <mergeCell ref="EK51:EK52"/>
    <mergeCell ref="FE51:FE52"/>
    <mergeCell ref="CX57:CX58"/>
    <mergeCell ref="DO57:DO58"/>
    <mergeCell ref="EK57:EK58"/>
    <mergeCell ref="FE57:FE58"/>
    <mergeCell ref="CX59:CX60"/>
    <mergeCell ref="DB59:DC59"/>
    <mergeCell ref="DO59:DO60"/>
    <mergeCell ref="EK59:EK60"/>
    <mergeCell ref="FE59:FE60"/>
    <mergeCell ref="DO97:GH97"/>
    <mergeCell ref="CX61:CX62"/>
    <mergeCell ref="DO61:DO62"/>
    <mergeCell ref="EK61:EK62"/>
    <mergeCell ref="FE61:FE62"/>
    <mergeCell ref="CX63:CX64"/>
    <mergeCell ref="DO63:DO64"/>
    <mergeCell ref="EK63:EK64"/>
    <mergeCell ref="FE63:FE64"/>
    <mergeCell ref="DO1:GH1"/>
    <mergeCell ref="CM34:CM35"/>
    <mergeCell ref="CM36:CM37"/>
    <mergeCell ref="CM38:CM39"/>
    <mergeCell ref="CM40:CM41"/>
    <mergeCell ref="CM16:CM17"/>
    <mergeCell ref="CM18:CM19"/>
    <mergeCell ref="CM20:CM21"/>
    <mergeCell ref="CM22:CM23"/>
    <mergeCell ref="CM24:CM25"/>
    <mergeCell ref="CM26:CM27"/>
    <mergeCell ref="CM28:CM29"/>
    <mergeCell ref="CM30:CM31"/>
    <mergeCell ref="CM32:CM33"/>
    <mergeCell ref="CX40:CX41"/>
    <mergeCell ref="CX32:CX33"/>
    <mergeCell ref="CX24:CX25"/>
    <mergeCell ref="DO14:GH15"/>
    <mergeCell ref="CX16:CX17"/>
    <mergeCell ref="FW12:FX12"/>
    <mergeCell ref="FY12:FZ12"/>
    <mergeCell ref="GA12:GB12"/>
    <mergeCell ref="GC12:GD12"/>
    <mergeCell ref="GE12:GF12"/>
  </mergeCells>
  <conditionalFormatting sqref="EG6 EK6 EI6 EM6 EO6 EQ6 DQ6:EE6 ES6:GH6">
    <cfRule type="cellIs" dxfId="66" priority="214" operator="greaterThan">
      <formula>0</formula>
    </cfRule>
  </conditionalFormatting>
  <conditionalFormatting sqref="DO3:GH3">
    <cfRule type="cellIs" dxfId="65" priority="8" operator="equal">
      <formula>"İşlem Tamam"</formula>
    </cfRule>
    <cfRule type="cellIs" dxfId="64" priority="213" operator="notEqual">
      <formula>""</formula>
    </cfRule>
  </conditionalFormatting>
  <conditionalFormatting sqref="DQ7:GH7">
    <cfRule type="cellIs" dxfId="63" priority="212" operator="notEqual">
      <formula>""</formula>
    </cfRule>
  </conditionalFormatting>
  <conditionalFormatting sqref="DQ12:DQ13 DS12:DS13 DT12 DU12:DU13 DV12 DW12:DW13 DX12 DY12:DY13 DZ12 EA12:EA13 EB12 EC12:EC13 ED12 EE12:GH13">
    <cfRule type="expression" dxfId="62" priority="210" stopIfTrue="1">
      <formula>IF(DQ$13="paz",1,0)</formula>
    </cfRule>
    <cfRule type="expression" dxfId="61" priority="211" stopIfTrue="1">
      <formula>IF(DQ$13="Cmt",1,0)</formula>
    </cfRule>
  </conditionalFormatting>
  <conditionalFormatting sqref="DO8:DP11 DO6:DP6 DO7:GH7">
    <cfRule type="expression" dxfId="60" priority="209">
      <formula>IF(#REF!&gt;0,1,0)</formula>
    </cfRule>
  </conditionalFormatting>
  <conditionalFormatting sqref="DQ4:EB4 EE4:EP4 ES4:FD4 FG4:FR4 FU4:GF4">
    <cfRule type="cellIs" dxfId="59" priority="206" operator="equal">
      <formula>"Fazla Düşüldü, Bizginize"</formula>
    </cfRule>
    <cfRule type="cellIs" dxfId="58" priority="207" operator="equal">
      <formula>"Düşüm Tamamdır"</formula>
    </cfRule>
    <cfRule type="cellIs" dxfId="57" priority="208" operator="notEqual">
      <formula>""</formula>
    </cfRule>
  </conditionalFormatting>
  <conditionalFormatting sqref="FG5 DQ5 EE5 FU5 ES5 ED4 ER4 FF4 FT4 GH4">
    <cfRule type="cellIs" dxfId="56" priority="205" operator="equal">
      <formula>"Düşüm Tamamdır"</formula>
    </cfRule>
  </conditionalFormatting>
  <conditionalFormatting sqref="GL16:JC43">
    <cfRule type="cellIs" dxfId="55" priority="125" operator="notEqual">
      <formula>""</formula>
    </cfRule>
  </conditionalFormatting>
  <conditionalFormatting sqref="DO63 DR51:DW64 DO51 DO53 DO55 DO57 DO59 DO61 CX63 CX51 DP51:DP64 CX53 CX55 CX57 CX59 CX61 CY51:DA64 DD51:DE64 DB51:DC58 DB60:DC64 EK63 EK51 EK53 EK55 EK57 EK59 EK61 EL51:EL64 EN51:ES64 FE63 FE51 FE53 FE55 FE57 FE59 FE61 FF51:FF64 FH51:FM64">
    <cfRule type="cellIs" dxfId="54" priority="124" stopIfTrue="1" operator="equal">
      <formula>"yoktur"</formula>
    </cfRule>
  </conditionalFormatting>
  <conditionalFormatting sqref="DR16:DR41">
    <cfRule type="expression" dxfId="53" priority="52">
      <formula>IF(AND(DQ16&gt;0,$EC$4&gt;0),1,0)</formula>
    </cfRule>
  </conditionalFormatting>
  <conditionalFormatting sqref="DT16:DT41">
    <cfRule type="expression" dxfId="52" priority="51">
      <formula>IF(AND(DS16&gt;0,$EC$4&gt;0),1,0)</formula>
    </cfRule>
  </conditionalFormatting>
  <conditionalFormatting sqref="DV16:DV41">
    <cfRule type="expression" dxfId="51" priority="50">
      <formula>IF(AND(DU16&gt;0,$EC$4&gt;0),1,0)</formula>
    </cfRule>
  </conditionalFormatting>
  <conditionalFormatting sqref="DX16:DX41">
    <cfRule type="expression" dxfId="50" priority="49">
      <formula>IF(AND(DW16&gt;0,$EC$4&gt;0),1,0)</formula>
    </cfRule>
  </conditionalFormatting>
  <conditionalFormatting sqref="DZ16:DZ41">
    <cfRule type="expression" dxfId="49" priority="48">
      <formula>IF(AND(DY16&gt;0,$EC$4&gt;0),1,0)</formula>
    </cfRule>
  </conditionalFormatting>
  <conditionalFormatting sqref="EB16:EB41">
    <cfRule type="expression" dxfId="48" priority="47">
      <formula>IF(AND(EA16&gt;0,$EC$4&gt;0),1,0)</formula>
    </cfRule>
  </conditionalFormatting>
  <conditionalFormatting sqref="ED16:ED41">
    <cfRule type="expression" dxfId="47" priority="46">
      <formula>IF(AND(EC16&gt;0,$EC$4&gt;0),1,0)</formula>
    </cfRule>
  </conditionalFormatting>
  <conditionalFormatting sqref="EF16:EF41">
    <cfRule type="expression" dxfId="46" priority="45">
      <formula>IF(AND(EE16&gt;0,$EQ$4&gt;0),1,0)</formula>
    </cfRule>
  </conditionalFormatting>
  <conditionalFormatting sqref="EH16:EH41">
    <cfRule type="expression" dxfId="45" priority="44">
      <formula>IF(AND(EG16&gt;0,$EQ$4&gt;0),1,0)</formula>
    </cfRule>
  </conditionalFormatting>
  <conditionalFormatting sqref="EJ16:EJ41">
    <cfRule type="expression" dxfId="44" priority="43">
      <formula>IF(AND(EI16&gt;0,$EQ$4&gt;0),1,0)</formula>
    </cfRule>
  </conditionalFormatting>
  <conditionalFormatting sqref="EL16:EL41">
    <cfRule type="expression" dxfId="43" priority="42">
      <formula>IF(AND(EK16&gt;0,$EQ$4&gt;0),1,0)</formula>
    </cfRule>
  </conditionalFormatting>
  <conditionalFormatting sqref="EN16:EN41">
    <cfRule type="expression" dxfId="42" priority="41">
      <formula>IF(AND(EM16&gt;0,$EQ$4&gt;0),1,0)</formula>
    </cfRule>
  </conditionalFormatting>
  <conditionalFormatting sqref="EP16:EP41">
    <cfRule type="expression" dxfId="41" priority="40">
      <formula>IF(AND(EO16&gt;0,$EQ$4&gt;0),1,0)</formula>
    </cfRule>
  </conditionalFormatting>
  <conditionalFormatting sqref="ER16:ER41">
    <cfRule type="expression" dxfId="40" priority="39">
      <formula>IF(AND(EQ16&gt;0,$EQ$4&gt;0),1,0)</formula>
    </cfRule>
  </conditionalFormatting>
  <conditionalFormatting sqref="ET16:ET41">
    <cfRule type="expression" dxfId="39" priority="38">
      <formula>IF(AND(ES16&gt;0,$FE$4&gt;0),1,0)</formula>
    </cfRule>
  </conditionalFormatting>
  <conditionalFormatting sqref="EV16:EV41">
    <cfRule type="expression" dxfId="38" priority="37">
      <formula>IF(AND(EU16&gt;0,$FE$4&gt;0),1,0)</formula>
    </cfRule>
  </conditionalFormatting>
  <conditionalFormatting sqref="EX16:EX41">
    <cfRule type="expression" dxfId="37" priority="36">
      <formula>IF(AND(EW16&gt;0,$FE$4&gt;0),1,0)</formula>
    </cfRule>
  </conditionalFormatting>
  <conditionalFormatting sqref="EZ16:EZ41">
    <cfRule type="expression" dxfId="36" priority="35">
      <formula>IF(AND(EY16&gt;0,$FE$4&gt;0),1,0)</formula>
    </cfRule>
  </conditionalFormatting>
  <conditionalFormatting sqref="FB16:FB41">
    <cfRule type="expression" dxfId="35" priority="34">
      <formula>IF(AND(FA16&gt;0,$FE$4&gt;0),1,0)</formula>
    </cfRule>
  </conditionalFormatting>
  <conditionalFormatting sqref="FD16:FD41">
    <cfRule type="expression" dxfId="34" priority="33">
      <formula>IF(AND(FC16&gt;0,$FE$4&gt;0),1,0)</formula>
    </cfRule>
  </conditionalFormatting>
  <conditionalFormatting sqref="FF16:FF41">
    <cfRule type="expression" dxfId="33" priority="32">
      <formula>IF(AND(FE16&gt;0,$FE$4&gt;0),1,0)</formula>
    </cfRule>
  </conditionalFormatting>
  <conditionalFormatting sqref="FH16:FH41">
    <cfRule type="expression" dxfId="32" priority="31">
      <formula>IF(AND(FG16&gt;0,$FS$4&gt;0),1,0)</formula>
    </cfRule>
  </conditionalFormatting>
  <conditionalFormatting sqref="FJ16:FJ41">
    <cfRule type="expression" dxfId="31" priority="30">
      <formula>IF(AND(FI16&gt;0,$FS$4&gt;0),1,0)</formula>
    </cfRule>
  </conditionalFormatting>
  <conditionalFormatting sqref="FL16:FL41">
    <cfRule type="expression" dxfId="30" priority="29">
      <formula>IF(AND(FK16&gt;0,$FS$4&gt;0),1,0)</formula>
    </cfRule>
  </conditionalFormatting>
  <conditionalFormatting sqref="FN16:FN41">
    <cfRule type="expression" dxfId="29" priority="28">
      <formula>IF(AND(FM16&gt;0,$FS$4&gt;0),1,0)</formula>
    </cfRule>
  </conditionalFormatting>
  <conditionalFormatting sqref="FP16:FP41">
    <cfRule type="expression" dxfId="28" priority="27">
      <formula>IF(AND(FO16&gt;0,$FS$4&gt;0),1,0)</formula>
    </cfRule>
  </conditionalFormatting>
  <conditionalFormatting sqref="FR16:FR41">
    <cfRule type="expression" dxfId="27" priority="26">
      <formula>IF(AND(FQ16&gt;0,$FS$4&gt;0),1,0)</formula>
    </cfRule>
  </conditionalFormatting>
  <conditionalFormatting sqref="FT16:FT41">
    <cfRule type="expression" dxfId="26" priority="25">
      <formula>IF(AND(FS16&gt;0,$FS$4&gt;0),1,0)</formula>
    </cfRule>
  </conditionalFormatting>
  <conditionalFormatting sqref="FV16:FV41">
    <cfRule type="expression" dxfId="25" priority="24">
      <formula>IF(AND(FU16&gt;0,$GG$4&gt;0),1,0)</formula>
    </cfRule>
  </conditionalFormatting>
  <conditionalFormatting sqref="FX16:FX41">
    <cfRule type="expression" dxfId="24" priority="23">
      <formula>IF(AND(FW16&gt;0,$GG$4&gt;0),1,0)</formula>
    </cfRule>
  </conditionalFormatting>
  <conditionalFormatting sqref="FZ16:FZ41">
    <cfRule type="expression" dxfId="23" priority="22">
      <formula>IF(AND(FY16&gt;0,$GG$4&gt;0),1,0)</formula>
    </cfRule>
  </conditionalFormatting>
  <conditionalFormatting sqref="GB16:GB41">
    <cfRule type="expression" dxfId="22" priority="21">
      <formula>IF(AND(GA16&gt;0,$GG$4&gt;0),1,0)</formula>
    </cfRule>
  </conditionalFormatting>
  <conditionalFormatting sqref="GD16:GD41">
    <cfRule type="expression" dxfId="21" priority="20">
      <formula>IF(AND(GC16&gt;0,$GG$4&gt;0),1,0)</formula>
    </cfRule>
  </conditionalFormatting>
  <conditionalFormatting sqref="GF16:GF41">
    <cfRule type="expression" dxfId="20" priority="19">
      <formula>IF(AND(GE16&gt;0,$GG$4&gt;0),1,0)</formula>
    </cfRule>
  </conditionalFormatting>
  <conditionalFormatting sqref="GH16:GH41">
    <cfRule type="expression" dxfId="19" priority="18">
      <formula>IF(AND(GG16&gt;0,$GG$4&gt;0),1,0)</formula>
    </cfRule>
  </conditionalFormatting>
  <conditionalFormatting sqref="EC4:ED4 EQ4:ER4 FE4:FF4 FS4:FT4 GG4:GH4">
    <cfRule type="cellIs" dxfId="18" priority="13" operator="greaterThan">
      <formula>0</formula>
    </cfRule>
  </conditionalFormatting>
  <conditionalFormatting sqref="DQ7:GH7">
    <cfRule type="expression" dxfId="17" priority="293">
      <formula>IF($PR$7&gt;0,1,0)</formula>
    </cfRule>
  </conditionalFormatting>
  <conditionalFormatting sqref="DQ16:GH41">
    <cfRule type="cellIs" dxfId="16" priority="2" operator="equal">
      <formula>"X"</formula>
    </cfRule>
  </conditionalFormatting>
  <conditionalFormatting sqref="DO97">
    <cfRule type="cellIs" dxfId="15" priority="1" operator="equal">
      <formula>"DİKKAT! Bilgi Giriş, Saat Düşüm veya Saat Ekleme Sayfalarının birinde Silinmesi Gereken Saat Var! SİLİNİZ !"</formula>
    </cfRule>
  </conditionalFormatting>
  <dataValidations count="1">
    <dataValidation type="list" allowBlank="1" showInputMessage="1" showErrorMessage="1" errorTitle="AÇILIR LİSTEDEN &quot;X&quot; İŞARETİ YAZ" error="a) Üst kısımda Zorunlu Ders Düşümü varsa hücre rengi yeşil olanlardan,_x000a_b) Herhangi bir saati düşmek istiyorsanız sol yanında rakam olan hücreye &quot;X&quot; işareti konularak yapılır." sqref="FV16:FV41 FX16:FX41 FZ16:FZ41 GB16:GB41 GD16:GD41 GF16:GF41 GH16:GH41 EX16:EX41 FD16:FD41 ET16:ET41 FF16:FF41 EZ16:EZ41 EV16:EV41 FB16:FB41 EF16:EF41 EJ16:EJ41 EL16:EL41 EN16:EN41 EP16:EP41 ER16:ER41 EH16:EH41 DR16:DR41 DV16:DV41 DX16:DX41 ED16:ED41 EB16:EB41 DZ16:DZ41 DT16:DT41 FH16:FH41 FJ16:FJ41 FL16:FL41 FN16:FN41 FP16:FP41 FR16:FR41 FT16:FT41">
      <formula1>IF(DQ16&gt;0,sasa,0)</formula1>
    </dataValidation>
  </dataValidations>
  <printOptions horizontalCentered="1" verticalCentered="1"/>
  <pageMargins left="0" right="0" top="0" bottom="0" header="0" footer="0"/>
  <pageSetup paperSize="9" scale="77" orientation="landscape" blackAndWhite="1" horizontalDpi="300"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E174"/>
  <sheetViews>
    <sheetView showGridLines="0" showRowColHeaders="0" showZeros="0" zoomScale="90" zoomScaleNormal="90" workbookViewId="0">
      <pane ySplit="6" topLeftCell="A7" activePane="bottomLeft" state="frozenSplit"/>
      <selection pane="bottomLeft" activeCell="E7" sqref="E7"/>
    </sheetView>
  </sheetViews>
  <sheetFormatPr defaultColWidth="2.42578125" defaultRowHeight="10.5" customHeight="1"/>
  <cols>
    <col min="1" max="1" width="4.7109375" style="1717" customWidth="1"/>
    <col min="2" max="2" width="41.7109375" style="1718" customWidth="1"/>
    <col min="3" max="3" width="2.42578125" style="1271" customWidth="1"/>
    <col min="4" max="4" width="2.140625" style="1724" customWidth="1"/>
    <col min="5" max="5" width="3" style="1718" customWidth="1"/>
    <col min="6" max="6" width="2.140625" style="1724" customWidth="1"/>
    <col min="7" max="7" width="3" style="1718" customWidth="1"/>
    <col min="8" max="8" width="2.140625" style="1724" customWidth="1"/>
    <col min="9" max="9" width="3" style="1718" customWidth="1"/>
    <col min="10" max="10" width="2.140625" style="1724" customWidth="1"/>
    <col min="11" max="11" width="3" style="1718" customWidth="1"/>
    <col min="12" max="12" width="2.140625" style="1724" customWidth="1"/>
    <col min="13" max="13" width="3" style="1718" customWidth="1"/>
    <col min="14" max="14" width="2.140625" style="1724" customWidth="1"/>
    <col min="15" max="15" width="3" style="1718" customWidth="1"/>
    <col min="16" max="16" width="2.140625" style="1354" customWidth="1"/>
    <col min="17" max="17" width="3" style="12" customWidth="1"/>
    <col min="18" max="18" width="2.140625" style="1724" customWidth="1"/>
    <col min="19" max="19" width="3" style="1718" customWidth="1"/>
    <col min="20" max="20" width="2.140625" style="1724" customWidth="1"/>
    <col min="21" max="21" width="3" style="1718" customWidth="1"/>
    <col min="22" max="22" width="2.140625" style="1724" customWidth="1"/>
    <col min="23" max="23" width="3" style="1718" customWidth="1"/>
    <col min="24" max="24" width="2.140625" style="1724" customWidth="1"/>
    <col min="25" max="25" width="3" style="1718" customWidth="1"/>
    <col min="26" max="26" width="2.140625" style="1724" customWidth="1"/>
    <col min="27" max="27" width="3" style="1718" customWidth="1"/>
    <col min="28" max="28" width="2.140625" style="1724" customWidth="1"/>
    <col min="29" max="29" width="3" style="1718" customWidth="1"/>
    <col min="30" max="30" width="2.140625" style="1354" customWidth="1"/>
    <col min="31" max="31" width="3" style="12" customWidth="1"/>
    <col min="32" max="32" width="2.140625" style="1724" customWidth="1"/>
    <col min="33" max="33" width="3" style="1718" customWidth="1"/>
    <col min="34" max="34" width="2.140625" style="1724" customWidth="1"/>
    <col min="35" max="35" width="3" style="1718" customWidth="1"/>
    <col min="36" max="36" width="2.140625" style="1724" customWidth="1"/>
    <col min="37" max="37" width="3" style="1718" customWidth="1"/>
    <col min="38" max="38" width="2.140625" style="1724" customWidth="1"/>
    <col min="39" max="39" width="3" style="1718" customWidth="1"/>
    <col min="40" max="40" width="2.140625" style="1724" customWidth="1"/>
    <col min="41" max="41" width="3" style="1718" customWidth="1"/>
    <col min="42" max="42" width="2.140625" style="1724" customWidth="1"/>
    <col min="43" max="43" width="3" style="1718" customWidth="1"/>
    <col min="44" max="44" width="2.140625" style="1354" customWidth="1"/>
    <col min="45" max="45" width="3" style="12" customWidth="1"/>
    <col min="46" max="46" width="2.140625" style="1724" customWidth="1"/>
    <col min="47" max="47" width="3" style="1718" customWidth="1"/>
    <col min="48" max="48" width="2.140625" style="1724" customWidth="1"/>
    <col min="49" max="49" width="3" style="1718" customWidth="1"/>
    <col min="50" max="50" width="2.140625" style="1724" customWidth="1"/>
    <col min="51" max="51" width="3" style="1718" customWidth="1"/>
    <col min="52" max="52" width="2.140625" style="1724" customWidth="1"/>
    <col min="53" max="53" width="3" style="1718" customWidth="1"/>
    <col min="54" max="54" width="2.140625" style="1724" customWidth="1"/>
    <col min="55" max="55" width="3" style="1718" customWidth="1"/>
    <col min="56" max="56" width="2.140625" style="1724" customWidth="1"/>
    <col min="57" max="57" width="3" style="1718" customWidth="1"/>
    <col min="58" max="58" width="2.140625" style="1354" customWidth="1"/>
    <col min="59" max="59" width="3" style="12" customWidth="1"/>
    <col min="60" max="60" width="2.140625" style="1724" customWidth="1"/>
    <col min="61" max="61" width="3" style="1718" customWidth="1"/>
    <col min="62" max="62" width="2.140625" style="1724" customWidth="1"/>
    <col min="63" max="63" width="3" style="1718" customWidth="1"/>
    <col min="64" max="64" width="2.140625" style="1724" customWidth="1"/>
    <col min="65" max="65" width="3" style="1718" customWidth="1"/>
    <col min="66" max="66" width="2.140625" style="1724" customWidth="1"/>
    <col min="67" max="67" width="3" style="1718" customWidth="1"/>
    <col min="68" max="68" width="2.140625" style="1724" customWidth="1"/>
    <col min="69" max="69" width="3" style="1718" customWidth="1"/>
    <col min="70" max="70" width="2.140625" style="1724" customWidth="1"/>
    <col min="71" max="71" width="3" style="1718" customWidth="1"/>
    <col min="72" max="72" width="2.140625" style="1354" customWidth="1"/>
    <col min="73" max="73" width="3" style="12" customWidth="1"/>
    <col min="74" max="74" width="4.28515625" style="1" customWidth="1"/>
    <col min="75" max="75" width="4.7109375" style="1" customWidth="1"/>
    <col min="76" max="16384" width="2.42578125" style="1"/>
  </cols>
  <sheetData>
    <row r="1" spans="1:73" ht="14.25" customHeight="1"/>
    <row r="2" spans="1:73" ht="24" customHeight="1" thickBot="1">
      <c r="A2" s="1632"/>
      <c r="B2" s="5135" t="s">
        <v>212</v>
      </c>
      <c r="C2" s="5135"/>
      <c r="D2" s="5135"/>
      <c r="E2" s="5135"/>
      <c r="F2" s="5135"/>
      <c r="G2" s="5135"/>
      <c r="H2" s="5135"/>
      <c r="I2" s="5135"/>
      <c r="J2" s="5135"/>
      <c r="K2" s="5135"/>
      <c r="L2" s="5135"/>
      <c r="M2" s="5135"/>
      <c r="N2" s="5135"/>
      <c r="O2" s="5135"/>
      <c r="P2" s="5135"/>
      <c r="Q2" s="5135"/>
      <c r="R2" s="5135"/>
      <c r="S2" s="5135"/>
      <c r="T2" s="5135"/>
      <c r="U2" s="5135"/>
      <c r="V2" s="5135"/>
      <c r="W2" s="5135"/>
      <c r="X2" s="5135"/>
      <c r="Y2" s="5135"/>
      <c r="Z2" s="5135"/>
      <c r="AA2" s="5135"/>
      <c r="AB2" s="5135"/>
      <c r="AC2" s="5135"/>
      <c r="AD2" s="5135"/>
      <c r="AE2" s="5135"/>
      <c r="AF2" s="5135"/>
      <c r="AG2" s="5135"/>
      <c r="AH2" s="5135"/>
      <c r="AI2" s="5135"/>
      <c r="AJ2" s="5135"/>
      <c r="AK2" s="5135"/>
      <c r="AL2" s="5135"/>
      <c r="AM2" s="5135"/>
      <c r="AN2" s="5135"/>
      <c r="AO2" s="5135"/>
      <c r="AP2" s="5135"/>
      <c r="AQ2" s="5135"/>
      <c r="AR2" s="5135"/>
      <c r="AS2" s="5135"/>
      <c r="AT2" s="5135"/>
      <c r="AU2" s="5135"/>
      <c r="AV2" s="5135"/>
      <c r="AW2" s="5135"/>
      <c r="AX2" s="5135"/>
      <c r="AY2" s="5135"/>
      <c r="AZ2" s="5135"/>
      <c r="BA2" s="5135"/>
      <c r="BB2" s="5135"/>
      <c r="BC2" s="5135"/>
      <c r="BD2" s="5135"/>
      <c r="BE2" s="5135"/>
      <c r="BF2" s="5135"/>
      <c r="BG2" s="5135"/>
      <c r="BH2" s="5135"/>
      <c r="BI2" s="5135"/>
      <c r="BJ2" s="5135"/>
      <c r="BK2" s="5135"/>
      <c r="BL2" s="5135"/>
      <c r="BM2" s="5135"/>
      <c r="BN2" s="5135"/>
      <c r="BO2" s="5135"/>
      <c r="BP2" s="5135"/>
      <c r="BQ2" s="5135"/>
      <c r="BR2" s="5135"/>
      <c r="BS2" s="5135"/>
      <c r="BT2" s="5135"/>
      <c r="BU2" s="5135"/>
    </row>
    <row r="3" spans="1:73" s="1457" customFormat="1" ht="15.75" customHeight="1" thickTop="1">
      <c r="A3" s="33"/>
      <c r="B3" s="5124" t="s">
        <v>4</v>
      </c>
      <c r="C3" s="1791">
        <f>'BİLGİ GİR'!BK25</f>
        <v>0</v>
      </c>
      <c r="D3" s="5130">
        <f>'BİLGİ GİR'!BL25</f>
        <v>4</v>
      </c>
      <c r="E3" s="5131"/>
      <c r="F3" s="5132">
        <f>'BİLGİ GİR'!BM25</f>
        <v>5</v>
      </c>
      <c r="G3" s="5131"/>
      <c r="H3" s="5132">
        <f>'BİLGİ GİR'!BN25</f>
        <v>6</v>
      </c>
      <c r="I3" s="5131"/>
      <c r="J3" s="5132">
        <f>'BİLGİ GİR'!BO25</f>
        <v>7</v>
      </c>
      <c r="K3" s="5131"/>
      <c r="L3" s="5132">
        <f>'BİLGİ GİR'!BP25</f>
        <v>8</v>
      </c>
      <c r="M3" s="5131"/>
      <c r="N3" s="5132">
        <f>'BİLGİ GİR'!BQ25</f>
        <v>9</v>
      </c>
      <c r="O3" s="5131"/>
      <c r="P3" s="5132">
        <f>'BİLGİ GİR'!BR25</f>
        <v>10</v>
      </c>
      <c r="Q3" s="5131"/>
      <c r="R3" s="5132">
        <f>'BİLGİ GİR'!BS25</f>
        <v>11</v>
      </c>
      <c r="S3" s="5131"/>
      <c r="T3" s="5132">
        <f>'BİLGİ GİR'!BT25</f>
        <v>12</v>
      </c>
      <c r="U3" s="5131"/>
      <c r="V3" s="5132">
        <f>'BİLGİ GİR'!BU25</f>
        <v>13</v>
      </c>
      <c r="W3" s="5131"/>
      <c r="X3" s="5132">
        <f>'BİLGİ GİR'!BV25</f>
        <v>14</v>
      </c>
      <c r="Y3" s="5131"/>
      <c r="Z3" s="5132">
        <f>'BİLGİ GİR'!BW25</f>
        <v>15</v>
      </c>
      <c r="AA3" s="5131"/>
      <c r="AB3" s="5132">
        <f>'BİLGİ GİR'!BX25</f>
        <v>16</v>
      </c>
      <c r="AC3" s="5131"/>
      <c r="AD3" s="5132">
        <f>'BİLGİ GİR'!BY25</f>
        <v>17</v>
      </c>
      <c r="AE3" s="5131"/>
      <c r="AF3" s="5132">
        <f>'BİLGİ GİR'!BZ25</f>
        <v>18</v>
      </c>
      <c r="AG3" s="5131"/>
      <c r="AH3" s="5132">
        <f>'BİLGİ GİR'!CA25</f>
        <v>19</v>
      </c>
      <c r="AI3" s="5131"/>
      <c r="AJ3" s="5132">
        <f>'BİLGİ GİR'!CB25</f>
        <v>20</v>
      </c>
      <c r="AK3" s="5131"/>
      <c r="AL3" s="5132">
        <f>'BİLGİ GİR'!CC25</f>
        <v>21</v>
      </c>
      <c r="AM3" s="5131"/>
      <c r="AN3" s="5132">
        <f>'BİLGİ GİR'!CD25</f>
        <v>22</v>
      </c>
      <c r="AO3" s="5131"/>
      <c r="AP3" s="5132">
        <f>'BİLGİ GİR'!CE25</f>
        <v>23</v>
      </c>
      <c r="AQ3" s="5131"/>
      <c r="AR3" s="5132">
        <f>'BİLGİ GİR'!CF25</f>
        <v>24</v>
      </c>
      <c r="AS3" s="5131"/>
      <c r="AT3" s="5132">
        <f>'BİLGİ GİR'!CG25</f>
        <v>25</v>
      </c>
      <c r="AU3" s="5131"/>
      <c r="AV3" s="5132">
        <f>'BİLGİ GİR'!CH25</f>
        <v>26</v>
      </c>
      <c r="AW3" s="5131"/>
      <c r="AX3" s="5132">
        <f>'BİLGİ GİR'!CI25</f>
        <v>27</v>
      </c>
      <c r="AY3" s="5131"/>
      <c r="AZ3" s="5132">
        <f>'BİLGİ GİR'!CJ25</f>
        <v>28</v>
      </c>
      <c r="BA3" s="5131"/>
      <c r="BB3" s="5132">
        <f>'BİLGİ GİR'!CK25</f>
        <v>29</v>
      </c>
      <c r="BC3" s="5131"/>
      <c r="BD3" s="5132">
        <f>'BİLGİ GİR'!CL25</f>
        <v>30</v>
      </c>
      <c r="BE3" s="5131"/>
      <c r="BF3" s="5132">
        <f>'BİLGİ GİR'!CM25</f>
        <v>31</v>
      </c>
      <c r="BG3" s="5131"/>
      <c r="BH3" s="5132">
        <f>'BİLGİ GİR'!CN25</f>
        <v>1</v>
      </c>
      <c r="BI3" s="5131"/>
      <c r="BJ3" s="5132">
        <f>'BİLGİ GİR'!CO25</f>
        <v>2</v>
      </c>
      <c r="BK3" s="5131"/>
      <c r="BL3" s="5132">
        <f>'BİLGİ GİR'!CP25</f>
        <v>3</v>
      </c>
      <c r="BM3" s="5131"/>
      <c r="BN3" s="5132">
        <f>'BİLGİ GİR'!CQ25</f>
        <v>4</v>
      </c>
      <c r="BO3" s="5131"/>
      <c r="BP3" s="5132">
        <f>'BİLGİ GİR'!CR25</f>
        <v>5</v>
      </c>
      <c r="BQ3" s="5131"/>
      <c r="BR3" s="5132">
        <f>'BİLGİ GİR'!CS25</f>
        <v>6</v>
      </c>
      <c r="BS3" s="5131"/>
      <c r="BT3" s="5132">
        <f>'BİLGİ GİR'!CT25</f>
        <v>7</v>
      </c>
      <c r="BU3" s="5153"/>
    </row>
    <row r="4" spans="1:73" s="1457" customFormat="1" ht="16.5" customHeight="1" thickBot="1">
      <c r="A4" s="1716"/>
      <c r="B4" s="5125"/>
      <c r="C4" s="1792"/>
      <c r="D4" s="5133" t="str">
        <f>'BİLGİ GİR'!BL26</f>
        <v>Pzt</v>
      </c>
      <c r="E4" s="5134"/>
      <c r="F4" s="5140" t="str">
        <f>'BİLGİ GİR'!BM26</f>
        <v>Sal</v>
      </c>
      <c r="G4" s="5142"/>
      <c r="H4" s="5140" t="str">
        <f>'BİLGİ GİR'!BN26</f>
        <v>Çar</v>
      </c>
      <c r="I4" s="5142"/>
      <c r="J4" s="5140" t="str">
        <f>'BİLGİ GİR'!BO26</f>
        <v>Per</v>
      </c>
      <c r="K4" s="5142"/>
      <c r="L4" s="5140" t="str">
        <f>'BİLGİ GİR'!BP26</f>
        <v>Cum</v>
      </c>
      <c r="M4" s="5142"/>
      <c r="N4" s="5140" t="str">
        <f>'BİLGİ GİR'!BQ26</f>
        <v>Cmt</v>
      </c>
      <c r="O4" s="5142"/>
      <c r="P4" s="5140" t="str">
        <f>'BİLGİ GİR'!BR26</f>
        <v>Paz</v>
      </c>
      <c r="Q4" s="5142"/>
      <c r="R4" s="5140" t="str">
        <f>'BİLGİ GİR'!BS26</f>
        <v>Pzt</v>
      </c>
      <c r="S4" s="5142"/>
      <c r="T4" s="5140" t="str">
        <f>'BİLGİ GİR'!BT26</f>
        <v>Sal</v>
      </c>
      <c r="U4" s="5142"/>
      <c r="V4" s="5140" t="str">
        <f>'BİLGİ GİR'!BU26</f>
        <v>Çar</v>
      </c>
      <c r="W4" s="5142"/>
      <c r="X4" s="5140" t="str">
        <f>'BİLGİ GİR'!BV26</f>
        <v>Per</v>
      </c>
      <c r="Y4" s="5142"/>
      <c r="Z4" s="5140" t="str">
        <f>'BİLGİ GİR'!BW26</f>
        <v>Cum</v>
      </c>
      <c r="AA4" s="5142"/>
      <c r="AB4" s="5140" t="str">
        <f>'BİLGİ GİR'!BX26</f>
        <v>Cmt</v>
      </c>
      <c r="AC4" s="5142"/>
      <c r="AD4" s="5140" t="str">
        <f>'BİLGİ GİR'!BY26</f>
        <v>Paz</v>
      </c>
      <c r="AE4" s="5142"/>
      <c r="AF4" s="5140" t="str">
        <f>'BİLGİ GİR'!BZ26</f>
        <v>Pzt</v>
      </c>
      <c r="AG4" s="5142"/>
      <c r="AH4" s="5140" t="str">
        <f>'BİLGİ GİR'!CA26</f>
        <v>Sal</v>
      </c>
      <c r="AI4" s="5142"/>
      <c r="AJ4" s="5140" t="str">
        <f>'BİLGİ GİR'!CB26</f>
        <v>Çar</v>
      </c>
      <c r="AK4" s="5142"/>
      <c r="AL4" s="5140" t="str">
        <f>'BİLGİ GİR'!CC26</f>
        <v>Per</v>
      </c>
      <c r="AM4" s="5142"/>
      <c r="AN4" s="5140" t="str">
        <f>'BİLGİ GİR'!CD26</f>
        <v>Cum</v>
      </c>
      <c r="AO4" s="5142"/>
      <c r="AP4" s="5140" t="str">
        <f>'BİLGİ GİR'!CE26</f>
        <v>Cmt</v>
      </c>
      <c r="AQ4" s="5142"/>
      <c r="AR4" s="5140" t="str">
        <f>'BİLGİ GİR'!CF26</f>
        <v>Paz</v>
      </c>
      <c r="AS4" s="5142"/>
      <c r="AT4" s="5140" t="str">
        <f>'BİLGİ GİR'!CG26</f>
        <v>Pzt</v>
      </c>
      <c r="AU4" s="5142"/>
      <c r="AV4" s="5140" t="str">
        <f>'BİLGİ GİR'!CH26</f>
        <v>Sal</v>
      </c>
      <c r="AW4" s="5142"/>
      <c r="AX4" s="5140" t="str">
        <f>'BİLGİ GİR'!CI26</f>
        <v>Çar</v>
      </c>
      <c r="AY4" s="5142"/>
      <c r="AZ4" s="5140" t="str">
        <f>'BİLGİ GİR'!CJ26</f>
        <v>Per</v>
      </c>
      <c r="BA4" s="5142"/>
      <c r="BB4" s="5140" t="str">
        <f>'BİLGİ GİR'!CK26</f>
        <v>Cum</v>
      </c>
      <c r="BC4" s="5142"/>
      <c r="BD4" s="5140" t="str">
        <f>'BİLGİ GİR'!CL26</f>
        <v>Cmt</v>
      </c>
      <c r="BE4" s="5142"/>
      <c r="BF4" s="5140" t="str">
        <f>'BİLGİ GİR'!CM26</f>
        <v>Paz</v>
      </c>
      <c r="BG4" s="5142"/>
      <c r="BH4" s="5140" t="str">
        <f>'BİLGİ GİR'!CN26</f>
        <v/>
      </c>
      <c r="BI4" s="5142"/>
      <c r="BJ4" s="5140" t="str">
        <f>'BİLGİ GİR'!CO26</f>
        <v/>
      </c>
      <c r="BK4" s="5142"/>
      <c r="BL4" s="5140" t="str">
        <f>'BİLGİ GİR'!CP26</f>
        <v/>
      </c>
      <c r="BM4" s="5142"/>
      <c r="BN4" s="5140" t="str">
        <f>'BİLGİ GİR'!CQ26</f>
        <v/>
      </c>
      <c r="BO4" s="5142"/>
      <c r="BP4" s="5140" t="str">
        <f>'BİLGİ GİR'!CR26</f>
        <v/>
      </c>
      <c r="BQ4" s="5142"/>
      <c r="BR4" s="5140" t="str">
        <f>'BİLGİ GİR'!CS26</f>
        <v/>
      </c>
      <c r="BS4" s="5142"/>
      <c r="BT4" s="5140" t="str">
        <f>'BİLGİ GİR'!CT26</f>
        <v/>
      </c>
      <c r="BU4" s="5141"/>
    </row>
    <row r="5" spans="1:73" ht="20.25" customHeight="1" thickTop="1">
      <c r="A5" s="1716"/>
      <c r="B5" s="5149" t="s">
        <v>181</v>
      </c>
      <c r="C5" s="1765"/>
      <c r="D5" s="5136" t="s">
        <v>208</v>
      </c>
      <c r="E5" s="5128" t="s">
        <v>209</v>
      </c>
      <c r="F5" s="5138" t="s">
        <v>208</v>
      </c>
      <c r="G5" s="5128" t="s">
        <v>209</v>
      </c>
      <c r="H5" s="5126" t="s">
        <v>208</v>
      </c>
      <c r="I5" s="5128" t="s">
        <v>209</v>
      </c>
      <c r="J5" s="5126" t="s">
        <v>208</v>
      </c>
      <c r="K5" s="5128" t="s">
        <v>209</v>
      </c>
      <c r="L5" s="5126" t="s">
        <v>208</v>
      </c>
      <c r="M5" s="5128" t="s">
        <v>209</v>
      </c>
      <c r="N5" s="5126" t="s">
        <v>208</v>
      </c>
      <c r="O5" s="5128" t="s">
        <v>209</v>
      </c>
      <c r="P5" s="5126" t="s">
        <v>208</v>
      </c>
      <c r="Q5" s="5128" t="s">
        <v>209</v>
      </c>
      <c r="R5" s="5126" t="s">
        <v>208</v>
      </c>
      <c r="S5" s="5128" t="s">
        <v>209</v>
      </c>
      <c r="T5" s="5126" t="s">
        <v>208</v>
      </c>
      <c r="U5" s="5128" t="s">
        <v>209</v>
      </c>
      <c r="V5" s="5126" t="s">
        <v>208</v>
      </c>
      <c r="W5" s="5128" t="s">
        <v>209</v>
      </c>
      <c r="X5" s="5126" t="s">
        <v>208</v>
      </c>
      <c r="Y5" s="5128" t="s">
        <v>209</v>
      </c>
      <c r="Z5" s="5126" t="s">
        <v>208</v>
      </c>
      <c r="AA5" s="5128" t="s">
        <v>209</v>
      </c>
      <c r="AB5" s="5126" t="s">
        <v>208</v>
      </c>
      <c r="AC5" s="5128" t="s">
        <v>209</v>
      </c>
      <c r="AD5" s="5126" t="s">
        <v>208</v>
      </c>
      <c r="AE5" s="5128" t="s">
        <v>209</v>
      </c>
      <c r="AF5" s="5126" t="s">
        <v>208</v>
      </c>
      <c r="AG5" s="5128" t="s">
        <v>209</v>
      </c>
      <c r="AH5" s="5126" t="s">
        <v>208</v>
      </c>
      <c r="AI5" s="5128" t="s">
        <v>209</v>
      </c>
      <c r="AJ5" s="5126" t="s">
        <v>208</v>
      </c>
      <c r="AK5" s="5128" t="s">
        <v>209</v>
      </c>
      <c r="AL5" s="5126" t="s">
        <v>208</v>
      </c>
      <c r="AM5" s="5128" t="s">
        <v>209</v>
      </c>
      <c r="AN5" s="5126" t="s">
        <v>208</v>
      </c>
      <c r="AO5" s="5128" t="s">
        <v>209</v>
      </c>
      <c r="AP5" s="5126" t="s">
        <v>208</v>
      </c>
      <c r="AQ5" s="5128" t="s">
        <v>209</v>
      </c>
      <c r="AR5" s="5126" t="s">
        <v>208</v>
      </c>
      <c r="AS5" s="5128" t="s">
        <v>209</v>
      </c>
      <c r="AT5" s="5126" t="s">
        <v>208</v>
      </c>
      <c r="AU5" s="5128" t="s">
        <v>209</v>
      </c>
      <c r="AV5" s="5126" t="s">
        <v>208</v>
      </c>
      <c r="AW5" s="5128" t="s">
        <v>209</v>
      </c>
      <c r="AX5" s="5126" t="s">
        <v>208</v>
      </c>
      <c r="AY5" s="5128" t="s">
        <v>209</v>
      </c>
      <c r="AZ5" s="5126" t="s">
        <v>208</v>
      </c>
      <c r="BA5" s="5128" t="s">
        <v>209</v>
      </c>
      <c r="BB5" s="5126" t="s">
        <v>208</v>
      </c>
      <c r="BC5" s="5128" t="s">
        <v>209</v>
      </c>
      <c r="BD5" s="5126" t="s">
        <v>208</v>
      </c>
      <c r="BE5" s="5128" t="s">
        <v>209</v>
      </c>
      <c r="BF5" s="5126" t="s">
        <v>208</v>
      </c>
      <c r="BG5" s="5128" t="s">
        <v>209</v>
      </c>
      <c r="BH5" s="5126" t="s">
        <v>208</v>
      </c>
      <c r="BI5" s="5128" t="s">
        <v>209</v>
      </c>
      <c r="BJ5" s="5126" t="s">
        <v>208</v>
      </c>
      <c r="BK5" s="5128" t="s">
        <v>209</v>
      </c>
      <c r="BL5" s="5126" t="s">
        <v>208</v>
      </c>
      <c r="BM5" s="5128" t="s">
        <v>209</v>
      </c>
      <c r="BN5" s="5126" t="s">
        <v>208</v>
      </c>
      <c r="BO5" s="5128" t="s">
        <v>209</v>
      </c>
      <c r="BP5" s="5126" t="s">
        <v>208</v>
      </c>
      <c r="BQ5" s="5128" t="s">
        <v>209</v>
      </c>
      <c r="BR5" s="5126" t="s">
        <v>208</v>
      </c>
      <c r="BS5" s="5128" t="s">
        <v>209</v>
      </c>
      <c r="BT5" s="5126" t="s">
        <v>208</v>
      </c>
      <c r="BU5" s="5154" t="s">
        <v>209</v>
      </c>
    </row>
    <row r="6" spans="1:73" ht="20.25" customHeight="1" thickBot="1">
      <c r="A6" s="1716"/>
      <c r="B6" s="5150"/>
      <c r="C6" s="1764"/>
      <c r="D6" s="5137"/>
      <c r="E6" s="5129"/>
      <c r="F6" s="5139"/>
      <c r="G6" s="5129"/>
      <c r="H6" s="5127"/>
      <c r="I6" s="5129"/>
      <c r="J6" s="5127"/>
      <c r="K6" s="5129"/>
      <c r="L6" s="5127"/>
      <c r="M6" s="5129"/>
      <c r="N6" s="5127"/>
      <c r="O6" s="5129"/>
      <c r="P6" s="5127"/>
      <c r="Q6" s="5129"/>
      <c r="R6" s="5127"/>
      <c r="S6" s="5129"/>
      <c r="T6" s="5127"/>
      <c r="U6" s="5129"/>
      <c r="V6" s="5127"/>
      <c r="W6" s="5129"/>
      <c r="X6" s="5127"/>
      <c r="Y6" s="5129"/>
      <c r="Z6" s="5127"/>
      <c r="AA6" s="5129"/>
      <c r="AB6" s="5127"/>
      <c r="AC6" s="5129"/>
      <c r="AD6" s="5127"/>
      <c r="AE6" s="5129"/>
      <c r="AF6" s="5127"/>
      <c r="AG6" s="5129"/>
      <c r="AH6" s="5127"/>
      <c r="AI6" s="5129"/>
      <c r="AJ6" s="5127"/>
      <c r="AK6" s="5129"/>
      <c r="AL6" s="5127"/>
      <c r="AM6" s="5129"/>
      <c r="AN6" s="5127"/>
      <c r="AO6" s="5129"/>
      <c r="AP6" s="5127"/>
      <c r="AQ6" s="5129"/>
      <c r="AR6" s="5127"/>
      <c r="AS6" s="5129"/>
      <c r="AT6" s="5127"/>
      <c r="AU6" s="5129"/>
      <c r="AV6" s="5127"/>
      <c r="AW6" s="5129"/>
      <c r="AX6" s="5127"/>
      <c r="AY6" s="5129"/>
      <c r="AZ6" s="5127"/>
      <c r="BA6" s="5129"/>
      <c r="BB6" s="5127"/>
      <c r="BC6" s="5129"/>
      <c r="BD6" s="5127"/>
      <c r="BE6" s="5129"/>
      <c r="BF6" s="5127"/>
      <c r="BG6" s="5129"/>
      <c r="BH6" s="5127"/>
      <c r="BI6" s="5129"/>
      <c r="BJ6" s="5127"/>
      <c r="BK6" s="5129"/>
      <c r="BL6" s="5127"/>
      <c r="BM6" s="5129"/>
      <c r="BN6" s="5127"/>
      <c r="BO6" s="5129"/>
      <c r="BP6" s="5127"/>
      <c r="BQ6" s="5129"/>
      <c r="BR6" s="5127"/>
      <c r="BS6" s="5129"/>
      <c r="BT6" s="5127"/>
      <c r="BU6" s="5155"/>
    </row>
    <row r="7" spans="1:73" s="751" customFormat="1" ht="14.25" customHeight="1" thickTop="1">
      <c r="A7" s="353"/>
      <c r="B7" s="5148" t="str">
        <f>'Gündüz Düşüm'!DO16</f>
        <v/>
      </c>
      <c r="C7" s="2379" t="s">
        <v>7</v>
      </c>
      <c r="D7" s="2387">
        <f>IF('Gündüz Düşüm'!DR16="X",0,'Gündüz Düşüm'!DQ16)</f>
        <v>0</v>
      </c>
      <c r="E7" s="2397"/>
      <c r="F7" s="2388">
        <f>IF('Gündüz Düşüm'!DT16="X",0,'Gündüz Düşüm'!DS16)</f>
        <v>0</v>
      </c>
      <c r="G7" s="2397"/>
      <c r="H7" s="2388">
        <f>IF('Gündüz Düşüm'!DV16="X",0,'Gündüz Düşüm'!DU16)</f>
        <v>0</v>
      </c>
      <c r="I7" s="2397"/>
      <c r="J7" s="2388">
        <f>IF('Gündüz Düşüm'!DX16="X",0,'Gündüz Düşüm'!DW16)</f>
        <v>0</v>
      </c>
      <c r="K7" s="2397"/>
      <c r="L7" s="2388">
        <f>IF('Gündüz Düşüm'!DZ16="X",0,'Gündüz Düşüm'!DY16)</f>
        <v>0</v>
      </c>
      <c r="M7" s="2397"/>
      <c r="N7" s="2388">
        <f>IF('Gündüz Düşüm'!EB16="X",0,'Gündüz Düşüm'!EA16)</f>
        <v>0</v>
      </c>
      <c r="O7" s="2397"/>
      <c r="P7" s="2388">
        <f>IF('Gündüz Düşüm'!ED16="X",0,'Gündüz Düşüm'!EC16)</f>
        <v>0</v>
      </c>
      <c r="Q7" s="2397"/>
      <c r="R7" s="2388">
        <f>IF('Gündüz Düşüm'!EF16="X",0,'Gündüz Düşüm'!EE16)</f>
        <v>0</v>
      </c>
      <c r="S7" s="2397"/>
      <c r="T7" s="2388">
        <f>IF('Gündüz Düşüm'!EH16="X",0,'Gündüz Düşüm'!EG16)</f>
        <v>0</v>
      </c>
      <c r="U7" s="2397"/>
      <c r="V7" s="2388">
        <f>IF('Gündüz Düşüm'!EJ16="X",0,'Gündüz Düşüm'!EI16)</f>
        <v>0</v>
      </c>
      <c r="W7" s="2397"/>
      <c r="X7" s="2388">
        <f>IF('Gündüz Düşüm'!EL16="X",0,'Gündüz Düşüm'!EK16)</f>
        <v>0</v>
      </c>
      <c r="Y7" s="2397"/>
      <c r="Z7" s="2388">
        <f>IF('Gündüz Düşüm'!EN16="X",0,'Gündüz Düşüm'!EM16)</f>
        <v>0</v>
      </c>
      <c r="AA7" s="2397"/>
      <c r="AB7" s="2388">
        <f>IF('Gündüz Düşüm'!EP16="X",0,'Gündüz Düşüm'!EO16)</f>
        <v>0</v>
      </c>
      <c r="AC7" s="2397"/>
      <c r="AD7" s="2388">
        <f>IF('Gündüz Düşüm'!ER16="X",0,'Gündüz Düşüm'!EQ16)</f>
        <v>0</v>
      </c>
      <c r="AE7" s="2397"/>
      <c r="AF7" s="2388">
        <f>IF('Gündüz Düşüm'!ET16="X",0,'Gündüz Düşüm'!ES16)</f>
        <v>0</v>
      </c>
      <c r="AG7" s="2397"/>
      <c r="AH7" s="2388">
        <f>IF('Gündüz Düşüm'!EV16="X",0,'Gündüz Düşüm'!EU16)</f>
        <v>0</v>
      </c>
      <c r="AI7" s="2397"/>
      <c r="AJ7" s="2388">
        <f>IF('Gündüz Düşüm'!EX16="X",0,'Gündüz Düşüm'!EW16)</f>
        <v>0</v>
      </c>
      <c r="AK7" s="2397"/>
      <c r="AL7" s="2388">
        <f>IF('Gündüz Düşüm'!EZ16="X",0,'Gündüz Düşüm'!EY16)</f>
        <v>0</v>
      </c>
      <c r="AM7" s="2397"/>
      <c r="AN7" s="2388">
        <f>IF('Gündüz Düşüm'!FB16="X",0,'Gündüz Düşüm'!FA16)</f>
        <v>0</v>
      </c>
      <c r="AO7" s="2397"/>
      <c r="AP7" s="2388">
        <f>IF('Gündüz Düşüm'!FD16="X",0,'Gündüz Düşüm'!FC16)</f>
        <v>0</v>
      </c>
      <c r="AQ7" s="2397"/>
      <c r="AR7" s="2388">
        <f>IF('Gündüz Düşüm'!FF16="X",0,'Gündüz Düşüm'!FE16)</f>
        <v>0</v>
      </c>
      <c r="AS7" s="2397"/>
      <c r="AT7" s="2388">
        <f>IF('Gündüz Düşüm'!FH16="X",0,'Gündüz Düşüm'!FG16)</f>
        <v>0</v>
      </c>
      <c r="AU7" s="2397"/>
      <c r="AV7" s="2388">
        <f>IF('Gündüz Düşüm'!FJ16="X",0,'Gündüz Düşüm'!FI16)</f>
        <v>0</v>
      </c>
      <c r="AW7" s="2397"/>
      <c r="AX7" s="2388">
        <f>IF('Gündüz Düşüm'!FL16="X",0,'Gündüz Düşüm'!FK16)</f>
        <v>0</v>
      </c>
      <c r="AY7" s="2397"/>
      <c r="AZ7" s="2388">
        <f>IF('Gündüz Düşüm'!FN16="X",0,'Gündüz Düşüm'!FM16)</f>
        <v>0</v>
      </c>
      <c r="BA7" s="2397"/>
      <c r="BB7" s="2388">
        <f>IF('Gündüz Düşüm'!FP16="X",0,'Gündüz Düşüm'!FO16)</f>
        <v>0</v>
      </c>
      <c r="BC7" s="2397"/>
      <c r="BD7" s="2388">
        <f>IF('Gündüz Düşüm'!FR16="X",0,'Gündüz Düşüm'!FQ16)</f>
        <v>0</v>
      </c>
      <c r="BE7" s="2397"/>
      <c r="BF7" s="2388">
        <f>IF('Gündüz Düşüm'!FT16="X",0,'Gündüz Düşüm'!FS16)</f>
        <v>0</v>
      </c>
      <c r="BG7" s="2397"/>
      <c r="BH7" s="2388">
        <f>IF('Gündüz Düşüm'!FV16="X",0,'Gündüz Düşüm'!FU16)</f>
        <v>0</v>
      </c>
      <c r="BI7" s="2397"/>
      <c r="BJ7" s="2388">
        <f>IF('Gündüz Düşüm'!FX16="X",0,'Gündüz Düşüm'!FW16)</f>
        <v>0</v>
      </c>
      <c r="BK7" s="2397"/>
      <c r="BL7" s="2388">
        <f>IF('Gündüz Düşüm'!FZ16="X",0,'Gündüz Düşüm'!FY16)</f>
        <v>0</v>
      </c>
      <c r="BM7" s="2397"/>
      <c r="BN7" s="2388">
        <f>IF('Gündüz Düşüm'!GB16="X",0,'Gündüz Düşüm'!GA16)</f>
        <v>0</v>
      </c>
      <c r="BO7" s="2397"/>
      <c r="BP7" s="2388">
        <f>IF('Gündüz Düşüm'!GD16="X",0,'Gündüz Düşüm'!GC16)</f>
        <v>0</v>
      </c>
      <c r="BQ7" s="2397"/>
      <c r="BR7" s="2388">
        <f>IF('Gündüz Düşüm'!GF16="X",0,'Gündüz Düşüm'!GE16)</f>
        <v>0</v>
      </c>
      <c r="BS7" s="2397"/>
      <c r="BT7" s="2388">
        <f>IF('Gündüz Düşüm'!GH16="X",0,'Gündüz Düşüm'!GG16)</f>
        <v>0</v>
      </c>
      <c r="BU7" s="2389"/>
    </row>
    <row r="8" spans="1:73" s="751" customFormat="1" ht="14.25" customHeight="1">
      <c r="A8" s="353"/>
      <c r="B8" s="5146"/>
      <c r="C8" s="2380" t="s">
        <v>8</v>
      </c>
      <c r="D8" s="2390">
        <f>IF('Gündüz Düşüm'!DR17="X",0,'Gündüz Düşüm'!DQ17)</f>
        <v>0</v>
      </c>
      <c r="E8" s="2377"/>
      <c r="F8" s="2386">
        <f>IF('Gündüz Düşüm'!DT17="X",0,'Gündüz Düşüm'!DS17)</f>
        <v>0</v>
      </c>
      <c r="G8" s="2377"/>
      <c r="H8" s="2386">
        <f>IF('Gündüz Düşüm'!DV17="X",0,'Gündüz Düşüm'!DU17)</f>
        <v>0</v>
      </c>
      <c r="I8" s="2377"/>
      <c r="J8" s="2386">
        <f>IF('Gündüz Düşüm'!DX17="X",0,'Gündüz Düşüm'!DW17)</f>
        <v>0</v>
      </c>
      <c r="K8" s="2377"/>
      <c r="L8" s="2386">
        <f>IF('Gündüz Düşüm'!DZ17="X",0,'Gündüz Düşüm'!DY17)</f>
        <v>0</v>
      </c>
      <c r="M8" s="2377"/>
      <c r="N8" s="2386">
        <f>IF('Gündüz Düşüm'!EB17="X",0,'Gündüz Düşüm'!EA17)</f>
        <v>0</v>
      </c>
      <c r="O8" s="2377"/>
      <c r="P8" s="2386">
        <f>IF('Gündüz Düşüm'!ED17="X",0,'Gündüz Düşüm'!EC17)</f>
        <v>0</v>
      </c>
      <c r="Q8" s="2377"/>
      <c r="R8" s="2386">
        <f>IF('Gündüz Düşüm'!EF17="X",0,'Gündüz Düşüm'!EE17)</f>
        <v>0</v>
      </c>
      <c r="S8" s="2377"/>
      <c r="T8" s="2386">
        <f>IF('Gündüz Düşüm'!EH17="X",0,'Gündüz Düşüm'!EG17)</f>
        <v>0</v>
      </c>
      <c r="U8" s="2377"/>
      <c r="V8" s="2386">
        <f>IF('Gündüz Düşüm'!EJ17="X",0,'Gündüz Düşüm'!EI17)</f>
        <v>0</v>
      </c>
      <c r="W8" s="2377"/>
      <c r="X8" s="2386">
        <f>IF('Gündüz Düşüm'!EL17="X",0,'Gündüz Düşüm'!EK17)</f>
        <v>0</v>
      </c>
      <c r="Y8" s="2377"/>
      <c r="Z8" s="2386">
        <f>IF('Gündüz Düşüm'!EN17="X",0,'Gündüz Düşüm'!EM17)</f>
        <v>0</v>
      </c>
      <c r="AA8" s="2377"/>
      <c r="AB8" s="2386">
        <f>IF('Gündüz Düşüm'!EP17="X",0,'Gündüz Düşüm'!EO17)</f>
        <v>0</v>
      </c>
      <c r="AC8" s="2377"/>
      <c r="AD8" s="2386">
        <f>IF('Gündüz Düşüm'!ER17="X",0,'Gündüz Düşüm'!EQ17)</f>
        <v>0</v>
      </c>
      <c r="AE8" s="2377"/>
      <c r="AF8" s="2386">
        <f>IF('Gündüz Düşüm'!ET17="X",0,'Gündüz Düşüm'!ES17)</f>
        <v>0</v>
      </c>
      <c r="AG8" s="2377"/>
      <c r="AH8" s="2386">
        <f>IF('Gündüz Düşüm'!EV17="X",0,'Gündüz Düşüm'!EU17)</f>
        <v>0</v>
      </c>
      <c r="AI8" s="2377"/>
      <c r="AJ8" s="2386">
        <f>IF('Gündüz Düşüm'!EX17="X",0,'Gündüz Düşüm'!EW17)</f>
        <v>0</v>
      </c>
      <c r="AK8" s="2377"/>
      <c r="AL8" s="2386">
        <f>IF('Gündüz Düşüm'!EZ17="X",0,'Gündüz Düşüm'!EY17)</f>
        <v>0</v>
      </c>
      <c r="AM8" s="2377"/>
      <c r="AN8" s="2386">
        <f>IF('Gündüz Düşüm'!FB17="X",0,'Gündüz Düşüm'!FA17)</f>
        <v>0</v>
      </c>
      <c r="AO8" s="2377"/>
      <c r="AP8" s="2386">
        <f>IF('Gündüz Düşüm'!FD17="X",0,'Gündüz Düşüm'!FC17)</f>
        <v>0</v>
      </c>
      <c r="AQ8" s="2377"/>
      <c r="AR8" s="2386">
        <f>IF('Gündüz Düşüm'!FF17="X",0,'Gündüz Düşüm'!FE17)</f>
        <v>0</v>
      </c>
      <c r="AS8" s="2377"/>
      <c r="AT8" s="2386">
        <f>IF('Gündüz Düşüm'!FH17="X",0,'Gündüz Düşüm'!FG17)</f>
        <v>0</v>
      </c>
      <c r="AU8" s="2377"/>
      <c r="AV8" s="2386">
        <f>IF('Gündüz Düşüm'!FJ17="X",0,'Gündüz Düşüm'!FI17)</f>
        <v>0</v>
      </c>
      <c r="AW8" s="2377"/>
      <c r="AX8" s="2386">
        <f>IF('Gündüz Düşüm'!FL17="X",0,'Gündüz Düşüm'!FK17)</f>
        <v>0</v>
      </c>
      <c r="AY8" s="2377"/>
      <c r="AZ8" s="2386">
        <f>IF('Gündüz Düşüm'!FN17="X",0,'Gündüz Düşüm'!FM17)</f>
        <v>0</v>
      </c>
      <c r="BA8" s="2377"/>
      <c r="BB8" s="2386">
        <f>IF('Gündüz Düşüm'!FP17="X",0,'Gündüz Düşüm'!FO17)</f>
        <v>0</v>
      </c>
      <c r="BC8" s="2377"/>
      <c r="BD8" s="2386">
        <f>IF('Gündüz Düşüm'!FR17="X",0,'Gündüz Düşüm'!FQ17)</f>
        <v>0</v>
      </c>
      <c r="BE8" s="2377"/>
      <c r="BF8" s="2386">
        <f>IF('Gündüz Düşüm'!FT17="X",0,'Gündüz Düşüm'!FS17)</f>
        <v>0</v>
      </c>
      <c r="BG8" s="2377"/>
      <c r="BH8" s="2386">
        <f>IF('Gündüz Düşüm'!FV17="X",0,'Gündüz Düşüm'!FU17)</f>
        <v>0</v>
      </c>
      <c r="BI8" s="2377"/>
      <c r="BJ8" s="2386">
        <f>IF('Gündüz Düşüm'!FX17="X",0,'Gündüz Düşüm'!FW17)</f>
        <v>0</v>
      </c>
      <c r="BK8" s="2377"/>
      <c r="BL8" s="2386">
        <f>IF('Gündüz Düşüm'!FZ17="X",0,'Gündüz Düşüm'!FY17)</f>
        <v>0</v>
      </c>
      <c r="BM8" s="2377"/>
      <c r="BN8" s="2386">
        <f>IF('Gündüz Düşüm'!GB17="X",0,'Gündüz Düşüm'!GA17)</f>
        <v>0</v>
      </c>
      <c r="BO8" s="2377"/>
      <c r="BP8" s="2386">
        <f>IF('Gündüz Düşüm'!GD17="X",0,'Gündüz Düşüm'!GC17)</f>
        <v>0</v>
      </c>
      <c r="BQ8" s="2377"/>
      <c r="BR8" s="2386">
        <f>IF('Gündüz Düşüm'!GF17="X",0,'Gündüz Düşüm'!GE17)</f>
        <v>0</v>
      </c>
      <c r="BS8" s="2377"/>
      <c r="BT8" s="2386">
        <f>IF('Gündüz Düşüm'!GH17="X",0,'Gündüz Düşüm'!GG17)</f>
        <v>0</v>
      </c>
      <c r="BU8" s="2391"/>
    </row>
    <row r="9" spans="1:73" s="751" customFormat="1" ht="14.25" customHeight="1">
      <c r="A9" s="353"/>
      <c r="B9" s="5145" t="str">
        <f>'Gündüz Düşüm'!DO18</f>
        <v/>
      </c>
      <c r="C9" s="2381" t="s">
        <v>7</v>
      </c>
      <c r="D9" s="2392">
        <f>IF('Gündüz Düşüm'!DR18="X",0,'Gündüz Düşüm'!DQ18)</f>
        <v>0</v>
      </c>
      <c r="E9" s="2378"/>
      <c r="F9" s="2385">
        <f>IF('Gündüz Düşüm'!DT18="X",0,'Gündüz Düşüm'!DS18)</f>
        <v>0</v>
      </c>
      <c r="G9" s="2378"/>
      <c r="H9" s="2385">
        <f>IF('Gündüz Düşüm'!DV18="X",0,'Gündüz Düşüm'!DU18)</f>
        <v>0</v>
      </c>
      <c r="I9" s="2378"/>
      <c r="J9" s="2385">
        <f>IF('Gündüz Düşüm'!DX18="X",0,'Gündüz Düşüm'!DW18)</f>
        <v>0</v>
      </c>
      <c r="K9" s="2378"/>
      <c r="L9" s="2385">
        <f>IF('Gündüz Düşüm'!DZ18="X",0,'Gündüz Düşüm'!DY18)</f>
        <v>0</v>
      </c>
      <c r="M9" s="2378"/>
      <c r="N9" s="2385">
        <f>IF('Gündüz Düşüm'!EB18="X",0,'Gündüz Düşüm'!EA18)</f>
        <v>0</v>
      </c>
      <c r="O9" s="2378"/>
      <c r="P9" s="2385">
        <f>IF('Gündüz Düşüm'!ED18="X",0,'Gündüz Düşüm'!EC18)</f>
        <v>0</v>
      </c>
      <c r="Q9" s="2378"/>
      <c r="R9" s="2385">
        <f>IF('Gündüz Düşüm'!EF18="X",0,'Gündüz Düşüm'!EE18)</f>
        <v>0</v>
      </c>
      <c r="S9" s="2378"/>
      <c r="T9" s="2385">
        <f>IF('Gündüz Düşüm'!EH18="X",0,'Gündüz Düşüm'!EG18)</f>
        <v>0</v>
      </c>
      <c r="U9" s="2378"/>
      <c r="V9" s="2385">
        <f>IF('Gündüz Düşüm'!EJ18="X",0,'Gündüz Düşüm'!EI18)</f>
        <v>0</v>
      </c>
      <c r="W9" s="2378"/>
      <c r="X9" s="2385">
        <f>IF('Gündüz Düşüm'!EL18="X",0,'Gündüz Düşüm'!EK18)</f>
        <v>0</v>
      </c>
      <c r="Y9" s="2378"/>
      <c r="Z9" s="2385">
        <f>IF('Gündüz Düşüm'!EN18="X",0,'Gündüz Düşüm'!EM18)</f>
        <v>0</v>
      </c>
      <c r="AA9" s="2378"/>
      <c r="AB9" s="2385">
        <f>IF('Gündüz Düşüm'!EP18="X",0,'Gündüz Düşüm'!EO18)</f>
        <v>0</v>
      </c>
      <c r="AC9" s="2378"/>
      <c r="AD9" s="2385">
        <f>IF('Gündüz Düşüm'!ER18="X",0,'Gündüz Düşüm'!EQ18)</f>
        <v>0</v>
      </c>
      <c r="AE9" s="2378"/>
      <c r="AF9" s="2385">
        <f>IF('Gündüz Düşüm'!ET18="X",0,'Gündüz Düşüm'!ES18)</f>
        <v>0</v>
      </c>
      <c r="AG9" s="2378"/>
      <c r="AH9" s="2385">
        <f>IF('Gündüz Düşüm'!EV18="X",0,'Gündüz Düşüm'!EU18)</f>
        <v>0</v>
      </c>
      <c r="AI9" s="2378"/>
      <c r="AJ9" s="2385">
        <f>IF('Gündüz Düşüm'!EX18="X",0,'Gündüz Düşüm'!EW18)</f>
        <v>0</v>
      </c>
      <c r="AK9" s="2378"/>
      <c r="AL9" s="2385">
        <f>IF('Gündüz Düşüm'!EZ18="X",0,'Gündüz Düşüm'!EY18)</f>
        <v>0</v>
      </c>
      <c r="AM9" s="2378"/>
      <c r="AN9" s="2385">
        <f>IF('Gündüz Düşüm'!FB18="X",0,'Gündüz Düşüm'!FA18)</f>
        <v>0</v>
      </c>
      <c r="AO9" s="2378"/>
      <c r="AP9" s="2385">
        <f>IF('Gündüz Düşüm'!FD18="X",0,'Gündüz Düşüm'!FC18)</f>
        <v>0</v>
      </c>
      <c r="AQ9" s="2378"/>
      <c r="AR9" s="2385">
        <f>IF('Gündüz Düşüm'!FF18="X",0,'Gündüz Düşüm'!FE18)</f>
        <v>0</v>
      </c>
      <c r="AS9" s="2378"/>
      <c r="AT9" s="2385">
        <f>IF('Gündüz Düşüm'!FH18="X",0,'Gündüz Düşüm'!FG18)</f>
        <v>0</v>
      </c>
      <c r="AU9" s="2378"/>
      <c r="AV9" s="2385">
        <f>IF('Gündüz Düşüm'!FJ18="X",0,'Gündüz Düşüm'!FI18)</f>
        <v>0</v>
      </c>
      <c r="AW9" s="2378"/>
      <c r="AX9" s="2385">
        <f>IF('Gündüz Düşüm'!FL18="X",0,'Gündüz Düşüm'!FK18)</f>
        <v>0</v>
      </c>
      <c r="AY9" s="2378"/>
      <c r="AZ9" s="2385">
        <f>IF('Gündüz Düşüm'!FN18="X",0,'Gündüz Düşüm'!FM18)</f>
        <v>0</v>
      </c>
      <c r="BA9" s="2378"/>
      <c r="BB9" s="2385">
        <f>IF('Gündüz Düşüm'!FP18="X",0,'Gündüz Düşüm'!FO18)</f>
        <v>0</v>
      </c>
      <c r="BC9" s="2378"/>
      <c r="BD9" s="2385">
        <f>IF('Gündüz Düşüm'!FR18="X",0,'Gündüz Düşüm'!FQ18)</f>
        <v>0</v>
      </c>
      <c r="BE9" s="2378"/>
      <c r="BF9" s="2385">
        <f>IF('Gündüz Düşüm'!FT18="X",0,'Gündüz Düşüm'!FS18)</f>
        <v>0</v>
      </c>
      <c r="BG9" s="2378"/>
      <c r="BH9" s="2385">
        <f>IF('Gündüz Düşüm'!FV18="X",0,'Gündüz Düşüm'!FU18)</f>
        <v>0</v>
      </c>
      <c r="BI9" s="2378"/>
      <c r="BJ9" s="2385">
        <f>IF('Gündüz Düşüm'!FX18="X",0,'Gündüz Düşüm'!FW18)</f>
        <v>0</v>
      </c>
      <c r="BK9" s="2378"/>
      <c r="BL9" s="2385">
        <f>IF('Gündüz Düşüm'!FZ18="X",0,'Gündüz Düşüm'!FY18)</f>
        <v>0</v>
      </c>
      <c r="BM9" s="2378"/>
      <c r="BN9" s="2385">
        <f>IF('Gündüz Düşüm'!GB18="X",0,'Gündüz Düşüm'!GA18)</f>
        <v>0</v>
      </c>
      <c r="BO9" s="2378"/>
      <c r="BP9" s="2385">
        <f>IF('Gündüz Düşüm'!GD18="X",0,'Gündüz Düşüm'!GC18)</f>
        <v>0</v>
      </c>
      <c r="BQ9" s="2378"/>
      <c r="BR9" s="2385">
        <f>IF('Gündüz Düşüm'!GF18="X",0,'Gündüz Düşüm'!GE18)</f>
        <v>0</v>
      </c>
      <c r="BS9" s="2378"/>
      <c r="BT9" s="2385">
        <f>IF('Gündüz Düşüm'!GH18="X",0,'Gündüz Düşüm'!GG18)</f>
        <v>0</v>
      </c>
      <c r="BU9" s="2393"/>
    </row>
    <row r="10" spans="1:73" s="751" customFormat="1" ht="14.25" customHeight="1">
      <c r="A10" s="353"/>
      <c r="B10" s="5146"/>
      <c r="C10" s="2380" t="s">
        <v>8</v>
      </c>
      <c r="D10" s="2390">
        <f>IF('Gündüz Düşüm'!DR19="X",0,'Gündüz Düşüm'!DQ19)</f>
        <v>0</v>
      </c>
      <c r="E10" s="2377"/>
      <c r="F10" s="2386">
        <f>IF('Gündüz Düşüm'!DT19="X",0,'Gündüz Düşüm'!DS19)</f>
        <v>0</v>
      </c>
      <c r="G10" s="2377"/>
      <c r="H10" s="2386">
        <f>IF('Gündüz Düşüm'!DV19="X",0,'Gündüz Düşüm'!DU19)</f>
        <v>0</v>
      </c>
      <c r="I10" s="2377"/>
      <c r="J10" s="2386">
        <f>IF('Gündüz Düşüm'!DX19="X",0,'Gündüz Düşüm'!DW19)</f>
        <v>0</v>
      </c>
      <c r="K10" s="2377"/>
      <c r="L10" s="2386">
        <f>IF('Gündüz Düşüm'!DZ19="X",0,'Gündüz Düşüm'!DY19)</f>
        <v>0</v>
      </c>
      <c r="M10" s="2377"/>
      <c r="N10" s="2386">
        <f>IF('Gündüz Düşüm'!EB19="X",0,'Gündüz Düşüm'!EA19)</f>
        <v>0</v>
      </c>
      <c r="O10" s="2377"/>
      <c r="P10" s="2386">
        <f>IF('Gündüz Düşüm'!ED19="X",0,'Gündüz Düşüm'!EC19)</f>
        <v>0</v>
      </c>
      <c r="Q10" s="2377"/>
      <c r="R10" s="2386">
        <f>IF('Gündüz Düşüm'!EF19="X",0,'Gündüz Düşüm'!EE19)</f>
        <v>0</v>
      </c>
      <c r="S10" s="2377"/>
      <c r="T10" s="2386">
        <f>IF('Gündüz Düşüm'!EH19="X",0,'Gündüz Düşüm'!EG19)</f>
        <v>0</v>
      </c>
      <c r="U10" s="2377"/>
      <c r="V10" s="2386">
        <f>IF('Gündüz Düşüm'!EJ19="X",0,'Gündüz Düşüm'!EI19)</f>
        <v>0</v>
      </c>
      <c r="W10" s="2377"/>
      <c r="X10" s="2386">
        <f>IF('Gündüz Düşüm'!EL19="X",0,'Gündüz Düşüm'!EK19)</f>
        <v>0</v>
      </c>
      <c r="Y10" s="2377"/>
      <c r="Z10" s="2386">
        <f>IF('Gündüz Düşüm'!EN19="X",0,'Gündüz Düşüm'!EM19)</f>
        <v>0</v>
      </c>
      <c r="AA10" s="2377"/>
      <c r="AB10" s="2386">
        <f>IF('Gündüz Düşüm'!EP19="X",0,'Gündüz Düşüm'!EO19)</f>
        <v>0</v>
      </c>
      <c r="AC10" s="2377"/>
      <c r="AD10" s="2386">
        <f>IF('Gündüz Düşüm'!ER19="X",0,'Gündüz Düşüm'!EQ19)</f>
        <v>0</v>
      </c>
      <c r="AE10" s="2377"/>
      <c r="AF10" s="2386">
        <f>IF('Gündüz Düşüm'!ET19="X",0,'Gündüz Düşüm'!ES19)</f>
        <v>0</v>
      </c>
      <c r="AG10" s="2377"/>
      <c r="AH10" s="2386">
        <f>IF('Gündüz Düşüm'!EV19="X",0,'Gündüz Düşüm'!EU19)</f>
        <v>0</v>
      </c>
      <c r="AI10" s="2377"/>
      <c r="AJ10" s="2386">
        <f>IF('Gündüz Düşüm'!EX19="X",0,'Gündüz Düşüm'!EW19)</f>
        <v>0</v>
      </c>
      <c r="AK10" s="2377"/>
      <c r="AL10" s="2386">
        <f>IF('Gündüz Düşüm'!EZ19="X",0,'Gündüz Düşüm'!EY19)</f>
        <v>0</v>
      </c>
      <c r="AM10" s="2377"/>
      <c r="AN10" s="2386">
        <f>IF('Gündüz Düşüm'!FB19="X",0,'Gündüz Düşüm'!FA19)</f>
        <v>0</v>
      </c>
      <c r="AO10" s="2377"/>
      <c r="AP10" s="2386">
        <f>IF('Gündüz Düşüm'!FD19="X",0,'Gündüz Düşüm'!FC19)</f>
        <v>0</v>
      </c>
      <c r="AQ10" s="2377"/>
      <c r="AR10" s="2386">
        <f>IF('Gündüz Düşüm'!FF19="X",0,'Gündüz Düşüm'!FE19)</f>
        <v>0</v>
      </c>
      <c r="AS10" s="2377"/>
      <c r="AT10" s="2386">
        <f>IF('Gündüz Düşüm'!FH19="X",0,'Gündüz Düşüm'!FG19)</f>
        <v>0</v>
      </c>
      <c r="AU10" s="2377"/>
      <c r="AV10" s="2386">
        <f>IF('Gündüz Düşüm'!FJ19="X",0,'Gündüz Düşüm'!FI19)</f>
        <v>0</v>
      </c>
      <c r="AW10" s="2377"/>
      <c r="AX10" s="2386">
        <f>IF('Gündüz Düşüm'!FL19="X",0,'Gündüz Düşüm'!FK19)</f>
        <v>0</v>
      </c>
      <c r="AY10" s="2377"/>
      <c r="AZ10" s="2386">
        <f>IF('Gündüz Düşüm'!FN19="X",0,'Gündüz Düşüm'!FM19)</f>
        <v>0</v>
      </c>
      <c r="BA10" s="2377"/>
      <c r="BB10" s="2386">
        <f>IF('Gündüz Düşüm'!FP19="X",0,'Gündüz Düşüm'!FO19)</f>
        <v>0</v>
      </c>
      <c r="BC10" s="2377"/>
      <c r="BD10" s="2386">
        <f>IF('Gündüz Düşüm'!FR19="X",0,'Gündüz Düşüm'!FQ19)</f>
        <v>0</v>
      </c>
      <c r="BE10" s="2377"/>
      <c r="BF10" s="2386">
        <f>IF('Gündüz Düşüm'!FT19="X",0,'Gündüz Düşüm'!FS19)</f>
        <v>0</v>
      </c>
      <c r="BG10" s="2377"/>
      <c r="BH10" s="2386">
        <f>IF('Gündüz Düşüm'!FV19="X",0,'Gündüz Düşüm'!FU19)</f>
        <v>0</v>
      </c>
      <c r="BI10" s="2377"/>
      <c r="BJ10" s="2386">
        <f>IF('Gündüz Düşüm'!FX19="X",0,'Gündüz Düşüm'!FW19)</f>
        <v>0</v>
      </c>
      <c r="BK10" s="2377"/>
      <c r="BL10" s="2386">
        <f>IF('Gündüz Düşüm'!FZ19="X",0,'Gündüz Düşüm'!FY19)</f>
        <v>0</v>
      </c>
      <c r="BM10" s="2377"/>
      <c r="BN10" s="2386">
        <f>IF('Gündüz Düşüm'!GB19="X",0,'Gündüz Düşüm'!GA19)</f>
        <v>0</v>
      </c>
      <c r="BO10" s="2377"/>
      <c r="BP10" s="2386">
        <f>IF('Gündüz Düşüm'!GD19="X",0,'Gündüz Düşüm'!GC19)</f>
        <v>0</v>
      </c>
      <c r="BQ10" s="2377"/>
      <c r="BR10" s="2386">
        <f>IF('Gündüz Düşüm'!GF19="X",0,'Gündüz Düşüm'!GE19)</f>
        <v>0</v>
      </c>
      <c r="BS10" s="2377"/>
      <c r="BT10" s="2386">
        <f>IF('Gündüz Düşüm'!GH19="X",0,'Gündüz Düşüm'!GG19)</f>
        <v>0</v>
      </c>
      <c r="BU10" s="2391"/>
    </row>
    <row r="11" spans="1:73" s="751" customFormat="1" ht="14.25" customHeight="1">
      <c r="A11" s="353"/>
      <c r="B11" s="5145" t="str">
        <f>'Gündüz Düşüm'!DO20</f>
        <v/>
      </c>
      <c r="C11" s="2381" t="s">
        <v>7</v>
      </c>
      <c r="D11" s="2392">
        <f>IF('Gündüz Düşüm'!DR20="X",0,'Gündüz Düşüm'!DQ20)</f>
        <v>0</v>
      </c>
      <c r="E11" s="2378"/>
      <c r="F11" s="2385">
        <f>IF('Gündüz Düşüm'!DT20="X",0,'Gündüz Düşüm'!DS20)</f>
        <v>0</v>
      </c>
      <c r="G11" s="2378"/>
      <c r="H11" s="2385">
        <f>IF('Gündüz Düşüm'!DV20="X",0,'Gündüz Düşüm'!DU20)</f>
        <v>0</v>
      </c>
      <c r="I11" s="2378"/>
      <c r="J11" s="2385">
        <f>IF('Gündüz Düşüm'!DX20="X",0,'Gündüz Düşüm'!DW20)</f>
        <v>0</v>
      </c>
      <c r="K11" s="2378"/>
      <c r="L11" s="2385">
        <f>IF('Gündüz Düşüm'!DZ20="X",0,'Gündüz Düşüm'!DY20)</f>
        <v>0</v>
      </c>
      <c r="M11" s="2378"/>
      <c r="N11" s="2385">
        <f>IF('Gündüz Düşüm'!EB20="X",0,'Gündüz Düşüm'!EA20)</f>
        <v>0</v>
      </c>
      <c r="O11" s="2378"/>
      <c r="P11" s="2385">
        <f>IF('Gündüz Düşüm'!ED20="X",0,'Gündüz Düşüm'!EC20)</f>
        <v>0</v>
      </c>
      <c r="Q11" s="2378"/>
      <c r="R11" s="2385">
        <f>IF('Gündüz Düşüm'!EF20="X",0,'Gündüz Düşüm'!EE20)</f>
        <v>0</v>
      </c>
      <c r="S11" s="2378"/>
      <c r="T11" s="2385">
        <f>IF('Gündüz Düşüm'!EH20="X",0,'Gündüz Düşüm'!EG20)</f>
        <v>0</v>
      </c>
      <c r="U11" s="2378"/>
      <c r="V11" s="2385">
        <f>IF('Gündüz Düşüm'!EJ20="X",0,'Gündüz Düşüm'!EI20)</f>
        <v>0</v>
      </c>
      <c r="W11" s="2378"/>
      <c r="X11" s="2385">
        <f>IF('Gündüz Düşüm'!EL20="X",0,'Gündüz Düşüm'!EK20)</f>
        <v>0</v>
      </c>
      <c r="Y11" s="2378"/>
      <c r="Z11" s="2385">
        <f>IF('Gündüz Düşüm'!EN20="X",0,'Gündüz Düşüm'!EM20)</f>
        <v>0</v>
      </c>
      <c r="AA11" s="2378"/>
      <c r="AB11" s="2385">
        <f>IF('Gündüz Düşüm'!EP20="X",0,'Gündüz Düşüm'!EO20)</f>
        <v>0</v>
      </c>
      <c r="AC11" s="2378"/>
      <c r="AD11" s="2385">
        <f>IF('Gündüz Düşüm'!ER20="X",0,'Gündüz Düşüm'!EQ20)</f>
        <v>0</v>
      </c>
      <c r="AE11" s="2378"/>
      <c r="AF11" s="2385">
        <f>IF('Gündüz Düşüm'!ET20="X",0,'Gündüz Düşüm'!ES20)</f>
        <v>0</v>
      </c>
      <c r="AG11" s="2378"/>
      <c r="AH11" s="2385">
        <f>IF('Gündüz Düşüm'!EV20="X",0,'Gündüz Düşüm'!EU20)</f>
        <v>0</v>
      </c>
      <c r="AI11" s="2378"/>
      <c r="AJ11" s="2385">
        <f>IF('Gündüz Düşüm'!EX20="X",0,'Gündüz Düşüm'!EW20)</f>
        <v>0</v>
      </c>
      <c r="AK11" s="2378"/>
      <c r="AL11" s="2385">
        <f>IF('Gündüz Düşüm'!EZ20="X",0,'Gündüz Düşüm'!EY20)</f>
        <v>0</v>
      </c>
      <c r="AM11" s="2378"/>
      <c r="AN11" s="2385">
        <f>IF('Gündüz Düşüm'!FB20="X",0,'Gündüz Düşüm'!FA20)</f>
        <v>0</v>
      </c>
      <c r="AO11" s="2378"/>
      <c r="AP11" s="2385">
        <f>IF('Gündüz Düşüm'!FD20="X",0,'Gündüz Düşüm'!FC20)</f>
        <v>0</v>
      </c>
      <c r="AQ11" s="2378"/>
      <c r="AR11" s="2385">
        <f>IF('Gündüz Düşüm'!FF20="X",0,'Gündüz Düşüm'!FE20)</f>
        <v>0</v>
      </c>
      <c r="AS11" s="2378"/>
      <c r="AT11" s="2385">
        <f>IF('Gündüz Düşüm'!FH20="X",0,'Gündüz Düşüm'!FG20)</f>
        <v>0</v>
      </c>
      <c r="AU11" s="2378"/>
      <c r="AV11" s="2385">
        <f>IF('Gündüz Düşüm'!FJ20="X",0,'Gündüz Düşüm'!FI20)</f>
        <v>0</v>
      </c>
      <c r="AW11" s="2378"/>
      <c r="AX11" s="2385">
        <f>IF('Gündüz Düşüm'!FL20="X",0,'Gündüz Düşüm'!FK20)</f>
        <v>0</v>
      </c>
      <c r="AY11" s="2378"/>
      <c r="AZ11" s="2385">
        <f>IF('Gündüz Düşüm'!FN20="X",0,'Gündüz Düşüm'!FM20)</f>
        <v>0</v>
      </c>
      <c r="BA11" s="2378"/>
      <c r="BB11" s="2385">
        <f>IF('Gündüz Düşüm'!FP20="X",0,'Gündüz Düşüm'!FO20)</f>
        <v>0</v>
      </c>
      <c r="BC11" s="2378"/>
      <c r="BD11" s="2385">
        <f>IF('Gündüz Düşüm'!FR20="X",0,'Gündüz Düşüm'!FQ20)</f>
        <v>0</v>
      </c>
      <c r="BE11" s="2378"/>
      <c r="BF11" s="2385">
        <f>IF('Gündüz Düşüm'!FT20="X",0,'Gündüz Düşüm'!FS20)</f>
        <v>0</v>
      </c>
      <c r="BG11" s="2378"/>
      <c r="BH11" s="2385">
        <f>IF('Gündüz Düşüm'!FV20="X",0,'Gündüz Düşüm'!FU20)</f>
        <v>0</v>
      </c>
      <c r="BI11" s="2378"/>
      <c r="BJ11" s="2385">
        <f>IF('Gündüz Düşüm'!FX20="X",0,'Gündüz Düşüm'!FW20)</f>
        <v>0</v>
      </c>
      <c r="BK11" s="2378"/>
      <c r="BL11" s="2385">
        <f>IF('Gündüz Düşüm'!FZ20="X",0,'Gündüz Düşüm'!FY20)</f>
        <v>0</v>
      </c>
      <c r="BM11" s="2378"/>
      <c r="BN11" s="2385">
        <f>IF('Gündüz Düşüm'!GB20="X",0,'Gündüz Düşüm'!GA20)</f>
        <v>0</v>
      </c>
      <c r="BO11" s="2378"/>
      <c r="BP11" s="2385">
        <f>IF('Gündüz Düşüm'!GD20="X",0,'Gündüz Düşüm'!GC20)</f>
        <v>0</v>
      </c>
      <c r="BQ11" s="2378"/>
      <c r="BR11" s="2385">
        <f>IF('Gündüz Düşüm'!GF20="X",0,'Gündüz Düşüm'!GE20)</f>
        <v>0</v>
      </c>
      <c r="BS11" s="2378"/>
      <c r="BT11" s="2385">
        <f>IF('Gündüz Düşüm'!GH20="X",0,'Gündüz Düşüm'!GG20)</f>
        <v>0</v>
      </c>
      <c r="BU11" s="2393"/>
    </row>
    <row r="12" spans="1:73" s="751" customFormat="1" ht="14.25" customHeight="1">
      <c r="A12" s="353"/>
      <c r="B12" s="5146"/>
      <c r="C12" s="2380" t="s">
        <v>8</v>
      </c>
      <c r="D12" s="2390">
        <f>IF('Gündüz Düşüm'!DR21="X",0,'Gündüz Düşüm'!DQ21)</f>
        <v>0</v>
      </c>
      <c r="E12" s="2377"/>
      <c r="F12" s="2386">
        <f>IF('Gündüz Düşüm'!DT21="X",0,'Gündüz Düşüm'!DS21)</f>
        <v>0</v>
      </c>
      <c r="G12" s="2377"/>
      <c r="H12" s="2386">
        <f>IF('Gündüz Düşüm'!DV21="X",0,'Gündüz Düşüm'!DU21)</f>
        <v>0</v>
      </c>
      <c r="I12" s="2377"/>
      <c r="J12" s="2386">
        <f>IF('Gündüz Düşüm'!DX21="X",0,'Gündüz Düşüm'!DW21)</f>
        <v>0</v>
      </c>
      <c r="K12" s="2377"/>
      <c r="L12" s="2386">
        <f>IF('Gündüz Düşüm'!DZ21="X",0,'Gündüz Düşüm'!DY21)</f>
        <v>0</v>
      </c>
      <c r="M12" s="2377"/>
      <c r="N12" s="2386">
        <f>IF('Gündüz Düşüm'!EB21="X",0,'Gündüz Düşüm'!EA21)</f>
        <v>0</v>
      </c>
      <c r="O12" s="2377"/>
      <c r="P12" s="2386">
        <f>IF('Gündüz Düşüm'!ED21="X",0,'Gündüz Düşüm'!EC21)</f>
        <v>0</v>
      </c>
      <c r="Q12" s="2377"/>
      <c r="R12" s="2386">
        <f>IF('Gündüz Düşüm'!EF21="X",0,'Gündüz Düşüm'!EE21)</f>
        <v>0</v>
      </c>
      <c r="S12" s="2377"/>
      <c r="T12" s="2386">
        <f>IF('Gündüz Düşüm'!EH21="X",0,'Gündüz Düşüm'!EG21)</f>
        <v>0</v>
      </c>
      <c r="U12" s="2377"/>
      <c r="V12" s="2386">
        <f>IF('Gündüz Düşüm'!EJ21="X",0,'Gündüz Düşüm'!EI21)</f>
        <v>0</v>
      </c>
      <c r="W12" s="2377"/>
      <c r="X12" s="2386">
        <f>IF('Gündüz Düşüm'!EL21="X",0,'Gündüz Düşüm'!EK21)</f>
        <v>0</v>
      </c>
      <c r="Y12" s="2377"/>
      <c r="Z12" s="2386">
        <f>IF('Gündüz Düşüm'!EN21="X",0,'Gündüz Düşüm'!EM21)</f>
        <v>0</v>
      </c>
      <c r="AA12" s="2377"/>
      <c r="AB12" s="2386">
        <f>IF('Gündüz Düşüm'!EP21="X",0,'Gündüz Düşüm'!EO21)</f>
        <v>0</v>
      </c>
      <c r="AC12" s="2377"/>
      <c r="AD12" s="2386">
        <f>IF('Gündüz Düşüm'!ER21="X",0,'Gündüz Düşüm'!EQ21)</f>
        <v>0</v>
      </c>
      <c r="AE12" s="2377"/>
      <c r="AF12" s="2386">
        <f>IF('Gündüz Düşüm'!ET21="X",0,'Gündüz Düşüm'!ES21)</f>
        <v>0</v>
      </c>
      <c r="AG12" s="2377"/>
      <c r="AH12" s="2386">
        <f>IF('Gündüz Düşüm'!EV21="X",0,'Gündüz Düşüm'!EU21)</f>
        <v>0</v>
      </c>
      <c r="AI12" s="2377"/>
      <c r="AJ12" s="2386">
        <f>IF('Gündüz Düşüm'!EX21="X",0,'Gündüz Düşüm'!EW21)</f>
        <v>0</v>
      </c>
      <c r="AK12" s="2377"/>
      <c r="AL12" s="2386">
        <f>IF('Gündüz Düşüm'!EZ21="X",0,'Gündüz Düşüm'!EY21)</f>
        <v>0</v>
      </c>
      <c r="AM12" s="2377"/>
      <c r="AN12" s="2386">
        <f>IF('Gündüz Düşüm'!FB21="X",0,'Gündüz Düşüm'!FA21)</f>
        <v>0</v>
      </c>
      <c r="AO12" s="2377"/>
      <c r="AP12" s="2386">
        <f>IF('Gündüz Düşüm'!FD21="X",0,'Gündüz Düşüm'!FC21)</f>
        <v>0</v>
      </c>
      <c r="AQ12" s="2377"/>
      <c r="AR12" s="2386">
        <f>IF('Gündüz Düşüm'!FF21="X",0,'Gündüz Düşüm'!FE21)</f>
        <v>0</v>
      </c>
      <c r="AS12" s="2377"/>
      <c r="AT12" s="2386">
        <f>IF('Gündüz Düşüm'!FH21="X",0,'Gündüz Düşüm'!FG21)</f>
        <v>0</v>
      </c>
      <c r="AU12" s="2377"/>
      <c r="AV12" s="2386">
        <f>IF('Gündüz Düşüm'!FJ21="X",0,'Gündüz Düşüm'!FI21)</f>
        <v>0</v>
      </c>
      <c r="AW12" s="2377"/>
      <c r="AX12" s="2386">
        <f>IF('Gündüz Düşüm'!FL21="X",0,'Gündüz Düşüm'!FK21)</f>
        <v>0</v>
      </c>
      <c r="AY12" s="2377"/>
      <c r="AZ12" s="2386">
        <f>IF('Gündüz Düşüm'!FN21="X",0,'Gündüz Düşüm'!FM21)</f>
        <v>0</v>
      </c>
      <c r="BA12" s="2377"/>
      <c r="BB12" s="2386">
        <f>IF('Gündüz Düşüm'!FP21="X",0,'Gündüz Düşüm'!FO21)</f>
        <v>0</v>
      </c>
      <c r="BC12" s="2377"/>
      <c r="BD12" s="2386">
        <f>IF('Gündüz Düşüm'!FR21="X",0,'Gündüz Düşüm'!FQ21)</f>
        <v>0</v>
      </c>
      <c r="BE12" s="2377"/>
      <c r="BF12" s="2386">
        <f>IF('Gündüz Düşüm'!FT21="X",0,'Gündüz Düşüm'!FS21)</f>
        <v>0</v>
      </c>
      <c r="BG12" s="2377"/>
      <c r="BH12" s="2386">
        <f>IF('Gündüz Düşüm'!FV21="X",0,'Gündüz Düşüm'!FU21)</f>
        <v>0</v>
      </c>
      <c r="BI12" s="2377"/>
      <c r="BJ12" s="2386">
        <f>IF('Gündüz Düşüm'!FX21="X",0,'Gündüz Düşüm'!FW21)</f>
        <v>0</v>
      </c>
      <c r="BK12" s="2377"/>
      <c r="BL12" s="2386">
        <f>IF('Gündüz Düşüm'!FZ21="X",0,'Gündüz Düşüm'!FY21)</f>
        <v>0</v>
      </c>
      <c r="BM12" s="2377"/>
      <c r="BN12" s="2386">
        <f>IF('Gündüz Düşüm'!GB21="X",0,'Gündüz Düşüm'!GA21)</f>
        <v>0</v>
      </c>
      <c r="BO12" s="2377"/>
      <c r="BP12" s="2386">
        <f>IF('Gündüz Düşüm'!GD21="X",0,'Gündüz Düşüm'!GC21)</f>
        <v>0</v>
      </c>
      <c r="BQ12" s="2377"/>
      <c r="BR12" s="2386">
        <f>IF('Gündüz Düşüm'!GF21="X",0,'Gündüz Düşüm'!GE21)</f>
        <v>0</v>
      </c>
      <c r="BS12" s="2377"/>
      <c r="BT12" s="2386">
        <f>IF('Gündüz Düşüm'!GH21="X",0,'Gündüz Düşüm'!GG21)</f>
        <v>0</v>
      </c>
      <c r="BU12" s="2391"/>
    </row>
    <row r="13" spans="1:73" s="751" customFormat="1" ht="14.25" customHeight="1">
      <c r="A13" s="353"/>
      <c r="B13" s="5145" t="str">
        <f>'Gündüz Düşüm'!DO22</f>
        <v/>
      </c>
      <c r="C13" s="2381" t="s">
        <v>7</v>
      </c>
      <c r="D13" s="2392">
        <f>IF('Gündüz Düşüm'!DR22="X",0,'Gündüz Düşüm'!DQ22)</f>
        <v>0</v>
      </c>
      <c r="E13" s="2378"/>
      <c r="F13" s="2385">
        <f>IF('Gündüz Düşüm'!DT22="X",0,'Gündüz Düşüm'!DS22)</f>
        <v>0</v>
      </c>
      <c r="G13" s="2378"/>
      <c r="H13" s="2385">
        <f>IF('Gündüz Düşüm'!DV22="X",0,'Gündüz Düşüm'!DU22)</f>
        <v>0</v>
      </c>
      <c r="I13" s="2378"/>
      <c r="J13" s="2385">
        <f>IF('Gündüz Düşüm'!DX22="X",0,'Gündüz Düşüm'!DW22)</f>
        <v>0</v>
      </c>
      <c r="K13" s="2378"/>
      <c r="L13" s="2385">
        <f>IF('Gündüz Düşüm'!DZ22="X",0,'Gündüz Düşüm'!DY22)</f>
        <v>0</v>
      </c>
      <c r="M13" s="2378"/>
      <c r="N13" s="2385">
        <f>IF('Gündüz Düşüm'!EB22="X",0,'Gündüz Düşüm'!EA22)</f>
        <v>0</v>
      </c>
      <c r="O13" s="2378"/>
      <c r="P13" s="2385">
        <f>IF('Gündüz Düşüm'!ED22="X",0,'Gündüz Düşüm'!EC22)</f>
        <v>0</v>
      </c>
      <c r="Q13" s="2378"/>
      <c r="R13" s="2385">
        <f>IF('Gündüz Düşüm'!EF22="X",0,'Gündüz Düşüm'!EE22)</f>
        <v>0</v>
      </c>
      <c r="S13" s="2378"/>
      <c r="T13" s="2385">
        <f>IF('Gündüz Düşüm'!EH22="X",0,'Gündüz Düşüm'!EG22)</f>
        <v>0</v>
      </c>
      <c r="U13" s="2378"/>
      <c r="V13" s="2385">
        <f>IF('Gündüz Düşüm'!EJ22="X",0,'Gündüz Düşüm'!EI22)</f>
        <v>0</v>
      </c>
      <c r="W13" s="2378"/>
      <c r="X13" s="2385">
        <f>IF('Gündüz Düşüm'!EL22="X",0,'Gündüz Düşüm'!EK22)</f>
        <v>0</v>
      </c>
      <c r="Y13" s="2378"/>
      <c r="Z13" s="2385">
        <f>IF('Gündüz Düşüm'!EN22="X",0,'Gündüz Düşüm'!EM22)</f>
        <v>0</v>
      </c>
      <c r="AA13" s="2378"/>
      <c r="AB13" s="2385">
        <f>IF('Gündüz Düşüm'!EP22="X",0,'Gündüz Düşüm'!EO22)</f>
        <v>0</v>
      </c>
      <c r="AC13" s="2378"/>
      <c r="AD13" s="2385">
        <f>IF('Gündüz Düşüm'!ER22="X",0,'Gündüz Düşüm'!EQ22)</f>
        <v>0</v>
      </c>
      <c r="AE13" s="2378"/>
      <c r="AF13" s="2385">
        <f>IF('Gündüz Düşüm'!ET22="X",0,'Gündüz Düşüm'!ES22)</f>
        <v>0</v>
      </c>
      <c r="AG13" s="2378"/>
      <c r="AH13" s="2385">
        <f>IF('Gündüz Düşüm'!EV22="X",0,'Gündüz Düşüm'!EU22)</f>
        <v>0</v>
      </c>
      <c r="AI13" s="2378"/>
      <c r="AJ13" s="2385">
        <f>IF('Gündüz Düşüm'!EX22="X",0,'Gündüz Düşüm'!EW22)</f>
        <v>0</v>
      </c>
      <c r="AK13" s="2378"/>
      <c r="AL13" s="2385">
        <f>IF('Gündüz Düşüm'!EZ22="X",0,'Gündüz Düşüm'!EY22)</f>
        <v>0</v>
      </c>
      <c r="AM13" s="2378"/>
      <c r="AN13" s="2385">
        <f>IF('Gündüz Düşüm'!FB22="X",0,'Gündüz Düşüm'!FA22)</f>
        <v>0</v>
      </c>
      <c r="AO13" s="2378"/>
      <c r="AP13" s="2385">
        <f>IF('Gündüz Düşüm'!FD22="X",0,'Gündüz Düşüm'!FC22)</f>
        <v>0</v>
      </c>
      <c r="AQ13" s="2378"/>
      <c r="AR13" s="2385">
        <f>IF('Gündüz Düşüm'!FF22="X",0,'Gündüz Düşüm'!FE22)</f>
        <v>0</v>
      </c>
      <c r="AS13" s="2378"/>
      <c r="AT13" s="2385">
        <f>IF('Gündüz Düşüm'!FH22="X",0,'Gündüz Düşüm'!FG22)</f>
        <v>0</v>
      </c>
      <c r="AU13" s="2378"/>
      <c r="AV13" s="2385">
        <f>IF('Gündüz Düşüm'!FJ22="X",0,'Gündüz Düşüm'!FI22)</f>
        <v>0</v>
      </c>
      <c r="AW13" s="2378"/>
      <c r="AX13" s="2385">
        <f>IF('Gündüz Düşüm'!FL22="X",0,'Gündüz Düşüm'!FK22)</f>
        <v>0</v>
      </c>
      <c r="AY13" s="2378"/>
      <c r="AZ13" s="2385">
        <f>IF('Gündüz Düşüm'!FN22="X",0,'Gündüz Düşüm'!FM22)</f>
        <v>0</v>
      </c>
      <c r="BA13" s="2378"/>
      <c r="BB13" s="2385">
        <f>IF('Gündüz Düşüm'!FP22="X",0,'Gündüz Düşüm'!FO22)</f>
        <v>0</v>
      </c>
      <c r="BC13" s="2378"/>
      <c r="BD13" s="2385">
        <f>IF('Gündüz Düşüm'!FR22="X",0,'Gündüz Düşüm'!FQ22)</f>
        <v>0</v>
      </c>
      <c r="BE13" s="2378"/>
      <c r="BF13" s="2385">
        <f>IF('Gündüz Düşüm'!FT22="X",0,'Gündüz Düşüm'!FS22)</f>
        <v>0</v>
      </c>
      <c r="BG13" s="2378"/>
      <c r="BH13" s="2385">
        <f>IF('Gündüz Düşüm'!FV22="X",0,'Gündüz Düşüm'!FU22)</f>
        <v>0</v>
      </c>
      <c r="BI13" s="2378"/>
      <c r="BJ13" s="2385">
        <f>IF('Gündüz Düşüm'!FX22="X",0,'Gündüz Düşüm'!FW22)</f>
        <v>0</v>
      </c>
      <c r="BK13" s="2378"/>
      <c r="BL13" s="2385">
        <f>IF('Gündüz Düşüm'!FZ22="X",0,'Gündüz Düşüm'!FY22)</f>
        <v>0</v>
      </c>
      <c r="BM13" s="2378"/>
      <c r="BN13" s="2385">
        <f>IF('Gündüz Düşüm'!GB22="X",0,'Gündüz Düşüm'!GA22)</f>
        <v>0</v>
      </c>
      <c r="BO13" s="2378"/>
      <c r="BP13" s="2385">
        <f>IF('Gündüz Düşüm'!GD22="X",0,'Gündüz Düşüm'!GC22)</f>
        <v>0</v>
      </c>
      <c r="BQ13" s="2378"/>
      <c r="BR13" s="2385">
        <f>IF('Gündüz Düşüm'!GF22="X",0,'Gündüz Düşüm'!GE22)</f>
        <v>0</v>
      </c>
      <c r="BS13" s="2378"/>
      <c r="BT13" s="2385">
        <f>IF('Gündüz Düşüm'!GH22="X",0,'Gündüz Düşüm'!GG22)</f>
        <v>0</v>
      </c>
      <c r="BU13" s="2393"/>
    </row>
    <row r="14" spans="1:73" s="751" customFormat="1" ht="14.25" customHeight="1">
      <c r="A14" s="353"/>
      <c r="B14" s="5146"/>
      <c r="C14" s="2380" t="s">
        <v>8</v>
      </c>
      <c r="D14" s="2390">
        <f>IF('Gündüz Düşüm'!DR23="X",0,'Gündüz Düşüm'!DQ23)</f>
        <v>0</v>
      </c>
      <c r="E14" s="2377"/>
      <c r="F14" s="2386">
        <f>IF('Gündüz Düşüm'!DT23="X",0,'Gündüz Düşüm'!DS23)</f>
        <v>0</v>
      </c>
      <c r="G14" s="2377"/>
      <c r="H14" s="2386">
        <f>IF('Gündüz Düşüm'!DV23="X",0,'Gündüz Düşüm'!DU23)</f>
        <v>0</v>
      </c>
      <c r="I14" s="2377"/>
      <c r="J14" s="2386">
        <f>IF('Gündüz Düşüm'!DX23="X",0,'Gündüz Düşüm'!DW23)</f>
        <v>0</v>
      </c>
      <c r="K14" s="2377"/>
      <c r="L14" s="2386">
        <f>IF('Gündüz Düşüm'!DZ23="X",0,'Gündüz Düşüm'!DY23)</f>
        <v>0</v>
      </c>
      <c r="M14" s="2377"/>
      <c r="N14" s="2386">
        <f>IF('Gündüz Düşüm'!EB23="X",0,'Gündüz Düşüm'!EA23)</f>
        <v>0</v>
      </c>
      <c r="O14" s="2377"/>
      <c r="P14" s="2386">
        <f>IF('Gündüz Düşüm'!ED23="X",0,'Gündüz Düşüm'!EC23)</f>
        <v>0</v>
      </c>
      <c r="Q14" s="2377"/>
      <c r="R14" s="2386">
        <f>IF('Gündüz Düşüm'!EF23="X",0,'Gündüz Düşüm'!EE23)</f>
        <v>0</v>
      </c>
      <c r="S14" s="2377"/>
      <c r="T14" s="2386">
        <f>IF('Gündüz Düşüm'!EH23="X",0,'Gündüz Düşüm'!EG23)</f>
        <v>0</v>
      </c>
      <c r="U14" s="2377"/>
      <c r="V14" s="2386">
        <f>IF('Gündüz Düşüm'!EJ23="X",0,'Gündüz Düşüm'!EI23)</f>
        <v>0</v>
      </c>
      <c r="W14" s="2377"/>
      <c r="X14" s="2386">
        <f>IF('Gündüz Düşüm'!EL23="X",0,'Gündüz Düşüm'!EK23)</f>
        <v>0</v>
      </c>
      <c r="Y14" s="2377"/>
      <c r="Z14" s="2386">
        <f>IF('Gündüz Düşüm'!EN23="X",0,'Gündüz Düşüm'!EM23)</f>
        <v>0</v>
      </c>
      <c r="AA14" s="2377"/>
      <c r="AB14" s="2386">
        <f>IF('Gündüz Düşüm'!EP23="X",0,'Gündüz Düşüm'!EO23)</f>
        <v>0</v>
      </c>
      <c r="AC14" s="2377"/>
      <c r="AD14" s="2386">
        <f>IF('Gündüz Düşüm'!ER23="X",0,'Gündüz Düşüm'!EQ23)</f>
        <v>0</v>
      </c>
      <c r="AE14" s="2377"/>
      <c r="AF14" s="2386">
        <f>IF('Gündüz Düşüm'!ET23="X",0,'Gündüz Düşüm'!ES23)</f>
        <v>0</v>
      </c>
      <c r="AG14" s="2377"/>
      <c r="AH14" s="2386">
        <f>IF('Gündüz Düşüm'!EV23="X",0,'Gündüz Düşüm'!EU23)</f>
        <v>0</v>
      </c>
      <c r="AI14" s="2377"/>
      <c r="AJ14" s="2386">
        <f>IF('Gündüz Düşüm'!EX23="X",0,'Gündüz Düşüm'!EW23)</f>
        <v>0</v>
      </c>
      <c r="AK14" s="2377"/>
      <c r="AL14" s="2386">
        <f>IF('Gündüz Düşüm'!EZ23="X",0,'Gündüz Düşüm'!EY23)</f>
        <v>0</v>
      </c>
      <c r="AM14" s="2377"/>
      <c r="AN14" s="2386">
        <f>IF('Gündüz Düşüm'!FB23="X",0,'Gündüz Düşüm'!FA23)</f>
        <v>0</v>
      </c>
      <c r="AO14" s="2377"/>
      <c r="AP14" s="2386">
        <f>IF('Gündüz Düşüm'!FD23="X",0,'Gündüz Düşüm'!FC23)</f>
        <v>0</v>
      </c>
      <c r="AQ14" s="2377"/>
      <c r="AR14" s="2386">
        <f>IF('Gündüz Düşüm'!FF23="X",0,'Gündüz Düşüm'!FE23)</f>
        <v>0</v>
      </c>
      <c r="AS14" s="2377"/>
      <c r="AT14" s="2386">
        <f>IF('Gündüz Düşüm'!FH23="X",0,'Gündüz Düşüm'!FG23)</f>
        <v>0</v>
      </c>
      <c r="AU14" s="2377"/>
      <c r="AV14" s="2386">
        <f>IF('Gündüz Düşüm'!FJ23="X",0,'Gündüz Düşüm'!FI23)</f>
        <v>0</v>
      </c>
      <c r="AW14" s="2377"/>
      <c r="AX14" s="2386">
        <f>IF('Gündüz Düşüm'!FL23="X",0,'Gündüz Düşüm'!FK23)</f>
        <v>0</v>
      </c>
      <c r="AY14" s="2377"/>
      <c r="AZ14" s="2386">
        <f>IF('Gündüz Düşüm'!FN23="X",0,'Gündüz Düşüm'!FM23)</f>
        <v>0</v>
      </c>
      <c r="BA14" s="2377"/>
      <c r="BB14" s="2386">
        <f>IF('Gündüz Düşüm'!FP23="X",0,'Gündüz Düşüm'!FO23)</f>
        <v>0</v>
      </c>
      <c r="BC14" s="2377"/>
      <c r="BD14" s="2386">
        <f>IF('Gündüz Düşüm'!FR23="X",0,'Gündüz Düşüm'!FQ23)</f>
        <v>0</v>
      </c>
      <c r="BE14" s="2377"/>
      <c r="BF14" s="2386">
        <f>IF('Gündüz Düşüm'!FT23="X",0,'Gündüz Düşüm'!FS23)</f>
        <v>0</v>
      </c>
      <c r="BG14" s="2377"/>
      <c r="BH14" s="2386">
        <f>IF('Gündüz Düşüm'!FV23="X",0,'Gündüz Düşüm'!FU23)</f>
        <v>0</v>
      </c>
      <c r="BI14" s="2377"/>
      <c r="BJ14" s="2386">
        <f>IF('Gündüz Düşüm'!FX23="X",0,'Gündüz Düşüm'!FW23)</f>
        <v>0</v>
      </c>
      <c r="BK14" s="2377"/>
      <c r="BL14" s="2386">
        <f>IF('Gündüz Düşüm'!FZ23="X",0,'Gündüz Düşüm'!FY23)</f>
        <v>0</v>
      </c>
      <c r="BM14" s="2377"/>
      <c r="BN14" s="2386">
        <f>IF('Gündüz Düşüm'!GB23="X",0,'Gündüz Düşüm'!GA23)</f>
        <v>0</v>
      </c>
      <c r="BO14" s="2377"/>
      <c r="BP14" s="2386">
        <f>IF('Gündüz Düşüm'!GD23="X",0,'Gündüz Düşüm'!GC23)</f>
        <v>0</v>
      </c>
      <c r="BQ14" s="2377"/>
      <c r="BR14" s="2386">
        <f>IF('Gündüz Düşüm'!GF23="X",0,'Gündüz Düşüm'!GE23)</f>
        <v>0</v>
      </c>
      <c r="BS14" s="2377"/>
      <c r="BT14" s="2386">
        <f>IF('Gündüz Düşüm'!GH23="X",0,'Gündüz Düşüm'!GG23)</f>
        <v>0</v>
      </c>
      <c r="BU14" s="2391"/>
    </row>
    <row r="15" spans="1:73" s="751" customFormat="1" ht="14.25" customHeight="1">
      <c r="A15" s="353"/>
      <c r="B15" s="5145" t="str">
        <f>'Gündüz Düşüm'!DO24</f>
        <v/>
      </c>
      <c r="C15" s="2381" t="s">
        <v>7</v>
      </c>
      <c r="D15" s="2392">
        <f>IF('Gündüz Düşüm'!DR24="X",0,'Gündüz Düşüm'!DQ24)</f>
        <v>0</v>
      </c>
      <c r="E15" s="2378"/>
      <c r="F15" s="2385">
        <f>IF('Gündüz Düşüm'!DT24="X",0,'Gündüz Düşüm'!DS24)</f>
        <v>0</v>
      </c>
      <c r="G15" s="2378"/>
      <c r="H15" s="2385">
        <f>IF('Gündüz Düşüm'!DV24="X",0,'Gündüz Düşüm'!DU24)</f>
        <v>0</v>
      </c>
      <c r="I15" s="2378"/>
      <c r="J15" s="2385">
        <f>IF('Gündüz Düşüm'!DX24="X",0,'Gündüz Düşüm'!DW24)</f>
        <v>0</v>
      </c>
      <c r="K15" s="2378"/>
      <c r="L15" s="2385">
        <f>IF('Gündüz Düşüm'!DZ24="X",0,'Gündüz Düşüm'!DY24)</f>
        <v>0</v>
      </c>
      <c r="M15" s="2378"/>
      <c r="N15" s="2385">
        <f>IF('Gündüz Düşüm'!EB24="X",0,'Gündüz Düşüm'!EA24)</f>
        <v>0</v>
      </c>
      <c r="O15" s="2378"/>
      <c r="P15" s="2385">
        <f>IF('Gündüz Düşüm'!ED24="X",0,'Gündüz Düşüm'!EC24)</f>
        <v>0</v>
      </c>
      <c r="Q15" s="2378"/>
      <c r="R15" s="2385">
        <f>IF('Gündüz Düşüm'!EF24="X",0,'Gündüz Düşüm'!EE24)</f>
        <v>0</v>
      </c>
      <c r="S15" s="2378"/>
      <c r="T15" s="2385">
        <f>IF('Gündüz Düşüm'!EH24="X",0,'Gündüz Düşüm'!EG24)</f>
        <v>0</v>
      </c>
      <c r="U15" s="2378"/>
      <c r="V15" s="2385">
        <f>IF('Gündüz Düşüm'!EJ24="X",0,'Gündüz Düşüm'!EI24)</f>
        <v>0</v>
      </c>
      <c r="W15" s="2378"/>
      <c r="X15" s="2385">
        <f>IF('Gündüz Düşüm'!EL24="X",0,'Gündüz Düşüm'!EK24)</f>
        <v>0</v>
      </c>
      <c r="Y15" s="2378"/>
      <c r="Z15" s="2385">
        <f>IF('Gündüz Düşüm'!EN24="X",0,'Gündüz Düşüm'!EM24)</f>
        <v>0</v>
      </c>
      <c r="AA15" s="2378"/>
      <c r="AB15" s="2385">
        <f>IF('Gündüz Düşüm'!EP24="X",0,'Gündüz Düşüm'!EO24)</f>
        <v>0</v>
      </c>
      <c r="AC15" s="2378"/>
      <c r="AD15" s="2385">
        <f>IF('Gündüz Düşüm'!ER24="X",0,'Gündüz Düşüm'!EQ24)</f>
        <v>0</v>
      </c>
      <c r="AE15" s="2378"/>
      <c r="AF15" s="2385">
        <f>IF('Gündüz Düşüm'!ET24="X",0,'Gündüz Düşüm'!ES24)</f>
        <v>0</v>
      </c>
      <c r="AG15" s="2378"/>
      <c r="AH15" s="2385">
        <f>IF('Gündüz Düşüm'!EV24="X",0,'Gündüz Düşüm'!EU24)</f>
        <v>0</v>
      </c>
      <c r="AI15" s="2378"/>
      <c r="AJ15" s="2385">
        <f>IF('Gündüz Düşüm'!EX24="X",0,'Gündüz Düşüm'!EW24)</f>
        <v>0</v>
      </c>
      <c r="AK15" s="2378"/>
      <c r="AL15" s="2385">
        <f>IF('Gündüz Düşüm'!EZ24="X",0,'Gündüz Düşüm'!EY24)</f>
        <v>0</v>
      </c>
      <c r="AM15" s="2378"/>
      <c r="AN15" s="2385">
        <f>IF('Gündüz Düşüm'!FB24="X",0,'Gündüz Düşüm'!FA24)</f>
        <v>0</v>
      </c>
      <c r="AO15" s="2378"/>
      <c r="AP15" s="2385">
        <f>IF('Gündüz Düşüm'!FD24="X",0,'Gündüz Düşüm'!FC24)</f>
        <v>0</v>
      </c>
      <c r="AQ15" s="2378"/>
      <c r="AR15" s="2385">
        <f>IF('Gündüz Düşüm'!FF24="X",0,'Gündüz Düşüm'!FE24)</f>
        <v>0</v>
      </c>
      <c r="AS15" s="2378"/>
      <c r="AT15" s="2385">
        <f>IF('Gündüz Düşüm'!FH24="X",0,'Gündüz Düşüm'!FG24)</f>
        <v>0</v>
      </c>
      <c r="AU15" s="2378"/>
      <c r="AV15" s="2385">
        <f>IF('Gündüz Düşüm'!FJ24="X",0,'Gündüz Düşüm'!FI24)</f>
        <v>0</v>
      </c>
      <c r="AW15" s="2378"/>
      <c r="AX15" s="2385">
        <f>IF('Gündüz Düşüm'!FL24="X",0,'Gündüz Düşüm'!FK24)</f>
        <v>0</v>
      </c>
      <c r="AY15" s="2378"/>
      <c r="AZ15" s="2385">
        <f>IF('Gündüz Düşüm'!FN24="X",0,'Gündüz Düşüm'!FM24)</f>
        <v>0</v>
      </c>
      <c r="BA15" s="2378"/>
      <c r="BB15" s="2385">
        <f>IF('Gündüz Düşüm'!FP24="X",0,'Gündüz Düşüm'!FO24)</f>
        <v>0</v>
      </c>
      <c r="BC15" s="2378"/>
      <c r="BD15" s="2385">
        <f>IF('Gündüz Düşüm'!FR24="X",0,'Gündüz Düşüm'!FQ24)</f>
        <v>0</v>
      </c>
      <c r="BE15" s="2378"/>
      <c r="BF15" s="2385">
        <f>IF('Gündüz Düşüm'!FT24="X",0,'Gündüz Düşüm'!FS24)</f>
        <v>0</v>
      </c>
      <c r="BG15" s="2378"/>
      <c r="BH15" s="2385">
        <f>IF('Gündüz Düşüm'!FV24="X",0,'Gündüz Düşüm'!FU24)</f>
        <v>0</v>
      </c>
      <c r="BI15" s="2378"/>
      <c r="BJ15" s="2385">
        <f>IF('Gündüz Düşüm'!FX24="X",0,'Gündüz Düşüm'!FW24)</f>
        <v>0</v>
      </c>
      <c r="BK15" s="2378"/>
      <c r="BL15" s="2385">
        <f>IF('Gündüz Düşüm'!FZ24="X",0,'Gündüz Düşüm'!FY24)</f>
        <v>0</v>
      </c>
      <c r="BM15" s="2378"/>
      <c r="BN15" s="2385">
        <f>IF('Gündüz Düşüm'!GB24="X",0,'Gündüz Düşüm'!GA24)</f>
        <v>0</v>
      </c>
      <c r="BO15" s="2378"/>
      <c r="BP15" s="2385">
        <f>IF('Gündüz Düşüm'!GD24="X",0,'Gündüz Düşüm'!GC24)</f>
        <v>0</v>
      </c>
      <c r="BQ15" s="2378"/>
      <c r="BR15" s="2385">
        <f>IF('Gündüz Düşüm'!GF24="X",0,'Gündüz Düşüm'!GE24)</f>
        <v>0</v>
      </c>
      <c r="BS15" s="2378"/>
      <c r="BT15" s="2385">
        <f>IF('Gündüz Düşüm'!GH24="X",0,'Gündüz Düşüm'!GG24)</f>
        <v>0</v>
      </c>
      <c r="BU15" s="2393"/>
    </row>
    <row r="16" spans="1:73" s="751" customFormat="1" ht="14.25" customHeight="1">
      <c r="A16" s="353"/>
      <c r="B16" s="5146"/>
      <c r="C16" s="2380" t="s">
        <v>8</v>
      </c>
      <c r="D16" s="2390">
        <f>IF('Gündüz Düşüm'!DR25="X",0,'Gündüz Düşüm'!DQ25)</f>
        <v>0</v>
      </c>
      <c r="E16" s="2377"/>
      <c r="F16" s="2386">
        <f>IF('Gündüz Düşüm'!DT25="X",0,'Gündüz Düşüm'!DS25)</f>
        <v>0</v>
      </c>
      <c r="G16" s="2377"/>
      <c r="H16" s="2386">
        <f>IF('Gündüz Düşüm'!DV25="X",0,'Gündüz Düşüm'!DU25)</f>
        <v>0</v>
      </c>
      <c r="I16" s="2377"/>
      <c r="J16" s="2386">
        <f>IF('Gündüz Düşüm'!DX25="X",0,'Gündüz Düşüm'!DW25)</f>
        <v>0</v>
      </c>
      <c r="K16" s="2377"/>
      <c r="L16" s="2386">
        <f>IF('Gündüz Düşüm'!DZ25="X",0,'Gündüz Düşüm'!DY25)</f>
        <v>0</v>
      </c>
      <c r="M16" s="2377"/>
      <c r="N16" s="2386">
        <f>IF('Gündüz Düşüm'!EB25="X",0,'Gündüz Düşüm'!EA25)</f>
        <v>0</v>
      </c>
      <c r="O16" s="2377"/>
      <c r="P16" s="2386">
        <f>IF('Gündüz Düşüm'!ED25="X",0,'Gündüz Düşüm'!EC25)</f>
        <v>0</v>
      </c>
      <c r="Q16" s="2377"/>
      <c r="R16" s="2386">
        <f>IF('Gündüz Düşüm'!EF25="X",0,'Gündüz Düşüm'!EE25)</f>
        <v>0</v>
      </c>
      <c r="S16" s="2377"/>
      <c r="T16" s="2386">
        <f>IF('Gündüz Düşüm'!EH25="X",0,'Gündüz Düşüm'!EG25)</f>
        <v>0</v>
      </c>
      <c r="U16" s="2377"/>
      <c r="V16" s="2386">
        <f>IF('Gündüz Düşüm'!EJ25="X",0,'Gündüz Düşüm'!EI25)</f>
        <v>0</v>
      </c>
      <c r="W16" s="2377"/>
      <c r="X16" s="2386">
        <f>IF('Gündüz Düşüm'!EL25="X",0,'Gündüz Düşüm'!EK25)</f>
        <v>0</v>
      </c>
      <c r="Y16" s="2377"/>
      <c r="Z16" s="2386">
        <f>IF('Gündüz Düşüm'!EN25="X",0,'Gündüz Düşüm'!EM25)</f>
        <v>0</v>
      </c>
      <c r="AA16" s="2377"/>
      <c r="AB16" s="2386">
        <f>IF('Gündüz Düşüm'!EP25="X",0,'Gündüz Düşüm'!EO25)</f>
        <v>0</v>
      </c>
      <c r="AC16" s="2377"/>
      <c r="AD16" s="2386">
        <f>IF('Gündüz Düşüm'!ER25="X",0,'Gündüz Düşüm'!EQ25)</f>
        <v>0</v>
      </c>
      <c r="AE16" s="2377"/>
      <c r="AF16" s="2386">
        <f>IF('Gündüz Düşüm'!ET25="X",0,'Gündüz Düşüm'!ES25)</f>
        <v>0</v>
      </c>
      <c r="AG16" s="2377"/>
      <c r="AH16" s="2386">
        <f>IF('Gündüz Düşüm'!EV25="X",0,'Gündüz Düşüm'!EU25)</f>
        <v>0</v>
      </c>
      <c r="AI16" s="2377"/>
      <c r="AJ16" s="2386">
        <f>IF('Gündüz Düşüm'!EX25="X",0,'Gündüz Düşüm'!EW25)</f>
        <v>0</v>
      </c>
      <c r="AK16" s="2377"/>
      <c r="AL16" s="2386">
        <f>IF('Gündüz Düşüm'!EZ25="X",0,'Gündüz Düşüm'!EY25)</f>
        <v>0</v>
      </c>
      <c r="AM16" s="2377"/>
      <c r="AN16" s="2386">
        <f>IF('Gündüz Düşüm'!FB25="X",0,'Gündüz Düşüm'!FA25)</f>
        <v>0</v>
      </c>
      <c r="AO16" s="2377"/>
      <c r="AP16" s="2386">
        <f>IF('Gündüz Düşüm'!FD25="X",0,'Gündüz Düşüm'!FC25)</f>
        <v>0</v>
      </c>
      <c r="AQ16" s="2377"/>
      <c r="AR16" s="2386">
        <f>IF('Gündüz Düşüm'!FF25="X",0,'Gündüz Düşüm'!FE25)</f>
        <v>0</v>
      </c>
      <c r="AS16" s="2377"/>
      <c r="AT16" s="2386">
        <f>IF('Gündüz Düşüm'!FH25="X",0,'Gündüz Düşüm'!FG25)</f>
        <v>0</v>
      </c>
      <c r="AU16" s="2377"/>
      <c r="AV16" s="2386">
        <f>IF('Gündüz Düşüm'!FJ25="X",0,'Gündüz Düşüm'!FI25)</f>
        <v>0</v>
      </c>
      <c r="AW16" s="2377"/>
      <c r="AX16" s="2386">
        <f>IF('Gündüz Düşüm'!FL25="X",0,'Gündüz Düşüm'!FK25)</f>
        <v>0</v>
      </c>
      <c r="AY16" s="2377"/>
      <c r="AZ16" s="2386">
        <f>IF('Gündüz Düşüm'!FN25="X",0,'Gündüz Düşüm'!FM25)</f>
        <v>0</v>
      </c>
      <c r="BA16" s="2377"/>
      <c r="BB16" s="2386">
        <f>IF('Gündüz Düşüm'!FP25="X",0,'Gündüz Düşüm'!FO25)</f>
        <v>0</v>
      </c>
      <c r="BC16" s="2377"/>
      <c r="BD16" s="2386">
        <f>IF('Gündüz Düşüm'!FR25="X",0,'Gündüz Düşüm'!FQ25)</f>
        <v>0</v>
      </c>
      <c r="BE16" s="2377"/>
      <c r="BF16" s="2386">
        <f>IF('Gündüz Düşüm'!FT25="X",0,'Gündüz Düşüm'!FS25)</f>
        <v>0</v>
      </c>
      <c r="BG16" s="2377"/>
      <c r="BH16" s="2386">
        <f>IF('Gündüz Düşüm'!FV25="X",0,'Gündüz Düşüm'!FU25)</f>
        <v>0</v>
      </c>
      <c r="BI16" s="2377"/>
      <c r="BJ16" s="2386">
        <f>IF('Gündüz Düşüm'!FX25="X",0,'Gündüz Düşüm'!FW25)</f>
        <v>0</v>
      </c>
      <c r="BK16" s="2377"/>
      <c r="BL16" s="2386">
        <f>IF('Gündüz Düşüm'!FZ25="X",0,'Gündüz Düşüm'!FY25)</f>
        <v>0</v>
      </c>
      <c r="BM16" s="2377"/>
      <c r="BN16" s="2386">
        <f>IF('Gündüz Düşüm'!GB25="X",0,'Gündüz Düşüm'!GA25)</f>
        <v>0</v>
      </c>
      <c r="BO16" s="2377"/>
      <c r="BP16" s="2386">
        <f>IF('Gündüz Düşüm'!GD25="X",0,'Gündüz Düşüm'!GC25)</f>
        <v>0</v>
      </c>
      <c r="BQ16" s="2377"/>
      <c r="BR16" s="2386">
        <f>IF('Gündüz Düşüm'!GF25="X",0,'Gündüz Düşüm'!GE25)</f>
        <v>0</v>
      </c>
      <c r="BS16" s="2377"/>
      <c r="BT16" s="2386">
        <f>IF('Gündüz Düşüm'!GH25="X",0,'Gündüz Düşüm'!GG25)</f>
        <v>0</v>
      </c>
      <c r="BU16" s="2391"/>
    </row>
    <row r="17" spans="1:83" s="751" customFormat="1" ht="14.25" customHeight="1">
      <c r="A17" s="353"/>
      <c r="B17" s="5145" t="str">
        <f>'Gündüz Düşüm'!DO26</f>
        <v/>
      </c>
      <c r="C17" s="2381" t="s">
        <v>7</v>
      </c>
      <c r="D17" s="2392">
        <f>IF('Gündüz Düşüm'!DR26="X",0,'Gündüz Düşüm'!DQ26)</f>
        <v>0</v>
      </c>
      <c r="E17" s="2378"/>
      <c r="F17" s="2385">
        <f>IF('Gündüz Düşüm'!DT26="X",0,'Gündüz Düşüm'!DS26)</f>
        <v>0</v>
      </c>
      <c r="G17" s="2378"/>
      <c r="H17" s="2385">
        <f>IF('Gündüz Düşüm'!DV26="X",0,'Gündüz Düşüm'!DU26)</f>
        <v>0</v>
      </c>
      <c r="I17" s="2378"/>
      <c r="J17" s="2385">
        <f>IF('Gündüz Düşüm'!DX26="X",0,'Gündüz Düşüm'!DW26)</f>
        <v>0</v>
      </c>
      <c r="K17" s="2378"/>
      <c r="L17" s="2385">
        <f>IF('Gündüz Düşüm'!DZ26="X",0,'Gündüz Düşüm'!DY26)</f>
        <v>0</v>
      </c>
      <c r="M17" s="2378"/>
      <c r="N17" s="2385">
        <f>IF('Gündüz Düşüm'!EB26="X",0,'Gündüz Düşüm'!EA26)</f>
        <v>0</v>
      </c>
      <c r="O17" s="2378"/>
      <c r="P17" s="2385">
        <f>IF('Gündüz Düşüm'!ED26="X",0,'Gündüz Düşüm'!EC26)</f>
        <v>0</v>
      </c>
      <c r="Q17" s="2378"/>
      <c r="R17" s="2385">
        <f>IF('Gündüz Düşüm'!EF26="X",0,'Gündüz Düşüm'!EE26)</f>
        <v>0</v>
      </c>
      <c r="S17" s="2378"/>
      <c r="T17" s="2385">
        <f>IF('Gündüz Düşüm'!EH26="X",0,'Gündüz Düşüm'!EG26)</f>
        <v>0</v>
      </c>
      <c r="U17" s="2378"/>
      <c r="V17" s="2385">
        <f>IF('Gündüz Düşüm'!EJ26="X",0,'Gündüz Düşüm'!EI26)</f>
        <v>0</v>
      </c>
      <c r="W17" s="2378"/>
      <c r="X17" s="2385">
        <f>IF('Gündüz Düşüm'!EL26="X",0,'Gündüz Düşüm'!EK26)</f>
        <v>0</v>
      </c>
      <c r="Y17" s="2378"/>
      <c r="Z17" s="2385">
        <f>IF('Gündüz Düşüm'!EN26="X",0,'Gündüz Düşüm'!EM26)</f>
        <v>0</v>
      </c>
      <c r="AA17" s="2378"/>
      <c r="AB17" s="2385">
        <f>IF('Gündüz Düşüm'!EP26="X",0,'Gündüz Düşüm'!EO26)</f>
        <v>0</v>
      </c>
      <c r="AC17" s="2378"/>
      <c r="AD17" s="2385">
        <f>IF('Gündüz Düşüm'!ER26="X",0,'Gündüz Düşüm'!EQ26)</f>
        <v>0</v>
      </c>
      <c r="AE17" s="2378"/>
      <c r="AF17" s="2385">
        <f>IF('Gündüz Düşüm'!ET26="X",0,'Gündüz Düşüm'!ES26)</f>
        <v>0</v>
      </c>
      <c r="AG17" s="2378"/>
      <c r="AH17" s="2385">
        <f>IF('Gündüz Düşüm'!EV26="X",0,'Gündüz Düşüm'!EU26)</f>
        <v>0</v>
      </c>
      <c r="AI17" s="2378"/>
      <c r="AJ17" s="2385">
        <f>IF('Gündüz Düşüm'!EX26="X",0,'Gündüz Düşüm'!EW26)</f>
        <v>0</v>
      </c>
      <c r="AK17" s="2378"/>
      <c r="AL17" s="2385">
        <f>IF('Gündüz Düşüm'!EZ26="X",0,'Gündüz Düşüm'!EY26)</f>
        <v>0</v>
      </c>
      <c r="AM17" s="2378"/>
      <c r="AN17" s="2385">
        <f>IF('Gündüz Düşüm'!FB26="X",0,'Gündüz Düşüm'!FA26)</f>
        <v>0</v>
      </c>
      <c r="AO17" s="2378"/>
      <c r="AP17" s="2385">
        <f>IF('Gündüz Düşüm'!FD26="X",0,'Gündüz Düşüm'!FC26)</f>
        <v>0</v>
      </c>
      <c r="AQ17" s="2378"/>
      <c r="AR17" s="2385">
        <f>IF('Gündüz Düşüm'!FF26="X",0,'Gündüz Düşüm'!FE26)</f>
        <v>0</v>
      </c>
      <c r="AS17" s="2378"/>
      <c r="AT17" s="2385">
        <f>IF('Gündüz Düşüm'!FH26="X",0,'Gündüz Düşüm'!FG26)</f>
        <v>0</v>
      </c>
      <c r="AU17" s="2378"/>
      <c r="AV17" s="2385">
        <f>IF('Gündüz Düşüm'!FJ26="X",0,'Gündüz Düşüm'!FI26)</f>
        <v>0</v>
      </c>
      <c r="AW17" s="2378"/>
      <c r="AX17" s="2385">
        <f>IF('Gündüz Düşüm'!FL26="X",0,'Gündüz Düşüm'!FK26)</f>
        <v>0</v>
      </c>
      <c r="AY17" s="2378"/>
      <c r="AZ17" s="2385">
        <f>IF('Gündüz Düşüm'!FN26="X",0,'Gündüz Düşüm'!FM26)</f>
        <v>0</v>
      </c>
      <c r="BA17" s="2378"/>
      <c r="BB17" s="2385">
        <f>IF('Gündüz Düşüm'!FP26="X",0,'Gündüz Düşüm'!FO26)</f>
        <v>0</v>
      </c>
      <c r="BC17" s="2378"/>
      <c r="BD17" s="2385">
        <f>IF('Gündüz Düşüm'!FR26="X",0,'Gündüz Düşüm'!FQ26)</f>
        <v>0</v>
      </c>
      <c r="BE17" s="2378"/>
      <c r="BF17" s="2385">
        <f>IF('Gündüz Düşüm'!FT26="X",0,'Gündüz Düşüm'!FS26)</f>
        <v>0</v>
      </c>
      <c r="BG17" s="2378"/>
      <c r="BH17" s="2385">
        <f>IF('Gündüz Düşüm'!FV26="X",0,'Gündüz Düşüm'!FU26)</f>
        <v>0</v>
      </c>
      <c r="BI17" s="2378"/>
      <c r="BJ17" s="2385">
        <f>IF('Gündüz Düşüm'!FX26="X",0,'Gündüz Düşüm'!FW26)</f>
        <v>0</v>
      </c>
      <c r="BK17" s="2378"/>
      <c r="BL17" s="2385">
        <f>IF('Gündüz Düşüm'!FZ26="X",0,'Gündüz Düşüm'!FY26)</f>
        <v>0</v>
      </c>
      <c r="BM17" s="2378"/>
      <c r="BN17" s="2385">
        <f>IF('Gündüz Düşüm'!GB26="X",0,'Gündüz Düşüm'!GA26)</f>
        <v>0</v>
      </c>
      <c r="BO17" s="2378"/>
      <c r="BP17" s="2385">
        <f>IF('Gündüz Düşüm'!GD26="X",0,'Gündüz Düşüm'!GC26)</f>
        <v>0</v>
      </c>
      <c r="BQ17" s="2378"/>
      <c r="BR17" s="2385">
        <f>IF('Gündüz Düşüm'!GF26="X",0,'Gündüz Düşüm'!GE26)</f>
        <v>0</v>
      </c>
      <c r="BS17" s="2378"/>
      <c r="BT17" s="2385">
        <f>IF('Gündüz Düşüm'!GH26="X",0,'Gündüz Düşüm'!GG26)</f>
        <v>0</v>
      </c>
      <c r="BU17" s="2393"/>
    </row>
    <row r="18" spans="1:83" s="751" customFormat="1" ht="14.25" customHeight="1">
      <c r="A18" s="353"/>
      <c r="B18" s="5146"/>
      <c r="C18" s="2382" t="s">
        <v>8</v>
      </c>
      <c r="D18" s="2390">
        <f>IF('Gündüz Düşüm'!DR27="X",0,'Gündüz Düşüm'!DQ27)</f>
        <v>0</v>
      </c>
      <c r="E18" s="2377"/>
      <c r="F18" s="2386">
        <f>IF('Gündüz Düşüm'!DT27="X",0,'Gündüz Düşüm'!DS27)</f>
        <v>0</v>
      </c>
      <c r="G18" s="2377"/>
      <c r="H18" s="2386">
        <f>IF('Gündüz Düşüm'!DV27="X",0,'Gündüz Düşüm'!DU27)</f>
        <v>0</v>
      </c>
      <c r="I18" s="2377"/>
      <c r="J18" s="2386">
        <f>IF('Gündüz Düşüm'!DX27="X",0,'Gündüz Düşüm'!DW27)</f>
        <v>0</v>
      </c>
      <c r="K18" s="2377"/>
      <c r="L18" s="2386">
        <f>IF('Gündüz Düşüm'!DZ27="X",0,'Gündüz Düşüm'!DY27)</f>
        <v>0</v>
      </c>
      <c r="M18" s="2377"/>
      <c r="N18" s="2386">
        <f>IF('Gündüz Düşüm'!EB27="X",0,'Gündüz Düşüm'!EA27)</f>
        <v>0</v>
      </c>
      <c r="O18" s="2377"/>
      <c r="P18" s="2386">
        <f>IF('Gündüz Düşüm'!ED27="X",0,'Gündüz Düşüm'!EC27)</f>
        <v>0</v>
      </c>
      <c r="Q18" s="2377"/>
      <c r="R18" s="2386">
        <f>IF('Gündüz Düşüm'!EF27="X",0,'Gündüz Düşüm'!EE27)</f>
        <v>0</v>
      </c>
      <c r="S18" s="2377"/>
      <c r="T18" s="2386">
        <f>IF('Gündüz Düşüm'!EH27="X",0,'Gündüz Düşüm'!EG27)</f>
        <v>0</v>
      </c>
      <c r="U18" s="2377"/>
      <c r="V18" s="2386">
        <f>IF('Gündüz Düşüm'!EJ27="X",0,'Gündüz Düşüm'!EI27)</f>
        <v>0</v>
      </c>
      <c r="W18" s="2377"/>
      <c r="X18" s="2386">
        <f>IF('Gündüz Düşüm'!EL27="X",0,'Gündüz Düşüm'!EK27)</f>
        <v>0</v>
      </c>
      <c r="Y18" s="2377"/>
      <c r="Z18" s="2386">
        <f>IF('Gündüz Düşüm'!EN27="X",0,'Gündüz Düşüm'!EM27)</f>
        <v>0</v>
      </c>
      <c r="AA18" s="2377"/>
      <c r="AB18" s="2386">
        <f>IF('Gündüz Düşüm'!EP27="X",0,'Gündüz Düşüm'!EO27)</f>
        <v>0</v>
      </c>
      <c r="AC18" s="2377"/>
      <c r="AD18" s="2386">
        <f>IF('Gündüz Düşüm'!ER27="X",0,'Gündüz Düşüm'!EQ27)</f>
        <v>0</v>
      </c>
      <c r="AE18" s="2377"/>
      <c r="AF18" s="2386">
        <f>IF('Gündüz Düşüm'!ET27="X",0,'Gündüz Düşüm'!ES27)</f>
        <v>0</v>
      </c>
      <c r="AG18" s="2377"/>
      <c r="AH18" s="2386">
        <f>IF('Gündüz Düşüm'!EV27="X",0,'Gündüz Düşüm'!EU27)</f>
        <v>0</v>
      </c>
      <c r="AI18" s="2377"/>
      <c r="AJ18" s="2386">
        <f>IF('Gündüz Düşüm'!EX27="X",0,'Gündüz Düşüm'!EW27)</f>
        <v>0</v>
      </c>
      <c r="AK18" s="2377"/>
      <c r="AL18" s="2386">
        <f>IF('Gündüz Düşüm'!EZ27="X",0,'Gündüz Düşüm'!EY27)</f>
        <v>0</v>
      </c>
      <c r="AM18" s="2377"/>
      <c r="AN18" s="2386">
        <f>IF('Gündüz Düşüm'!FB27="X",0,'Gündüz Düşüm'!FA27)</f>
        <v>0</v>
      </c>
      <c r="AO18" s="2377"/>
      <c r="AP18" s="2386">
        <f>IF('Gündüz Düşüm'!FD27="X",0,'Gündüz Düşüm'!FC27)</f>
        <v>0</v>
      </c>
      <c r="AQ18" s="2377"/>
      <c r="AR18" s="2386">
        <f>IF('Gündüz Düşüm'!FF27="X",0,'Gündüz Düşüm'!FE27)</f>
        <v>0</v>
      </c>
      <c r="AS18" s="2377"/>
      <c r="AT18" s="2386">
        <f>IF('Gündüz Düşüm'!FH27="X",0,'Gündüz Düşüm'!FG27)</f>
        <v>0</v>
      </c>
      <c r="AU18" s="2377"/>
      <c r="AV18" s="2386">
        <f>IF('Gündüz Düşüm'!FJ27="X",0,'Gündüz Düşüm'!FI27)</f>
        <v>0</v>
      </c>
      <c r="AW18" s="2377"/>
      <c r="AX18" s="2386">
        <f>IF('Gündüz Düşüm'!FL27="X",0,'Gündüz Düşüm'!FK27)</f>
        <v>0</v>
      </c>
      <c r="AY18" s="2377"/>
      <c r="AZ18" s="2386">
        <f>IF('Gündüz Düşüm'!FN27="X",0,'Gündüz Düşüm'!FM27)</f>
        <v>0</v>
      </c>
      <c r="BA18" s="2377"/>
      <c r="BB18" s="2386">
        <f>IF('Gündüz Düşüm'!FP27="X",0,'Gündüz Düşüm'!FO27)</f>
        <v>0</v>
      </c>
      <c r="BC18" s="2377"/>
      <c r="BD18" s="2386">
        <f>IF('Gündüz Düşüm'!FR27="X",0,'Gündüz Düşüm'!FQ27)</f>
        <v>0</v>
      </c>
      <c r="BE18" s="2377"/>
      <c r="BF18" s="2386">
        <f>IF('Gündüz Düşüm'!FT27="X",0,'Gündüz Düşüm'!FS27)</f>
        <v>0</v>
      </c>
      <c r="BG18" s="2377"/>
      <c r="BH18" s="2386">
        <f>IF('Gündüz Düşüm'!FV27="X",0,'Gündüz Düşüm'!FU27)</f>
        <v>0</v>
      </c>
      <c r="BI18" s="2377"/>
      <c r="BJ18" s="2386">
        <f>IF('Gündüz Düşüm'!FX27="X",0,'Gündüz Düşüm'!FW27)</f>
        <v>0</v>
      </c>
      <c r="BK18" s="2377"/>
      <c r="BL18" s="2386">
        <f>IF('Gündüz Düşüm'!FZ27="X",0,'Gündüz Düşüm'!FY27)</f>
        <v>0</v>
      </c>
      <c r="BM18" s="2377"/>
      <c r="BN18" s="2386">
        <f>IF('Gündüz Düşüm'!GB27="X",0,'Gündüz Düşüm'!GA27)</f>
        <v>0</v>
      </c>
      <c r="BO18" s="2377"/>
      <c r="BP18" s="2386">
        <f>IF('Gündüz Düşüm'!GD27="X",0,'Gündüz Düşüm'!GC27)</f>
        <v>0</v>
      </c>
      <c r="BQ18" s="2377"/>
      <c r="BR18" s="2386">
        <f>IF('Gündüz Düşüm'!GF27="X",0,'Gündüz Düşüm'!GE27)</f>
        <v>0</v>
      </c>
      <c r="BS18" s="2377"/>
      <c r="BT18" s="2386">
        <f>IF('Gündüz Düşüm'!GH27="X",0,'Gündüz Düşüm'!GG27)</f>
        <v>0</v>
      </c>
      <c r="BU18" s="2391"/>
    </row>
    <row r="19" spans="1:83" s="1340" customFormat="1" ht="14.25" customHeight="1">
      <c r="A19" s="261"/>
      <c r="B19" s="5145" t="str">
        <f>'Gündüz Düşüm'!DO28</f>
        <v/>
      </c>
      <c r="C19" s="2379" t="s">
        <v>7</v>
      </c>
      <c r="D19" s="2392">
        <f>IF('Gündüz Düşüm'!DR28="X",0,'Gündüz Düşüm'!DQ28)</f>
        <v>0</v>
      </c>
      <c r="E19" s="2378"/>
      <c r="F19" s="2385">
        <f>IF('Gündüz Düşüm'!DT28="X",0,'Gündüz Düşüm'!DS28)</f>
        <v>0</v>
      </c>
      <c r="G19" s="2378"/>
      <c r="H19" s="2385">
        <f>IF('Gündüz Düşüm'!DV28="X",0,'Gündüz Düşüm'!DU28)</f>
        <v>0</v>
      </c>
      <c r="I19" s="2378"/>
      <c r="J19" s="2385">
        <f>IF('Gündüz Düşüm'!DX28="X",0,'Gündüz Düşüm'!DW28)</f>
        <v>0</v>
      </c>
      <c r="K19" s="2378"/>
      <c r="L19" s="2385">
        <f>IF('Gündüz Düşüm'!DZ28="X",0,'Gündüz Düşüm'!DY28)</f>
        <v>0</v>
      </c>
      <c r="M19" s="2378"/>
      <c r="N19" s="2385">
        <f>IF('Gündüz Düşüm'!EB28="X",0,'Gündüz Düşüm'!EA28)</f>
        <v>0</v>
      </c>
      <c r="O19" s="2378"/>
      <c r="P19" s="2385">
        <f>IF('Gündüz Düşüm'!ED28="X",0,'Gündüz Düşüm'!EC28)</f>
        <v>0</v>
      </c>
      <c r="Q19" s="2378"/>
      <c r="R19" s="2385">
        <f>IF('Gündüz Düşüm'!EF28="X",0,'Gündüz Düşüm'!EE28)</f>
        <v>0</v>
      </c>
      <c r="S19" s="2378"/>
      <c r="T19" s="2385">
        <f>IF('Gündüz Düşüm'!EH28="X",0,'Gündüz Düşüm'!EG28)</f>
        <v>0</v>
      </c>
      <c r="U19" s="2378"/>
      <c r="V19" s="2385">
        <f>IF('Gündüz Düşüm'!EJ28="X",0,'Gündüz Düşüm'!EI28)</f>
        <v>0</v>
      </c>
      <c r="W19" s="2378"/>
      <c r="X19" s="2385">
        <f>IF('Gündüz Düşüm'!EL28="X",0,'Gündüz Düşüm'!EK28)</f>
        <v>0</v>
      </c>
      <c r="Y19" s="2378"/>
      <c r="Z19" s="2385">
        <f>IF('Gündüz Düşüm'!EN28="X",0,'Gündüz Düşüm'!EM28)</f>
        <v>0</v>
      </c>
      <c r="AA19" s="2378"/>
      <c r="AB19" s="2385">
        <f>IF('Gündüz Düşüm'!EP28="X",0,'Gündüz Düşüm'!EO28)</f>
        <v>0</v>
      </c>
      <c r="AC19" s="2378"/>
      <c r="AD19" s="2385">
        <f>IF('Gündüz Düşüm'!ER28="X",0,'Gündüz Düşüm'!EQ28)</f>
        <v>0</v>
      </c>
      <c r="AE19" s="2378"/>
      <c r="AF19" s="2385">
        <f>IF('Gündüz Düşüm'!ET28="X",0,'Gündüz Düşüm'!ES28)</f>
        <v>0</v>
      </c>
      <c r="AG19" s="2378"/>
      <c r="AH19" s="2385">
        <f>IF('Gündüz Düşüm'!EV28="X",0,'Gündüz Düşüm'!EU28)</f>
        <v>0</v>
      </c>
      <c r="AI19" s="2378"/>
      <c r="AJ19" s="2385">
        <f>IF('Gündüz Düşüm'!EX28="X",0,'Gündüz Düşüm'!EW28)</f>
        <v>0</v>
      </c>
      <c r="AK19" s="2378"/>
      <c r="AL19" s="2385">
        <f>IF('Gündüz Düşüm'!EZ28="X",0,'Gündüz Düşüm'!EY28)</f>
        <v>0</v>
      </c>
      <c r="AM19" s="2378"/>
      <c r="AN19" s="2385">
        <f>IF('Gündüz Düşüm'!FB28="X",0,'Gündüz Düşüm'!FA28)</f>
        <v>0</v>
      </c>
      <c r="AO19" s="2378"/>
      <c r="AP19" s="2385">
        <f>IF('Gündüz Düşüm'!FD28="X",0,'Gündüz Düşüm'!FC28)</f>
        <v>0</v>
      </c>
      <c r="AQ19" s="2378"/>
      <c r="AR19" s="2385">
        <f>IF('Gündüz Düşüm'!FF28="X",0,'Gündüz Düşüm'!FE28)</f>
        <v>0</v>
      </c>
      <c r="AS19" s="2378"/>
      <c r="AT19" s="2385">
        <f>IF('Gündüz Düşüm'!FH28="X",0,'Gündüz Düşüm'!FG28)</f>
        <v>0</v>
      </c>
      <c r="AU19" s="2378"/>
      <c r="AV19" s="2385">
        <f>IF('Gündüz Düşüm'!FJ28="X",0,'Gündüz Düşüm'!FI28)</f>
        <v>0</v>
      </c>
      <c r="AW19" s="2378"/>
      <c r="AX19" s="2385">
        <f>IF('Gündüz Düşüm'!FL28="X",0,'Gündüz Düşüm'!FK28)</f>
        <v>0</v>
      </c>
      <c r="AY19" s="2378"/>
      <c r="AZ19" s="2385">
        <f>IF('Gündüz Düşüm'!FN28="X",0,'Gündüz Düşüm'!FM28)</f>
        <v>0</v>
      </c>
      <c r="BA19" s="2378"/>
      <c r="BB19" s="2385">
        <f>IF('Gündüz Düşüm'!FP28="X",0,'Gündüz Düşüm'!FO28)</f>
        <v>0</v>
      </c>
      <c r="BC19" s="2378"/>
      <c r="BD19" s="2385">
        <f>IF('Gündüz Düşüm'!FR28="X",0,'Gündüz Düşüm'!FQ28)</f>
        <v>0</v>
      </c>
      <c r="BE19" s="2378"/>
      <c r="BF19" s="2385">
        <f>IF('Gündüz Düşüm'!FT28="X",0,'Gündüz Düşüm'!FS28)</f>
        <v>0</v>
      </c>
      <c r="BG19" s="2378"/>
      <c r="BH19" s="2385">
        <f>IF('Gündüz Düşüm'!FV28="X",0,'Gündüz Düşüm'!FU28)</f>
        <v>0</v>
      </c>
      <c r="BI19" s="2378"/>
      <c r="BJ19" s="2385">
        <f>IF('Gündüz Düşüm'!FX28="X",0,'Gündüz Düşüm'!FW28)</f>
        <v>0</v>
      </c>
      <c r="BK19" s="2378"/>
      <c r="BL19" s="2385">
        <f>IF('Gündüz Düşüm'!FZ28="X",0,'Gündüz Düşüm'!FY28)</f>
        <v>0</v>
      </c>
      <c r="BM19" s="2378"/>
      <c r="BN19" s="2385">
        <f>IF('Gündüz Düşüm'!GB28="X",0,'Gündüz Düşüm'!GA28)</f>
        <v>0</v>
      </c>
      <c r="BO19" s="2378"/>
      <c r="BP19" s="2385">
        <f>IF('Gündüz Düşüm'!GD28="X",0,'Gündüz Düşüm'!GC28)</f>
        <v>0</v>
      </c>
      <c r="BQ19" s="2378"/>
      <c r="BR19" s="2385">
        <f>IF('Gündüz Düşüm'!GF28="X",0,'Gündüz Düşüm'!GE28)</f>
        <v>0</v>
      </c>
      <c r="BS19" s="2378"/>
      <c r="BT19" s="2385">
        <f>IF('Gündüz Düşüm'!GH28="X",0,'Gündüz Düşüm'!GG28)</f>
        <v>0</v>
      </c>
      <c r="BU19" s="2393"/>
      <c r="BW19" s="751"/>
    </row>
    <row r="20" spans="1:83" s="1340" customFormat="1" ht="14.25" customHeight="1">
      <c r="A20" s="261"/>
      <c r="B20" s="5146"/>
      <c r="C20" s="2380" t="s">
        <v>8</v>
      </c>
      <c r="D20" s="2390">
        <f>IF('Gündüz Düşüm'!DR29="X",0,'Gündüz Düşüm'!DQ29)</f>
        <v>0</v>
      </c>
      <c r="E20" s="2377"/>
      <c r="F20" s="2386">
        <f>IF('Gündüz Düşüm'!DT29="X",0,'Gündüz Düşüm'!DS29)</f>
        <v>0</v>
      </c>
      <c r="G20" s="2377"/>
      <c r="H20" s="2386">
        <f>IF('Gündüz Düşüm'!DV29="X",0,'Gündüz Düşüm'!DU29)</f>
        <v>0</v>
      </c>
      <c r="I20" s="2377"/>
      <c r="J20" s="2386">
        <f>IF('Gündüz Düşüm'!DX29="X",0,'Gündüz Düşüm'!DW29)</f>
        <v>0</v>
      </c>
      <c r="K20" s="2377"/>
      <c r="L20" s="2386">
        <f>IF('Gündüz Düşüm'!DZ29="X",0,'Gündüz Düşüm'!DY29)</f>
        <v>0</v>
      </c>
      <c r="M20" s="2377"/>
      <c r="N20" s="2386">
        <f>IF('Gündüz Düşüm'!EB29="X",0,'Gündüz Düşüm'!EA29)</f>
        <v>0</v>
      </c>
      <c r="O20" s="2377"/>
      <c r="P20" s="2386">
        <f>IF('Gündüz Düşüm'!ED29="X",0,'Gündüz Düşüm'!EC29)</f>
        <v>0</v>
      </c>
      <c r="Q20" s="2377"/>
      <c r="R20" s="2386">
        <f>IF('Gündüz Düşüm'!EF29="X",0,'Gündüz Düşüm'!EE29)</f>
        <v>0</v>
      </c>
      <c r="S20" s="2377"/>
      <c r="T20" s="2386">
        <f>IF('Gündüz Düşüm'!EH29="X",0,'Gündüz Düşüm'!EG29)</f>
        <v>0</v>
      </c>
      <c r="U20" s="2377"/>
      <c r="V20" s="2386">
        <f>IF('Gündüz Düşüm'!EJ29="X",0,'Gündüz Düşüm'!EI29)</f>
        <v>0</v>
      </c>
      <c r="W20" s="2377"/>
      <c r="X20" s="2386">
        <f>IF('Gündüz Düşüm'!EL29="X",0,'Gündüz Düşüm'!EK29)</f>
        <v>0</v>
      </c>
      <c r="Y20" s="2377"/>
      <c r="Z20" s="2386">
        <f>IF('Gündüz Düşüm'!EN29="X",0,'Gündüz Düşüm'!EM29)</f>
        <v>0</v>
      </c>
      <c r="AA20" s="2377"/>
      <c r="AB20" s="2386">
        <f>IF('Gündüz Düşüm'!EP29="X",0,'Gündüz Düşüm'!EO29)</f>
        <v>0</v>
      </c>
      <c r="AC20" s="2377"/>
      <c r="AD20" s="2386">
        <f>IF('Gündüz Düşüm'!ER29="X",0,'Gündüz Düşüm'!EQ29)</f>
        <v>0</v>
      </c>
      <c r="AE20" s="2377"/>
      <c r="AF20" s="2386">
        <f>IF('Gündüz Düşüm'!ET29="X",0,'Gündüz Düşüm'!ES29)</f>
        <v>0</v>
      </c>
      <c r="AG20" s="2377"/>
      <c r="AH20" s="2386">
        <f>IF('Gündüz Düşüm'!EV29="X",0,'Gündüz Düşüm'!EU29)</f>
        <v>0</v>
      </c>
      <c r="AI20" s="2377"/>
      <c r="AJ20" s="2386">
        <f>IF('Gündüz Düşüm'!EX29="X",0,'Gündüz Düşüm'!EW29)</f>
        <v>0</v>
      </c>
      <c r="AK20" s="2377"/>
      <c r="AL20" s="2386">
        <f>IF('Gündüz Düşüm'!EZ29="X",0,'Gündüz Düşüm'!EY29)</f>
        <v>0</v>
      </c>
      <c r="AM20" s="2377"/>
      <c r="AN20" s="2386">
        <f>IF('Gündüz Düşüm'!FB29="X",0,'Gündüz Düşüm'!FA29)</f>
        <v>0</v>
      </c>
      <c r="AO20" s="2377"/>
      <c r="AP20" s="2386">
        <f>IF('Gündüz Düşüm'!FD29="X",0,'Gündüz Düşüm'!FC29)</f>
        <v>0</v>
      </c>
      <c r="AQ20" s="2377"/>
      <c r="AR20" s="2386">
        <f>IF('Gündüz Düşüm'!FF29="X",0,'Gündüz Düşüm'!FE29)</f>
        <v>0</v>
      </c>
      <c r="AS20" s="2377"/>
      <c r="AT20" s="2386">
        <f>IF('Gündüz Düşüm'!FH29="X",0,'Gündüz Düşüm'!FG29)</f>
        <v>0</v>
      </c>
      <c r="AU20" s="2377"/>
      <c r="AV20" s="2386">
        <f>IF('Gündüz Düşüm'!FJ29="X",0,'Gündüz Düşüm'!FI29)</f>
        <v>0</v>
      </c>
      <c r="AW20" s="2377"/>
      <c r="AX20" s="2386">
        <f>IF('Gündüz Düşüm'!FL29="X",0,'Gündüz Düşüm'!FK29)</f>
        <v>0</v>
      </c>
      <c r="AY20" s="2377"/>
      <c r="AZ20" s="2386">
        <f>IF('Gündüz Düşüm'!FN29="X",0,'Gündüz Düşüm'!FM29)</f>
        <v>0</v>
      </c>
      <c r="BA20" s="2377"/>
      <c r="BB20" s="2386">
        <f>IF('Gündüz Düşüm'!FP29="X",0,'Gündüz Düşüm'!FO29)</f>
        <v>0</v>
      </c>
      <c r="BC20" s="2377"/>
      <c r="BD20" s="2386">
        <f>IF('Gündüz Düşüm'!FR29="X",0,'Gündüz Düşüm'!FQ29)</f>
        <v>0</v>
      </c>
      <c r="BE20" s="2377"/>
      <c r="BF20" s="2386">
        <f>IF('Gündüz Düşüm'!FT29="X",0,'Gündüz Düşüm'!FS29)</f>
        <v>0</v>
      </c>
      <c r="BG20" s="2377"/>
      <c r="BH20" s="2386">
        <f>IF('Gündüz Düşüm'!FV29="X",0,'Gündüz Düşüm'!FU29)</f>
        <v>0</v>
      </c>
      <c r="BI20" s="2377"/>
      <c r="BJ20" s="2386">
        <f>IF('Gündüz Düşüm'!FX29="X",0,'Gündüz Düşüm'!FW29)</f>
        <v>0</v>
      </c>
      <c r="BK20" s="2377"/>
      <c r="BL20" s="2386">
        <f>IF('Gündüz Düşüm'!FZ29="X",0,'Gündüz Düşüm'!FY29)</f>
        <v>0</v>
      </c>
      <c r="BM20" s="2377"/>
      <c r="BN20" s="2386">
        <f>IF('Gündüz Düşüm'!GB29="X",0,'Gündüz Düşüm'!GA29)</f>
        <v>0</v>
      </c>
      <c r="BO20" s="2377"/>
      <c r="BP20" s="2386">
        <f>IF('Gündüz Düşüm'!GD29="X",0,'Gündüz Düşüm'!GC29)</f>
        <v>0</v>
      </c>
      <c r="BQ20" s="2377"/>
      <c r="BR20" s="2386">
        <f>IF('Gündüz Düşüm'!GF29="X",0,'Gündüz Düşüm'!GE29)</f>
        <v>0</v>
      </c>
      <c r="BS20" s="2377"/>
      <c r="BT20" s="2386">
        <f>IF('Gündüz Düşüm'!GH29="X",0,'Gündüz Düşüm'!GG29)</f>
        <v>0</v>
      </c>
      <c r="BU20" s="2391"/>
      <c r="BW20" s="751"/>
    </row>
    <row r="21" spans="1:83" s="1340" customFormat="1" ht="14.25" customHeight="1">
      <c r="A21" s="261"/>
      <c r="B21" s="5145" t="str">
        <f>'Gündüz Düşüm'!DO30</f>
        <v/>
      </c>
      <c r="C21" s="2381" t="s">
        <v>7</v>
      </c>
      <c r="D21" s="2392">
        <f>IF('Gündüz Düşüm'!DR30="X",0,'Gündüz Düşüm'!DQ30)</f>
        <v>0</v>
      </c>
      <c r="E21" s="2378"/>
      <c r="F21" s="2385">
        <f>IF('Gündüz Düşüm'!DT30="X",0,'Gündüz Düşüm'!DS30)</f>
        <v>0</v>
      </c>
      <c r="G21" s="2378"/>
      <c r="H21" s="2385">
        <f>IF('Gündüz Düşüm'!DV30="X",0,'Gündüz Düşüm'!DU30)</f>
        <v>0</v>
      </c>
      <c r="I21" s="2378"/>
      <c r="J21" s="2385">
        <f>IF('Gündüz Düşüm'!DX30="X",0,'Gündüz Düşüm'!DW30)</f>
        <v>0</v>
      </c>
      <c r="K21" s="2378"/>
      <c r="L21" s="2385">
        <f>IF('Gündüz Düşüm'!DZ30="X",0,'Gündüz Düşüm'!DY30)</f>
        <v>0</v>
      </c>
      <c r="M21" s="2378"/>
      <c r="N21" s="2385">
        <f>IF('Gündüz Düşüm'!EB30="X",0,'Gündüz Düşüm'!EA30)</f>
        <v>0</v>
      </c>
      <c r="O21" s="2378"/>
      <c r="P21" s="2385">
        <f>IF('Gündüz Düşüm'!ED30="X",0,'Gündüz Düşüm'!EC30)</f>
        <v>0</v>
      </c>
      <c r="Q21" s="2378"/>
      <c r="R21" s="2385">
        <f>IF('Gündüz Düşüm'!EF30="X",0,'Gündüz Düşüm'!EE30)</f>
        <v>0</v>
      </c>
      <c r="S21" s="2378"/>
      <c r="T21" s="2385">
        <f>IF('Gündüz Düşüm'!EH30="X",0,'Gündüz Düşüm'!EG30)</f>
        <v>0</v>
      </c>
      <c r="U21" s="2378"/>
      <c r="V21" s="2385">
        <f>IF('Gündüz Düşüm'!EJ30="X",0,'Gündüz Düşüm'!EI30)</f>
        <v>0</v>
      </c>
      <c r="W21" s="2378"/>
      <c r="X21" s="2385">
        <f>IF('Gündüz Düşüm'!EL30="X",0,'Gündüz Düşüm'!EK30)</f>
        <v>0</v>
      </c>
      <c r="Y21" s="2378"/>
      <c r="Z21" s="2385">
        <f>IF('Gündüz Düşüm'!EN30="X",0,'Gündüz Düşüm'!EM30)</f>
        <v>0</v>
      </c>
      <c r="AA21" s="2378"/>
      <c r="AB21" s="2385">
        <f>IF('Gündüz Düşüm'!EP30="X",0,'Gündüz Düşüm'!EO30)</f>
        <v>0</v>
      </c>
      <c r="AC21" s="2378"/>
      <c r="AD21" s="2385">
        <f>IF('Gündüz Düşüm'!ER30="X",0,'Gündüz Düşüm'!EQ30)</f>
        <v>0</v>
      </c>
      <c r="AE21" s="2378"/>
      <c r="AF21" s="2385">
        <f>IF('Gündüz Düşüm'!ET30="X",0,'Gündüz Düşüm'!ES30)</f>
        <v>0</v>
      </c>
      <c r="AG21" s="2378"/>
      <c r="AH21" s="2385">
        <f>IF('Gündüz Düşüm'!EV30="X",0,'Gündüz Düşüm'!EU30)</f>
        <v>0</v>
      </c>
      <c r="AI21" s="2378"/>
      <c r="AJ21" s="2385">
        <f>IF('Gündüz Düşüm'!EX30="X",0,'Gündüz Düşüm'!EW30)</f>
        <v>0</v>
      </c>
      <c r="AK21" s="2378"/>
      <c r="AL21" s="2385">
        <f>IF('Gündüz Düşüm'!EZ30="X",0,'Gündüz Düşüm'!EY30)</f>
        <v>0</v>
      </c>
      <c r="AM21" s="2378"/>
      <c r="AN21" s="2385">
        <f>IF('Gündüz Düşüm'!FB30="X",0,'Gündüz Düşüm'!FA30)</f>
        <v>0</v>
      </c>
      <c r="AO21" s="2378"/>
      <c r="AP21" s="2385">
        <f>IF('Gündüz Düşüm'!FD30="X",0,'Gündüz Düşüm'!FC30)</f>
        <v>0</v>
      </c>
      <c r="AQ21" s="2378"/>
      <c r="AR21" s="2385">
        <f>IF('Gündüz Düşüm'!FF30="X",0,'Gündüz Düşüm'!FE30)</f>
        <v>0</v>
      </c>
      <c r="AS21" s="2378"/>
      <c r="AT21" s="2385">
        <f>IF('Gündüz Düşüm'!FH30="X",0,'Gündüz Düşüm'!FG30)</f>
        <v>0</v>
      </c>
      <c r="AU21" s="2378"/>
      <c r="AV21" s="2385">
        <f>IF('Gündüz Düşüm'!FJ30="X",0,'Gündüz Düşüm'!FI30)</f>
        <v>0</v>
      </c>
      <c r="AW21" s="2378"/>
      <c r="AX21" s="2385">
        <f>IF('Gündüz Düşüm'!FL30="X",0,'Gündüz Düşüm'!FK30)</f>
        <v>0</v>
      </c>
      <c r="AY21" s="2378"/>
      <c r="AZ21" s="2385">
        <f>IF('Gündüz Düşüm'!FN30="X",0,'Gündüz Düşüm'!FM30)</f>
        <v>0</v>
      </c>
      <c r="BA21" s="2378"/>
      <c r="BB21" s="2385">
        <f>IF('Gündüz Düşüm'!FP30="X",0,'Gündüz Düşüm'!FO30)</f>
        <v>0</v>
      </c>
      <c r="BC21" s="2378"/>
      <c r="BD21" s="2385">
        <f>IF('Gündüz Düşüm'!FR30="X",0,'Gündüz Düşüm'!FQ30)</f>
        <v>0</v>
      </c>
      <c r="BE21" s="2378"/>
      <c r="BF21" s="2385">
        <f>IF('Gündüz Düşüm'!FT30="X",0,'Gündüz Düşüm'!FS30)</f>
        <v>0</v>
      </c>
      <c r="BG21" s="2378"/>
      <c r="BH21" s="2385">
        <f>IF('Gündüz Düşüm'!FV30="X",0,'Gündüz Düşüm'!FU30)</f>
        <v>0</v>
      </c>
      <c r="BI21" s="2378"/>
      <c r="BJ21" s="2385">
        <f>IF('Gündüz Düşüm'!FX30="X",0,'Gündüz Düşüm'!FW30)</f>
        <v>0</v>
      </c>
      <c r="BK21" s="2378"/>
      <c r="BL21" s="2385">
        <f>IF('Gündüz Düşüm'!FZ30="X",0,'Gündüz Düşüm'!FY30)</f>
        <v>0</v>
      </c>
      <c r="BM21" s="2378"/>
      <c r="BN21" s="2385">
        <f>IF('Gündüz Düşüm'!GB30="X",0,'Gündüz Düşüm'!GA30)</f>
        <v>0</v>
      </c>
      <c r="BO21" s="2378"/>
      <c r="BP21" s="2385">
        <f>IF('Gündüz Düşüm'!GD30="X",0,'Gündüz Düşüm'!GC30)</f>
        <v>0</v>
      </c>
      <c r="BQ21" s="2378"/>
      <c r="BR21" s="2385">
        <f>IF('Gündüz Düşüm'!GF30="X",0,'Gündüz Düşüm'!GE30)</f>
        <v>0</v>
      </c>
      <c r="BS21" s="2378"/>
      <c r="BT21" s="2385">
        <f>IF('Gündüz Düşüm'!GH30="X",0,'Gündüz Düşüm'!GG30)</f>
        <v>0</v>
      </c>
      <c r="BU21" s="2393"/>
      <c r="BW21" s="5104" t="s">
        <v>220</v>
      </c>
      <c r="BX21" s="5104"/>
      <c r="BY21" s="5104"/>
      <c r="BZ21" s="5104"/>
      <c r="CA21" s="5104"/>
      <c r="CB21" s="5104"/>
      <c r="CC21" s="5104"/>
      <c r="CD21" s="5104"/>
      <c r="CE21" s="5104"/>
    </row>
    <row r="22" spans="1:83" s="1340" customFormat="1" ht="14.25" customHeight="1">
      <c r="A22" s="261"/>
      <c r="B22" s="5146"/>
      <c r="C22" s="2380" t="s">
        <v>8</v>
      </c>
      <c r="D22" s="2390">
        <f>IF('Gündüz Düşüm'!DR31="X",0,'Gündüz Düşüm'!DQ31)</f>
        <v>0</v>
      </c>
      <c r="E22" s="2377"/>
      <c r="F22" s="2386">
        <f>IF('Gündüz Düşüm'!DT31="X",0,'Gündüz Düşüm'!DS31)</f>
        <v>0</v>
      </c>
      <c r="G22" s="2377"/>
      <c r="H22" s="2386">
        <f>IF('Gündüz Düşüm'!DV31="X",0,'Gündüz Düşüm'!DU31)</f>
        <v>0</v>
      </c>
      <c r="I22" s="2377"/>
      <c r="J22" s="2386">
        <f>IF('Gündüz Düşüm'!DX31="X",0,'Gündüz Düşüm'!DW31)</f>
        <v>0</v>
      </c>
      <c r="K22" s="2377"/>
      <c r="L22" s="2386">
        <f>IF('Gündüz Düşüm'!DZ31="X",0,'Gündüz Düşüm'!DY31)</f>
        <v>0</v>
      </c>
      <c r="M22" s="2377"/>
      <c r="N22" s="2386">
        <f>IF('Gündüz Düşüm'!EB31="X",0,'Gündüz Düşüm'!EA31)</f>
        <v>0</v>
      </c>
      <c r="O22" s="2377"/>
      <c r="P22" s="2386">
        <f>IF('Gündüz Düşüm'!ED31="X",0,'Gündüz Düşüm'!EC31)</f>
        <v>0</v>
      </c>
      <c r="Q22" s="2377"/>
      <c r="R22" s="2386">
        <f>IF('Gündüz Düşüm'!EF31="X",0,'Gündüz Düşüm'!EE31)</f>
        <v>0</v>
      </c>
      <c r="S22" s="2377"/>
      <c r="T22" s="2386">
        <f>IF('Gündüz Düşüm'!EH31="X",0,'Gündüz Düşüm'!EG31)</f>
        <v>0</v>
      </c>
      <c r="U22" s="2377"/>
      <c r="V22" s="2386">
        <f>IF('Gündüz Düşüm'!EJ31="X",0,'Gündüz Düşüm'!EI31)</f>
        <v>0</v>
      </c>
      <c r="W22" s="2377"/>
      <c r="X22" s="2386">
        <f>IF('Gündüz Düşüm'!EL31="X",0,'Gündüz Düşüm'!EK31)</f>
        <v>0</v>
      </c>
      <c r="Y22" s="2377"/>
      <c r="Z22" s="2386">
        <f>IF('Gündüz Düşüm'!EN31="X",0,'Gündüz Düşüm'!EM31)</f>
        <v>0</v>
      </c>
      <c r="AA22" s="2377"/>
      <c r="AB22" s="2386">
        <f>IF('Gündüz Düşüm'!EP31="X",0,'Gündüz Düşüm'!EO31)</f>
        <v>0</v>
      </c>
      <c r="AC22" s="2377"/>
      <c r="AD22" s="2386">
        <f>IF('Gündüz Düşüm'!ER31="X",0,'Gündüz Düşüm'!EQ31)</f>
        <v>0</v>
      </c>
      <c r="AE22" s="2377"/>
      <c r="AF22" s="2386">
        <f>IF('Gündüz Düşüm'!ET31="X",0,'Gündüz Düşüm'!ES31)</f>
        <v>0</v>
      </c>
      <c r="AG22" s="2377"/>
      <c r="AH22" s="2386">
        <f>IF('Gündüz Düşüm'!EV31="X",0,'Gündüz Düşüm'!EU31)</f>
        <v>0</v>
      </c>
      <c r="AI22" s="2377"/>
      <c r="AJ22" s="2386">
        <f>IF('Gündüz Düşüm'!EX31="X",0,'Gündüz Düşüm'!EW31)</f>
        <v>0</v>
      </c>
      <c r="AK22" s="2377"/>
      <c r="AL22" s="2386">
        <f>IF('Gündüz Düşüm'!EZ31="X",0,'Gündüz Düşüm'!EY31)</f>
        <v>0</v>
      </c>
      <c r="AM22" s="2377"/>
      <c r="AN22" s="2386">
        <f>IF('Gündüz Düşüm'!FB31="X",0,'Gündüz Düşüm'!FA31)</f>
        <v>0</v>
      </c>
      <c r="AO22" s="2377"/>
      <c r="AP22" s="2386">
        <f>IF('Gündüz Düşüm'!FD31="X",0,'Gündüz Düşüm'!FC31)</f>
        <v>0</v>
      </c>
      <c r="AQ22" s="2377"/>
      <c r="AR22" s="2386">
        <f>IF('Gündüz Düşüm'!FF31="X",0,'Gündüz Düşüm'!FE31)</f>
        <v>0</v>
      </c>
      <c r="AS22" s="2377"/>
      <c r="AT22" s="2386">
        <f>IF('Gündüz Düşüm'!FH31="X",0,'Gündüz Düşüm'!FG31)</f>
        <v>0</v>
      </c>
      <c r="AU22" s="2377"/>
      <c r="AV22" s="2386">
        <f>IF('Gündüz Düşüm'!FJ31="X",0,'Gündüz Düşüm'!FI31)</f>
        <v>0</v>
      </c>
      <c r="AW22" s="2377"/>
      <c r="AX22" s="2386">
        <f>IF('Gündüz Düşüm'!FL31="X",0,'Gündüz Düşüm'!FK31)</f>
        <v>0</v>
      </c>
      <c r="AY22" s="2377"/>
      <c r="AZ22" s="2386">
        <f>IF('Gündüz Düşüm'!FN31="X",0,'Gündüz Düşüm'!FM31)</f>
        <v>0</v>
      </c>
      <c r="BA22" s="2377"/>
      <c r="BB22" s="2386">
        <f>IF('Gündüz Düşüm'!FP31="X",0,'Gündüz Düşüm'!FO31)</f>
        <v>0</v>
      </c>
      <c r="BC22" s="2377"/>
      <c r="BD22" s="2386">
        <f>IF('Gündüz Düşüm'!FR31="X",0,'Gündüz Düşüm'!FQ31)</f>
        <v>0</v>
      </c>
      <c r="BE22" s="2377"/>
      <c r="BF22" s="2386">
        <f>IF('Gündüz Düşüm'!FT31="X",0,'Gündüz Düşüm'!FS31)</f>
        <v>0</v>
      </c>
      <c r="BG22" s="2377"/>
      <c r="BH22" s="2386">
        <f>IF('Gündüz Düşüm'!FV31="X",0,'Gündüz Düşüm'!FU31)</f>
        <v>0</v>
      </c>
      <c r="BI22" s="2377"/>
      <c r="BJ22" s="2386">
        <f>IF('Gündüz Düşüm'!FX31="X",0,'Gündüz Düşüm'!FW31)</f>
        <v>0</v>
      </c>
      <c r="BK22" s="2377"/>
      <c r="BL22" s="2386">
        <f>IF('Gündüz Düşüm'!FZ31="X",0,'Gündüz Düşüm'!FY31)</f>
        <v>0</v>
      </c>
      <c r="BM22" s="2377"/>
      <c r="BN22" s="2386">
        <f>IF('Gündüz Düşüm'!GB31="X",0,'Gündüz Düşüm'!GA31)</f>
        <v>0</v>
      </c>
      <c r="BO22" s="2377"/>
      <c r="BP22" s="2386">
        <f>IF('Gündüz Düşüm'!GD31="X",0,'Gündüz Düşüm'!GC31)</f>
        <v>0</v>
      </c>
      <c r="BQ22" s="2377"/>
      <c r="BR22" s="2386">
        <f>IF('Gündüz Düşüm'!GF31="X",0,'Gündüz Düşüm'!GE31)</f>
        <v>0</v>
      </c>
      <c r="BS22" s="2377"/>
      <c r="BT22" s="2386">
        <f>IF('Gündüz Düşüm'!GH31="X",0,'Gündüz Düşüm'!GG31)</f>
        <v>0</v>
      </c>
      <c r="BU22" s="2391"/>
      <c r="BW22" s="5104"/>
      <c r="BX22" s="5104"/>
      <c r="BY22" s="5104"/>
      <c r="BZ22" s="5104"/>
      <c r="CA22" s="5104"/>
      <c r="CB22" s="5104"/>
      <c r="CC22" s="5104"/>
      <c r="CD22" s="5104"/>
      <c r="CE22" s="5104"/>
    </row>
    <row r="23" spans="1:83" s="1340" customFormat="1" ht="14.25" customHeight="1">
      <c r="A23" s="261"/>
      <c r="B23" s="5145" t="str">
        <f>'Gündüz Düşüm'!DO32</f>
        <v/>
      </c>
      <c r="C23" s="2381" t="s">
        <v>7</v>
      </c>
      <c r="D23" s="2392">
        <f>IF('Gündüz Düşüm'!DR32="X",0,'Gündüz Düşüm'!DQ32)</f>
        <v>0</v>
      </c>
      <c r="E23" s="2378"/>
      <c r="F23" s="2385">
        <f>IF('Gündüz Düşüm'!DT32="X",0,'Gündüz Düşüm'!DS32)</f>
        <v>0</v>
      </c>
      <c r="G23" s="2378"/>
      <c r="H23" s="2385">
        <f>IF('Gündüz Düşüm'!DV32="X",0,'Gündüz Düşüm'!DU32)</f>
        <v>0</v>
      </c>
      <c r="I23" s="2378"/>
      <c r="J23" s="2385">
        <f>IF('Gündüz Düşüm'!DX32="X",0,'Gündüz Düşüm'!DW32)</f>
        <v>0</v>
      </c>
      <c r="K23" s="2378"/>
      <c r="L23" s="2385">
        <f>IF('Gündüz Düşüm'!DZ32="X",0,'Gündüz Düşüm'!DY32)</f>
        <v>0</v>
      </c>
      <c r="M23" s="2378"/>
      <c r="N23" s="2385">
        <f>IF('Gündüz Düşüm'!EB32="X",0,'Gündüz Düşüm'!EA32)</f>
        <v>0</v>
      </c>
      <c r="O23" s="2378"/>
      <c r="P23" s="2385">
        <f>IF('Gündüz Düşüm'!ED32="X",0,'Gündüz Düşüm'!EC32)</f>
        <v>0</v>
      </c>
      <c r="Q23" s="2378"/>
      <c r="R23" s="2385">
        <f>IF('Gündüz Düşüm'!EF32="X",0,'Gündüz Düşüm'!EE32)</f>
        <v>0</v>
      </c>
      <c r="S23" s="2378"/>
      <c r="T23" s="2385">
        <f>IF('Gündüz Düşüm'!EH32="X",0,'Gündüz Düşüm'!EG32)</f>
        <v>0</v>
      </c>
      <c r="U23" s="2378"/>
      <c r="V23" s="2385">
        <f>IF('Gündüz Düşüm'!EJ32="X",0,'Gündüz Düşüm'!EI32)</f>
        <v>0</v>
      </c>
      <c r="W23" s="2378"/>
      <c r="X23" s="2385">
        <f>IF('Gündüz Düşüm'!EL32="X",0,'Gündüz Düşüm'!EK32)</f>
        <v>0</v>
      </c>
      <c r="Y23" s="2378"/>
      <c r="Z23" s="2385">
        <f>IF('Gündüz Düşüm'!EN32="X",0,'Gündüz Düşüm'!EM32)</f>
        <v>0</v>
      </c>
      <c r="AA23" s="2378"/>
      <c r="AB23" s="2385">
        <f>IF('Gündüz Düşüm'!EP32="X",0,'Gündüz Düşüm'!EO32)</f>
        <v>0</v>
      </c>
      <c r="AC23" s="2378"/>
      <c r="AD23" s="2385">
        <f>IF('Gündüz Düşüm'!ER32="X",0,'Gündüz Düşüm'!EQ32)</f>
        <v>0</v>
      </c>
      <c r="AE23" s="2378"/>
      <c r="AF23" s="2385">
        <f>IF('Gündüz Düşüm'!ET32="X",0,'Gündüz Düşüm'!ES32)</f>
        <v>0</v>
      </c>
      <c r="AG23" s="2378"/>
      <c r="AH23" s="2385">
        <f>IF('Gündüz Düşüm'!EV32="X",0,'Gündüz Düşüm'!EU32)</f>
        <v>0</v>
      </c>
      <c r="AI23" s="2378"/>
      <c r="AJ23" s="2385">
        <f>IF('Gündüz Düşüm'!EX32="X",0,'Gündüz Düşüm'!EW32)</f>
        <v>0</v>
      </c>
      <c r="AK23" s="2378"/>
      <c r="AL23" s="2385">
        <f>IF('Gündüz Düşüm'!EZ32="X",0,'Gündüz Düşüm'!EY32)</f>
        <v>0</v>
      </c>
      <c r="AM23" s="2378"/>
      <c r="AN23" s="2385">
        <f>IF('Gündüz Düşüm'!FB32="X",0,'Gündüz Düşüm'!FA32)</f>
        <v>0</v>
      </c>
      <c r="AO23" s="2378"/>
      <c r="AP23" s="2385">
        <f>IF('Gündüz Düşüm'!FD32="X",0,'Gündüz Düşüm'!FC32)</f>
        <v>0</v>
      </c>
      <c r="AQ23" s="2378"/>
      <c r="AR23" s="2385">
        <f>IF('Gündüz Düşüm'!FF32="X",0,'Gündüz Düşüm'!FE32)</f>
        <v>0</v>
      </c>
      <c r="AS23" s="2378"/>
      <c r="AT23" s="2385">
        <f>IF('Gündüz Düşüm'!FH32="X",0,'Gündüz Düşüm'!FG32)</f>
        <v>0</v>
      </c>
      <c r="AU23" s="2378"/>
      <c r="AV23" s="2385">
        <f>IF('Gündüz Düşüm'!FJ32="X",0,'Gündüz Düşüm'!FI32)</f>
        <v>0</v>
      </c>
      <c r="AW23" s="2378"/>
      <c r="AX23" s="2385">
        <f>IF('Gündüz Düşüm'!FL32="X",0,'Gündüz Düşüm'!FK32)</f>
        <v>0</v>
      </c>
      <c r="AY23" s="2378"/>
      <c r="AZ23" s="2385">
        <f>IF('Gündüz Düşüm'!FN32="X",0,'Gündüz Düşüm'!FM32)</f>
        <v>0</v>
      </c>
      <c r="BA23" s="2378"/>
      <c r="BB23" s="2385">
        <f>IF('Gündüz Düşüm'!FP32="X",0,'Gündüz Düşüm'!FO32)</f>
        <v>0</v>
      </c>
      <c r="BC23" s="2378"/>
      <c r="BD23" s="2385">
        <f>IF('Gündüz Düşüm'!FR32="X",0,'Gündüz Düşüm'!FQ32)</f>
        <v>0</v>
      </c>
      <c r="BE23" s="2378"/>
      <c r="BF23" s="2385">
        <f>IF('Gündüz Düşüm'!FT32="X",0,'Gündüz Düşüm'!FS32)</f>
        <v>0</v>
      </c>
      <c r="BG23" s="2378"/>
      <c r="BH23" s="2385">
        <f>IF('Gündüz Düşüm'!FV32="X",0,'Gündüz Düşüm'!FU32)</f>
        <v>0</v>
      </c>
      <c r="BI23" s="2378"/>
      <c r="BJ23" s="2385">
        <f>IF('Gündüz Düşüm'!FX32="X",0,'Gündüz Düşüm'!FW32)</f>
        <v>0</v>
      </c>
      <c r="BK23" s="2378"/>
      <c r="BL23" s="2385">
        <f>IF('Gündüz Düşüm'!FZ32="X",0,'Gündüz Düşüm'!FY32)</f>
        <v>0</v>
      </c>
      <c r="BM23" s="2378"/>
      <c r="BN23" s="2385">
        <f>IF('Gündüz Düşüm'!GB32="X",0,'Gündüz Düşüm'!GA32)</f>
        <v>0</v>
      </c>
      <c r="BO23" s="2378"/>
      <c r="BP23" s="2385">
        <f>IF('Gündüz Düşüm'!GD32="X",0,'Gündüz Düşüm'!GC32)</f>
        <v>0</v>
      </c>
      <c r="BQ23" s="2378"/>
      <c r="BR23" s="2385">
        <f>IF('Gündüz Düşüm'!GF32="X",0,'Gündüz Düşüm'!GE32)</f>
        <v>0</v>
      </c>
      <c r="BS23" s="2378"/>
      <c r="BT23" s="2385">
        <f>IF('Gündüz Düşüm'!GH32="X",0,'Gündüz Düşüm'!GG32)</f>
        <v>0</v>
      </c>
      <c r="BU23" s="2393"/>
      <c r="BW23" s="5151" t="s">
        <v>372</v>
      </c>
      <c r="BX23" s="5152"/>
      <c r="BY23" s="5152"/>
      <c r="BZ23" s="5152"/>
      <c r="CA23" s="5152"/>
      <c r="CB23" s="5152"/>
      <c r="CC23" s="5152"/>
      <c r="CD23" s="5152"/>
      <c r="CE23" s="5152"/>
    </row>
    <row r="24" spans="1:83" s="1340" customFormat="1" ht="14.25" customHeight="1">
      <c r="A24" s="261"/>
      <c r="B24" s="5146"/>
      <c r="C24" s="2380" t="s">
        <v>8</v>
      </c>
      <c r="D24" s="2390">
        <f>IF('Gündüz Düşüm'!DR33="X",0,'Gündüz Düşüm'!DQ33)</f>
        <v>0</v>
      </c>
      <c r="E24" s="2377"/>
      <c r="F24" s="2386">
        <f>IF('Gündüz Düşüm'!DT33="X",0,'Gündüz Düşüm'!DS33)</f>
        <v>0</v>
      </c>
      <c r="G24" s="2377"/>
      <c r="H24" s="2386">
        <f>IF('Gündüz Düşüm'!DV33="X",0,'Gündüz Düşüm'!DU33)</f>
        <v>0</v>
      </c>
      <c r="I24" s="2377"/>
      <c r="J24" s="2386">
        <f>IF('Gündüz Düşüm'!DX33="X",0,'Gündüz Düşüm'!DW33)</f>
        <v>0</v>
      </c>
      <c r="K24" s="2377"/>
      <c r="L24" s="2386">
        <f>IF('Gündüz Düşüm'!DZ33="X",0,'Gündüz Düşüm'!DY33)</f>
        <v>0</v>
      </c>
      <c r="M24" s="2377"/>
      <c r="N24" s="2386">
        <f>IF('Gündüz Düşüm'!EB33="X",0,'Gündüz Düşüm'!EA33)</f>
        <v>0</v>
      </c>
      <c r="O24" s="2377"/>
      <c r="P24" s="2386">
        <f>IF('Gündüz Düşüm'!ED33="X",0,'Gündüz Düşüm'!EC33)</f>
        <v>0</v>
      </c>
      <c r="Q24" s="2377"/>
      <c r="R24" s="2386">
        <f>IF('Gündüz Düşüm'!EF33="X",0,'Gündüz Düşüm'!EE33)</f>
        <v>0</v>
      </c>
      <c r="S24" s="2377"/>
      <c r="T24" s="2386">
        <f>IF('Gündüz Düşüm'!EH33="X",0,'Gündüz Düşüm'!EG33)</f>
        <v>0</v>
      </c>
      <c r="U24" s="2377"/>
      <c r="V24" s="2386">
        <f>IF('Gündüz Düşüm'!EJ33="X",0,'Gündüz Düşüm'!EI33)</f>
        <v>0</v>
      </c>
      <c r="W24" s="2377"/>
      <c r="X24" s="2386">
        <f>IF('Gündüz Düşüm'!EL33="X",0,'Gündüz Düşüm'!EK33)</f>
        <v>0</v>
      </c>
      <c r="Y24" s="2377"/>
      <c r="Z24" s="2386">
        <f>IF('Gündüz Düşüm'!EN33="X",0,'Gündüz Düşüm'!EM33)</f>
        <v>0</v>
      </c>
      <c r="AA24" s="2377"/>
      <c r="AB24" s="2386">
        <f>IF('Gündüz Düşüm'!EP33="X",0,'Gündüz Düşüm'!EO33)</f>
        <v>0</v>
      </c>
      <c r="AC24" s="2377"/>
      <c r="AD24" s="2386">
        <f>IF('Gündüz Düşüm'!ER33="X",0,'Gündüz Düşüm'!EQ33)</f>
        <v>0</v>
      </c>
      <c r="AE24" s="2377"/>
      <c r="AF24" s="2386">
        <f>IF('Gündüz Düşüm'!ET33="X",0,'Gündüz Düşüm'!ES33)</f>
        <v>0</v>
      </c>
      <c r="AG24" s="2377"/>
      <c r="AH24" s="2386">
        <f>IF('Gündüz Düşüm'!EV33="X",0,'Gündüz Düşüm'!EU33)</f>
        <v>0</v>
      </c>
      <c r="AI24" s="2377"/>
      <c r="AJ24" s="2386">
        <f>IF('Gündüz Düşüm'!EX33="X",0,'Gündüz Düşüm'!EW33)</f>
        <v>0</v>
      </c>
      <c r="AK24" s="2377"/>
      <c r="AL24" s="2386">
        <f>IF('Gündüz Düşüm'!EZ33="X",0,'Gündüz Düşüm'!EY33)</f>
        <v>0</v>
      </c>
      <c r="AM24" s="2377"/>
      <c r="AN24" s="2386">
        <f>IF('Gündüz Düşüm'!FB33="X",0,'Gündüz Düşüm'!FA33)</f>
        <v>0</v>
      </c>
      <c r="AO24" s="2377"/>
      <c r="AP24" s="2386">
        <f>IF('Gündüz Düşüm'!FD33="X",0,'Gündüz Düşüm'!FC33)</f>
        <v>0</v>
      </c>
      <c r="AQ24" s="2377"/>
      <c r="AR24" s="2386">
        <f>IF('Gündüz Düşüm'!FF33="X",0,'Gündüz Düşüm'!FE33)</f>
        <v>0</v>
      </c>
      <c r="AS24" s="2377"/>
      <c r="AT24" s="2386">
        <f>IF('Gündüz Düşüm'!FH33="X",0,'Gündüz Düşüm'!FG33)</f>
        <v>0</v>
      </c>
      <c r="AU24" s="2377"/>
      <c r="AV24" s="2386">
        <f>IF('Gündüz Düşüm'!FJ33="X",0,'Gündüz Düşüm'!FI33)</f>
        <v>0</v>
      </c>
      <c r="AW24" s="2377"/>
      <c r="AX24" s="2386">
        <f>IF('Gündüz Düşüm'!FL33="X",0,'Gündüz Düşüm'!FK33)</f>
        <v>0</v>
      </c>
      <c r="AY24" s="2377"/>
      <c r="AZ24" s="2386">
        <f>IF('Gündüz Düşüm'!FN33="X",0,'Gündüz Düşüm'!FM33)</f>
        <v>0</v>
      </c>
      <c r="BA24" s="2377"/>
      <c r="BB24" s="2386">
        <f>IF('Gündüz Düşüm'!FP33="X",0,'Gündüz Düşüm'!FO33)</f>
        <v>0</v>
      </c>
      <c r="BC24" s="2377"/>
      <c r="BD24" s="2386">
        <f>IF('Gündüz Düşüm'!FR33="X",0,'Gündüz Düşüm'!FQ33)</f>
        <v>0</v>
      </c>
      <c r="BE24" s="2377"/>
      <c r="BF24" s="2386">
        <f>IF('Gündüz Düşüm'!FT33="X",0,'Gündüz Düşüm'!FS33)</f>
        <v>0</v>
      </c>
      <c r="BG24" s="2377"/>
      <c r="BH24" s="2386">
        <f>IF('Gündüz Düşüm'!FV33="X",0,'Gündüz Düşüm'!FU33)</f>
        <v>0</v>
      </c>
      <c r="BI24" s="2377"/>
      <c r="BJ24" s="2386">
        <f>IF('Gündüz Düşüm'!FX33="X",0,'Gündüz Düşüm'!FW33)</f>
        <v>0</v>
      </c>
      <c r="BK24" s="2377"/>
      <c r="BL24" s="2386">
        <f>IF('Gündüz Düşüm'!FZ33="X",0,'Gündüz Düşüm'!FY33)</f>
        <v>0</v>
      </c>
      <c r="BM24" s="2377"/>
      <c r="BN24" s="2386">
        <f>IF('Gündüz Düşüm'!GB33="X",0,'Gündüz Düşüm'!GA33)</f>
        <v>0</v>
      </c>
      <c r="BO24" s="2377"/>
      <c r="BP24" s="2386">
        <f>IF('Gündüz Düşüm'!GD33="X",0,'Gündüz Düşüm'!GC33)</f>
        <v>0</v>
      </c>
      <c r="BQ24" s="2377"/>
      <c r="BR24" s="2386">
        <f>IF('Gündüz Düşüm'!GF33="X",0,'Gündüz Düşüm'!GE33)</f>
        <v>0</v>
      </c>
      <c r="BS24" s="2377"/>
      <c r="BT24" s="2386">
        <f>IF('Gündüz Düşüm'!GH33="X",0,'Gündüz Düşüm'!GG33)</f>
        <v>0</v>
      </c>
      <c r="BU24" s="2391"/>
      <c r="BW24" s="5152"/>
      <c r="BX24" s="5152"/>
      <c r="BY24" s="5152"/>
      <c r="BZ24" s="5152"/>
      <c r="CA24" s="5152"/>
      <c r="CB24" s="5152"/>
      <c r="CC24" s="5152"/>
      <c r="CD24" s="5152"/>
      <c r="CE24" s="5152"/>
    </row>
    <row r="25" spans="1:83" s="1340" customFormat="1" ht="14.25" customHeight="1">
      <c r="A25" s="261"/>
      <c r="B25" s="5145" t="str">
        <f>'Gündüz Düşüm'!DO34</f>
        <v/>
      </c>
      <c r="C25" s="2381" t="s">
        <v>7</v>
      </c>
      <c r="D25" s="2392">
        <f>IF('Gündüz Düşüm'!DR34="X",0,'Gündüz Düşüm'!DQ34)</f>
        <v>0</v>
      </c>
      <c r="E25" s="2378"/>
      <c r="F25" s="2385">
        <f>IF('Gündüz Düşüm'!DT34="X",0,'Gündüz Düşüm'!DS34)</f>
        <v>0</v>
      </c>
      <c r="G25" s="2378"/>
      <c r="H25" s="2385">
        <f>IF('Gündüz Düşüm'!DV34="X",0,'Gündüz Düşüm'!DU34)</f>
        <v>0</v>
      </c>
      <c r="I25" s="2378"/>
      <c r="J25" s="2385">
        <f>IF('Gündüz Düşüm'!DX34="X",0,'Gündüz Düşüm'!DW34)</f>
        <v>0</v>
      </c>
      <c r="K25" s="2378"/>
      <c r="L25" s="2385">
        <f>IF('Gündüz Düşüm'!DZ34="X",0,'Gündüz Düşüm'!DY34)</f>
        <v>0</v>
      </c>
      <c r="M25" s="2378"/>
      <c r="N25" s="2385">
        <f>IF('Gündüz Düşüm'!EB34="X",0,'Gündüz Düşüm'!EA34)</f>
        <v>0</v>
      </c>
      <c r="O25" s="2378"/>
      <c r="P25" s="2385">
        <f>IF('Gündüz Düşüm'!ED34="X",0,'Gündüz Düşüm'!EC34)</f>
        <v>0</v>
      </c>
      <c r="Q25" s="2378"/>
      <c r="R25" s="2385">
        <f>IF('Gündüz Düşüm'!EF34="X",0,'Gündüz Düşüm'!EE34)</f>
        <v>0</v>
      </c>
      <c r="S25" s="2378"/>
      <c r="T25" s="2385">
        <f>IF('Gündüz Düşüm'!EH34="X",0,'Gündüz Düşüm'!EG34)</f>
        <v>0</v>
      </c>
      <c r="U25" s="2378"/>
      <c r="V25" s="2385">
        <f>IF('Gündüz Düşüm'!EJ34="X",0,'Gündüz Düşüm'!EI34)</f>
        <v>0</v>
      </c>
      <c r="W25" s="2378"/>
      <c r="X25" s="2385">
        <f>IF('Gündüz Düşüm'!EL34="X",0,'Gündüz Düşüm'!EK34)</f>
        <v>0</v>
      </c>
      <c r="Y25" s="2378"/>
      <c r="Z25" s="2385">
        <f>IF('Gündüz Düşüm'!EN34="X",0,'Gündüz Düşüm'!EM34)</f>
        <v>0</v>
      </c>
      <c r="AA25" s="2378"/>
      <c r="AB25" s="2385">
        <f>IF('Gündüz Düşüm'!EP34="X",0,'Gündüz Düşüm'!EO34)</f>
        <v>0</v>
      </c>
      <c r="AC25" s="2378"/>
      <c r="AD25" s="2385">
        <f>IF('Gündüz Düşüm'!ER34="X",0,'Gündüz Düşüm'!EQ34)</f>
        <v>0</v>
      </c>
      <c r="AE25" s="2378"/>
      <c r="AF25" s="2385">
        <f>IF('Gündüz Düşüm'!ET34="X",0,'Gündüz Düşüm'!ES34)</f>
        <v>0</v>
      </c>
      <c r="AG25" s="2378"/>
      <c r="AH25" s="2385">
        <f>IF('Gündüz Düşüm'!EV34="X",0,'Gündüz Düşüm'!EU34)</f>
        <v>0</v>
      </c>
      <c r="AI25" s="2378"/>
      <c r="AJ25" s="2385">
        <f>IF('Gündüz Düşüm'!EX34="X",0,'Gündüz Düşüm'!EW34)</f>
        <v>0</v>
      </c>
      <c r="AK25" s="2378"/>
      <c r="AL25" s="2385">
        <f>IF('Gündüz Düşüm'!EZ34="X",0,'Gündüz Düşüm'!EY34)</f>
        <v>0</v>
      </c>
      <c r="AM25" s="2378"/>
      <c r="AN25" s="2385">
        <f>IF('Gündüz Düşüm'!FB34="X",0,'Gündüz Düşüm'!FA34)</f>
        <v>0</v>
      </c>
      <c r="AO25" s="2378"/>
      <c r="AP25" s="2385">
        <f>IF('Gündüz Düşüm'!FD34="X",0,'Gündüz Düşüm'!FC34)</f>
        <v>0</v>
      </c>
      <c r="AQ25" s="2378"/>
      <c r="AR25" s="2385">
        <f>IF('Gündüz Düşüm'!FF34="X",0,'Gündüz Düşüm'!FE34)</f>
        <v>0</v>
      </c>
      <c r="AS25" s="2378"/>
      <c r="AT25" s="2385">
        <f>IF('Gündüz Düşüm'!FH34="X",0,'Gündüz Düşüm'!FG34)</f>
        <v>0</v>
      </c>
      <c r="AU25" s="2378"/>
      <c r="AV25" s="2385">
        <f>IF('Gündüz Düşüm'!FJ34="X",0,'Gündüz Düşüm'!FI34)</f>
        <v>0</v>
      </c>
      <c r="AW25" s="2378"/>
      <c r="AX25" s="2385">
        <f>IF('Gündüz Düşüm'!FL34="X",0,'Gündüz Düşüm'!FK34)</f>
        <v>0</v>
      </c>
      <c r="AY25" s="2378"/>
      <c r="AZ25" s="2385">
        <f>IF('Gündüz Düşüm'!FN34="X",0,'Gündüz Düşüm'!FM34)</f>
        <v>0</v>
      </c>
      <c r="BA25" s="2378"/>
      <c r="BB25" s="2385">
        <f>IF('Gündüz Düşüm'!FP34="X",0,'Gündüz Düşüm'!FO34)</f>
        <v>0</v>
      </c>
      <c r="BC25" s="2378"/>
      <c r="BD25" s="2385">
        <f>IF('Gündüz Düşüm'!FR34="X",0,'Gündüz Düşüm'!FQ34)</f>
        <v>0</v>
      </c>
      <c r="BE25" s="2378"/>
      <c r="BF25" s="2385">
        <f>IF('Gündüz Düşüm'!FT34="X",0,'Gündüz Düşüm'!FS34)</f>
        <v>0</v>
      </c>
      <c r="BG25" s="2378"/>
      <c r="BH25" s="2385">
        <f>IF('Gündüz Düşüm'!FV34="X",0,'Gündüz Düşüm'!FU34)</f>
        <v>0</v>
      </c>
      <c r="BI25" s="2378"/>
      <c r="BJ25" s="2385">
        <f>IF('Gündüz Düşüm'!FX34="X",0,'Gündüz Düşüm'!FW34)</f>
        <v>0</v>
      </c>
      <c r="BK25" s="2378"/>
      <c r="BL25" s="2385">
        <f>IF('Gündüz Düşüm'!FZ34="X",0,'Gündüz Düşüm'!FY34)</f>
        <v>0</v>
      </c>
      <c r="BM25" s="2378"/>
      <c r="BN25" s="2385">
        <f>IF('Gündüz Düşüm'!GB34="X",0,'Gündüz Düşüm'!GA34)</f>
        <v>0</v>
      </c>
      <c r="BO25" s="2378"/>
      <c r="BP25" s="2385">
        <f>IF('Gündüz Düşüm'!GD34="X",0,'Gündüz Düşüm'!GC34)</f>
        <v>0</v>
      </c>
      <c r="BQ25" s="2378"/>
      <c r="BR25" s="2385">
        <f>IF('Gündüz Düşüm'!GF34="X",0,'Gündüz Düşüm'!GE34)</f>
        <v>0</v>
      </c>
      <c r="BS25" s="2378"/>
      <c r="BT25" s="2385">
        <f>IF('Gündüz Düşüm'!GH34="X",0,'Gündüz Düşüm'!GG34)</f>
        <v>0</v>
      </c>
      <c r="BU25" s="2393"/>
      <c r="BW25" s="5152"/>
      <c r="BX25" s="5152"/>
      <c r="BY25" s="5152"/>
      <c r="BZ25" s="5152"/>
      <c r="CA25" s="5152"/>
      <c r="CB25" s="5152"/>
      <c r="CC25" s="5152"/>
      <c r="CD25" s="5152"/>
      <c r="CE25" s="5152"/>
    </row>
    <row r="26" spans="1:83" s="1340" customFormat="1" ht="14.25" customHeight="1">
      <c r="A26" s="261"/>
      <c r="B26" s="5146"/>
      <c r="C26" s="2380" t="s">
        <v>8</v>
      </c>
      <c r="D26" s="2390">
        <f>IF('Gündüz Düşüm'!DR35="X",0,'Gündüz Düşüm'!DQ35)</f>
        <v>0</v>
      </c>
      <c r="E26" s="2377"/>
      <c r="F26" s="2386">
        <f>IF('Gündüz Düşüm'!DT35="X",0,'Gündüz Düşüm'!DS35)</f>
        <v>0</v>
      </c>
      <c r="G26" s="2377"/>
      <c r="H26" s="2386">
        <f>IF('Gündüz Düşüm'!DV35="X",0,'Gündüz Düşüm'!DU35)</f>
        <v>0</v>
      </c>
      <c r="I26" s="2377"/>
      <c r="J26" s="2386">
        <f>IF('Gündüz Düşüm'!DX35="X",0,'Gündüz Düşüm'!DW35)</f>
        <v>0</v>
      </c>
      <c r="K26" s="2377"/>
      <c r="L26" s="2386">
        <f>IF('Gündüz Düşüm'!DZ35="X",0,'Gündüz Düşüm'!DY35)</f>
        <v>0</v>
      </c>
      <c r="M26" s="2377"/>
      <c r="N26" s="2386">
        <f>IF('Gündüz Düşüm'!EB35="X",0,'Gündüz Düşüm'!EA35)</f>
        <v>0</v>
      </c>
      <c r="O26" s="2377"/>
      <c r="P26" s="2386">
        <f>IF('Gündüz Düşüm'!ED35="X",0,'Gündüz Düşüm'!EC35)</f>
        <v>0</v>
      </c>
      <c r="Q26" s="2377"/>
      <c r="R26" s="2386">
        <f>IF('Gündüz Düşüm'!EF35="X",0,'Gündüz Düşüm'!EE35)</f>
        <v>0</v>
      </c>
      <c r="S26" s="2377"/>
      <c r="T26" s="2386">
        <f>IF('Gündüz Düşüm'!EH35="X",0,'Gündüz Düşüm'!EG35)</f>
        <v>0</v>
      </c>
      <c r="U26" s="2377"/>
      <c r="V26" s="2386">
        <f>IF('Gündüz Düşüm'!EJ35="X",0,'Gündüz Düşüm'!EI35)</f>
        <v>0</v>
      </c>
      <c r="W26" s="2377"/>
      <c r="X26" s="2386">
        <f>IF('Gündüz Düşüm'!EL35="X",0,'Gündüz Düşüm'!EK35)</f>
        <v>0</v>
      </c>
      <c r="Y26" s="2377"/>
      <c r="Z26" s="2386">
        <f>IF('Gündüz Düşüm'!EN35="X",0,'Gündüz Düşüm'!EM35)</f>
        <v>0</v>
      </c>
      <c r="AA26" s="2377"/>
      <c r="AB26" s="2386">
        <f>IF('Gündüz Düşüm'!EP35="X",0,'Gündüz Düşüm'!EO35)</f>
        <v>0</v>
      </c>
      <c r="AC26" s="2377"/>
      <c r="AD26" s="2386">
        <f>IF('Gündüz Düşüm'!ER35="X",0,'Gündüz Düşüm'!EQ35)</f>
        <v>0</v>
      </c>
      <c r="AE26" s="2377"/>
      <c r="AF26" s="2386">
        <f>IF('Gündüz Düşüm'!ET35="X",0,'Gündüz Düşüm'!ES35)</f>
        <v>0</v>
      </c>
      <c r="AG26" s="2377"/>
      <c r="AH26" s="2386">
        <f>IF('Gündüz Düşüm'!EV35="X",0,'Gündüz Düşüm'!EU35)</f>
        <v>0</v>
      </c>
      <c r="AI26" s="2377"/>
      <c r="AJ26" s="2386">
        <f>IF('Gündüz Düşüm'!EX35="X",0,'Gündüz Düşüm'!EW35)</f>
        <v>0</v>
      </c>
      <c r="AK26" s="2377"/>
      <c r="AL26" s="2386">
        <f>IF('Gündüz Düşüm'!EZ35="X",0,'Gündüz Düşüm'!EY35)</f>
        <v>0</v>
      </c>
      <c r="AM26" s="2377"/>
      <c r="AN26" s="2386">
        <f>IF('Gündüz Düşüm'!FB35="X",0,'Gündüz Düşüm'!FA35)</f>
        <v>0</v>
      </c>
      <c r="AO26" s="2377"/>
      <c r="AP26" s="2386">
        <f>IF('Gündüz Düşüm'!FD35="X",0,'Gündüz Düşüm'!FC35)</f>
        <v>0</v>
      </c>
      <c r="AQ26" s="2377"/>
      <c r="AR26" s="2386">
        <f>IF('Gündüz Düşüm'!FF35="X",0,'Gündüz Düşüm'!FE35)</f>
        <v>0</v>
      </c>
      <c r="AS26" s="2377"/>
      <c r="AT26" s="2386">
        <f>IF('Gündüz Düşüm'!FH35="X",0,'Gündüz Düşüm'!FG35)</f>
        <v>0</v>
      </c>
      <c r="AU26" s="2377"/>
      <c r="AV26" s="2386">
        <f>IF('Gündüz Düşüm'!FJ35="X",0,'Gündüz Düşüm'!FI35)</f>
        <v>0</v>
      </c>
      <c r="AW26" s="2377"/>
      <c r="AX26" s="2386">
        <f>IF('Gündüz Düşüm'!FL35="X",0,'Gündüz Düşüm'!FK35)</f>
        <v>0</v>
      </c>
      <c r="AY26" s="2377"/>
      <c r="AZ26" s="2386">
        <f>IF('Gündüz Düşüm'!FN35="X",0,'Gündüz Düşüm'!FM35)</f>
        <v>0</v>
      </c>
      <c r="BA26" s="2377"/>
      <c r="BB26" s="2386">
        <f>IF('Gündüz Düşüm'!FP35="X",0,'Gündüz Düşüm'!FO35)</f>
        <v>0</v>
      </c>
      <c r="BC26" s="2377"/>
      <c r="BD26" s="2386">
        <f>IF('Gündüz Düşüm'!FR35="X",0,'Gündüz Düşüm'!FQ35)</f>
        <v>0</v>
      </c>
      <c r="BE26" s="2377"/>
      <c r="BF26" s="2386">
        <f>IF('Gündüz Düşüm'!FT35="X",0,'Gündüz Düşüm'!FS35)</f>
        <v>0</v>
      </c>
      <c r="BG26" s="2377"/>
      <c r="BH26" s="2386">
        <f>IF('Gündüz Düşüm'!FV35="X",0,'Gündüz Düşüm'!FU35)</f>
        <v>0</v>
      </c>
      <c r="BI26" s="2377"/>
      <c r="BJ26" s="2386">
        <f>IF('Gündüz Düşüm'!FX35="X",0,'Gündüz Düşüm'!FW35)</f>
        <v>0</v>
      </c>
      <c r="BK26" s="2377"/>
      <c r="BL26" s="2386">
        <f>IF('Gündüz Düşüm'!FZ35="X",0,'Gündüz Düşüm'!FY35)</f>
        <v>0</v>
      </c>
      <c r="BM26" s="2377"/>
      <c r="BN26" s="2386">
        <f>IF('Gündüz Düşüm'!GB35="X",0,'Gündüz Düşüm'!GA35)</f>
        <v>0</v>
      </c>
      <c r="BO26" s="2377"/>
      <c r="BP26" s="2386">
        <f>IF('Gündüz Düşüm'!GD35="X",0,'Gündüz Düşüm'!GC35)</f>
        <v>0</v>
      </c>
      <c r="BQ26" s="2377"/>
      <c r="BR26" s="2386">
        <f>IF('Gündüz Düşüm'!GF35="X",0,'Gündüz Düşüm'!GE35)</f>
        <v>0</v>
      </c>
      <c r="BS26" s="2377"/>
      <c r="BT26" s="2386">
        <f>IF('Gündüz Düşüm'!GH35="X",0,'Gündüz Düşüm'!GG35)</f>
        <v>0</v>
      </c>
      <c r="BU26" s="2391"/>
      <c r="BW26" s="5152"/>
      <c r="BX26" s="5152"/>
      <c r="BY26" s="5152"/>
      <c r="BZ26" s="5152"/>
      <c r="CA26" s="5152"/>
      <c r="CB26" s="5152"/>
      <c r="CC26" s="5152"/>
      <c r="CD26" s="5152"/>
      <c r="CE26" s="5152"/>
    </row>
    <row r="27" spans="1:83" s="1340" customFormat="1" ht="14.25" customHeight="1">
      <c r="A27" s="261"/>
      <c r="B27" s="5145" t="str">
        <f>'Gündüz Düşüm'!DO36</f>
        <v/>
      </c>
      <c r="C27" s="2381" t="s">
        <v>7</v>
      </c>
      <c r="D27" s="2392">
        <f>IF('Gündüz Düşüm'!DR36="X",0,'Gündüz Düşüm'!DQ36)</f>
        <v>0</v>
      </c>
      <c r="E27" s="2378"/>
      <c r="F27" s="2385">
        <f>IF('Gündüz Düşüm'!DT36="X",0,'Gündüz Düşüm'!DS36)</f>
        <v>0</v>
      </c>
      <c r="G27" s="2378"/>
      <c r="H27" s="2385">
        <f>IF('Gündüz Düşüm'!DV36="X",0,'Gündüz Düşüm'!DU36)</f>
        <v>0</v>
      </c>
      <c r="I27" s="2378"/>
      <c r="J27" s="2385">
        <f>IF('Gündüz Düşüm'!DX36="X",0,'Gündüz Düşüm'!DW36)</f>
        <v>0</v>
      </c>
      <c r="K27" s="2378"/>
      <c r="L27" s="2385">
        <f>IF('Gündüz Düşüm'!DZ36="X",0,'Gündüz Düşüm'!DY36)</f>
        <v>0</v>
      </c>
      <c r="M27" s="2378"/>
      <c r="N27" s="2385">
        <f>IF('Gündüz Düşüm'!EB36="X",0,'Gündüz Düşüm'!EA36)</f>
        <v>0</v>
      </c>
      <c r="O27" s="2378"/>
      <c r="P27" s="2385">
        <f>IF('Gündüz Düşüm'!ED36="X",0,'Gündüz Düşüm'!EC36)</f>
        <v>0</v>
      </c>
      <c r="Q27" s="2378"/>
      <c r="R27" s="2385">
        <f>IF('Gündüz Düşüm'!EF36="X",0,'Gündüz Düşüm'!EE36)</f>
        <v>0</v>
      </c>
      <c r="S27" s="2378"/>
      <c r="T27" s="2385">
        <f>IF('Gündüz Düşüm'!EH36="X",0,'Gündüz Düşüm'!EG36)</f>
        <v>0</v>
      </c>
      <c r="U27" s="2378"/>
      <c r="V27" s="2385">
        <f>IF('Gündüz Düşüm'!EJ36="X",0,'Gündüz Düşüm'!EI36)</f>
        <v>0</v>
      </c>
      <c r="W27" s="2378"/>
      <c r="X27" s="2385">
        <f>IF('Gündüz Düşüm'!EL36="X",0,'Gündüz Düşüm'!EK36)</f>
        <v>0</v>
      </c>
      <c r="Y27" s="2378"/>
      <c r="Z27" s="2385">
        <f>IF('Gündüz Düşüm'!EN36="X",0,'Gündüz Düşüm'!EM36)</f>
        <v>0</v>
      </c>
      <c r="AA27" s="2378"/>
      <c r="AB27" s="2385">
        <f>IF('Gündüz Düşüm'!EP36="X",0,'Gündüz Düşüm'!EO36)</f>
        <v>0</v>
      </c>
      <c r="AC27" s="2378"/>
      <c r="AD27" s="2385">
        <f>IF('Gündüz Düşüm'!ER36="X",0,'Gündüz Düşüm'!EQ36)</f>
        <v>0</v>
      </c>
      <c r="AE27" s="2378"/>
      <c r="AF27" s="2385">
        <f>IF('Gündüz Düşüm'!ET36="X",0,'Gündüz Düşüm'!ES36)</f>
        <v>0</v>
      </c>
      <c r="AG27" s="2378"/>
      <c r="AH27" s="2385">
        <f>IF('Gündüz Düşüm'!EV36="X",0,'Gündüz Düşüm'!EU36)</f>
        <v>0</v>
      </c>
      <c r="AI27" s="2378"/>
      <c r="AJ27" s="2385">
        <f>IF('Gündüz Düşüm'!EX36="X",0,'Gündüz Düşüm'!EW36)</f>
        <v>0</v>
      </c>
      <c r="AK27" s="2378"/>
      <c r="AL27" s="2385">
        <f>IF('Gündüz Düşüm'!EZ36="X",0,'Gündüz Düşüm'!EY36)</f>
        <v>0</v>
      </c>
      <c r="AM27" s="2378"/>
      <c r="AN27" s="2385">
        <f>IF('Gündüz Düşüm'!FB36="X",0,'Gündüz Düşüm'!FA36)</f>
        <v>0</v>
      </c>
      <c r="AO27" s="2378"/>
      <c r="AP27" s="2385">
        <f>IF('Gündüz Düşüm'!FD36="X",0,'Gündüz Düşüm'!FC36)</f>
        <v>0</v>
      </c>
      <c r="AQ27" s="2378"/>
      <c r="AR27" s="2385">
        <f>IF('Gündüz Düşüm'!FF36="X",0,'Gündüz Düşüm'!FE36)</f>
        <v>0</v>
      </c>
      <c r="AS27" s="2378"/>
      <c r="AT27" s="2385">
        <f>IF('Gündüz Düşüm'!FH36="X",0,'Gündüz Düşüm'!FG36)</f>
        <v>0</v>
      </c>
      <c r="AU27" s="2378"/>
      <c r="AV27" s="2385">
        <f>IF('Gündüz Düşüm'!FJ36="X",0,'Gündüz Düşüm'!FI36)</f>
        <v>0</v>
      </c>
      <c r="AW27" s="2378"/>
      <c r="AX27" s="2385">
        <f>IF('Gündüz Düşüm'!FL36="X",0,'Gündüz Düşüm'!FK36)</f>
        <v>0</v>
      </c>
      <c r="AY27" s="2378"/>
      <c r="AZ27" s="2385">
        <f>IF('Gündüz Düşüm'!FN36="X",0,'Gündüz Düşüm'!FM36)</f>
        <v>0</v>
      </c>
      <c r="BA27" s="2378"/>
      <c r="BB27" s="2385">
        <f>IF('Gündüz Düşüm'!FP36="X",0,'Gündüz Düşüm'!FO36)</f>
        <v>0</v>
      </c>
      <c r="BC27" s="2378"/>
      <c r="BD27" s="2385">
        <f>IF('Gündüz Düşüm'!FR36="X",0,'Gündüz Düşüm'!FQ36)</f>
        <v>0</v>
      </c>
      <c r="BE27" s="2378"/>
      <c r="BF27" s="2385">
        <f>IF('Gündüz Düşüm'!FT36="X",0,'Gündüz Düşüm'!FS36)</f>
        <v>0</v>
      </c>
      <c r="BG27" s="2378"/>
      <c r="BH27" s="2385">
        <f>IF('Gündüz Düşüm'!FV36="X",0,'Gündüz Düşüm'!FU36)</f>
        <v>0</v>
      </c>
      <c r="BI27" s="2378"/>
      <c r="BJ27" s="2385">
        <f>IF('Gündüz Düşüm'!FX36="X",0,'Gündüz Düşüm'!FW36)</f>
        <v>0</v>
      </c>
      <c r="BK27" s="2378"/>
      <c r="BL27" s="2385">
        <f>IF('Gündüz Düşüm'!FZ36="X",0,'Gündüz Düşüm'!FY36)</f>
        <v>0</v>
      </c>
      <c r="BM27" s="2378"/>
      <c r="BN27" s="2385">
        <f>IF('Gündüz Düşüm'!GB36="X",0,'Gündüz Düşüm'!GA36)</f>
        <v>0</v>
      </c>
      <c r="BO27" s="2378"/>
      <c r="BP27" s="2385">
        <f>IF('Gündüz Düşüm'!GD36="X",0,'Gündüz Düşüm'!GC36)</f>
        <v>0</v>
      </c>
      <c r="BQ27" s="2378"/>
      <c r="BR27" s="2385">
        <f>IF('Gündüz Düşüm'!GF36="X",0,'Gündüz Düşüm'!GE36)</f>
        <v>0</v>
      </c>
      <c r="BS27" s="2378"/>
      <c r="BT27" s="2385">
        <f>IF('Gündüz Düşüm'!GH36="X",0,'Gündüz Düşüm'!GG36)</f>
        <v>0</v>
      </c>
      <c r="BU27" s="2393"/>
      <c r="BW27" s="5152"/>
      <c r="BX27" s="5152"/>
      <c r="BY27" s="5152"/>
      <c r="BZ27" s="5152"/>
      <c r="CA27" s="5152"/>
      <c r="CB27" s="5152"/>
      <c r="CC27" s="5152"/>
      <c r="CD27" s="5152"/>
      <c r="CE27" s="5152"/>
    </row>
    <row r="28" spans="1:83" s="1340" customFormat="1" ht="14.25" customHeight="1">
      <c r="A28" s="261"/>
      <c r="B28" s="5146"/>
      <c r="C28" s="2380" t="s">
        <v>8</v>
      </c>
      <c r="D28" s="2390">
        <f>IF('Gündüz Düşüm'!DR37="X",0,'Gündüz Düşüm'!DQ37)</f>
        <v>0</v>
      </c>
      <c r="E28" s="2377"/>
      <c r="F28" s="2386">
        <f>IF('Gündüz Düşüm'!DT37="X",0,'Gündüz Düşüm'!DS37)</f>
        <v>0</v>
      </c>
      <c r="G28" s="2377"/>
      <c r="H28" s="2386">
        <f>IF('Gündüz Düşüm'!DV37="X",0,'Gündüz Düşüm'!DU37)</f>
        <v>0</v>
      </c>
      <c r="I28" s="2377"/>
      <c r="J28" s="2386">
        <f>IF('Gündüz Düşüm'!DX37="X",0,'Gündüz Düşüm'!DW37)</f>
        <v>0</v>
      </c>
      <c r="K28" s="2377"/>
      <c r="L28" s="2386">
        <f>IF('Gündüz Düşüm'!DZ37="X",0,'Gündüz Düşüm'!DY37)</f>
        <v>0</v>
      </c>
      <c r="M28" s="2377"/>
      <c r="N28" s="2386">
        <f>IF('Gündüz Düşüm'!EB37="X",0,'Gündüz Düşüm'!EA37)</f>
        <v>0</v>
      </c>
      <c r="O28" s="2377"/>
      <c r="P28" s="2386">
        <f>IF('Gündüz Düşüm'!ED37="X",0,'Gündüz Düşüm'!EC37)</f>
        <v>0</v>
      </c>
      <c r="Q28" s="2377"/>
      <c r="R28" s="2386">
        <f>IF('Gündüz Düşüm'!EF37="X",0,'Gündüz Düşüm'!EE37)</f>
        <v>0</v>
      </c>
      <c r="S28" s="2377"/>
      <c r="T28" s="2386">
        <f>IF('Gündüz Düşüm'!EH37="X",0,'Gündüz Düşüm'!EG37)</f>
        <v>0</v>
      </c>
      <c r="U28" s="2377"/>
      <c r="V28" s="2386">
        <f>IF('Gündüz Düşüm'!EJ37="X",0,'Gündüz Düşüm'!EI37)</f>
        <v>0</v>
      </c>
      <c r="W28" s="2377"/>
      <c r="X28" s="2386">
        <f>IF('Gündüz Düşüm'!EL37="X",0,'Gündüz Düşüm'!EK37)</f>
        <v>0</v>
      </c>
      <c r="Y28" s="2377"/>
      <c r="Z28" s="2386">
        <f>IF('Gündüz Düşüm'!EN37="X",0,'Gündüz Düşüm'!EM37)</f>
        <v>0</v>
      </c>
      <c r="AA28" s="2377"/>
      <c r="AB28" s="2386">
        <f>IF('Gündüz Düşüm'!EP37="X",0,'Gündüz Düşüm'!EO37)</f>
        <v>0</v>
      </c>
      <c r="AC28" s="2377"/>
      <c r="AD28" s="2386">
        <f>IF('Gündüz Düşüm'!ER37="X",0,'Gündüz Düşüm'!EQ37)</f>
        <v>0</v>
      </c>
      <c r="AE28" s="2377"/>
      <c r="AF28" s="2386">
        <f>IF('Gündüz Düşüm'!ET37="X",0,'Gündüz Düşüm'!ES37)</f>
        <v>0</v>
      </c>
      <c r="AG28" s="2377"/>
      <c r="AH28" s="2386">
        <f>IF('Gündüz Düşüm'!EV37="X",0,'Gündüz Düşüm'!EU37)</f>
        <v>0</v>
      </c>
      <c r="AI28" s="2377"/>
      <c r="AJ28" s="2386">
        <f>IF('Gündüz Düşüm'!EX37="X",0,'Gündüz Düşüm'!EW37)</f>
        <v>0</v>
      </c>
      <c r="AK28" s="2377"/>
      <c r="AL28" s="2386">
        <f>IF('Gündüz Düşüm'!EZ37="X",0,'Gündüz Düşüm'!EY37)</f>
        <v>0</v>
      </c>
      <c r="AM28" s="2377"/>
      <c r="AN28" s="2386">
        <f>IF('Gündüz Düşüm'!FB37="X",0,'Gündüz Düşüm'!FA37)</f>
        <v>0</v>
      </c>
      <c r="AO28" s="2377"/>
      <c r="AP28" s="2386">
        <f>IF('Gündüz Düşüm'!FD37="X",0,'Gündüz Düşüm'!FC37)</f>
        <v>0</v>
      </c>
      <c r="AQ28" s="2377"/>
      <c r="AR28" s="2386">
        <f>IF('Gündüz Düşüm'!FF37="X",0,'Gündüz Düşüm'!FE37)</f>
        <v>0</v>
      </c>
      <c r="AS28" s="2377"/>
      <c r="AT28" s="2386">
        <f>IF('Gündüz Düşüm'!FH37="X",0,'Gündüz Düşüm'!FG37)</f>
        <v>0</v>
      </c>
      <c r="AU28" s="2377"/>
      <c r="AV28" s="2386">
        <f>IF('Gündüz Düşüm'!FJ37="X",0,'Gündüz Düşüm'!FI37)</f>
        <v>0</v>
      </c>
      <c r="AW28" s="2377"/>
      <c r="AX28" s="2386">
        <f>IF('Gündüz Düşüm'!FL37="X",0,'Gündüz Düşüm'!FK37)</f>
        <v>0</v>
      </c>
      <c r="AY28" s="2377"/>
      <c r="AZ28" s="2386">
        <f>IF('Gündüz Düşüm'!FN37="X",0,'Gündüz Düşüm'!FM37)</f>
        <v>0</v>
      </c>
      <c r="BA28" s="2377"/>
      <c r="BB28" s="2386">
        <f>IF('Gündüz Düşüm'!FP37="X",0,'Gündüz Düşüm'!FO37)</f>
        <v>0</v>
      </c>
      <c r="BC28" s="2377"/>
      <c r="BD28" s="2386">
        <f>IF('Gündüz Düşüm'!FR37="X",0,'Gündüz Düşüm'!FQ37)</f>
        <v>0</v>
      </c>
      <c r="BE28" s="2377"/>
      <c r="BF28" s="2386">
        <f>IF('Gündüz Düşüm'!FT37="X",0,'Gündüz Düşüm'!FS37)</f>
        <v>0</v>
      </c>
      <c r="BG28" s="2377"/>
      <c r="BH28" s="2386">
        <f>IF('Gündüz Düşüm'!FV37="X",0,'Gündüz Düşüm'!FU37)</f>
        <v>0</v>
      </c>
      <c r="BI28" s="2377"/>
      <c r="BJ28" s="2386">
        <f>IF('Gündüz Düşüm'!FX37="X",0,'Gündüz Düşüm'!FW37)</f>
        <v>0</v>
      </c>
      <c r="BK28" s="2377"/>
      <c r="BL28" s="2386">
        <f>IF('Gündüz Düşüm'!FZ37="X",0,'Gündüz Düşüm'!FY37)</f>
        <v>0</v>
      </c>
      <c r="BM28" s="2377"/>
      <c r="BN28" s="2386">
        <f>IF('Gündüz Düşüm'!GB37="X",0,'Gündüz Düşüm'!GA37)</f>
        <v>0</v>
      </c>
      <c r="BO28" s="2377"/>
      <c r="BP28" s="2386">
        <f>IF('Gündüz Düşüm'!GD37="X",0,'Gündüz Düşüm'!GC37)</f>
        <v>0</v>
      </c>
      <c r="BQ28" s="2377"/>
      <c r="BR28" s="2386">
        <f>IF('Gündüz Düşüm'!GF37="X",0,'Gündüz Düşüm'!GE37)</f>
        <v>0</v>
      </c>
      <c r="BS28" s="2377"/>
      <c r="BT28" s="2386">
        <f>IF('Gündüz Düşüm'!GH37="X",0,'Gündüz Düşüm'!GG37)</f>
        <v>0</v>
      </c>
      <c r="BU28" s="2391"/>
      <c r="BW28" s="5152"/>
      <c r="BX28" s="5152"/>
      <c r="BY28" s="5152"/>
      <c r="BZ28" s="5152"/>
      <c r="CA28" s="5152"/>
      <c r="CB28" s="5152"/>
      <c r="CC28" s="5152"/>
      <c r="CD28" s="5152"/>
      <c r="CE28" s="5152"/>
    </row>
    <row r="29" spans="1:83" s="1340" customFormat="1" ht="14.25" customHeight="1">
      <c r="A29" s="261"/>
      <c r="B29" s="5145" t="str">
        <f>'Gündüz Düşüm'!DO38</f>
        <v/>
      </c>
      <c r="C29" s="2381" t="s">
        <v>7</v>
      </c>
      <c r="D29" s="2392">
        <f>IF('Gündüz Düşüm'!DR38="X",0,'Gündüz Düşüm'!DQ38)</f>
        <v>0</v>
      </c>
      <c r="E29" s="2378"/>
      <c r="F29" s="2385">
        <f>IF('Gündüz Düşüm'!DT38="X",0,'Gündüz Düşüm'!DS38)</f>
        <v>0</v>
      </c>
      <c r="G29" s="2378"/>
      <c r="H29" s="2385">
        <f>IF('Gündüz Düşüm'!DV38="X",0,'Gündüz Düşüm'!DU38)</f>
        <v>0</v>
      </c>
      <c r="I29" s="2378"/>
      <c r="J29" s="2385">
        <f>IF('Gündüz Düşüm'!DX38="X",0,'Gündüz Düşüm'!DW38)</f>
        <v>0</v>
      </c>
      <c r="K29" s="2378"/>
      <c r="L29" s="2385">
        <f>IF('Gündüz Düşüm'!DZ38="X",0,'Gündüz Düşüm'!DY38)</f>
        <v>0</v>
      </c>
      <c r="M29" s="2378"/>
      <c r="N29" s="2385">
        <f>IF('Gündüz Düşüm'!EB38="X",0,'Gündüz Düşüm'!EA38)</f>
        <v>0</v>
      </c>
      <c r="O29" s="2378"/>
      <c r="P29" s="2385">
        <f>IF('Gündüz Düşüm'!ED38="X",0,'Gündüz Düşüm'!EC38)</f>
        <v>0</v>
      </c>
      <c r="Q29" s="2378"/>
      <c r="R29" s="2385">
        <f>IF('Gündüz Düşüm'!EF38="X",0,'Gündüz Düşüm'!EE38)</f>
        <v>0</v>
      </c>
      <c r="S29" s="2378"/>
      <c r="T29" s="2385">
        <f>IF('Gündüz Düşüm'!EH38="X",0,'Gündüz Düşüm'!EG38)</f>
        <v>0</v>
      </c>
      <c r="U29" s="2378"/>
      <c r="V29" s="2385">
        <f>IF('Gündüz Düşüm'!EJ38="X",0,'Gündüz Düşüm'!EI38)</f>
        <v>0</v>
      </c>
      <c r="W29" s="2378"/>
      <c r="X29" s="2385">
        <f>IF('Gündüz Düşüm'!EL38="X",0,'Gündüz Düşüm'!EK38)</f>
        <v>0</v>
      </c>
      <c r="Y29" s="2378"/>
      <c r="Z29" s="2385">
        <f>IF('Gündüz Düşüm'!EN38="X",0,'Gündüz Düşüm'!EM38)</f>
        <v>0</v>
      </c>
      <c r="AA29" s="2378"/>
      <c r="AB29" s="2385">
        <f>IF('Gündüz Düşüm'!EP38="X",0,'Gündüz Düşüm'!EO38)</f>
        <v>0</v>
      </c>
      <c r="AC29" s="2378"/>
      <c r="AD29" s="2385">
        <f>IF('Gündüz Düşüm'!ER38="X",0,'Gündüz Düşüm'!EQ38)</f>
        <v>0</v>
      </c>
      <c r="AE29" s="2378"/>
      <c r="AF29" s="2385">
        <f>IF('Gündüz Düşüm'!ET38="X",0,'Gündüz Düşüm'!ES38)</f>
        <v>0</v>
      </c>
      <c r="AG29" s="2378"/>
      <c r="AH29" s="2385">
        <f>IF('Gündüz Düşüm'!EV38="X",0,'Gündüz Düşüm'!EU38)</f>
        <v>0</v>
      </c>
      <c r="AI29" s="2378"/>
      <c r="AJ29" s="2385">
        <f>IF('Gündüz Düşüm'!EX38="X",0,'Gündüz Düşüm'!EW38)</f>
        <v>0</v>
      </c>
      <c r="AK29" s="2378"/>
      <c r="AL29" s="2385">
        <f>IF('Gündüz Düşüm'!EZ38="X",0,'Gündüz Düşüm'!EY38)</f>
        <v>0</v>
      </c>
      <c r="AM29" s="2378"/>
      <c r="AN29" s="2385">
        <f>IF('Gündüz Düşüm'!FB38="X",0,'Gündüz Düşüm'!FA38)</f>
        <v>0</v>
      </c>
      <c r="AO29" s="2378"/>
      <c r="AP29" s="2385">
        <f>IF('Gündüz Düşüm'!FD38="X",0,'Gündüz Düşüm'!FC38)</f>
        <v>0</v>
      </c>
      <c r="AQ29" s="2378"/>
      <c r="AR29" s="2385">
        <f>IF('Gündüz Düşüm'!FF38="X",0,'Gündüz Düşüm'!FE38)</f>
        <v>0</v>
      </c>
      <c r="AS29" s="2378"/>
      <c r="AT29" s="2385">
        <f>IF('Gündüz Düşüm'!FH38="X",0,'Gündüz Düşüm'!FG38)</f>
        <v>0</v>
      </c>
      <c r="AU29" s="2378"/>
      <c r="AV29" s="2385">
        <f>IF('Gündüz Düşüm'!FJ38="X",0,'Gündüz Düşüm'!FI38)</f>
        <v>0</v>
      </c>
      <c r="AW29" s="2378"/>
      <c r="AX29" s="2385">
        <f>IF('Gündüz Düşüm'!FL38="X",0,'Gündüz Düşüm'!FK38)</f>
        <v>0</v>
      </c>
      <c r="AY29" s="2378"/>
      <c r="AZ29" s="2385">
        <f>IF('Gündüz Düşüm'!FN38="X",0,'Gündüz Düşüm'!FM38)</f>
        <v>0</v>
      </c>
      <c r="BA29" s="2378"/>
      <c r="BB29" s="2385">
        <f>IF('Gündüz Düşüm'!FP38="X",0,'Gündüz Düşüm'!FO38)</f>
        <v>0</v>
      </c>
      <c r="BC29" s="2378"/>
      <c r="BD29" s="2385">
        <f>IF('Gündüz Düşüm'!FR38="X",0,'Gündüz Düşüm'!FQ38)</f>
        <v>0</v>
      </c>
      <c r="BE29" s="2378"/>
      <c r="BF29" s="2385">
        <f>IF('Gündüz Düşüm'!FT38="X",0,'Gündüz Düşüm'!FS38)</f>
        <v>0</v>
      </c>
      <c r="BG29" s="2378"/>
      <c r="BH29" s="2385">
        <f>IF('Gündüz Düşüm'!FV38="X",0,'Gündüz Düşüm'!FU38)</f>
        <v>0</v>
      </c>
      <c r="BI29" s="2378"/>
      <c r="BJ29" s="2385">
        <f>IF('Gündüz Düşüm'!FX38="X",0,'Gündüz Düşüm'!FW38)</f>
        <v>0</v>
      </c>
      <c r="BK29" s="2378"/>
      <c r="BL29" s="2385">
        <f>IF('Gündüz Düşüm'!FZ38="X",0,'Gündüz Düşüm'!FY38)</f>
        <v>0</v>
      </c>
      <c r="BM29" s="2378"/>
      <c r="BN29" s="2385">
        <f>IF('Gündüz Düşüm'!GB38="X",0,'Gündüz Düşüm'!GA38)</f>
        <v>0</v>
      </c>
      <c r="BO29" s="2378"/>
      <c r="BP29" s="2385">
        <f>IF('Gündüz Düşüm'!GD38="X",0,'Gündüz Düşüm'!GC38)</f>
        <v>0</v>
      </c>
      <c r="BQ29" s="2378"/>
      <c r="BR29" s="2385">
        <f>IF('Gündüz Düşüm'!GF38="X",0,'Gündüz Düşüm'!GE38)</f>
        <v>0</v>
      </c>
      <c r="BS29" s="2378"/>
      <c r="BT29" s="2385">
        <f>IF('Gündüz Düşüm'!GH38="X",0,'Gündüz Düşüm'!GG38)</f>
        <v>0</v>
      </c>
      <c r="BU29" s="2393"/>
      <c r="BW29" s="5152"/>
      <c r="BX29" s="5152"/>
      <c r="BY29" s="5152"/>
      <c r="BZ29" s="5152"/>
      <c r="CA29" s="5152"/>
      <c r="CB29" s="5152"/>
      <c r="CC29" s="5152"/>
      <c r="CD29" s="5152"/>
      <c r="CE29" s="5152"/>
    </row>
    <row r="30" spans="1:83" s="1340" customFormat="1" ht="14.25" customHeight="1">
      <c r="A30" s="261"/>
      <c r="B30" s="5146"/>
      <c r="C30" s="2382" t="s">
        <v>8</v>
      </c>
      <c r="D30" s="2390">
        <f>IF('Gündüz Düşüm'!DR39="X",0,'Gündüz Düşüm'!DQ39)</f>
        <v>0</v>
      </c>
      <c r="E30" s="2377"/>
      <c r="F30" s="2386">
        <f>IF('Gündüz Düşüm'!DT39="X",0,'Gündüz Düşüm'!DS39)</f>
        <v>0</v>
      </c>
      <c r="G30" s="2377"/>
      <c r="H30" s="2386">
        <f>IF('Gündüz Düşüm'!DV39="X",0,'Gündüz Düşüm'!DU39)</f>
        <v>0</v>
      </c>
      <c r="I30" s="2377"/>
      <c r="J30" s="2386">
        <f>IF('Gündüz Düşüm'!DX39="X",0,'Gündüz Düşüm'!DW39)</f>
        <v>0</v>
      </c>
      <c r="K30" s="2377"/>
      <c r="L30" s="2386">
        <f>IF('Gündüz Düşüm'!DZ39="X",0,'Gündüz Düşüm'!DY39)</f>
        <v>0</v>
      </c>
      <c r="M30" s="2377"/>
      <c r="N30" s="2386">
        <f>IF('Gündüz Düşüm'!EB39="X",0,'Gündüz Düşüm'!EA39)</f>
        <v>0</v>
      </c>
      <c r="O30" s="2377"/>
      <c r="P30" s="2386">
        <f>IF('Gündüz Düşüm'!ED39="X",0,'Gündüz Düşüm'!EC39)</f>
        <v>0</v>
      </c>
      <c r="Q30" s="2377"/>
      <c r="R30" s="2386">
        <f>IF('Gündüz Düşüm'!EF39="X",0,'Gündüz Düşüm'!EE39)</f>
        <v>0</v>
      </c>
      <c r="S30" s="2377"/>
      <c r="T30" s="2386">
        <f>IF('Gündüz Düşüm'!EH39="X",0,'Gündüz Düşüm'!EG39)</f>
        <v>0</v>
      </c>
      <c r="U30" s="2377"/>
      <c r="V30" s="2386">
        <f>IF('Gündüz Düşüm'!EJ39="X",0,'Gündüz Düşüm'!EI39)</f>
        <v>0</v>
      </c>
      <c r="W30" s="2377"/>
      <c r="X30" s="2386">
        <f>IF('Gündüz Düşüm'!EL39="X",0,'Gündüz Düşüm'!EK39)</f>
        <v>0</v>
      </c>
      <c r="Y30" s="2377"/>
      <c r="Z30" s="2386">
        <f>IF('Gündüz Düşüm'!EN39="X",0,'Gündüz Düşüm'!EM39)</f>
        <v>0</v>
      </c>
      <c r="AA30" s="2377"/>
      <c r="AB30" s="2386">
        <f>IF('Gündüz Düşüm'!EP39="X",0,'Gündüz Düşüm'!EO39)</f>
        <v>0</v>
      </c>
      <c r="AC30" s="2377"/>
      <c r="AD30" s="2386">
        <f>IF('Gündüz Düşüm'!ER39="X",0,'Gündüz Düşüm'!EQ39)</f>
        <v>0</v>
      </c>
      <c r="AE30" s="2377"/>
      <c r="AF30" s="2386">
        <f>IF('Gündüz Düşüm'!ET39="X",0,'Gündüz Düşüm'!ES39)</f>
        <v>0</v>
      </c>
      <c r="AG30" s="2377"/>
      <c r="AH30" s="2386">
        <f>IF('Gündüz Düşüm'!EV39="X",0,'Gündüz Düşüm'!EU39)</f>
        <v>0</v>
      </c>
      <c r="AI30" s="2377"/>
      <c r="AJ30" s="2386">
        <f>IF('Gündüz Düşüm'!EX39="X",0,'Gündüz Düşüm'!EW39)</f>
        <v>0</v>
      </c>
      <c r="AK30" s="2377"/>
      <c r="AL30" s="2386">
        <f>IF('Gündüz Düşüm'!EZ39="X",0,'Gündüz Düşüm'!EY39)</f>
        <v>0</v>
      </c>
      <c r="AM30" s="2377"/>
      <c r="AN30" s="2386">
        <f>IF('Gündüz Düşüm'!FB39="X",0,'Gündüz Düşüm'!FA39)</f>
        <v>0</v>
      </c>
      <c r="AO30" s="2377"/>
      <c r="AP30" s="2386">
        <f>IF('Gündüz Düşüm'!FD39="X",0,'Gündüz Düşüm'!FC39)</f>
        <v>0</v>
      </c>
      <c r="AQ30" s="2377"/>
      <c r="AR30" s="2386">
        <f>IF('Gündüz Düşüm'!FF39="X",0,'Gündüz Düşüm'!FE39)</f>
        <v>0</v>
      </c>
      <c r="AS30" s="2377"/>
      <c r="AT30" s="2386">
        <f>IF('Gündüz Düşüm'!FH39="X",0,'Gündüz Düşüm'!FG39)</f>
        <v>0</v>
      </c>
      <c r="AU30" s="2377"/>
      <c r="AV30" s="2386">
        <f>IF('Gündüz Düşüm'!FJ39="X",0,'Gündüz Düşüm'!FI39)</f>
        <v>0</v>
      </c>
      <c r="AW30" s="2377"/>
      <c r="AX30" s="2386">
        <f>IF('Gündüz Düşüm'!FL39="X",0,'Gündüz Düşüm'!FK39)</f>
        <v>0</v>
      </c>
      <c r="AY30" s="2377"/>
      <c r="AZ30" s="2386">
        <f>IF('Gündüz Düşüm'!FN39="X",0,'Gündüz Düşüm'!FM39)</f>
        <v>0</v>
      </c>
      <c r="BA30" s="2377"/>
      <c r="BB30" s="2386">
        <f>IF('Gündüz Düşüm'!FP39="X",0,'Gündüz Düşüm'!FO39)</f>
        <v>0</v>
      </c>
      <c r="BC30" s="2377"/>
      <c r="BD30" s="2386">
        <f>IF('Gündüz Düşüm'!FR39="X",0,'Gündüz Düşüm'!FQ39)</f>
        <v>0</v>
      </c>
      <c r="BE30" s="2377"/>
      <c r="BF30" s="2386">
        <f>IF('Gündüz Düşüm'!FT39="X",0,'Gündüz Düşüm'!FS39)</f>
        <v>0</v>
      </c>
      <c r="BG30" s="2377"/>
      <c r="BH30" s="2386">
        <f>IF('Gündüz Düşüm'!FV39="X",0,'Gündüz Düşüm'!FU39)</f>
        <v>0</v>
      </c>
      <c r="BI30" s="2377"/>
      <c r="BJ30" s="2386">
        <f>IF('Gündüz Düşüm'!FX39="X",0,'Gündüz Düşüm'!FW39)</f>
        <v>0</v>
      </c>
      <c r="BK30" s="2377"/>
      <c r="BL30" s="2386">
        <f>IF('Gündüz Düşüm'!FZ39="X",0,'Gündüz Düşüm'!FY39)</f>
        <v>0</v>
      </c>
      <c r="BM30" s="2377"/>
      <c r="BN30" s="2386">
        <f>IF('Gündüz Düşüm'!GB39="X",0,'Gündüz Düşüm'!GA39)</f>
        <v>0</v>
      </c>
      <c r="BO30" s="2377"/>
      <c r="BP30" s="2386">
        <f>IF('Gündüz Düşüm'!GD39="X",0,'Gündüz Düşüm'!GC39)</f>
        <v>0</v>
      </c>
      <c r="BQ30" s="2377"/>
      <c r="BR30" s="2386">
        <f>IF('Gündüz Düşüm'!GF39="X",0,'Gündüz Düşüm'!GE39)</f>
        <v>0</v>
      </c>
      <c r="BS30" s="2377"/>
      <c r="BT30" s="2386">
        <f>IF('Gündüz Düşüm'!GH39="X",0,'Gündüz Düşüm'!GG39)</f>
        <v>0</v>
      </c>
      <c r="BU30" s="2391"/>
      <c r="BW30" s="5152"/>
      <c r="BX30" s="5152"/>
      <c r="BY30" s="5152"/>
      <c r="BZ30" s="5152"/>
      <c r="CA30" s="5152"/>
      <c r="CB30" s="5152"/>
      <c r="CC30" s="5152"/>
      <c r="CD30" s="5152"/>
      <c r="CE30" s="5152"/>
    </row>
    <row r="31" spans="1:83" s="1340" customFormat="1" ht="14.25" customHeight="1">
      <c r="A31" s="261"/>
      <c r="B31" s="5145" t="str">
        <f>'Gündüz Düşüm'!DO40</f>
        <v/>
      </c>
      <c r="C31" s="2379" t="s">
        <v>7</v>
      </c>
      <c r="D31" s="2392">
        <f>IF('Gündüz Düşüm'!DR40="X",0,'Gündüz Düşüm'!DQ40)</f>
        <v>0</v>
      </c>
      <c r="E31" s="2378"/>
      <c r="F31" s="2385">
        <f>IF('Gündüz Düşüm'!DT40="X",0,'Gündüz Düşüm'!DS40)</f>
        <v>0</v>
      </c>
      <c r="G31" s="2378"/>
      <c r="H31" s="2385">
        <f>IF('Gündüz Düşüm'!DV40="X",0,'Gündüz Düşüm'!DU40)</f>
        <v>0</v>
      </c>
      <c r="I31" s="2378"/>
      <c r="J31" s="2385">
        <f>IF('Gündüz Düşüm'!DX40="X",0,'Gündüz Düşüm'!DW40)</f>
        <v>0</v>
      </c>
      <c r="K31" s="2378"/>
      <c r="L31" s="2385">
        <f>IF('Gündüz Düşüm'!DZ40="X",0,'Gündüz Düşüm'!DY40)</f>
        <v>0</v>
      </c>
      <c r="M31" s="2378"/>
      <c r="N31" s="2385">
        <f>IF('Gündüz Düşüm'!EB40="X",0,'Gündüz Düşüm'!EA40)</f>
        <v>0</v>
      </c>
      <c r="O31" s="2378"/>
      <c r="P31" s="2385">
        <f>IF('Gündüz Düşüm'!ED40="X",0,'Gündüz Düşüm'!EC40)</f>
        <v>0</v>
      </c>
      <c r="Q31" s="2378"/>
      <c r="R31" s="2385">
        <f>IF('Gündüz Düşüm'!EF40="X",0,'Gündüz Düşüm'!EE40)</f>
        <v>0</v>
      </c>
      <c r="S31" s="2378"/>
      <c r="T31" s="2385">
        <f>IF('Gündüz Düşüm'!EH40="X",0,'Gündüz Düşüm'!EG40)</f>
        <v>0</v>
      </c>
      <c r="U31" s="2378"/>
      <c r="V31" s="2385">
        <f>IF('Gündüz Düşüm'!EJ40="X",0,'Gündüz Düşüm'!EI40)</f>
        <v>0</v>
      </c>
      <c r="W31" s="2378"/>
      <c r="X31" s="2385">
        <f>IF('Gündüz Düşüm'!EL40="X",0,'Gündüz Düşüm'!EK40)</f>
        <v>0</v>
      </c>
      <c r="Y31" s="2378"/>
      <c r="Z31" s="2385">
        <f>IF('Gündüz Düşüm'!EN40="X",0,'Gündüz Düşüm'!EM40)</f>
        <v>0</v>
      </c>
      <c r="AA31" s="2378"/>
      <c r="AB31" s="2385">
        <f>IF('Gündüz Düşüm'!EP40="X",0,'Gündüz Düşüm'!EO40)</f>
        <v>0</v>
      </c>
      <c r="AC31" s="2378"/>
      <c r="AD31" s="2385">
        <f>IF('Gündüz Düşüm'!ER40="X",0,'Gündüz Düşüm'!EQ40)</f>
        <v>0</v>
      </c>
      <c r="AE31" s="2378"/>
      <c r="AF31" s="2385">
        <f>IF('Gündüz Düşüm'!ET40="X",0,'Gündüz Düşüm'!ES40)</f>
        <v>0</v>
      </c>
      <c r="AG31" s="2378"/>
      <c r="AH31" s="2385">
        <f>IF('Gündüz Düşüm'!EV40="X",0,'Gündüz Düşüm'!EU40)</f>
        <v>0</v>
      </c>
      <c r="AI31" s="2378"/>
      <c r="AJ31" s="2385">
        <f>IF('Gündüz Düşüm'!EX40="X",0,'Gündüz Düşüm'!EW40)</f>
        <v>0</v>
      </c>
      <c r="AK31" s="2378"/>
      <c r="AL31" s="2385">
        <f>IF('Gündüz Düşüm'!EZ40="X",0,'Gündüz Düşüm'!EY40)</f>
        <v>0</v>
      </c>
      <c r="AM31" s="2378"/>
      <c r="AN31" s="2385">
        <f>IF('Gündüz Düşüm'!FB40="X",0,'Gündüz Düşüm'!FA40)</f>
        <v>0</v>
      </c>
      <c r="AO31" s="2378"/>
      <c r="AP31" s="2385">
        <f>IF('Gündüz Düşüm'!FD40="X",0,'Gündüz Düşüm'!FC40)</f>
        <v>0</v>
      </c>
      <c r="AQ31" s="2378"/>
      <c r="AR31" s="2385">
        <f>IF('Gündüz Düşüm'!FF40="X",0,'Gündüz Düşüm'!FE40)</f>
        <v>0</v>
      </c>
      <c r="AS31" s="2378"/>
      <c r="AT31" s="2385">
        <f>IF('Gündüz Düşüm'!FH40="X",0,'Gündüz Düşüm'!FG40)</f>
        <v>0</v>
      </c>
      <c r="AU31" s="2378"/>
      <c r="AV31" s="2385">
        <f>IF('Gündüz Düşüm'!FJ40="X",0,'Gündüz Düşüm'!FI40)</f>
        <v>0</v>
      </c>
      <c r="AW31" s="2378"/>
      <c r="AX31" s="2385">
        <f>IF('Gündüz Düşüm'!FL40="X",0,'Gündüz Düşüm'!FK40)</f>
        <v>0</v>
      </c>
      <c r="AY31" s="2378"/>
      <c r="AZ31" s="2385">
        <f>IF('Gündüz Düşüm'!FN40="X",0,'Gündüz Düşüm'!FM40)</f>
        <v>0</v>
      </c>
      <c r="BA31" s="2378"/>
      <c r="BB31" s="2385">
        <f>IF('Gündüz Düşüm'!FP40="X",0,'Gündüz Düşüm'!FO40)</f>
        <v>0</v>
      </c>
      <c r="BC31" s="2378"/>
      <c r="BD31" s="2385">
        <f>IF('Gündüz Düşüm'!FR40="X",0,'Gündüz Düşüm'!FQ40)</f>
        <v>0</v>
      </c>
      <c r="BE31" s="2378"/>
      <c r="BF31" s="2385">
        <f>IF('Gündüz Düşüm'!FT40="X",0,'Gündüz Düşüm'!FS40)</f>
        <v>0</v>
      </c>
      <c r="BG31" s="2378"/>
      <c r="BH31" s="2385">
        <f>IF('Gündüz Düşüm'!FV40="X",0,'Gündüz Düşüm'!FU40)</f>
        <v>0</v>
      </c>
      <c r="BI31" s="2378"/>
      <c r="BJ31" s="2385">
        <f>IF('Gündüz Düşüm'!FX40="X",0,'Gündüz Düşüm'!FW40)</f>
        <v>0</v>
      </c>
      <c r="BK31" s="2378"/>
      <c r="BL31" s="2385">
        <f>IF('Gündüz Düşüm'!FZ40="X",0,'Gündüz Düşüm'!FY40)</f>
        <v>0</v>
      </c>
      <c r="BM31" s="2378"/>
      <c r="BN31" s="2385">
        <f>IF('Gündüz Düşüm'!GB40="X",0,'Gündüz Düşüm'!GA40)</f>
        <v>0</v>
      </c>
      <c r="BO31" s="2378"/>
      <c r="BP31" s="2385">
        <f>IF('Gündüz Düşüm'!GD40="X",0,'Gündüz Düşüm'!GC40)</f>
        <v>0</v>
      </c>
      <c r="BQ31" s="2378"/>
      <c r="BR31" s="2385">
        <f>IF('Gündüz Düşüm'!GF40="X",0,'Gündüz Düşüm'!GE40)</f>
        <v>0</v>
      </c>
      <c r="BS31" s="2378"/>
      <c r="BT31" s="2385">
        <f>IF('Gündüz Düşüm'!GH40="X",0,'Gündüz Düşüm'!GG40)</f>
        <v>0</v>
      </c>
      <c r="BU31" s="2393"/>
      <c r="BW31" s="5152"/>
      <c r="BX31" s="5152"/>
      <c r="BY31" s="5152"/>
      <c r="BZ31" s="5152"/>
      <c r="CA31" s="5152"/>
      <c r="CB31" s="5152"/>
      <c r="CC31" s="5152"/>
      <c r="CD31" s="5152"/>
      <c r="CE31" s="5152"/>
    </row>
    <row r="32" spans="1:83" s="1340" customFormat="1" ht="14.25" customHeight="1" thickBot="1">
      <c r="A32" s="261"/>
      <c r="B32" s="5147"/>
      <c r="C32" s="2383" t="s">
        <v>8</v>
      </c>
      <c r="D32" s="2394">
        <f>IF('Gündüz Düşüm'!DR41="X",0,'Gündüz Düşüm'!DQ41)</f>
        <v>0</v>
      </c>
      <c r="E32" s="2384"/>
      <c r="F32" s="2395">
        <f>IF('Gündüz Düşüm'!DT41="X",0,'Gündüz Düşüm'!DS41)</f>
        <v>0</v>
      </c>
      <c r="G32" s="2384"/>
      <c r="H32" s="2395">
        <f>IF('Gündüz Düşüm'!DV41="X",0,'Gündüz Düşüm'!DU41)</f>
        <v>0</v>
      </c>
      <c r="I32" s="2384"/>
      <c r="J32" s="2395">
        <f>IF('Gündüz Düşüm'!DX41="X",0,'Gündüz Düşüm'!DW41)</f>
        <v>0</v>
      </c>
      <c r="K32" s="2384"/>
      <c r="L32" s="2395">
        <f>IF('Gündüz Düşüm'!DZ41="X",0,'Gündüz Düşüm'!DY41)</f>
        <v>0</v>
      </c>
      <c r="M32" s="2384"/>
      <c r="N32" s="2395">
        <f>IF('Gündüz Düşüm'!EB41="X",0,'Gündüz Düşüm'!EA41)</f>
        <v>0</v>
      </c>
      <c r="O32" s="2384"/>
      <c r="P32" s="2395">
        <f>IF('Gündüz Düşüm'!ED41="X",0,'Gündüz Düşüm'!EC41)</f>
        <v>0</v>
      </c>
      <c r="Q32" s="2384"/>
      <c r="R32" s="2395">
        <f>IF('Gündüz Düşüm'!EF41="X",0,'Gündüz Düşüm'!EE41)</f>
        <v>0</v>
      </c>
      <c r="S32" s="2384"/>
      <c r="T32" s="2395">
        <f>IF('Gündüz Düşüm'!EH41="X",0,'Gündüz Düşüm'!EG41)</f>
        <v>0</v>
      </c>
      <c r="U32" s="2384"/>
      <c r="V32" s="2395">
        <f>IF('Gündüz Düşüm'!EJ41="X",0,'Gündüz Düşüm'!EI41)</f>
        <v>0</v>
      </c>
      <c r="W32" s="2384"/>
      <c r="X32" s="2395">
        <f>IF('Gündüz Düşüm'!EL41="X",0,'Gündüz Düşüm'!EK41)</f>
        <v>0</v>
      </c>
      <c r="Y32" s="2384"/>
      <c r="Z32" s="2395">
        <f>IF('Gündüz Düşüm'!EN41="X",0,'Gündüz Düşüm'!EM41)</f>
        <v>0</v>
      </c>
      <c r="AA32" s="2384"/>
      <c r="AB32" s="2395">
        <f>IF('Gündüz Düşüm'!EP41="X",0,'Gündüz Düşüm'!EO41)</f>
        <v>0</v>
      </c>
      <c r="AC32" s="2384"/>
      <c r="AD32" s="2395">
        <f>IF('Gündüz Düşüm'!ER41="X",0,'Gündüz Düşüm'!EQ41)</f>
        <v>0</v>
      </c>
      <c r="AE32" s="2384"/>
      <c r="AF32" s="2395">
        <f>IF('Gündüz Düşüm'!ET41="X",0,'Gündüz Düşüm'!ES41)</f>
        <v>0</v>
      </c>
      <c r="AG32" s="2384"/>
      <c r="AH32" s="2395">
        <f>IF('Gündüz Düşüm'!EV41="X",0,'Gündüz Düşüm'!EU41)</f>
        <v>0</v>
      </c>
      <c r="AI32" s="2384"/>
      <c r="AJ32" s="2395">
        <f>IF('Gündüz Düşüm'!EX41="X",0,'Gündüz Düşüm'!EW41)</f>
        <v>0</v>
      </c>
      <c r="AK32" s="2384"/>
      <c r="AL32" s="2395">
        <f>IF('Gündüz Düşüm'!EZ41="X",0,'Gündüz Düşüm'!EY41)</f>
        <v>0</v>
      </c>
      <c r="AM32" s="2384"/>
      <c r="AN32" s="2395">
        <f>IF('Gündüz Düşüm'!FB41="X",0,'Gündüz Düşüm'!FA41)</f>
        <v>0</v>
      </c>
      <c r="AO32" s="2384"/>
      <c r="AP32" s="2395">
        <f>IF('Gündüz Düşüm'!FD41="X",0,'Gündüz Düşüm'!FC41)</f>
        <v>0</v>
      </c>
      <c r="AQ32" s="2384"/>
      <c r="AR32" s="2395">
        <f>IF('Gündüz Düşüm'!FF41="X",0,'Gündüz Düşüm'!FE41)</f>
        <v>0</v>
      </c>
      <c r="AS32" s="2384"/>
      <c r="AT32" s="2395">
        <f>IF('Gündüz Düşüm'!FH41="X",0,'Gündüz Düşüm'!FG41)</f>
        <v>0</v>
      </c>
      <c r="AU32" s="2384"/>
      <c r="AV32" s="2395">
        <f>IF('Gündüz Düşüm'!FJ41="X",0,'Gündüz Düşüm'!FI41)</f>
        <v>0</v>
      </c>
      <c r="AW32" s="2384"/>
      <c r="AX32" s="2395">
        <f>IF('Gündüz Düşüm'!FL41="X",0,'Gündüz Düşüm'!FK41)</f>
        <v>0</v>
      </c>
      <c r="AY32" s="2384"/>
      <c r="AZ32" s="2395">
        <f>IF('Gündüz Düşüm'!FN41="X",0,'Gündüz Düşüm'!FM41)</f>
        <v>0</v>
      </c>
      <c r="BA32" s="2384"/>
      <c r="BB32" s="2395">
        <f>IF('Gündüz Düşüm'!FP41="X",0,'Gündüz Düşüm'!FO41)</f>
        <v>0</v>
      </c>
      <c r="BC32" s="2384"/>
      <c r="BD32" s="2395">
        <f>IF('Gündüz Düşüm'!FR41="X",0,'Gündüz Düşüm'!FQ41)</f>
        <v>0</v>
      </c>
      <c r="BE32" s="2384"/>
      <c r="BF32" s="2395">
        <f>IF('Gündüz Düşüm'!FT41="X",0,'Gündüz Düşüm'!FS41)</f>
        <v>0</v>
      </c>
      <c r="BG32" s="2384"/>
      <c r="BH32" s="2395">
        <f>IF('Gündüz Düşüm'!FV41="X",0,'Gündüz Düşüm'!FU41)</f>
        <v>0</v>
      </c>
      <c r="BI32" s="2384"/>
      <c r="BJ32" s="2395">
        <f>IF('Gündüz Düşüm'!FX41="X",0,'Gündüz Düşüm'!FW41)</f>
        <v>0</v>
      </c>
      <c r="BK32" s="2384"/>
      <c r="BL32" s="2395">
        <f>IF('Gündüz Düşüm'!FZ41="X",0,'Gündüz Düşüm'!FY41)</f>
        <v>0</v>
      </c>
      <c r="BM32" s="2384"/>
      <c r="BN32" s="2395">
        <f>IF('Gündüz Düşüm'!GB41="X",0,'Gündüz Düşüm'!GA41)</f>
        <v>0</v>
      </c>
      <c r="BO32" s="2384"/>
      <c r="BP32" s="2395">
        <f>IF('Gündüz Düşüm'!GD41="X",0,'Gündüz Düşüm'!GC41)</f>
        <v>0</v>
      </c>
      <c r="BQ32" s="2384"/>
      <c r="BR32" s="2395">
        <f>IF('Gündüz Düşüm'!GF41="X",0,'Gündüz Düşüm'!GE41)</f>
        <v>0</v>
      </c>
      <c r="BS32" s="2384"/>
      <c r="BT32" s="2395">
        <f>IF('Gündüz Düşüm'!GH41="X",0,'Gündüz Düşüm'!GG41)</f>
        <v>0</v>
      </c>
      <c r="BU32" s="2396"/>
      <c r="BW32" s="5152"/>
      <c r="BX32" s="5152"/>
      <c r="BY32" s="5152"/>
      <c r="BZ32" s="5152"/>
      <c r="CA32" s="5152"/>
      <c r="CB32" s="5152"/>
      <c r="CC32" s="5152"/>
      <c r="CD32" s="5152"/>
      <c r="CE32" s="5152"/>
    </row>
    <row r="33" spans="1:83" ht="12" customHeight="1" thickTop="1">
      <c r="A33" s="1716"/>
      <c r="B33" s="5143" t="s">
        <v>5</v>
      </c>
      <c r="C33" s="1789" t="s">
        <v>7</v>
      </c>
      <c r="D33" s="2310">
        <f>(D7+D9+D11+D13+D15+D17+D19+D21+D23+D25+D27+D29+D31)</f>
        <v>0</v>
      </c>
      <c r="E33" s="2306">
        <f t="shared" ref="E33:BP33" si="0">(E7+E9+E11+E13+E15+E17+E19+E21+E23+E25+E27+E29+E31)</f>
        <v>0</v>
      </c>
      <c r="F33" s="2311">
        <f t="shared" si="0"/>
        <v>0</v>
      </c>
      <c r="G33" s="2306">
        <f t="shared" si="0"/>
        <v>0</v>
      </c>
      <c r="H33" s="2310">
        <f t="shared" si="0"/>
        <v>0</v>
      </c>
      <c r="I33" s="2306">
        <f t="shared" si="0"/>
        <v>0</v>
      </c>
      <c r="J33" s="2310">
        <f t="shared" si="0"/>
        <v>0</v>
      </c>
      <c r="K33" s="2306">
        <f t="shared" si="0"/>
        <v>0</v>
      </c>
      <c r="L33" s="2310">
        <f t="shared" si="0"/>
        <v>0</v>
      </c>
      <c r="M33" s="2306">
        <f t="shared" si="0"/>
        <v>0</v>
      </c>
      <c r="N33" s="2310">
        <f t="shared" si="0"/>
        <v>0</v>
      </c>
      <c r="O33" s="2306">
        <f t="shared" si="0"/>
        <v>0</v>
      </c>
      <c r="P33" s="2310">
        <f t="shared" si="0"/>
        <v>0</v>
      </c>
      <c r="Q33" s="2306">
        <f t="shared" si="0"/>
        <v>0</v>
      </c>
      <c r="R33" s="2310">
        <f t="shared" si="0"/>
        <v>0</v>
      </c>
      <c r="S33" s="2306">
        <f t="shared" si="0"/>
        <v>0</v>
      </c>
      <c r="T33" s="2310">
        <f t="shared" si="0"/>
        <v>0</v>
      </c>
      <c r="U33" s="2306">
        <f t="shared" si="0"/>
        <v>0</v>
      </c>
      <c r="V33" s="2310">
        <f t="shared" si="0"/>
        <v>0</v>
      </c>
      <c r="W33" s="2306">
        <f t="shared" si="0"/>
        <v>0</v>
      </c>
      <c r="X33" s="2310">
        <f t="shared" si="0"/>
        <v>0</v>
      </c>
      <c r="Y33" s="2306">
        <f t="shared" si="0"/>
        <v>0</v>
      </c>
      <c r="Z33" s="2310">
        <f t="shared" si="0"/>
        <v>0</v>
      </c>
      <c r="AA33" s="2306">
        <f t="shared" si="0"/>
        <v>0</v>
      </c>
      <c r="AB33" s="2310">
        <f t="shared" si="0"/>
        <v>0</v>
      </c>
      <c r="AC33" s="2306">
        <f t="shared" si="0"/>
        <v>0</v>
      </c>
      <c r="AD33" s="2310">
        <f t="shared" si="0"/>
        <v>0</v>
      </c>
      <c r="AE33" s="2306">
        <f t="shared" si="0"/>
        <v>0</v>
      </c>
      <c r="AF33" s="2310">
        <f t="shared" si="0"/>
        <v>0</v>
      </c>
      <c r="AG33" s="2306">
        <f t="shared" si="0"/>
        <v>0</v>
      </c>
      <c r="AH33" s="2310">
        <f t="shared" si="0"/>
        <v>0</v>
      </c>
      <c r="AI33" s="2306">
        <f t="shared" si="0"/>
        <v>0</v>
      </c>
      <c r="AJ33" s="2310">
        <f t="shared" si="0"/>
        <v>0</v>
      </c>
      <c r="AK33" s="2306">
        <f t="shared" si="0"/>
        <v>0</v>
      </c>
      <c r="AL33" s="2310">
        <f t="shared" si="0"/>
        <v>0</v>
      </c>
      <c r="AM33" s="2306">
        <f t="shared" si="0"/>
        <v>0</v>
      </c>
      <c r="AN33" s="2310">
        <f t="shared" si="0"/>
        <v>0</v>
      </c>
      <c r="AO33" s="2306">
        <f t="shared" si="0"/>
        <v>0</v>
      </c>
      <c r="AP33" s="2310">
        <f t="shared" si="0"/>
        <v>0</v>
      </c>
      <c r="AQ33" s="2306">
        <f t="shared" si="0"/>
        <v>0</v>
      </c>
      <c r="AR33" s="2310">
        <f t="shared" si="0"/>
        <v>0</v>
      </c>
      <c r="AS33" s="2306">
        <f t="shared" si="0"/>
        <v>0</v>
      </c>
      <c r="AT33" s="2310">
        <f t="shared" si="0"/>
        <v>0</v>
      </c>
      <c r="AU33" s="2306">
        <f t="shared" si="0"/>
        <v>0</v>
      </c>
      <c r="AV33" s="2310">
        <f t="shared" si="0"/>
        <v>0</v>
      </c>
      <c r="AW33" s="2306">
        <f t="shared" si="0"/>
        <v>0</v>
      </c>
      <c r="AX33" s="2310">
        <f t="shared" si="0"/>
        <v>0</v>
      </c>
      <c r="AY33" s="2306">
        <f t="shared" si="0"/>
        <v>0</v>
      </c>
      <c r="AZ33" s="2310">
        <f t="shared" si="0"/>
        <v>0</v>
      </c>
      <c r="BA33" s="2306">
        <f t="shared" si="0"/>
        <v>0</v>
      </c>
      <c r="BB33" s="2310">
        <f t="shared" si="0"/>
        <v>0</v>
      </c>
      <c r="BC33" s="2306">
        <f t="shared" si="0"/>
        <v>0</v>
      </c>
      <c r="BD33" s="2310">
        <f t="shared" si="0"/>
        <v>0</v>
      </c>
      <c r="BE33" s="2306">
        <f t="shared" si="0"/>
        <v>0</v>
      </c>
      <c r="BF33" s="2310">
        <f t="shared" si="0"/>
        <v>0</v>
      </c>
      <c r="BG33" s="2306">
        <f t="shared" si="0"/>
        <v>0</v>
      </c>
      <c r="BH33" s="2310">
        <f t="shared" si="0"/>
        <v>0</v>
      </c>
      <c r="BI33" s="2306">
        <f t="shared" si="0"/>
        <v>0</v>
      </c>
      <c r="BJ33" s="2310">
        <f t="shared" si="0"/>
        <v>0</v>
      </c>
      <c r="BK33" s="2306">
        <f t="shared" si="0"/>
        <v>0</v>
      </c>
      <c r="BL33" s="2310">
        <f t="shared" si="0"/>
        <v>0</v>
      </c>
      <c r="BM33" s="2306">
        <f t="shared" si="0"/>
        <v>0</v>
      </c>
      <c r="BN33" s="2310">
        <f t="shared" si="0"/>
        <v>0</v>
      </c>
      <c r="BO33" s="2306">
        <f t="shared" si="0"/>
        <v>0</v>
      </c>
      <c r="BP33" s="2310">
        <f t="shared" si="0"/>
        <v>0</v>
      </c>
      <c r="BQ33" s="2306">
        <f t="shared" ref="BQ33:BU33" si="1">(BQ7+BQ9+BQ11+BQ13+BQ15+BQ17+BQ19+BQ21+BQ23+BQ25+BQ27+BQ29+BQ31)</f>
        <v>0</v>
      </c>
      <c r="BR33" s="2310">
        <f t="shared" si="1"/>
        <v>0</v>
      </c>
      <c r="BS33" s="2306">
        <f t="shared" si="1"/>
        <v>0</v>
      </c>
      <c r="BT33" s="2310">
        <f t="shared" si="1"/>
        <v>0</v>
      </c>
      <c r="BU33" s="2307">
        <f t="shared" si="1"/>
        <v>0</v>
      </c>
      <c r="BV33" s="1619">
        <f>SUM(D33:BU33)</f>
        <v>0</v>
      </c>
      <c r="BW33" s="5152"/>
      <c r="BX33" s="5152"/>
      <c r="BY33" s="5152"/>
      <c r="BZ33" s="5152"/>
      <c r="CA33" s="5152"/>
      <c r="CB33" s="5152"/>
      <c r="CC33" s="5152"/>
      <c r="CD33" s="5152"/>
      <c r="CE33" s="5152"/>
    </row>
    <row r="34" spans="1:83" ht="16.5" customHeight="1" thickBot="1">
      <c r="A34" s="1716"/>
      <c r="B34" s="5144"/>
      <c r="C34" s="1790" t="s">
        <v>8</v>
      </c>
      <c r="D34" s="2312">
        <f>(D8+D10+D12+D14+D16+D18+D20+D22+D24+D26+D28+D30+D32)</f>
        <v>0</v>
      </c>
      <c r="E34" s="2308">
        <f t="shared" ref="E34:BP34" si="2">(E8+E10+E12+E14+E16+E18+E20+E22+E24+E26+E28+E30+E32)</f>
        <v>0</v>
      </c>
      <c r="F34" s="2313">
        <f t="shared" si="2"/>
        <v>0</v>
      </c>
      <c r="G34" s="2308">
        <f t="shared" si="2"/>
        <v>0</v>
      </c>
      <c r="H34" s="2312">
        <f t="shared" si="2"/>
        <v>0</v>
      </c>
      <c r="I34" s="2308">
        <f t="shared" si="2"/>
        <v>0</v>
      </c>
      <c r="J34" s="2312">
        <f t="shared" si="2"/>
        <v>0</v>
      </c>
      <c r="K34" s="2308">
        <f t="shared" si="2"/>
        <v>0</v>
      </c>
      <c r="L34" s="2312">
        <f t="shared" si="2"/>
        <v>0</v>
      </c>
      <c r="M34" s="2308">
        <f t="shared" si="2"/>
        <v>0</v>
      </c>
      <c r="N34" s="2312">
        <f t="shared" si="2"/>
        <v>0</v>
      </c>
      <c r="O34" s="2308">
        <f t="shared" si="2"/>
        <v>0</v>
      </c>
      <c r="P34" s="2312">
        <f t="shared" si="2"/>
        <v>0</v>
      </c>
      <c r="Q34" s="2308">
        <f t="shared" si="2"/>
        <v>0</v>
      </c>
      <c r="R34" s="2312">
        <f t="shared" si="2"/>
        <v>0</v>
      </c>
      <c r="S34" s="2308">
        <f t="shared" si="2"/>
        <v>0</v>
      </c>
      <c r="T34" s="2312">
        <f t="shared" si="2"/>
        <v>0</v>
      </c>
      <c r="U34" s="2308">
        <f t="shared" si="2"/>
        <v>0</v>
      </c>
      <c r="V34" s="2312">
        <f t="shared" si="2"/>
        <v>0</v>
      </c>
      <c r="W34" s="2308">
        <f t="shared" si="2"/>
        <v>0</v>
      </c>
      <c r="X34" s="2312">
        <f t="shared" si="2"/>
        <v>0</v>
      </c>
      <c r="Y34" s="2308">
        <f t="shared" si="2"/>
        <v>0</v>
      </c>
      <c r="Z34" s="2312">
        <f t="shared" si="2"/>
        <v>0</v>
      </c>
      <c r="AA34" s="2308">
        <f t="shared" si="2"/>
        <v>0</v>
      </c>
      <c r="AB34" s="2312">
        <f t="shared" si="2"/>
        <v>0</v>
      </c>
      <c r="AC34" s="2308">
        <f t="shared" si="2"/>
        <v>0</v>
      </c>
      <c r="AD34" s="2312">
        <f t="shared" si="2"/>
        <v>0</v>
      </c>
      <c r="AE34" s="2308">
        <f t="shared" si="2"/>
        <v>0</v>
      </c>
      <c r="AF34" s="2312">
        <f t="shared" si="2"/>
        <v>0</v>
      </c>
      <c r="AG34" s="2308">
        <f t="shared" si="2"/>
        <v>0</v>
      </c>
      <c r="AH34" s="2312">
        <f t="shared" si="2"/>
        <v>0</v>
      </c>
      <c r="AI34" s="2308">
        <f t="shared" si="2"/>
        <v>0</v>
      </c>
      <c r="AJ34" s="2312">
        <f t="shared" si="2"/>
        <v>0</v>
      </c>
      <c r="AK34" s="2308">
        <f t="shared" si="2"/>
        <v>0</v>
      </c>
      <c r="AL34" s="2312">
        <f t="shared" si="2"/>
        <v>0</v>
      </c>
      <c r="AM34" s="2308">
        <f t="shared" si="2"/>
        <v>0</v>
      </c>
      <c r="AN34" s="2312">
        <f t="shared" si="2"/>
        <v>0</v>
      </c>
      <c r="AO34" s="2308">
        <f t="shared" si="2"/>
        <v>0</v>
      </c>
      <c r="AP34" s="2312">
        <f t="shared" si="2"/>
        <v>0</v>
      </c>
      <c r="AQ34" s="2308">
        <f t="shared" si="2"/>
        <v>0</v>
      </c>
      <c r="AR34" s="2312">
        <f t="shared" si="2"/>
        <v>0</v>
      </c>
      <c r="AS34" s="2308">
        <f t="shared" si="2"/>
        <v>0</v>
      </c>
      <c r="AT34" s="2312">
        <f t="shared" si="2"/>
        <v>0</v>
      </c>
      <c r="AU34" s="2308">
        <f t="shared" si="2"/>
        <v>0</v>
      </c>
      <c r="AV34" s="2312">
        <f t="shared" si="2"/>
        <v>0</v>
      </c>
      <c r="AW34" s="2308">
        <f t="shared" si="2"/>
        <v>0</v>
      </c>
      <c r="AX34" s="2312">
        <f t="shared" si="2"/>
        <v>0</v>
      </c>
      <c r="AY34" s="2308">
        <f t="shared" si="2"/>
        <v>0</v>
      </c>
      <c r="AZ34" s="2312">
        <f t="shared" si="2"/>
        <v>0</v>
      </c>
      <c r="BA34" s="2308">
        <f t="shared" si="2"/>
        <v>0</v>
      </c>
      <c r="BB34" s="2312">
        <f t="shared" si="2"/>
        <v>0</v>
      </c>
      <c r="BC34" s="2308">
        <f t="shared" si="2"/>
        <v>0</v>
      </c>
      <c r="BD34" s="2312">
        <f t="shared" si="2"/>
        <v>0</v>
      </c>
      <c r="BE34" s="2308">
        <f t="shared" si="2"/>
        <v>0</v>
      </c>
      <c r="BF34" s="2312">
        <f t="shared" si="2"/>
        <v>0</v>
      </c>
      <c r="BG34" s="2308">
        <f t="shared" si="2"/>
        <v>0</v>
      </c>
      <c r="BH34" s="2312">
        <f t="shared" si="2"/>
        <v>0</v>
      </c>
      <c r="BI34" s="2308">
        <f t="shared" si="2"/>
        <v>0</v>
      </c>
      <c r="BJ34" s="2312">
        <f t="shared" si="2"/>
        <v>0</v>
      </c>
      <c r="BK34" s="2308">
        <f t="shared" si="2"/>
        <v>0</v>
      </c>
      <c r="BL34" s="2312">
        <f t="shared" si="2"/>
        <v>0</v>
      </c>
      <c r="BM34" s="2308">
        <f t="shared" si="2"/>
        <v>0</v>
      </c>
      <c r="BN34" s="2312">
        <f t="shared" si="2"/>
        <v>0</v>
      </c>
      <c r="BO34" s="2308">
        <f t="shared" si="2"/>
        <v>0</v>
      </c>
      <c r="BP34" s="2312">
        <f t="shared" si="2"/>
        <v>0</v>
      </c>
      <c r="BQ34" s="2308">
        <f t="shared" ref="BQ34:BU34" si="3">(BQ8+BQ10+BQ12+BQ14+BQ16+BQ18+BQ20+BQ22+BQ24+BQ26+BQ28+BQ30+BQ32)</f>
        <v>0</v>
      </c>
      <c r="BR34" s="2312">
        <f t="shared" si="3"/>
        <v>0</v>
      </c>
      <c r="BS34" s="2308">
        <f t="shared" si="3"/>
        <v>0</v>
      </c>
      <c r="BT34" s="2312">
        <f t="shared" si="3"/>
        <v>0</v>
      </c>
      <c r="BU34" s="2309">
        <f t="shared" si="3"/>
        <v>0</v>
      </c>
      <c r="BV34" s="1627">
        <f>SUM(D34:BU34)</f>
        <v>0</v>
      </c>
      <c r="BW34" s="5152"/>
      <c r="BX34" s="5152"/>
      <c r="BY34" s="5152"/>
      <c r="BZ34" s="5152"/>
      <c r="CA34" s="5152"/>
      <c r="CB34" s="5152"/>
      <c r="CC34" s="5152"/>
      <c r="CD34" s="5152"/>
      <c r="CE34" s="5152"/>
    </row>
    <row r="35" spans="1:83" s="16" customFormat="1" ht="18.75" customHeight="1" thickTop="1" thickBot="1">
      <c r="A35" s="42"/>
      <c r="B35" s="1483"/>
      <c r="C35" s="1756"/>
      <c r="D35" s="4865">
        <f>D3</f>
        <v>4</v>
      </c>
      <c r="E35" s="4865"/>
      <c r="F35" s="4865">
        <f t="shared" ref="F35" si="4">F3</f>
        <v>5</v>
      </c>
      <c r="G35" s="4865"/>
      <c r="H35" s="4865">
        <f t="shared" ref="H35" si="5">H3</f>
        <v>6</v>
      </c>
      <c r="I35" s="4865"/>
      <c r="J35" s="4865">
        <f t="shared" ref="J35" si="6">J3</f>
        <v>7</v>
      </c>
      <c r="K35" s="4865"/>
      <c r="L35" s="4865">
        <f t="shared" ref="L35" si="7">L3</f>
        <v>8</v>
      </c>
      <c r="M35" s="4865"/>
      <c r="N35" s="4865">
        <f t="shared" ref="N35" si="8">N3</f>
        <v>9</v>
      </c>
      <c r="O35" s="4865"/>
      <c r="P35" s="4865">
        <f t="shared" ref="P35" si="9">P3</f>
        <v>10</v>
      </c>
      <c r="Q35" s="4865"/>
      <c r="R35" s="4865">
        <f t="shared" ref="R35" si="10">R3</f>
        <v>11</v>
      </c>
      <c r="S35" s="4865"/>
      <c r="T35" s="4865">
        <f t="shared" ref="T35" si="11">T3</f>
        <v>12</v>
      </c>
      <c r="U35" s="4865"/>
      <c r="V35" s="4865">
        <f t="shared" ref="V35" si="12">V3</f>
        <v>13</v>
      </c>
      <c r="W35" s="4865"/>
      <c r="X35" s="4865">
        <f t="shared" ref="X35" si="13">X3</f>
        <v>14</v>
      </c>
      <c r="Y35" s="4865"/>
      <c r="Z35" s="4865">
        <f t="shared" ref="Z35" si="14">Z3</f>
        <v>15</v>
      </c>
      <c r="AA35" s="4865"/>
      <c r="AB35" s="4865">
        <f t="shared" ref="AB35" si="15">AB3</f>
        <v>16</v>
      </c>
      <c r="AC35" s="4865"/>
      <c r="AD35" s="4865">
        <f t="shared" ref="AD35" si="16">AD3</f>
        <v>17</v>
      </c>
      <c r="AE35" s="4865"/>
      <c r="AF35" s="4865">
        <f t="shared" ref="AF35" si="17">AF3</f>
        <v>18</v>
      </c>
      <c r="AG35" s="4865"/>
      <c r="AH35" s="4865">
        <f t="shared" ref="AH35" si="18">AH3</f>
        <v>19</v>
      </c>
      <c r="AI35" s="4865"/>
      <c r="AJ35" s="4865">
        <f t="shared" ref="AJ35" si="19">AJ3</f>
        <v>20</v>
      </c>
      <c r="AK35" s="4865"/>
      <c r="AL35" s="4865">
        <f t="shared" ref="AL35" si="20">AL3</f>
        <v>21</v>
      </c>
      <c r="AM35" s="4865"/>
      <c r="AN35" s="4865">
        <f t="shared" ref="AN35" si="21">AN3</f>
        <v>22</v>
      </c>
      <c r="AO35" s="4865"/>
      <c r="AP35" s="4865">
        <f t="shared" ref="AP35" si="22">AP3</f>
        <v>23</v>
      </c>
      <c r="AQ35" s="4865"/>
      <c r="AR35" s="4865">
        <f t="shared" ref="AR35" si="23">AR3</f>
        <v>24</v>
      </c>
      <c r="AS35" s="4865"/>
      <c r="AT35" s="4865">
        <f t="shared" ref="AT35" si="24">AT3</f>
        <v>25</v>
      </c>
      <c r="AU35" s="4865"/>
      <c r="AV35" s="4865">
        <f t="shared" ref="AV35" si="25">AV3</f>
        <v>26</v>
      </c>
      <c r="AW35" s="4865"/>
      <c r="AX35" s="4865">
        <f t="shared" ref="AX35" si="26">AX3</f>
        <v>27</v>
      </c>
      <c r="AY35" s="4865"/>
      <c r="AZ35" s="4865">
        <f t="shared" ref="AZ35" si="27">AZ3</f>
        <v>28</v>
      </c>
      <c r="BA35" s="4865"/>
      <c r="BB35" s="4865">
        <f t="shared" ref="BB35" si="28">BB3</f>
        <v>29</v>
      </c>
      <c r="BC35" s="4865"/>
      <c r="BD35" s="4865">
        <f t="shared" ref="BD35" si="29">BD3</f>
        <v>30</v>
      </c>
      <c r="BE35" s="4865"/>
      <c r="BF35" s="4865">
        <f t="shared" ref="BF35" si="30">BF3</f>
        <v>31</v>
      </c>
      <c r="BG35" s="4865"/>
      <c r="BH35" s="4865">
        <f t="shared" ref="BH35" si="31">BH3</f>
        <v>1</v>
      </c>
      <c r="BI35" s="4865"/>
      <c r="BJ35" s="4865">
        <f t="shared" ref="BJ35" si="32">BJ3</f>
        <v>2</v>
      </c>
      <c r="BK35" s="4865"/>
      <c r="BL35" s="4865">
        <f t="shared" ref="BL35" si="33">BL3</f>
        <v>3</v>
      </c>
      <c r="BM35" s="4865"/>
      <c r="BN35" s="4865">
        <f t="shared" ref="BN35" si="34">BN3</f>
        <v>4</v>
      </c>
      <c r="BO35" s="4865"/>
      <c r="BP35" s="4865">
        <f t="shared" ref="BP35" si="35">BP3</f>
        <v>5</v>
      </c>
      <c r="BQ35" s="4865"/>
      <c r="BR35" s="4865">
        <f t="shared" ref="BR35" si="36">BR3</f>
        <v>6</v>
      </c>
      <c r="BS35" s="4865"/>
      <c r="BT35" s="4865">
        <f t="shared" ref="BT35" si="37">BT3</f>
        <v>7</v>
      </c>
      <c r="BU35" s="4865"/>
      <c r="BV35" s="16">
        <f>SUM(BV33:BV34)</f>
        <v>0</v>
      </c>
    </row>
    <row r="36" spans="1:83" ht="13.5" thickBot="1">
      <c r="B36" s="2228" t="s">
        <v>257</v>
      </c>
      <c r="C36" s="2229"/>
      <c r="D36" s="2230"/>
      <c r="E36" s="2231">
        <f>SUM(E7:E32)</f>
        <v>0</v>
      </c>
      <c r="F36" s="2230"/>
      <c r="G36" s="2231">
        <f t="shared" ref="G36" si="38">SUM(G7:G32)</f>
        <v>0</v>
      </c>
      <c r="H36" s="2230"/>
      <c r="I36" s="2231">
        <f t="shared" ref="I36" si="39">SUM(I7:I32)</f>
        <v>0</v>
      </c>
      <c r="J36" s="2230"/>
      <c r="K36" s="2231">
        <f t="shared" ref="K36" si="40">SUM(K7:K32)</f>
        <v>0</v>
      </c>
      <c r="L36" s="2230"/>
      <c r="M36" s="2231">
        <f t="shared" ref="M36" si="41">SUM(M7:M32)</f>
        <v>0</v>
      </c>
      <c r="N36" s="2230"/>
      <c r="O36" s="2231">
        <f t="shared" ref="O36" si="42">SUM(O7:O32)</f>
        <v>0</v>
      </c>
      <c r="P36" s="2230"/>
      <c r="Q36" s="2231">
        <f t="shared" ref="Q36" si="43">SUM(Q7:Q32)</f>
        <v>0</v>
      </c>
      <c r="R36" s="2230"/>
      <c r="S36" s="2231">
        <f t="shared" ref="S36" si="44">SUM(S7:S32)</f>
        <v>0</v>
      </c>
      <c r="T36" s="2230"/>
      <c r="U36" s="2231">
        <f t="shared" ref="U36" si="45">SUM(U7:U32)</f>
        <v>0</v>
      </c>
      <c r="V36" s="2230"/>
      <c r="W36" s="2231">
        <f t="shared" ref="W36" si="46">SUM(W7:W32)</f>
        <v>0</v>
      </c>
      <c r="X36" s="2230"/>
      <c r="Y36" s="2231">
        <f t="shared" ref="Y36" si="47">SUM(Y7:Y32)</f>
        <v>0</v>
      </c>
      <c r="Z36" s="2230"/>
      <c r="AA36" s="2231">
        <f t="shared" ref="AA36" si="48">SUM(AA7:AA32)</f>
        <v>0</v>
      </c>
      <c r="AB36" s="2230"/>
      <c r="AC36" s="2231">
        <f t="shared" ref="AC36" si="49">SUM(AC7:AC32)</f>
        <v>0</v>
      </c>
      <c r="AD36" s="2230"/>
      <c r="AE36" s="2231">
        <f t="shared" ref="AE36" si="50">SUM(AE7:AE32)</f>
        <v>0</v>
      </c>
      <c r="AF36" s="2230"/>
      <c r="AG36" s="2231">
        <f t="shared" ref="AG36" si="51">SUM(AG7:AG32)</f>
        <v>0</v>
      </c>
      <c r="AH36" s="2230"/>
      <c r="AI36" s="2231">
        <f t="shared" ref="AI36" si="52">SUM(AI7:AI32)</f>
        <v>0</v>
      </c>
      <c r="AJ36" s="2230"/>
      <c r="AK36" s="2231">
        <f t="shared" ref="AK36" si="53">SUM(AK7:AK32)</f>
        <v>0</v>
      </c>
      <c r="AL36" s="2230"/>
      <c r="AM36" s="2231">
        <f t="shared" ref="AM36" si="54">SUM(AM7:AM32)</f>
        <v>0</v>
      </c>
      <c r="AN36" s="2230"/>
      <c r="AO36" s="2231">
        <f t="shared" ref="AO36" si="55">SUM(AO7:AO32)</f>
        <v>0</v>
      </c>
      <c r="AP36" s="2230"/>
      <c r="AQ36" s="2231">
        <f t="shared" ref="AQ36" si="56">SUM(AQ7:AQ32)</f>
        <v>0</v>
      </c>
      <c r="AR36" s="2230"/>
      <c r="AS36" s="2231">
        <f t="shared" ref="AS36" si="57">SUM(AS7:AS32)</f>
        <v>0</v>
      </c>
      <c r="AT36" s="2230"/>
      <c r="AU36" s="2231">
        <f t="shared" ref="AU36" si="58">SUM(AU7:AU32)</f>
        <v>0</v>
      </c>
      <c r="AV36" s="2230"/>
      <c r="AW36" s="2231">
        <f t="shared" ref="AW36" si="59">SUM(AW7:AW32)</f>
        <v>0</v>
      </c>
      <c r="AX36" s="2230"/>
      <c r="AY36" s="2231">
        <f t="shared" ref="AY36" si="60">SUM(AY7:AY32)</f>
        <v>0</v>
      </c>
      <c r="AZ36" s="2230"/>
      <c r="BA36" s="2231">
        <f t="shared" ref="BA36" si="61">SUM(BA7:BA32)</f>
        <v>0</v>
      </c>
      <c r="BB36" s="2230"/>
      <c r="BC36" s="2231">
        <f t="shared" ref="BC36" si="62">SUM(BC7:BC32)</f>
        <v>0</v>
      </c>
      <c r="BD36" s="2230"/>
      <c r="BE36" s="2231">
        <f t="shared" ref="BE36" si="63">SUM(BE7:BE32)</f>
        <v>0</v>
      </c>
      <c r="BF36" s="2230"/>
      <c r="BG36" s="2231">
        <f t="shared" ref="BG36" si="64">SUM(BG7:BG32)</f>
        <v>0</v>
      </c>
      <c r="BH36" s="2230"/>
      <c r="BI36" s="2231">
        <f t="shared" ref="BI36" si="65">SUM(BI7:BI32)</f>
        <v>0</v>
      </c>
      <c r="BJ36" s="2230"/>
      <c r="BK36" s="2231">
        <f t="shared" ref="BK36" si="66">SUM(BK7:BK32)</f>
        <v>0</v>
      </c>
      <c r="BL36" s="2230"/>
      <c r="BM36" s="2231">
        <f t="shared" ref="BM36" si="67">SUM(BM7:BM32)</f>
        <v>0</v>
      </c>
      <c r="BN36" s="2230"/>
      <c r="BO36" s="2231">
        <f t="shared" ref="BO36" si="68">SUM(BO7:BO32)</f>
        <v>0</v>
      </c>
      <c r="BP36" s="2230"/>
      <c r="BQ36" s="2231">
        <f t="shared" ref="BQ36" si="69">SUM(BQ7:BQ32)</f>
        <v>0</v>
      </c>
      <c r="BR36" s="2230"/>
      <c r="BS36" s="2231">
        <f t="shared" ref="BS36" si="70">SUM(BS7:BS32)</f>
        <v>0</v>
      </c>
      <c r="BT36" s="2230"/>
      <c r="BU36" s="2232">
        <f t="shared" ref="BU36" si="71">SUM(BU7:BU32)</f>
        <v>0</v>
      </c>
      <c r="BV36" s="2233">
        <f>SUM(D36:BU36)</f>
        <v>0</v>
      </c>
    </row>
    <row r="37" spans="1:83" ht="12" hidden="1" customHeight="1">
      <c r="I37" s="1793"/>
    </row>
    <row r="38" spans="1:83" ht="27.75" customHeight="1">
      <c r="B38" s="5103">
        <f>'ÇIKTI ALINIZ'!C1</f>
        <v>0</v>
      </c>
      <c r="C38" s="5103"/>
      <c r="D38" s="5103"/>
      <c r="E38" s="5103"/>
      <c r="F38" s="5103"/>
      <c r="G38" s="5103"/>
      <c r="H38" s="5103"/>
      <c r="I38" s="5103"/>
      <c r="J38" s="5103"/>
      <c r="K38" s="5103"/>
      <c r="L38" s="5103"/>
      <c r="M38" s="5103"/>
      <c r="N38" s="5103"/>
      <c r="O38" s="5103"/>
      <c r="P38" s="5103"/>
      <c r="Q38" s="5103"/>
      <c r="R38" s="5103"/>
      <c r="S38" s="5103"/>
      <c r="T38" s="5103"/>
      <c r="U38" s="5103"/>
      <c r="V38" s="5103"/>
      <c r="W38" s="5103"/>
      <c r="X38" s="5103"/>
      <c r="Y38" s="5103"/>
      <c r="Z38" s="5103"/>
      <c r="AA38" s="5103"/>
      <c r="AB38" s="5103"/>
      <c r="AC38" s="5103"/>
      <c r="AD38" s="5103"/>
      <c r="AE38" s="5103"/>
      <c r="AF38" s="5103"/>
      <c r="AG38" s="5103"/>
      <c r="AH38" s="5103"/>
      <c r="AI38" s="5103"/>
      <c r="AJ38" s="5103"/>
      <c r="AK38" s="5103"/>
      <c r="AL38" s="5103"/>
      <c r="AM38" s="5103"/>
      <c r="AN38" s="5103"/>
      <c r="AO38" s="5103"/>
      <c r="AP38" s="5103"/>
      <c r="AQ38" s="5103"/>
      <c r="AR38" s="5103"/>
      <c r="AS38" s="5103"/>
      <c r="AT38" s="5103"/>
      <c r="AU38" s="5103"/>
      <c r="AV38" s="5103"/>
      <c r="AW38" s="5103"/>
      <c r="AX38" s="5103"/>
      <c r="AY38" s="5103"/>
      <c r="AZ38" s="5103"/>
      <c r="BA38" s="5103"/>
      <c r="BB38" s="5103"/>
      <c r="BC38" s="5103"/>
      <c r="BD38" s="5103"/>
      <c r="BE38" s="5103"/>
      <c r="BF38" s="5103"/>
      <c r="BG38" s="5103"/>
      <c r="BH38" s="5103"/>
      <c r="BI38" s="5103"/>
      <c r="BJ38" s="5103"/>
      <c r="BK38" s="5103"/>
      <c r="BL38" s="5103"/>
      <c r="BM38" s="5103"/>
      <c r="BN38" s="5103"/>
      <c r="BO38" s="5103"/>
      <c r="BP38" s="5103"/>
      <c r="BQ38" s="5103"/>
      <c r="BR38" s="5103"/>
      <c r="BS38" s="5103"/>
      <c r="BT38" s="5103"/>
      <c r="BU38" s="5103"/>
    </row>
    <row r="39" spans="1:83" ht="12" customHeight="1"/>
    <row r="40" spans="1:83" ht="12" customHeight="1"/>
    <row r="41" spans="1:83" ht="12" customHeight="1"/>
    <row r="42" spans="1:83" ht="12" customHeight="1"/>
    <row r="43" spans="1:83" ht="12" customHeight="1"/>
    <row r="44" spans="1:83" ht="12" customHeight="1"/>
    <row r="45" spans="1:83" ht="12" customHeight="1"/>
    <row r="46" spans="1:83"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row>
    <row r="47" spans="1:83"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row>
    <row r="48" spans="1:83"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row>
    <row r="49" s="1" customFormat="1" ht="12" customHeight="1"/>
    <row r="50" s="1" customFormat="1" ht="12" customHeight="1"/>
    <row r="51" s="1" customFormat="1" ht="12" customHeight="1"/>
    <row r="52" s="1" customFormat="1" ht="12" customHeight="1"/>
    <row r="53" s="1" customFormat="1" ht="12" customHeight="1"/>
    <row r="54" s="1" customFormat="1" ht="12" customHeight="1"/>
    <row r="55" s="1" customFormat="1" ht="12" customHeight="1"/>
    <row r="56" s="1" customFormat="1" ht="12" customHeight="1"/>
    <row r="57" s="1" customFormat="1" ht="12" customHeight="1"/>
    <row r="58" s="1" customFormat="1" ht="12" customHeight="1"/>
    <row r="59" s="1" customFormat="1" ht="12" customHeight="1"/>
    <row r="60" s="1" customFormat="1" ht="12" customHeight="1"/>
    <row r="61" s="1" customFormat="1" ht="12" customHeight="1"/>
    <row r="62" s="1" customFormat="1" ht="12" customHeight="1"/>
    <row r="63" s="1" customFormat="1" ht="12" customHeight="1"/>
    <row r="64" s="1" customFormat="1" ht="12" customHeight="1"/>
    <row r="65" s="1" customFormat="1" ht="12" customHeight="1"/>
    <row r="66" s="1" customFormat="1" ht="12" customHeight="1"/>
    <row r="67" s="1" customFormat="1" ht="12" customHeight="1"/>
    <row r="68" s="1" customFormat="1" ht="12" customHeight="1"/>
    <row r="69" s="1" customFormat="1" ht="12" customHeight="1"/>
    <row r="70" s="1" customFormat="1" ht="12" customHeight="1"/>
    <row r="71" s="1" customFormat="1" ht="12" customHeight="1"/>
    <row r="72" s="1" customFormat="1" ht="12" customHeight="1"/>
    <row r="73" s="1" customFormat="1" ht="12" customHeight="1"/>
    <row r="74" s="1" customFormat="1" ht="12" customHeight="1"/>
    <row r="75" s="1" customFormat="1" ht="12" customHeight="1"/>
    <row r="76" s="1" customFormat="1" ht="12" customHeight="1"/>
    <row r="77" s="1" customFormat="1" ht="12" customHeight="1"/>
    <row r="78" s="1" customFormat="1" ht="12" customHeight="1"/>
    <row r="79" s="1" customFormat="1" ht="12" customHeight="1"/>
    <row r="80" s="1" customFormat="1" ht="12" customHeight="1"/>
    <row r="81" s="1" customFormat="1" ht="12" customHeight="1"/>
    <row r="82" s="1" customFormat="1" ht="12" customHeight="1"/>
    <row r="83" s="1" customFormat="1" ht="12" customHeight="1"/>
    <row r="84" s="1" customFormat="1" ht="12" customHeight="1"/>
    <row r="85" s="1" customFormat="1" ht="12" customHeight="1"/>
    <row r="86" s="1" customFormat="1" ht="12" customHeight="1"/>
    <row r="87" s="1" customFormat="1" ht="12" customHeight="1"/>
    <row r="88" s="1" customFormat="1" ht="12" customHeight="1"/>
    <row r="89" s="1" customFormat="1" ht="12" customHeight="1"/>
    <row r="90" s="1" customFormat="1" ht="12" customHeight="1"/>
    <row r="91" s="1" customFormat="1" ht="12" customHeight="1"/>
    <row r="92" s="1" customFormat="1" ht="12" customHeight="1"/>
    <row r="93" s="1" customFormat="1" ht="12" customHeight="1"/>
    <row r="94" s="1" customFormat="1" ht="12" customHeight="1"/>
    <row r="95" s="1" customFormat="1" ht="12" customHeight="1"/>
    <row r="96" s="1" customFormat="1" ht="12" customHeight="1"/>
    <row r="97" s="1" customFormat="1" ht="12" customHeight="1"/>
    <row r="98" s="1" customFormat="1" ht="12" customHeight="1"/>
    <row r="99" s="1" customFormat="1" ht="12" customHeight="1"/>
    <row r="100" s="1" customFormat="1" ht="12" customHeight="1"/>
    <row r="101" s="1" customFormat="1" ht="12" customHeight="1"/>
    <row r="102" s="1" customFormat="1" ht="12" customHeight="1"/>
    <row r="103" s="1" customFormat="1" ht="12" customHeight="1"/>
    <row r="104" s="1" customFormat="1" ht="12" customHeight="1"/>
    <row r="105" s="1" customFormat="1" ht="12" customHeight="1"/>
    <row r="106" s="1" customFormat="1" ht="12" customHeight="1"/>
    <row r="107" s="1" customFormat="1" ht="12" customHeight="1"/>
    <row r="108" s="1" customFormat="1" ht="12" customHeight="1"/>
    <row r="109" s="1" customFormat="1" ht="12" customHeight="1"/>
    <row r="110" s="1" customFormat="1" ht="12" customHeight="1"/>
    <row r="111" s="1" customFormat="1" ht="12" customHeight="1"/>
    <row r="112" s="1" customFormat="1" ht="12" customHeight="1"/>
    <row r="113" s="1" customFormat="1" ht="12" customHeight="1"/>
    <row r="114" s="1" customFormat="1" ht="12" customHeight="1"/>
    <row r="115" s="1" customFormat="1" ht="12" customHeight="1"/>
    <row r="116" s="1" customFormat="1" ht="12" customHeight="1"/>
    <row r="117" s="1" customFormat="1" ht="12" customHeight="1"/>
    <row r="118" s="1" customFormat="1" ht="12" customHeight="1"/>
    <row r="119" s="1" customFormat="1" ht="12" customHeight="1"/>
    <row r="120" s="1" customFormat="1" ht="12" customHeight="1"/>
    <row r="121" s="1" customFormat="1" ht="12" customHeight="1"/>
    <row r="122" s="1" customFormat="1" ht="12" customHeight="1"/>
    <row r="123" s="1" customFormat="1" ht="12" customHeight="1"/>
    <row r="124" s="1" customFormat="1" ht="12" customHeight="1"/>
    <row r="125" s="1" customFormat="1" ht="12" customHeight="1"/>
    <row r="126" s="1" customFormat="1" ht="12" customHeight="1"/>
    <row r="127" s="1" customFormat="1" ht="12" customHeight="1"/>
    <row r="128" s="1" customFormat="1" ht="12" customHeight="1"/>
    <row r="129" s="1" customFormat="1" ht="12" customHeight="1"/>
    <row r="130" s="1" customFormat="1" ht="12" customHeight="1"/>
    <row r="131" s="1" customFormat="1" ht="12" customHeight="1"/>
    <row r="132" s="1" customFormat="1" ht="12" customHeight="1"/>
    <row r="133" s="1" customFormat="1" ht="12" customHeight="1"/>
    <row r="134" s="1" customFormat="1" ht="12" customHeight="1"/>
    <row r="135" s="1" customFormat="1" ht="12" customHeight="1"/>
    <row r="136" s="1" customFormat="1" ht="12" customHeight="1"/>
    <row r="137" s="1" customFormat="1" ht="12" customHeight="1"/>
    <row r="138" s="1" customFormat="1" ht="12" customHeight="1"/>
    <row r="139" s="1" customFormat="1" ht="12" customHeight="1"/>
    <row r="140" s="1" customFormat="1" ht="12" customHeight="1"/>
    <row r="141" s="1" customFormat="1" ht="12" customHeight="1"/>
    <row r="142" s="1" customFormat="1" ht="12" customHeight="1"/>
    <row r="143" s="1" customFormat="1" ht="12" customHeight="1"/>
    <row r="144" s="1" customFormat="1" ht="12" customHeight="1"/>
    <row r="145" s="1" customFormat="1" ht="12" customHeight="1"/>
    <row r="146" s="1" customFormat="1" ht="12" customHeight="1"/>
    <row r="147" s="1" customFormat="1" ht="12" customHeight="1"/>
    <row r="148" s="1" customFormat="1" ht="12" customHeight="1"/>
    <row r="149" s="1" customFormat="1" ht="12" customHeight="1"/>
    <row r="150" s="1" customFormat="1" ht="12" customHeight="1"/>
    <row r="151" s="1" customFormat="1" ht="12" customHeight="1"/>
    <row r="152" s="1" customFormat="1" ht="12" customHeight="1"/>
    <row r="153" s="1" customFormat="1" ht="12" customHeight="1"/>
    <row r="154" s="1" customFormat="1" ht="12" customHeight="1"/>
    <row r="155" s="1" customFormat="1" ht="12" customHeight="1"/>
    <row r="156" s="1" customFormat="1" ht="12" customHeight="1"/>
    <row r="157" s="1" customFormat="1" ht="12" customHeight="1"/>
    <row r="158" s="1" customFormat="1" ht="12" customHeight="1"/>
    <row r="159" s="1" customFormat="1" ht="12" customHeight="1"/>
    <row r="160" s="1" customFormat="1" ht="12" customHeight="1"/>
    <row r="161" s="1" customFormat="1" ht="12" customHeight="1"/>
    <row r="162" s="1" customFormat="1" ht="12" customHeight="1"/>
    <row r="163" s="1" customFormat="1" ht="12" customHeight="1"/>
    <row r="164" s="1" customFormat="1" ht="12" customHeight="1"/>
    <row r="165" s="1" customFormat="1" ht="12" customHeight="1"/>
    <row r="166" s="1" customFormat="1" ht="12" customHeight="1"/>
    <row r="167" s="1" customFormat="1" ht="12" customHeight="1"/>
    <row r="168" s="1" customFormat="1" ht="12" customHeight="1"/>
    <row r="169" s="1" customFormat="1" ht="12" customHeight="1"/>
    <row r="170" s="1" customFormat="1" ht="12" customHeight="1"/>
    <row r="171" s="1" customFormat="1" ht="12" customHeight="1"/>
    <row r="172" s="1" customFormat="1" ht="12" customHeight="1"/>
    <row r="173" s="1" customFormat="1" ht="12" customHeight="1"/>
    <row r="174" s="1" customFormat="1" ht="12" customHeight="1"/>
  </sheetData>
  <sheetProtection password="CA46" sheet="1" objects="1" scenarios="1" selectLockedCells="1"/>
  <mergeCells count="195">
    <mergeCell ref="B38:BU38"/>
    <mergeCell ref="BW21:CE22"/>
    <mergeCell ref="BW23:CE34"/>
    <mergeCell ref="BP3:BQ3"/>
    <mergeCell ref="BR3:BS3"/>
    <mergeCell ref="BT3:BU3"/>
    <mergeCell ref="AX3:AY3"/>
    <mergeCell ref="AZ3:BA3"/>
    <mergeCell ref="BB3:BC3"/>
    <mergeCell ref="BD3:BE3"/>
    <mergeCell ref="BF3:BG3"/>
    <mergeCell ref="BH3:BI3"/>
    <mergeCell ref="BJ3:BK3"/>
    <mergeCell ref="BP5:BP6"/>
    <mergeCell ref="BQ5:BQ6"/>
    <mergeCell ref="BR5:BR6"/>
    <mergeCell ref="BS5:BS6"/>
    <mergeCell ref="BT5:BT6"/>
    <mergeCell ref="BU5:BU6"/>
    <mergeCell ref="BG5:BG6"/>
    <mergeCell ref="BH5:BH6"/>
    <mergeCell ref="BI5:BI6"/>
    <mergeCell ref="BJ5:BJ6"/>
    <mergeCell ref="BP4:BQ4"/>
    <mergeCell ref="F4:G4"/>
    <mergeCell ref="H4:I4"/>
    <mergeCell ref="J4:K4"/>
    <mergeCell ref="L4:M4"/>
    <mergeCell ref="N4:O4"/>
    <mergeCell ref="Z3:AA3"/>
    <mergeCell ref="BL3:BM3"/>
    <mergeCell ref="BN3:BO3"/>
    <mergeCell ref="AL3:AM3"/>
    <mergeCell ref="AN3:AO3"/>
    <mergeCell ref="AP3:AQ3"/>
    <mergeCell ref="AR3:AS3"/>
    <mergeCell ref="AT3:AU3"/>
    <mergeCell ref="AV3:AW3"/>
    <mergeCell ref="AB3:AC3"/>
    <mergeCell ref="AD3:AE3"/>
    <mergeCell ref="AF3:AG3"/>
    <mergeCell ref="AH3:AI3"/>
    <mergeCell ref="AP4:AQ4"/>
    <mergeCell ref="AR4:AS4"/>
    <mergeCell ref="AT4:AU4"/>
    <mergeCell ref="AV4:AW4"/>
    <mergeCell ref="AX4:AY4"/>
    <mergeCell ref="AK5:AK6"/>
    <mergeCell ref="AL5:AL6"/>
    <mergeCell ref="AM5:AM6"/>
    <mergeCell ref="AN5:AN6"/>
    <mergeCell ref="AO5:AO6"/>
    <mergeCell ref="AP5:AP6"/>
    <mergeCell ref="AQ5:AQ6"/>
    <mergeCell ref="AR5:AR6"/>
    <mergeCell ref="AS5:AS6"/>
    <mergeCell ref="B13:B14"/>
    <mergeCell ref="B15:B16"/>
    <mergeCell ref="B9:B10"/>
    <mergeCell ref="B11:B12"/>
    <mergeCell ref="B7:B8"/>
    <mergeCell ref="BL5:BL6"/>
    <mergeCell ref="BM5:BM6"/>
    <mergeCell ref="BN5:BN6"/>
    <mergeCell ref="BO5:BO6"/>
    <mergeCell ref="BK5:BK6"/>
    <mergeCell ref="AT5:AT6"/>
    <mergeCell ref="AU5:AU6"/>
    <mergeCell ref="AV5:AV6"/>
    <mergeCell ref="AW5:AW6"/>
    <mergeCell ref="AX5:AX6"/>
    <mergeCell ref="AY5:AY6"/>
    <mergeCell ref="AZ5:AZ6"/>
    <mergeCell ref="BA5:BA6"/>
    <mergeCell ref="BB5:BB6"/>
    <mergeCell ref="B5:B6"/>
    <mergeCell ref="BC5:BC6"/>
    <mergeCell ref="BD5:BD6"/>
    <mergeCell ref="BE5:BE6"/>
    <mergeCell ref="BF5:BF6"/>
    <mergeCell ref="B33:B34"/>
    <mergeCell ref="B29:B30"/>
    <mergeCell ref="B31:B32"/>
    <mergeCell ref="B25:B26"/>
    <mergeCell ref="B27:B28"/>
    <mergeCell ref="B21:B22"/>
    <mergeCell ref="B23:B24"/>
    <mergeCell ref="B17:B18"/>
    <mergeCell ref="B19:B20"/>
    <mergeCell ref="D35:E35"/>
    <mergeCell ref="BP35:BQ35"/>
    <mergeCell ref="BR35:BS35"/>
    <mergeCell ref="BT35:BU35"/>
    <mergeCell ref="R35:S35"/>
    <mergeCell ref="P35:Q35"/>
    <mergeCell ref="N35:O35"/>
    <mergeCell ref="L35:M35"/>
    <mergeCell ref="BD35:BE35"/>
    <mergeCell ref="BF35:BG35"/>
    <mergeCell ref="BH35:BI35"/>
    <mergeCell ref="BJ35:BK35"/>
    <mergeCell ref="BL35:BM35"/>
    <mergeCell ref="BN35:BO35"/>
    <mergeCell ref="AR35:AS35"/>
    <mergeCell ref="AT35:AU35"/>
    <mergeCell ref="AV35:AW35"/>
    <mergeCell ref="AX35:AY35"/>
    <mergeCell ref="AZ35:BA35"/>
    <mergeCell ref="BB35:BC35"/>
    <mergeCell ref="AF35:AG35"/>
    <mergeCell ref="AH35:AI35"/>
    <mergeCell ref="J35:K35"/>
    <mergeCell ref="H35:I35"/>
    <mergeCell ref="F35:G35"/>
    <mergeCell ref="AJ35:AK35"/>
    <mergeCell ref="AL35:AM35"/>
    <mergeCell ref="AN35:AO35"/>
    <mergeCell ref="AP35:AQ35"/>
    <mergeCell ref="T35:U35"/>
    <mergeCell ref="V35:W35"/>
    <mergeCell ref="X35:Y35"/>
    <mergeCell ref="Z35:AA35"/>
    <mergeCell ref="AB35:AC35"/>
    <mergeCell ref="AD35:AE35"/>
    <mergeCell ref="BT4:BU4"/>
    <mergeCell ref="AH4:AI4"/>
    <mergeCell ref="AJ4:AK4"/>
    <mergeCell ref="AL4:AM4"/>
    <mergeCell ref="P4:Q4"/>
    <mergeCell ref="R4:S4"/>
    <mergeCell ref="T4:U4"/>
    <mergeCell ref="V4:W4"/>
    <mergeCell ref="BL4:BM4"/>
    <mergeCell ref="AZ4:BA4"/>
    <mergeCell ref="BB4:BC4"/>
    <mergeCell ref="BD4:BE4"/>
    <mergeCell ref="BF4:BG4"/>
    <mergeCell ref="BH4:BI4"/>
    <mergeCell ref="BJ4:BK4"/>
    <mergeCell ref="AN4:AO4"/>
    <mergeCell ref="AB4:AC4"/>
    <mergeCell ref="AD4:AE4"/>
    <mergeCell ref="AF4:AG4"/>
    <mergeCell ref="X4:Y4"/>
    <mergeCell ref="Z4:AA4"/>
    <mergeCell ref="BN4:BO4"/>
    <mergeCell ref="BR4:BS4"/>
    <mergeCell ref="B2:BU2"/>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V5:V6"/>
    <mergeCell ref="W5:W6"/>
    <mergeCell ref="X5:X6"/>
    <mergeCell ref="Y5:Y6"/>
    <mergeCell ref="Z5:Z6"/>
    <mergeCell ref="B3:B4"/>
    <mergeCell ref="AJ5:AJ6"/>
    <mergeCell ref="AA5:AA6"/>
    <mergeCell ref="AB5:AB6"/>
    <mergeCell ref="AC5:AC6"/>
    <mergeCell ref="AD5:AD6"/>
    <mergeCell ref="AE5:AE6"/>
    <mergeCell ref="AF5:AF6"/>
    <mergeCell ref="AG5:AG6"/>
    <mergeCell ref="AH5:AH6"/>
    <mergeCell ref="AI5:AI6"/>
    <mergeCell ref="D3:E3"/>
    <mergeCell ref="F3:G3"/>
    <mergeCell ref="H3:I3"/>
    <mergeCell ref="J3:K3"/>
    <mergeCell ref="L3:M3"/>
    <mergeCell ref="AJ3:AK3"/>
    <mergeCell ref="N3:O3"/>
    <mergeCell ref="P3:Q3"/>
    <mergeCell ref="R3:S3"/>
    <mergeCell ref="T3:U3"/>
    <mergeCell ref="V3:W3"/>
    <mergeCell ref="X3:Y3"/>
    <mergeCell ref="D4:E4"/>
  </mergeCells>
  <conditionalFormatting sqref="E7 E9 E11 E13 E15 E17 E19 E21 E23 E25 E27 E29 E31 G7 G9 G11 G13 G15 G17 G19 G21 G23 G25 G27 G29 G31 I7 I9 I11 I13 I15 I17 I19 I21 I23 I25 I27 I29 I31 K7 K9 K11 K13 K15 K17 K19 K21 K23 K25 K27 K29 K31 M7 M9 M11 M13 M15 M17 M19 M21 M23 M25 M27 M29 M31 O7 O9 O11 O13 O15 O17 O19 O21 O23 O25 O27 O29 O31 Q7 Q9 Q11 Q13 Q15 Q17 Q19 Q21 Q23 Q25 Q27 Q29 Q31 S7 S9 S11 S13 S15 S17 S19 S21 S23 S25 S27 S29 S31 U7 U9 U11 U13 U15 U17 U19 U21 U23 U25 U27 U29 U31 W7 W9 W11 W13 W15 W17 W19 W21 W23 W25 W27 W29 W31 Y7 Y9 Y11 Y13 Y15 Y17 Y19 Y21 Y23 Y25 Y27 Y29 Y31 AA7 AA9 AA11 AA13 AA15 AA17 AA19 AA21 AA23 AA25 AA27 AA29 AA31 AC7 AC9 AC11 AC13 AC15 AC17 AC19 AC21 AC23 AC25 AC27 AC29 AC31 AE7 AE9 AE11 AE13 AE15 AE17 AE19 AE21 AE23 AE25 AE27 AE29 AE31 AG7 AG9 AG11 AG13 AG15 AG17 AG19 AG21 AG23 AG25 AG27 AG29 AG31 AI7 AI9 AI11 AI13 AI15 AI17 AI19 AI21 AI23 AI25 AI27 AI29 AI31 AK7 AK9 AK11 AK13 AK15 AK17 AK19 AK21 AK23 AK25 AK27 AK29 AK31 AM7 AM9 AM11 AM13 AM15 AM17 AM19 AM21 AM23 AM25 AM27 AM29 AM31 AO7 AO9 AO11 AO13 AO15 AO17 AO19 AO21 AO23 AO25 AO27 AO29 AO31 AQ7 AQ9 AQ11 AQ13 AQ15 AQ17 AQ19 AQ21 AQ23 AQ25 AQ27 AQ29 AQ31 AS7 AS9 AS11 AS13 AS15 AS17 AS19 AS21 AS23 AS25 AS27 AS29 AS31 AU7 AU9 AU11 AU13 AU15 AU17 AU19 AU21 AU23 AU25 AU27 AU29 AU31 AW7 AW9 AW11 AW13 AW15 AW17 AW19 AW21 AW23 AW25 AW27 AW29 AW31 AY7 AY9 AY11 AY13 AY15 AY17 AY19 AY21 AY23 AY25 AY27 AY29 AY31 BA7 BA9 BA11 BA13 BA15 BA17 BA19 BA21 BA23 BA25 BA27 BA29 BA31 BC7 BC9 BC11 BC13 BC15 BC17 BC19 BC21 BC23 BC25 BC27 BC29 BC31 BE7 BE9 BE11 BE13 BE15 BE17 BE19 BE21 BE23 BE25 BE27 BE29 BE31 BG7 BG9 BG11 BG13 BG15 BG17 BG19 BG21 BG23 BG25 BG27 BG29 BG31 BI7 BI9 BI11 BI13 BI15 BI17 BI19 BI21 BI23 BI25 BI27 BI29 BI31 BK7 BK9 BK11 BK13 BK15 BK17 BK19 BK21 BK23 BK25 BK27 BK29 BK31 BM7 BM9 BM11 BM13 BM15 BM17 BM19 BM21 BM23 BM25 BM27 BM29 BM31 BO7 BO9 BO11 BO13 BO15 BO17 BO19 BO21 BO23 BO25 BO27 BO29 BO31 BQ7 BQ9 BQ11 BQ13 BQ15 BQ17 BQ19 BQ21 BQ23 BQ25 BQ27 BQ29 BQ31 BS7 BS9 BS11 BS13 BS15 BS17 BS19 BS21 BS23 BS25 BS27 BS29 BS31 BU7 BU9 BU11 BU13 BU15 BU17 BU19 BU21 BU23 BU25 BU27 BU29 BU31">
    <cfRule type="expression" dxfId="14" priority="205">
      <formula>IF(AND($B7="",E7&gt;0),1,0)</formula>
    </cfRule>
    <cfRule type="expression" dxfId="13" priority="206">
      <formula>IF(E7&lt;&gt;"",1,0)</formula>
    </cfRule>
    <cfRule type="expression" dxfId="12" priority="207">
      <formula>IF($B7&lt;&gt;"",1,0)</formula>
    </cfRule>
  </conditionalFormatting>
  <conditionalFormatting sqref="E8 E10 E12 E14 E16 E18 E20 E22 E24 E26 E28 E30 E32 G8 G10 G12 G14 G16 G18 G20 G22 G24 G26 G28 G30 G32 I8 I10 I12 I14 I16 I18 I20 I22 I24 I26 I28 I30 I32 K8 K10 K12 K14 K16 K18 K20 K22 K24 K26 K28 K30 K32 M8 M10 M12 M14 M16 M18 M20 M22 M24 M26 M28 M30 M32 O8 O10 O12 O14 O16 O18 O20 O22 O24 O26 O28 O30 O32 Q8 Q10 Q12 Q14 Q16 Q18 Q20 Q22 Q24 Q26 Q28 Q30 Q32 S8 S10 S12 S14 S16 S18 S20 S22 S24 S26 S28 S30 S32 U8 U10 U12 U14 U16 U18 U20 U22 U24 U26 U28 U30 U32 W8 W10 W12 W14 W16 W18 W20 W22 W24 W26 W28 W30 W32 Y8 Y10 Y12 Y14 Y16 Y18 Y20 Y22 Y24 Y26 Y28 Y30 Y32 AA8 AA10 AA12 AA14 AA16 AA18 AA20 AA22 AA24 AA26 AA28 AA30 AA32 AC8 AC10 AC12 AC14 AC16 AC18 AC20 AC22 AC24 AC26 AC28 AC30 AC32 AE8 AE10 AE12 AE14 AE16 AE18 AE20 AE22 AE24 AE26 AE28 AE30 AE32 AG8 AG10 AG12 AG14 AG16 AG18 AG20 AG22 AG24 AG26 AG28 AG30 AG32 AI8 AI10 AI12 AI14 AI16 AI18 AI20 AI22 AI24 AI26 AI28 AI30 AI32 AK8 AK10 AK12 AK14 AK16 AK18 AK20 AK22 AK24 AK26 AK28 AK30 AK32 AM8 AM10 AM12 AM14 AM16 AM18 AM20 AM22 AM24 AM26 AM28 AM30 AM32 AO8 AO10 AO12 AO14 AO16 AO18 AO20 AO22 AO24 AO26 AO28 AO30 AO32 AQ8 AQ10 AQ12 AQ14 AQ16 AQ18 AQ20 AQ22 AQ24 AQ26 AQ28 AQ30 AQ32 AS8 AS10 AS12 AS14 AS16 AS18 AS20 AS22 AS24 AS26 AS28 AS30 AS32 AU8 AU10 AU12 AU14 AU16 AU18 AU20 AU22 AU24 AU26 AU28 AU30 AU32 AW8 AW10 AW12 AW14 AW16 AW18 AW20 AW22 AW24 AW26 AW28 AW30 AW32 AY8 AY10 AY12 AY14 AY16 AY18 AY20 AY22 AY24 AY26 AY28 AY30 AY32 BA8 BA10 BA12 BA14 BA16 BA18 BA20 BA22 BA24 BA26 BA28 BA30 BA32 BC8 BC10 BC12 BC14 BC16 BC18 BC20 BC22 BC24 BC26 BC28 BC30 BC32 BE8 BE10 BE12 BE14 BE16 BE18 BE20 BE22 BE24 BE26 BE28 BE30 BE32 BG8 BG10 BG12 BG14 BG16 BG18 BG20 BG22 BG24 BG26 BG28 BG30 BG32 BI8 BI10 BI12 BI14 BI16 BI18 BI20 BI22 BI24 BI26 BI28 BI30 BI32 BK8 BK10 BK12 BK14 BK16 BK18 BK20 BK22 BK24 BK26 BK28 BK30 BK32 BM8 BM10 BM12 BM14 BM16 BM18 BM20 BM22 BM24 BM26 BM28 BM30 BM32 BO8 BO10 BO12 BO14 BO16 BO18 BO20 BO22 BO24 BO26 BO28 BO30 BO32 BQ8 BQ10 BQ12 BQ14 BQ16 BQ18 BQ20 BQ22 BQ24 BQ26 BQ28 BQ30 BQ32 BS8 BS10 BS12 BS14 BS16 BS18 BS20 BS22 BS24 BS26 BS28 BS30 BS32 BU8 BU10 BU12 BU14 BU16 BU18 BU20 BU22 BU24 BU26 BU28 BU30 BU32">
    <cfRule type="expression" dxfId="11" priority="202">
      <formula>IF(AND($B7="",E8&gt;0),1,0)</formula>
    </cfRule>
    <cfRule type="expression" dxfId="10" priority="203">
      <formula>IF(E8&lt;&gt;"",1,0)</formula>
    </cfRule>
    <cfRule type="expression" dxfId="9" priority="204">
      <formula>IF($B7&lt;&gt;"",1,0)</formula>
    </cfRule>
  </conditionalFormatting>
  <conditionalFormatting sqref="B38">
    <cfRule type="cellIs" dxfId="8" priority="1" operator="equal">
      <formula>"DİKKAT! Bilgi Giriş, Saat Düşüm veya Saat Ekleme Sayfalarının birinde Silinmesi Gereken Saat Var! SİLİNİZ !"</formula>
    </cfRule>
  </conditionalFormatting>
  <dataValidations count="2">
    <dataValidation type="list" allowBlank="1" showInputMessage="1" showErrorMessage="1" errorTitle="DİKKAT! HATA" error="1- Sayı değeri giriniz,_x000a_2- Ders okutulan birim yazılı değil mi?" sqref="E8 E10 E12 E14 E16 E18 E20 E22 E24 E26 E28 E30 E32 G8 I8 K8 M8 O8 Q8 S8 U8 W8 Y8 AA8 AC8 AE8 AG8 AI8 AK8 AM8 AO8 AQ8 AS8 AU8 AW8 AY8 BA8 BC8 BE8 BG8 BI8 BK8 BM8 BO8 BQ8 BS8 BU8 G10 I10 K10 M10 O10 Q10 S10 U10 W10 Y10 AA10 AC10 AE10 AG10 AI10 AK10 AM10 AO10 AQ10 AS10 AU10 AW10 AY10 BA10 BC10 BE10 BG10 BI10 BK10 BM10 BO10 BQ10 BS10 BU10 G12 I12 K12 M12 O12 Q12 S12 U12 W12 Y12 AA12 AC12 AE12 AG12 AI12 AK12 AM12 AO12 AQ12 AS12 AU12 AW12 AY12 BA12 BC12 BE12 BG12 BI12 BK12 BM12 BO12 BQ12 BS12 BU12 G14 I14 K14 M14 O14 Q14 S14 U14 W14 Y14 AA14 AC14 AE14 AG14 AI14 AK14 AM14 AO14 AQ14 AS14 AU14 AW14 AY14 BA14 BC14 BE14 BG14 BI14 BK14 BM14 BO14 BQ14 BS14 BU14 G16 I16 K16 M16 O16 Q16 S16 U16 W16 Y16 AA16 AC16 AE16 AG16 AI16 AK16 AM16 AO16 AQ16 AS16 AU16 AW16 AY16 BA16 BC16 BE16 BG16 BI16 BK16 BM16 BO16 BQ16 BS16 BU16 G18 I18 K18 M18 O18 Q18 S18 U18 W18 Y18 AA18 AC18 AE18 AG18 AI18 AK18 AM18 AO18 AQ18 AS18 AU18 AW18 AY18 BA18 BC18 BE18 BG18 BI18 BK18 BM18 BO18 BQ18 BS18 BU18 G20 I20 K20 M20 O20 Q20 S20 U20 W20 Y20 AA20 AC20 AE20 AG20 AI20 AK20 AM20 AO20 AQ20 AS20 AU20 AW20 AY20 BA20 BC20 BE20 BG20 BI20 BK20 BM20 BO20 BQ20 BS20 BU20 G22 I22 K22 M22 O22 Q22 S22 U22 W22 Y22 AA22 AC22 AE22 AG22 AI22 AK22 AM22 AO22 AQ22 AS22 AU22 AW22 AY22 BA22 BC22 BE22 BG22 BI22 BK22 BM22 BO22 BQ22 BS22 BU22 G24 I24 K24 M24 O24 Q24 S24 U24 W24 Y24 AA24 AC24 AE24 AG24 AI24 AK24 AM24 AO24 AQ24 AS24 AU24 AW24 AY24 BA24 BC24 BE24 BG24 BI24 BK24 BM24 BO24 BQ24 BS24 BU24 G26 I26 K26 M26 O26 Q26 S26 U26 W26 Y26 AA26 AC26 AE26 AG26 AI26 AK26 AM26 AO26 AQ26 AS26 AU26 AW26 AY26 BA26 BC26 BE26 BG26 BI26 BK26 BM26 BO26 BQ26 BS26 BU26 G28 I28 K28 M28 O28 Q28 S28 U28 W28 Y28 AA28 AC28 AE28 AG28 AI28 AK28 AM28 AO28 AQ28 AS28 AU28 AW28 AY28 BA28 BC28 BE28 BG28 BI28 BK28 BM28 BO28 BQ28 BS28 BU28 G30 I30 K30 M30 O30 Q30 S30 U30 W30 Y30 AA30 AC30 AE30 AG30 AI30 AK30 AM30 AO30 AQ30 AS30 AU30 AW30 AY30 BA30 BC30 BE30 BG30 BI30 BK30 BM30 BO30 BQ30 BS30 BU30 G32 I32 K32 M32 O32 Q32 S32 U32 W32 Y32 AA32 AC32 AE32 AG32 AI32 AK32 AM32 AO32 AQ32 AS32 AU32 AW32 AY32 BA32 BC32 BE32 BG32 BI32 BK32 BM32 BO32 BQ32 BS32 BU32">
      <formula1>IF($B7&lt;&gt;"",SAYILAR,0)</formula1>
    </dataValidation>
    <dataValidation type="list" allowBlank="1" showInputMessage="1" showErrorMessage="1" errorTitle="DİKKAT ! HATA" error="1- Sayı değeri giriniz,_x000a_2- Ders okutulan birim yazılı değil mi?" sqref="E7 E9 E11 E13 E15 E17 E19 E21 E23 E25 E27 E29 E31 G7 I7 K7 M7 O7 Q7 S7 U7 W7 Y7 AA7 AC7 AE7 AG7 AI7 AK7 AM7 AO7 AQ7 AS7 AU7 AW7 AY7 BA7 BC7 BE7 BG7 BI7 BK7 BM7 BO7 BQ7 BS7 BU7 G9 I9 K9 M9 O9 Q9 S9 U9 W9 Y9 AA9 AC9 AE9 AG9 AI9 AK9 AM9 AO9 AQ9 AS9 AU9 AW9 AY9 BA9 BC9 BE9 BG9 BI9 BK9 BM9 BO9 BQ9 BS9 BU9 G11 I11 K11 M11 O11 Q11 S11 U11 W11 Y11 AA11 AC11 AE11 AG11 AI11 AK11 AM11 AO11 AQ11 AS11 AU11 AW11 AY11 BA11 BC11 BE11 BG11 BI11 BK11 BM11 BO11 BQ11 BS11 BU11 G13 I13 K13 M13 O13 Q13 S13 U13 W13 Y13 AA13 AC13 AE13 AG13 AI13 AK13 AM13 AO13 AQ13 AS13 AU13 AW13 AY13 BA13 BC13 BE13 BG13 BI13 BK13 BM13 BO13 BQ13 BS13 BU13 G15 I15 K15 M15 O15 Q15 S15 U15 W15 Y15 AA15 AC15 AE15 AG15 AI15 AK15 AM15 AO15 AQ15 AS15 AU15 AW15 AY15 BA15 BC15 BE15 BG15 BI15 BK15 BM15 BO15 BQ15 BS15 BU15 G17 I17 K17 M17 O17 Q17 S17 U17 W17 Y17 AA17 AC17 AE17 AG17 AI17 AK17 AM17 AO17 AQ17 AS17 AU17 AW17 AY17 BA17 BC17 BE17 BG17 BI17 BK17 BM17 BO17 BQ17 BS17 BU17 G19 I19 K19 M19 O19 Q19 S19 U19 W19 Y19 AA19 AC19 AE19 AG19 AI19 AK19 AM19 AO19 AQ19 AS19 AU19 AW19 AY19 BA19 BC19 BE19 BG19 BI19 BK19 BM19 BO19 BQ19 BS19 BU19 G21 I21 K21 M21 O21 Q21 S21 U21 W21 Y21 AA21 AC21 AE21 AG21 AI21 AK21 AM21 AO21 AQ21 AS21 AU21 AW21 AY21 BA21 BC21 BE21 BG21 BI21 BK21 BM21 BO21 BQ21 BS21 BU21 G23 I23 K23 M23 O23 Q23 S23 U23 W23 Y23 AA23 AC23 AE23 AG23 AI23 AK23 AM23 AO23 AQ23 AS23 AU23 AW23 AY23 BA23 BC23 BE23 BG23 BI23 BK23 BM23 BO23 BQ23 BS23 BU23 G25 I25 K25 M25 O25 Q25 S25 U25 W25 Y25 AA25 AC25 AE25 AG25 AI25 AK25 AM25 AO25 AQ25 AS25 AU25 AW25 AY25 BA25 BC25 BE25 BG25 BI25 BK25 BM25 BO25 BQ25 BS25 BU25 G27 I27 K27 M27 O27 Q27 S27 U27 W27 Y27 AA27 AC27 AE27 AG27 AI27 AK27 AM27 AO27 AQ27 AS27 AU27 AW27 AY27 BA27 BC27 BE27 BG27 BI27 BK27 BM27 BO27 BQ27 BS27 BU27 G29 I29 K29 M29 O29 Q29 S29 U29 W29 Y29 AA29 AC29 AE29 AG29 AI29 AK29 AM29 AO29 AQ29 AS29 AU29 AW29 AY29 BA29 BC29 BE29 BG29 BI29 BK29 BM29 BO29 BQ29 BS29 BU29 G31 I31 K31 M31 O31 Q31 S31 U31 W31 Y31 AA31 AC31 AE31 AG31 AI31 AK31 AM31 AO31 AQ31 AS31 AU31 AW31 AY31 BA31 BC31 BE31 BG31 BI31 BK31 BM31 BO31 BQ31 BS31 BU31">
      <formula1>IF($B7&lt;&gt;"",SAYILAR,0)</formula1>
    </dataValidation>
  </dataValidations>
  <printOptions horizontalCentered="1" verticalCentered="1"/>
  <pageMargins left="0" right="0" top="0" bottom="0" header="0" footer="0"/>
  <pageSetup paperSize="9" scale="63" orientation="landscape" blackAndWhite="1"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CR174"/>
  <sheetViews>
    <sheetView showGridLines="0" showRowColHeaders="0" showZeros="0" zoomScale="90" zoomScaleNormal="90" workbookViewId="0">
      <pane ySplit="6" topLeftCell="A7" activePane="bottomLeft" state="frozenSplit"/>
      <selection pane="bottomLeft" activeCell="E7" sqref="E7"/>
    </sheetView>
  </sheetViews>
  <sheetFormatPr defaultColWidth="2.42578125" defaultRowHeight="10.5" customHeight="1"/>
  <cols>
    <col min="1" max="1" width="4.7109375" style="1750" customWidth="1"/>
    <col min="2" max="2" width="41.7109375" style="1751" customWidth="1"/>
    <col min="3" max="3" width="2.42578125" style="1271" customWidth="1"/>
    <col min="4" max="4" width="2.140625" style="1724" customWidth="1"/>
    <col min="5" max="5" width="3" style="1751" customWidth="1"/>
    <col min="6" max="6" width="2.140625" style="1724" customWidth="1"/>
    <col min="7" max="7" width="3" style="1751" customWidth="1"/>
    <col min="8" max="8" width="2.140625" style="1724" customWidth="1"/>
    <col min="9" max="9" width="3" style="1751" customWidth="1"/>
    <col min="10" max="10" width="2.140625" style="1724" customWidth="1"/>
    <col min="11" max="11" width="3" style="1751" customWidth="1"/>
    <col min="12" max="12" width="2.140625" style="1724" customWidth="1"/>
    <col min="13" max="13" width="3" style="1751" customWidth="1"/>
    <col min="14" max="14" width="2.140625" style="1724" customWidth="1"/>
    <col min="15" max="15" width="3" style="1751" customWidth="1"/>
    <col min="16" max="16" width="2.140625" style="1354" customWidth="1"/>
    <col min="17" max="17" width="3" style="12" customWidth="1"/>
    <col min="18" max="18" width="2.140625" style="1724" customWidth="1"/>
    <col min="19" max="19" width="3" style="1751" customWidth="1"/>
    <col min="20" max="20" width="2.140625" style="1724" customWidth="1"/>
    <col min="21" max="21" width="3" style="1751" customWidth="1"/>
    <col min="22" max="22" width="2.140625" style="1724" customWidth="1"/>
    <col min="23" max="23" width="3" style="1751" customWidth="1"/>
    <col min="24" max="24" width="2.140625" style="1724" customWidth="1"/>
    <col min="25" max="25" width="3" style="1751" customWidth="1"/>
    <col min="26" max="26" width="2.140625" style="1724" customWidth="1"/>
    <col min="27" max="27" width="3" style="1751" customWidth="1"/>
    <col min="28" max="28" width="2.140625" style="1724" customWidth="1"/>
    <col min="29" max="29" width="3" style="1751" customWidth="1"/>
    <col min="30" max="30" width="2.140625" style="1354" customWidth="1"/>
    <col min="31" max="31" width="3" style="12" customWidth="1"/>
    <col min="32" max="32" width="2.140625" style="1724" customWidth="1"/>
    <col min="33" max="33" width="3" style="1751" customWidth="1"/>
    <col min="34" max="34" width="2.140625" style="1724" customWidth="1"/>
    <col min="35" max="35" width="3" style="1751" customWidth="1"/>
    <col min="36" max="36" width="2.140625" style="1724" customWidth="1"/>
    <col min="37" max="37" width="3" style="1751" customWidth="1"/>
    <col min="38" max="38" width="2.140625" style="1724" customWidth="1"/>
    <col min="39" max="39" width="3" style="1751" customWidth="1"/>
    <col min="40" max="40" width="2.140625" style="1724" customWidth="1"/>
    <col min="41" max="41" width="3" style="1751" customWidth="1"/>
    <col min="42" max="42" width="2.140625" style="1724" customWidth="1"/>
    <col min="43" max="43" width="3" style="1751" customWidth="1"/>
    <col min="44" max="44" width="2.140625" style="1354" customWidth="1"/>
    <col min="45" max="45" width="3" style="12" customWidth="1"/>
    <col min="46" max="46" width="2.140625" style="1724" customWidth="1"/>
    <col min="47" max="47" width="3" style="1751" customWidth="1"/>
    <col min="48" max="48" width="2.140625" style="1724" customWidth="1"/>
    <col min="49" max="49" width="3" style="1751" customWidth="1"/>
    <col min="50" max="50" width="2.140625" style="1724" customWidth="1"/>
    <col min="51" max="51" width="3" style="1751" customWidth="1"/>
    <col min="52" max="52" width="2.140625" style="1724" customWidth="1"/>
    <col min="53" max="53" width="3" style="1751" customWidth="1"/>
    <col min="54" max="54" width="2.140625" style="1724" customWidth="1"/>
    <col min="55" max="55" width="3" style="1751" customWidth="1"/>
    <col min="56" max="56" width="2.140625" style="1724" customWidth="1"/>
    <col min="57" max="57" width="3" style="1751" customWidth="1"/>
    <col min="58" max="58" width="2.140625" style="1354" customWidth="1"/>
    <col min="59" max="59" width="3" style="12" customWidth="1"/>
    <col min="60" max="60" width="2.140625" style="1724" customWidth="1"/>
    <col min="61" max="61" width="3" style="1751" customWidth="1"/>
    <col min="62" max="62" width="2.140625" style="1724" customWidth="1"/>
    <col min="63" max="63" width="3" style="1751" customWidth="1"/>
    <col min="64" max="64" width="2.140625" style="1724" customWidth="1"/>
    <col min="65" max="65" width="3" style="1751" customWidth="1"/>
    <col min="66" max="66" width="2.140625" style="1724" customWidth="1"/>
    <col min="67" max="67" width="3" style="1751" customWidth="1"/>
    <col min="68" max="68" width="2.140625" style="1724" customWidth="1"/>
    <col min="69" max="69" width="3" style="1751" customWidth="1"/>
    <col min="70" max="70" width="2.140625" style="1724" customWidth="1"/>
    <col min="71" max="71" width="3" style="1751" customWidth="1"/>
    <col min="72" max="72" width="2.140625" style="1354" customWidth="1"/>
    <col min="73" max="73" width="3" style="12" customWidth="1"/>
    <col min="74" max="74" width="4.28515625" style="1" customWidth="1"/>
    <col min="75" max="79" width="2.42578125" style="1"/>
    <col min="80" max="80" width="19.140625" style="1" hidden="1" customWidth="1"/>
    <col min="81" max="81" width="2.42578125" style="1"/>
    <col min="82" max="82" width="2.42578125" style="1" customWidth="1"/>
    <col min="83" max="83" width="6.5703125" style="1" customWidth="1"/>
    <col min="84" max="95" width="2.42578125" style="1"/>
    <col min="96" max="96" width="3.28515625" style="1" hidden="1" customWidth="1"/>
    <col min="97" max="16384" width="2.42578125" style="1"/>
  </cols>
  <sheetData>
    <row r="1" spans="1:96" ht="14.25" customHeight="1"/>
    <row r="2" spans="1:96" ht="24" customHeight="1" thickBot="1">
      <c r="A2" s="1632"/>
      <c r="B2" s="4206" t="s">
        <v>213</v>
      </c>
      <c r="C2" s="4206"/>
      <c r="D2" s="4206"/>
      <c r="E2" s="4206"/>
      <c r="F2" s="4206"/>
      <c r="G2" s="4206"/>
      <c r="H2" s="4206"/>
      <c r="I2" s="4206"/>
      <c r="J2" s="4206"/>
      <c r="K2" s="4206"/>
      <c r="L2" s="4206"/>
      <c r="M2" s="4206"/>
      <c r="N2" s="4206"/>
      <c r="O2" s="4206"/>
      <c r="P2" s="4206"/>
      <c r="Q2" s="4206"/>
      <c r="R2" s="4206"/>
      <c r="S2" s="4206"/>
      <c r="T2" s="4206"/>
      <c r="U2" s="4206"/>
      <c r="V2" s="4206"/>
      <c r="W2" s="4206"/>
      <c r="X2" s="4206"/>
      <c r="Y2" s="4206"/>
      <c r="Z2" s="4206"/>
      <c r="AA2" s="4206"/>
      <c r="AB2" s="4206"/>
      <c r="AC2" s="4206"/>
      <c r="AD2" s="4206"/>
      <c r="AE2" s="4206"/>
      <c r="AF2" s="4206"/>
      <c r="AG2" s="4206"/>
      <c r="AH2" s="4206"/>
      <c r="AI2" s="4206"/>
      <c r="AJ2" s="4206"/>
      <c r="AK2" s="4206"/>
      <c r="AL2" s="4206"/>
      <c r="AM2" s="4206"/>
      <c r="AN2" s="4206"/>
      <c r="AO2" s="4206"/>
      <c r="AP2" s="4206"/>
      <c r="AQ2" s="4206"/>
      <c r="AR2" s="4206"/>
      <c r="AS2" s="4206"/>
      <c r="AT2" s="4206"/>
      <c r="AU2" s="4206"/>
      <c r="AV2" s="4206"/>
      <c r="AW2" s="4206"/>
      <c r="AX2" s="4206"/>
      <c r="AY2" s="4206"/>
      <c r="AZ2" s="4206"/>
      <c r="BA2" s="4206"/>
      <c r="BB2" s="4206"/>
      <c r="BC2" s="4206"/>
      <c r="BD2" s="4206"/>
      <c r="BE2" s="4206"/>
      <c r="BF2" s="4206"/>
      <c r="BG2" s="4206"/>
      <c r="BH2" s="4206"/>
      <c r="BI2" s="4206"/>
      <c r="BJ2" s="4206"/>
      <c r="BK2" s="4206"/>
      <c r="BL2" s="4206"/>
      <c r="BM2" s="4206"/>
      <c r="BN2" s="4206"/>
      <c r="BO2" s="4206"/>
      <c r="BP2" s="4206"/>
      <c r="BQ2" s="4206"/>
      <c r="BR2" s="4206"/>
      <c r="BS2" s="4206"/>
      <c r="BT2" s="4206"/>
      <c r="BU2" s="4206"/>
    </row>
    <row r="3" spans="1:96" s="1457" customFormat="1" ht="15.75" customHeight="1" thickTop="1">
      <c r="A3" s="33"/>
      <c r="B3" s="5124" t="s">
        <v>4</v>
      </c>
      <c r="C3" s="1791">
        <f>'BİLGİ GİR'!BK25</f>
        <v>0</v>
      </c>
      <c r="D3" s="5130">
        <f>'BİLGİ GİR'!BL25</f>
        <v>4</v>
      </c>
      <c r="E3" s="5131"/>
      <c r="F3" s="5132">
        <f>'BİLGİ GİR'!BM25</f>
        <v>5</v>
      </c>
      <c r="G3" s="5131"/>
      <c r="H3" s="5132">
        <f>'BİLGİ GİR'!BN25</f>
        <v>6</v>
      </c>
      <c r="I3" s="5131"/>
      <c r="J3" s="5132">
        <f>'BİLGİ GİR'!BO25</f>
        <v>7</v>
      </c>
      <c r="K3" s="5131"/>
      <c r="L3" s="5132">
        <f>'BİLGİ GİR'!BP25</f>
        <v>8</v>
      </c>
      <c r="M3" s="5131"/>
      <c r="N3" s="5132">
        <f>'BİLGİ GİR'!BQ25</f>
        <v>9</v>
      </c>
      <c r="O3" s="5131"/>
      <c r="P3" s="5132">
        <f>'BİLGİ GİR'!BR25</f>
        <v>10</v>
      </c>
      <c r="Q3" s="5131"/>
      <c r="R3" s="5132">
        <f>'BİLGİ GİR'!BS25</f>
        <v>11</v>
      </c>
      <c r="S3" s="5131"/>
      <c r="T3" s="5132">
        <f>'BİLGİ GİR'!BT25</f>
        <v>12</v>
      </c>
      <c r="U3" s="5131"/>
      <c r="V3" s="5132">
        <f>'BİLGİ GİR'!BU25</f>
        <v>13</v>
      </c>
      <c r="W3" s="5131"/>
      <c r="X3" s="5132">
        <f>'BİLGİ GİR'!BV25</f>
        <v>14</v>
      </c>
      <c r="Y3" s="5131"/>
      <c r="Z3" s="5132">
        <f>'BİLGİ GİR'!BW25</f>
        <v>15</v>
      </c>
      <c r="AA3" s="5131"/>
      <c r="AB3" s="5132">
        <f>'BİLGİ GİR'!BX25</f>
        <v>16</v>
      </c>
      <c r="AC3" s="5131"/>
      <c r="AD3" s="5132">
        <f>'BİLGİ GİR'!BY25</f>
        <v>17</v>
      </c>
      <c r="AE3" s="5131"/>
      <c r="AF3" s="5132">
        <f>'BİLGİ GİR'!BZ25</f>
        <v>18</v>
      </c>
      <c r="AG3" s="5131"/>
      <c r="AH3" s="5132">
        <f>'BİLGİ GİR'!CA25</f>
        <v>19</v>
      </c>
      <c r="AI3" s="5131"/>
      <c r="AJ3" s="5132">
        <f>'BİLGİ GİR'!CB25</f>
        <v>20</v>
      </c>
      <c r="AK3" s="5131"/>
      <c r="AL3" s="5132">
        <f>'BİLGİ GİR'!CC25</f>
        <v>21</v>
      </c>
      <c r="AM3" s="5131"/>
      <c r="AN3" s="5132">
        <f>'BİLGİ GİR'!CD25</f>
        <v>22</v>
      </c>
      <c r="AO3" s="5131"/>
      <c r="AP3" s="5132">
        <f>'BİLGİ GİR'!CE25</f>
        <v>23</v>
      </c>
      <c r="AQ3" s="5131"/>
      <c r="AR3" s="5132">
        <f>'BİLGİ GİR'!CF25</f>
        <v>24</v>
      </c>
      <c r="AS3" s="5131"/>
      <c r="AT3" s="5132">
        <f>'BİLGİ GİR'!CG25</f>
        <v>25</v>
      </c>
      <c r="AU3" s="5131"/>
      <c r="AV3" s="5132">
        <f>'BİLGİ GİR'!CH25</f>
        <v>26</v>
      </c>
      <c r="AW3" s="5131"/>
      <c r="AX3" s="5132">
        <f>'BİLGİ GİR'!CI25</f>
        <v>27</v>
      </c>
      <c r="AY3" s="5131"/>
      <c r="AZ3" s="5132">
        <f>'BİLGİ GİR'!CJ25</f>
        <v>28</v>
      </c>
      <c r="BA3" s="5131"/>
      <c r="BB3" s="5132">
        <f>'BİLGİ GİR'!CK25</f>
        <v>29</v>
      </c>
      <c r="BC3" s="5131"/>
      <c r="BD3" s="5132">
        <f>'BİLGİ GİR'!CL25</f>
        <v>30</v>
      </c>
      <c r="BE3" s="5131"/>
      <c r="BF3" s="5132">
        <f>'BİLGİ GİR'!CM25</f>
        <v>31</v>
      </c>
      <c r="BG3" s="5131"/>
      <c r="BH3" s="5132">
        <f>'BİLGİ GİR'!CN25</f>
        <v>1</v>
      </c>
      <c r="BI3" s="5131"/>
      <c r="BJ3" s="5132">
        <f>'BİLGİ GİR'!CO25</f>
        <v>2</v>
      </c>
      <c r="BK3" s="5131"/>
      <c r="BL3" s="5132">
        <f>'BİLGİ GİR'!CP25</f>
        <v>3</v>
      </c>
      <c r="BM3" s="5131"/>
      <c r="BN3" s="5132">
        <f>'BİLGİ GİR'!CQ25</f>
        <v>4</v>
      </c>
      <c r="BO3" s="5131"/>
      <c r="BP3" s="5132">
        <f>'BİLGİ GİR'!CR25</f>
        <v>5</v>
      </c>
      <c r="BQ3" s="5131"/>
      <c r="BR3" s="5132">
        <f>'BİLGİ GİR'!CS25</f>
        <v>6</v>
      </c>
      <c r="BS3" s="5131"/>
      <c r="BT3" s="5132">
        <f>'BİLGİ GİR'!CT25</f>
        <v>7</v>
      </c>
      <c r="BU3" s="5153"/>
    </row>
    <row r="4" spans="1:96" s="1457" customFormat="1" ht="16.5" customHeight="1" thickBot="1">
      <c r="A4" s="1749"/>
      <c r="B4" s="5125"/>
      <c r="C4" s="1792"/>
      <c r="D4" s="5133" t="str">
        <f>'BİLGİ GİR'!BL26</f>
        <v>Pzt</v>
      </c>
      <c r="E4" s="5134"/>
      <c r="F4" s="5140" t="str">
        <f>'BİLGİ GİR'!BM26</f>
        <v>Sal</v>
      </c>
      <c r="G4" s="5142"/>
      <c r="H4" s="5140" t="str">
        <f>'BİLGİ GİR'!BN26</f>
        <v>Çar</v>
      </c>
      <c r="I4" s="5142"/>
      <c r="J4" s="5140" t="str">
        <f>'BİLGİ GİR'!BO26</f>
        <v>Per</v>
      </c>
      <c r="K4" s="5142"/>
      <c r="L4" s="5140" t="str">
        <f>'BİLGİ GİR'!BP26</f>
        <v>Cum</v>
      </c>
      <c r="M4" s="5142"/>
      <c r="N4" s="5140" t="str">
        <f>'BİLGİ GİR'!BQ26</f>
        <v>Cmt</v>
      </c>
      <c r="O4" s="5142"/>
      <c r="P4" s="5140" t="str">
        <f>'BİLGİ GİR'!BR26</f>
        <v>Paz</v>
      </c>
      <c r="Q4" s="5142"/>
      <c r="R4" s="5140" t="str">
        <f>'BİLGİ GİR'!BS26</f>
        <v>Pzt</v>
      </c>
      <c r="S4" s="5142"/>
      <c r="T4" s="5140" t="str">
        <f>'BİLGİ GİR'!BT26</f>
        <v>Sal</v>
      </c>
      <c r="U4" s="5142"/>
      <c r="V4" s="5140" t="str">
        <f>'BİLGİ GİR'!BU26</f>
        <v>Çar</v>
      </c>
      <c r="W4" s="5142"/>
      <c r="X4" s="5140" t="str">
        <f>'BİLGİ GİR'!BV26</f>
        <v>Per</v>
      </c>
      <c r="Y4" s="5142"/>
      <c r="Z4" s="5140" t="str">
        <f>'BİLGİ GİR'!BW26</f>
        <v>Cum</v>
      </c>
      <c r="AA4" s="5142"/>
      <c r="AB4" s="5140" t="str">
        <f>'BİLGİ GİR'!BX26</f>
        <v>Cmt</v>
      </c>
      <c r="AC4" s="5142"/>
      <c r="AD4" s="5140" t="str">
        <f>'BİLGİ GİR'!BY26</f>
        <v>Paz</v>
      </c>
      <c r="AE4" s="5142"/>
      <c r="AF4" s="5140" t="str">
        <f>'BİLGİ GİR'!BZ26</f>
        <v>Pzt</v>
      </c>
      <c r="AG4" s="5142"/>
      <c r="AH4" s="5140" t="str">
        <f>'BİLGİ GİR'!CA26</f>
        <v>Sal</v>
      </c>
      <c r="AI4" s="5142"/>
      <c r="AJ4" s="5140" t="str">
        <f>'BİLGİ GİR'!CB26</f>
        <v>Çar</v>
      </c>
      <c r="AK4" s="5142"/>
      <c r="AL4" s="5140" t="str">
        <f>'BİLGİ GİR'!CC26</f>
        <v>Per</v>
      </c>
      <c r="AM4" s="5142"/>
      <c r="AN4" s="5140" t="str">
        <f>'BİLGİ GİR'!CD26</f>
        <v>Cum</v>
      </c>
      <c r="AO4" s="5142"/>
      <c r="AP4" s="5140" t="str">
        <f>'BİLGİ GİR'!CE26</f>
        <v>Cmt</v>
      </c>
      <c r="AQ4" s="5142"/>
      <c r="AR4" s="5140" t="str">
        <f>'BİLGİ GİR'!CF26</f>
        <v>Paz</v>
      </c>
      <c r="AS4" s="5142"/>
      <c r="AT4" s="5140" t="str">
        <f>'BİLGİ GİR'!CG26</f>
        <v>Pzt</v>
      </c>
      <c r="AU4" s="5142"/>
      <c r="AV4" s="5140" t="str">
        <f>'BİLGİ GİR'!CH26</f>
        <v>Sal</v>
      </c>
      <c r="AW4" s="5142"/>
      <c r="AX4" s="5140" t="str">
        <f>'BİLGİ GİR'!CI26</f>
        <v>Çar</v>
      </c>
      <c r="AY4" s="5142"/>
      <c r="AZ4" s="5140" t="str">
        <f>'BİLGİ GİR'!CJ26</f>
        <v>Per</v>
      </c>
      <c r="BA4" s="5142"/>
      <c r="BB4" s="5140" t="str">
        <f>'BİLGİ GİR'!CK26</f>
        <v>Cum</v>
      </c>
      <c r="BC4" s="5142"/>
      <c r="BD4" s="5140" t="str">
        <f>'BİLGİ GİR'!CL26</f>
        <v>Cmt</v>
      </c>
      <c r="BE4" s="5142"/>
      <c r="BF4" s="5140" t="str">
        <f>'BİLGİ GİR'!CM26</f>
        <v>Paz</v>
      </c>
      <c r="BG4" s="5142"/>
      <c r="BH4" s="5140" t="str">
        <f>'BİLGİ GİR'!CN26</f>
        <v/>
      </c>
      <c r="BI4" s="5142"/>
      <c r="BJ4" s="5140" t="str">
        <f>'BİLGİ GİR'!CO26</f>
        <v/>
      </c>
      <c r="BK4" s="5142"/>
      <c r="BL4" s="5140" t="str">
        <f>'BİLGİ GİR'!CP26</f>
        <v/>
      </c>
      <c r="BM4" s="5142"/>
      <c r="BN4" s="5140" t="str">
        <f>'BİLGİ GİR'!CQ26</f>
        <v/>
      </c>
      <c r="BO4" s="5142"/>
      <c r="BP4" s="5140" t="str">
        <f>'BİLGİ GİR'!CR26</f>
        <v/>
      </c>
      <c r="BQ4" s="5142"/>
      <c r="BR4" s="5140" t="str">
        <f>'BİLGİ GİR'!CS26</f>
        <v/>
      </c>
      <c r="BS4" s="5142"/>
      <c r="BT4" s="5140" t="str">
        <f>'BİLGİ GİR'!CT26</f>
        <v/>
      </c>
      <c r="BU4" s="5141"/>
    </row>
    <row r="5" spans="1:96" ht="20.25" customHeight="1" thickTop="1">
      <c r="A5" s="1749"/>
      <c r="B5" s="5149" t="s">
        <v>182</v>
      </c>
      <c r="C5" s="1765"/>
      <c r="D5" s="5126" t="s">
        <v>208</v>
      </c>
      <c r="E5" s="5128" t="s">
        <v>209</v>
      </c>
      <c r="F5" s="5138" t="s">
        <v>208</v>
      </c>
      <c r="G5" s="5128" t="s">
        <v>209</v>
      </c>
      <c r="H5" s="5126" t="s">
        <v>208</v>
      </c>
      <c r="I5" s="5128" t="s">
        <v>209</v>
      </c>
      <c r="J5" s="5126" t="s">
        <v>208</v>
      </c>
      <c r="K5" s="5128" t="s">
        <v>209</v>
      </c>
      <c r="L5" s="5126" t="s">
        <v>208</v>
      </c>
      <c r="M5" s="5128" t="s">
        <v>209</v>
      </c>
      <c r="N5" s="5126" t="s">
        <v>208</v>
      </c>
      <c r="O5" s="5128" t="s">
        <v>209</v>
      </c>
      <c r="P5" s="5126" t="s">
        <v>208</v>
      </c>
      <c r="Q5" s="5128" t="s">
        <v>209</v>
      </c>
      <c r="R5" s="5126" t="s">
        <v>208</v>
      </c>
      <c r="S5" s="5128" t="s">
        <v>209</v>
      </c>
      <c r="T5" s="5126" t="s">
        <v>208</v>
      </c>
      <c r="U5" s="5128" t="s">
        <v>209</v>
      </c>
      <c r="V5" s="5126" t="s">
        <v>208</v>
      </c>
      <c r="W5" s="5128" t="s">
        <v>209</v>
      </c>
      <c r="X5" s="5126" t="s">
        <v>208</v>
      </c>
      <c r="Y5" s="5128" t="s">
        <v>209</v>
      </c>
      <c r="Z5" s="5126" t="s">
        <v>208</v>
      </c>
      <c r="AA5" s="5128" t="s">
        <v>209</v>
      </c>
      <c r="AB5" s="5126" t="s">
        <v>208</v>
      </c>
      <c r="AC5" s="5128" t="s">
        <v>209</v>
      </c>
      <c r="AD5" s="5126" t="s">
        <v>208</v>
      </c>
      <c r="AE5" s="5128" t="s">
        <v>209</v>
      </c>
      <c r="AF5" s="5126" t="s">
        <v>208</v>
      </c>
      <c r="AG5" s="5128" t="s">
        <v>209</v>
      </c>
      <c r="AH5" s="5126" t="s">
        <v>208</v>
      </c>
      <c r="AI5" s="5128" t="s">
        <v>209</v>
      </c>
      <c r="AJ5" s="5126" t="s">
        <v>208</v>
      </c>
      <c r="AK5" s="5128" t="s">
        <v>209</v>
      </c>
      <c r="AL5" s="5126" t="s">
        <v>208</v>
      </c>
      <c r="AM5" s="5128" t="s">
        <v>209</v>
      </c>
      <c r="AN5" s="5126" t="s">
        <v>208</v>
      </c>
      <c r="AO5" s="5128" t="s">
        <v>209</v>
      </c>
      <c r="AP5" s="5126" t="s">
        <v>208</v>
      </c>
      <c r="AQ5" s="5128" t="s">
        <v>209</v>
      </c>
      <c r="AR5" s="5126" t="s">
        <v>208</v>
      </c>
      <c r="AS5" s="5128" t="s">
        <v>209</v>
      </c>
      <c r="AT5" s="5126" t="s">
        <v>208</v>
      </c>
      <c r="AU5" s="5128" t="s">
        <v>209</v>
      </c>
      <c r="AV5" s="5126" t="s">
        <v>208</v>
      </c>
      <c r="AW5" s="5128" t="s">
        <v>209</v>
      </c>
      <c r="AX5" s="5126" t="s">
        <v>208</v>
      </c>
      <c r="AY5" s="5128" t="s">
        <v>209</v>
      </c>
      <c r="AZ5" s="5126" t="s">
        <v>208</v>
      </c>
      <c r="BA5" s="5128" t="s">
        <v>209</v>
      </c>
      <c r="BB5" s="5126" t="s">
        <v>208</v>
      </c>
      <c r="BC5" s="5128" t="s">
        <v>209</v>
      </c>
      <c r="BD5" s="5126" t="s">
        <v>208</v>
      </c>
      <c r="BE5" s="5128" t="s">
        <v>209</v>
      </c>
      <c r="BF5" s="5126" t="s">
        <v>208</v>
      </c>
      <c r="BG5" s="5128" t="s">
        <v>209</v>
      </c>
      <c r="BH5" s="5126" t="s">
        <v>208</v>
      </c>
      <c r="BI5" s="5128" t="s">
        <v>209</v>
      </c>
      <c r="BJ5" s="5126" t="s">
        <v>208</v>
      </c>
      <c r="BK5" s="5128" t="s">
        <v>209</v>
      </c>
      <c r="BL5" s="5126" t="s">
        <v>208</v>
      </c>
      <c r="BM5" s="5128" t="s">
        <v>209</v>
      </c>
      <c r="BN5" s="5126" t="s">
        <v>208</v>
      </c>
      <c r="BO5" s="5128" t="s">
        <v>209</v>
      </c>
      <c r="BP5" s="5126" t="s">
        <v>208</v>
      </c>
      <c r="BQ5" s="5128" t="s">
        <v>209</v>
      </c>
      <c r="BR5" s="5126" t="s">
        <v>208</v>
      </c>
      <c r="BS5" s="5128" t="s">
        <v>209</v>
      </c>
      <c r="BT5" s="5126" t="s">
        <v>208</v>
      </c>
      <c r="BU5" s="5154" t="s">
        <v>209</v>
      </c>
    </row>
    <row r="6" spans="1:96" ht="20.25" customHeight="1" thickBot="1">
      <c r="A6" s="1749"/>
      <c r="B6" s="5150"/>
      <c r="C6" s="1764"/>
      <c r="D6" s="5156"/>
      <c r="E6" s="5157"/>
      <c r="F6" s="5159"/>
      <c r="G6" s="5157"/>
      <c r="H6" s="5156"/>
      <c r="I6" s="5157"/>
      <c r="J6" s="5156"/>
      <c r="K6" s="5157"/>
      <c r="L6" s="5156"/>
      <c r="M6" s="5157"/>
      <c r="N6" s="5156"/>
      <c r="O6" s="5157"/>
      <c r="P6" s="5156"/>
      <c r="Q6" s="5157"/>
      <c r="R6" s="5156"/>
      <c r="S6" s="5157"/>
      <c r="T6" s="5156"/>
      <c r="U6" s="5157"/>
      <c r="V6" s="5156"/>
      <c r="W6" s="5157"/>
      <c r="X6" s="5156"/>
      <c r="Y6" s="5157"/>
      <c r="Z6" s="5156"/>
      <c r="AA6" s="5157"/>
      <c r="AB6" s="5156"/>
      <c r="AC6" s="5157"/>
      <c r="AD6" s="5156"/>
      <c r="AE6" s="5157"/>
      <c r="AF6" s="5156"/>
      <c r="AG6" s="5157"/>
      <c r="AH6" s="5156"/>
      <c r="AI6" s="5157"/>
      <c r="AJ6" s="5156"/>
      <c r="AK6" s="5157"/>
      <c r="AL6" s="5156"/>
      <c r="AM6" s="5157"/>
      <c r="AN6" s="5156"/>
      <c r="AO6" s="5157"/>
      <c r="AP6" s="5156"/>
      <c r="AQ6" s="5157"/>
      <c r="AR6" s="5156"/>
      <c r="AS6" s="5157"/>
      <c r="AT6" s="5156"/>
      <c r="AU6" s="5157"/>
      <c r="AV6" s="5156"/>
      <c r="AW6" s="5157"/>
      <c r="AX6" s="5156"/>
      <c r="AY6" s="5157"/>
      <c r="AZ6" s="5156"/>
      <c r="BA6" s="5157"/>
      <c r="BB6" s="5156"/>
      <c r="BC6" s="5157"/>
      <c r="BD6" s="5156"/>
      <c r="BE6" s="5157"/>
      <c r="BF6" s="5156"/>
      <c r="BG6" s="5157"/>
      <c r="BH6" s="5156"/>
      <c r="BI6" s="5157"/>
      <c r="BJ6" s="5156"/>
      <c r="BK6" s="5157"/>
      <c r="BL6" s="5156"/>
      <c r="BM6" s="5157"/>
      <c r="BN6" s="5156"/>
      <c r="BO6" s="5157"/>
      <c r="BP6" s="5156"/>
      <c r="BQ6" s="5157"/>
      <c r="BR6" s="5156"/>
      <c r="BS6" s="5157"/>
      <c r="BT6" s="5156"/>
      <c r="BU6" s="5158"/>
      <c r="CB6" s="1">
        <v>0</v>
      </c>
      <c r="CR6" s="1">
        <v>1</v>
      </c>
    </row>
    <row r="7" spans="1:96" s="751" customFormat="1" ht="14.25" customHeight="1" thickTop="1">
      <c r="A7" s="353"/>
      <c r="B7" s="5148" t="str">
        <f>'Gece Düşüm'!DO16</f>
        <v/>
      </c>
      <c r="C7" s="1758" t="s">
        <v>7</v>
      </c>
      <c r="D7" s="2387">
        <f>IF('Gece Düşüm'!DR16="X",0,'Gece Düşüm'!DQ16)</f>
        <v>0</v>
      </c>
      <c r="E7" s="2397"/>
      <c r="F7" s="2388">
        <f>IF('Gece Düşüm'!DT16="X",0,'Gece Düşüm'!DS16)</f>
        <v>0</v>
      </c>
      <c r="G7" s="2397"/>
      <c r="H7" s="2388">
        <f>IF('Gece Düşüm'!DV16="X",0,'Gece Düşüm'!DU16)</f>
        <v>0</v>
      </c>
      <c r="I7" s="2397"/>
      <c r="J7" s="2388">
        <f>IF('Gece Düşüm'!DX16="X",0,'Gece Düşüm'!DW16)</f>
        <v>0</v>
      </c>
      <c r="K7" s="2397"/>
      <c r="L7" s="2388">
        <f>IF('Gece Düşüm'!DZ16="X",0,'Gece Düşüm'!DY16)</f>
        <v>0</v>
      </c>
      <c r="M7" s="2397"/>
      <c r="N7" s="2388">
        <f>IF('Gece Düşüm'!EB16="X",0,'Gece Düşüm'!EA16)</f>
        <v>0</v>
      </c>
      <c r="O7" s="2397"/>
      <c r="P7" s="2388">
        <f>IF('Gece Düşüm'!ED16="X",0,'Gece Düşüm'!EC16)</f>
        <v>0</v>
      </c>
      <c r="Q7" s="2397"/>
      <c r="R7" s="2388">
        <f>IF('Gece Düşüm'!EF16="X",0,'Gece Düşüm'!EE16)</f>
        <v>0</v>
      </c>
      <c r="S7" s="2397"/>
      <c r="T7" s="2388">
        <f>IF('Gece Düşüm'!EH16="X",0,'Gece Düşüm'!EG16)</f>
        <v>0</v>
      </c>
      <c r="U7" s="2397"/>
      <c r="V7" s="2388">
        <f>IF('Gece Düşüm'!EJ16="X",0,'Gece Düşüm'!EI16)</f>
        <v>0</v>
      </c>
      <c r="W7" s="2397"/>
      <c r="X7" s="2388">
        <f>IF('Gece Düşüm'!EL16="X",0,'Gece Düşüm'!EK16)</f>
        <v>0</v>
      </c>
      <c r="Y7" s="2397"/>
      <c r="Z7" s="2388">
        <f>IF('Gece Düşüm'!EN16="X",0,'Gece Düşüm'!EM16)</f>
        <v>0</v>
      </c>
      <c r="AA7" s="2397"/>
      <c r="AB7" s="2388">
        <f>IF('Gece Düşüm'!EP16="X",0,'Gece Düşüm'!EO16)</f>
        <v>0</v>
      </c>
      <c r="AC7" s="2397"/>
      <c r="AD7" s="2388">
        <f>IF('Gece Düşüm'!ER16="X",0,'Gece Düşüm'!EQ16)</f>
        <v>0</v>
      </c>
      <c r="AE7" s="2397"/>
      <c r="AF7" s="2388">
        <f>IF('Gece Düşüm'!ET16="X",0,'Gece Düşüm'!ES16)</f>
        <v>0</v>
      </c>
      <c r="AG7" s="2397"/>
      <c r="AH7" s="2388">
        <f>IF('Gece Düşüm'!EV16="X",0,'Gece Düşüm'!EU16)</f>
        <v>0</v>
      </c>
      <c r="AI7" s="2397"/>
      <c r="AJ7" s="2388">
        <f>IF('Gece Düşüm'!EX16="X",0,'Gece Düşüm'!EW16)</f>
        <v>0</v>
      </c>
      <c r="AK7" s="2397"/>
      <c r="AL7" s="2388">
        <f>IF('Gece Düşüm'!EZ16="X",0,'Gece Düşüm'!EY16)</f>
        <v>0</v>
      </c>
      <c r="AM7" s="2397"/>
      <c r="AN7" s="2388">
        <f>IF('Gece Düşüm'!FB16="X",0,'Gece Düşüm'!FA16)</f>
        <v>0</v>
      </c>
      <c r="AO7" s="2397"/>
      <c r="AP7" s="2388">
        <f>IF('Gece Düşüm'!FD16="X",0,'Gece Düşüm'!FC16)</f>
        <v>0</v>
      </c>
      <c r="AQ7" s="2397"/>
      <c r="AR7" s="2388">
        <f>IF('Gece Düşüm'!FF16="X",0,'Gece Düşüm'!FE16)</f>
        <v>0</v>
      </c>
      <c r="AS7" s="2397"/>
      <c r="AT7" s="2388">
        <f>IF('Gece Düşüm'!FH16="X",0,'Gece Düşüm'!FG16)</f>
        <v>0</v>
      </c>
      <c r="AU7" s="2397"/>
      <c r="AV7" s="2388">
        <f>IF('Gece Düşüm'!FJ16="X",0,'Gece Düşüm'!FI16)</f>
        <v>0</v>
      </c>
      <c r="AW7" s="2397"/>
      <c r="AX7" s="2388">
        <f>IF('Gece Düşüm'!FL16="X",0,'Gece Düşüm'!FK16)</f>
        <v>0</v>
      </c>
      <c r="AY7" s="2397"/>
      <c r="AZ7" s="2388">
        <f>IF('Gece Düşüm'!FN16="X",0,'Gece Düşüm'!FM16)</f>
        <v>0</v>
      </c>
      <c r="BA7" s="2397"/>
      <c r="BB7" s="2388">
        <f>IF('Gece Düşüm'!FP16="X",0,'Gece Düşüm'!FO16)</f>
        <v>0</v>
      </c>
      <c r="BC7" s="2397"/>
      <c r="BD7" s="2388">
        <f>IF('Gece Düşüm'!FR16="X",0,'Gece Düşüm'!FQ16)</f>
        <v>0</v>
      </c>
      <c r="BE7" s="2397"/>
      <c r="BF7" s="2388">
        <f>IF('Gece Düşüm'!FT16="X",0,'Gece Düşüm'!FS16)</f>
        <v>0</v>
      </c>
      <c r="BG7" s="2397"/>
      <c r="BH7" s="2388">
        <f>IF('Gece Düşüm'!FV16="X",0,'Gece Düşüm'!FU16)</f>
        <v>0</v>
      </c>
      <c r="BI7" s="2397"/>
      <c r="BJ7" s="2388">
        <f>IF('Gece Düşüm'!FX16="X",0,'Gece Düşüm'!FW16)</f>
        <v>0</v>
      </c>
      <c r="BK7" s="2397"/>
      <c r="BL7" s="2388">
        <f>IF('Gece Düşüm'!FZ16="X",0,'Gece Düşüm'!FY16)</f>
        <v>0</v>
      </c>
      <c r="BM7" s="2397"/>
      <c r="BN7" s="2388">
        <f>IF('Gece Düşüm'!GB16="X",0,'Gece Düşüm'!GA16)</f>
        <v>0</v>
      </c>
      <c r="BO7" s="2397"/>
      <c r="BP7" s="2388">
        <f>IF('Gece Düşüm'!GD16="X",0,'Gece Düşüm'!GC16)</f>
        <v>0</v>
      </c>
      <c r="BQ7" s="2397"/>
      <c r="BR7" s="2388">
        <f>IF('Gece Düşüm'!GF16="X",0,'Gece Düşüm'!GE16)</f>
        <v>0</v>
      </c>
      <c r="BS7" s="2397"/>
      <c r="BT7" s="2388">
        <f>IF('Gece Düşüm'!GH16="X",0,'Gece Düşüm'!GG16)</f>
        <v>0</v>
      </c>
      <c r="BU7" s="2389"/>
      <c r="CB7" s="751">
        <v>1</v>
      </c>
      <c r="CR7" s="751">
        <v>2</v>
      </c>
    </row>
    <row r="8" spans="1:96" s="751" customFormat="1" ht="14.25" customHeight="1">
      <c r="A8" s="353"/>
      <c r="B8" s="5146"/>
      <c r="C8" s="1759" t="s">
        <v>8</v>
      </c>
      <c r="D8" s="2390">
        <f>IF('Gece Düşüm'!DR17="X",0,'Gece Düşüm'!DQ17)</f>
        <v>0</v>
      </c>
      <c r="E8" s="2377"/>
      <c r="F8" s="2386">
        <f>IF('Gece Düşüm'!DT17="X",0,'Gece Düşüm'!DS17)</f>
        <v>0</v>
      </c>
      <c r="G8" s="2377"/>
      <c r="H8" s="2386">
        <f>IF('Gece Düşüm'!DV17="X",0,'Gece Düşüm'!DU17)</f>
        <v>0</v>
      </c>
      <c r="I8" s="2377"/>
      <c r="J8" s="2386">
        <f>IF('Gece Düşüm'!DX17="X",0,'Gece Düşüm'!DW17)</f>
        <v>0</v>
      </c>
      <c r="K8" s="2377"/>
      <c r="L8" s="2386">
        <f>IF('Gece Düşüm'!DZ17="X",0,'Gece Düşüm'!DY17)</f>
        <v>0</v>
      </c>
      <c r="M8" s="2377"/>
      <c r="N8" s="2386">
        <f>IF('Gece Düşüm'!EB17="X",0,'Gece Düşüm'!EA17)</f>
        <v>0</v>
      </c>
      <c r="O8" s="2377"/>
      <c r="P8" s="2386">
        <f>IF('Gece Düşüm'!ED17="X",0,'Gece Düşüm'!EC17)</f>
        <v>0</v>
      </c>
      <c r="Q8" s="2377"/>
      <c r="R8" s="2386">
        <f>IF('Gece Düşüm'!EF17="X",0,'Gece Düşüm'!EE17)</f>
        <v>0</v>
      </c>
      <c r="S8" s="2377"/>
      <c r="T8" s="2386">
        <f>IF('Gece Düşüm'!EH17="X",0,'Gece Düşüm'!EG17)</f>
        <v>0</v>
      </c>
      <c r="U8" s="2377"/>
      <c r="V8" s="2386">
        <f>IF('Gece Düşüm'!EJ17="X",0,'Gece Düşüm'!EI17)</f>
        <v>0</v>
      </c>
      <c r="W8" s="2377"/>
      <c r="X8" s="2386">
        <f>IF('Gece Düşüm'!EL17="X",0,'Gece Düşüm'!EK17)</f>
        <v>0</v>
      </c>
      <c r="Y8" s="2377"/>
      <c r="Z8" s="2386">
        <f>IF('Gece Düşüm'!EN17="X",0,'Gece Düşüm'!EM17)</f>
        <v>0</v>
      </c>
      <c r="AA8" s="2377"/>
      <c r="AB8" s="2386">
        <f>IF('Gece Düşüm'!EP17="X",0,'Gece Düşüm'!EO17)</f>
        <v>0</v>
      </c>
      <c r="AC8" s="2377"/>
      <c r="AD8" s="2386">
        <f>IF('Gece Düşüm'!ER17="X",0,'Gece Düşüm'!EQ17)</f>
        <v>0</v>
      </c>
      <c r="AE8" s="2377"/>
      <c r="AF8" s="2386">
        <f>IF('Gece Düşüm'!ET17="X",0,'Gece Düşüm'!ES17)</f>
        <v>0</v>
      </c>
      <c r="AG8" s="2377"/>
      <c r="AH8" s="2386">
        <f>IF('Gece Düşüm'!EV17="X",0,'Gece Düşüm'!EU17)</f>
        <v>0</v>
      </c>
      <c r="AI8" s="2377"/>
      <c r="AJ8" s="2386">
        <f>IF('Gece Düşüm'!EX17="X",0,'Gece Düşüm'!EW17)</f>
        <v>0</v>
      </c>
      <c r="AK8" s="2377"/>
      <c r="AL8" s="2386">
        <f>IF('Gece Düşüm'!EZ17="X",0,'Gece Düşüm'!EY17)</f>
        <v>0</v>
      </c>
      <c r="AM8" s="2377"/>
      <c r="AN8" s="2386">
        <f>IF('Gece Düşüm'!FB17="X",0,'Gece Düşüm'!FA17)</f>
        <v>0</v>
      </c>
      <c r="AO8" s="2377"/>
      <c r="AP8" s="2386">
        <f>IF('Gece Düşüm'!FD17="X",0,'Gece Düşüm'!FC17)</f>
        <v>0</v>
      </c>
      <c r="AQ8" s="2377"/>
      <c r="AR8" s="2386">
        <f>IF('Gece Düşüm'!FF17="X",0,'Gece Düşüm'!FE17)</f>
        <v>0</v>
      </c>
      <c r="AS8" s="2377"/>
      <c r="AT8" s="2386">
        <f>IF('Gece Düşüm'!FH17="X",0,'Gece Düşüm'!FG17)</f>
        <v>0</v>
      </c>
      <c r="AU8" s="2377"/>
      <c r="AV8" s="2386">
        <f>IF('Gece Düşüm'!FJ17="X",0,'Gece Düşüm'!FI17)</f>
        <v>0</v>
      </c>
      <c r="AW8" s="2377"/>
      <c r="AX8" s="2386">
        <f>IF('Gece Düşüm'!FL17="X",0,'Gece Düşüm'!FK17)</f>
        <v>0</v>
      </c>
      <c r="AY8" s="2377"/>
      <c r="AZ8" s="2386">
        <f>IF('Gece Düşüm'!FN17="X",0,'Gece Düşüm'!FM17)</f>
        <v>0</v>
      </c>
      <c r="BA8" s="2377"/>
      <c r="BB8" s="2386">
        <f>IF('Gece Düşüm'!FP17="X",0,'Gece Düşüm'!FO17)</f>
        <v>0</v>
      </c>
      <c r="BC8" s="2377"/>
      <c r="BD8" s="2386">
        <f>IF('Gece Düşüm'!FR17="X",0,'Gece Düşüm'!FQ17)</f>
        <v>0</v>
      </c>
      <c r="BE8" s="2377"/>
      <c r="BF8" s="2386">
        <f>IF('Gece Düşüm'!FT17="X",0,'Gece Düşüm'!FS17)</f>
        <v>0</v>
      </c>
      <c r="BG8" s="2377"/>
      <c r="BH8" s="2386">
        <f>IF('Gece Düşüm'!FV17="X",0,'Gece Düşüm'!FU17)</f>
        <v>0</v>
      </c>
      <c r="BI8" s="2377"/>
      <c r="BJ8" s="2386">
        <f>IF('Gece Düşüm'!FX17="X",0,'Gece Düşüm'!FW17)</f>
        <v>0</v>
      </c>
      <c r="BK8" s="2377"/>
      <c r="BL8" s="2386">
        <f>IF('Gece Düşüm'!FZ17="X",0,'Gece Düşüm'!FY17)</f>
        <v>0</v>
      </c>
      <c r="BM8" s="2377"/>
      <c r="BN8" s="2386">
        <f>IF('Gece Düşüm'!GB17="X",0,'Gece Düşüm'!GA17)</f>
        <v>0</v>
      </c>
      <c r="BO8" s="2377"/>
      <c r="BP8" s="2386">
        <f>IF('Gece Düşüm'!GD17="X",0,'Gece Düşüm'!GC17)</f>
        <v>0</v>
      </c>
      <c r="BQ8" s="2377"/>
      <c r="BR8" s="2386">
        <f>IF('Gece Düşüm'!GF17="X",0,'Gece Düşüm'!GE17)</f>
        <v>0</v>
      </c>
      <c r="BS8" s="2377"/>
      <c r="BT8" s="2386">
        <f>IF('Gece Düşüm'!GH17="X",0,'Gece Düşüm'!GG17)</f>
        <v>0</v>
      </c>
      <c r="BU8" s="2391"/>
      <c r="CB8" s="751">
        <v>2</v>
      </c>
      <c r="CR8" s="751">
        <v>3</v>
      </c>
    </row>
    <row r="9" spans="1:96" s="751" customFormat="1" ht="14.25" customHeight="1">
      <c r="A9" s="353"/>
      <c r="B9" s="5145" t="str">
        <f>'Gece Düşüm'!DO18</f>
        <v/>
      </c>
      <c r="C9" s="1760" t="s">
        <v>7</v>
      </c>
      <c r="D9" s="2392">
        <f>IF('Gece Düşüm'!DR18="X",0,'Gece Düşüm'!DQ18)</f>
        <v>0</v>
      </c>
      <c r="E9" s="2378"/>
      <c r="F9" s="2385">
        <f>IF('Gece Düşüm'!DT18="X",0,'Gece Düşüm'!DS18)</f>
        <v>0</v>
      </c>
      <c r="G9" s="2378"/>
      <c r="H9" s="2385">
        <f>IF('Gece Düşüm'!DV18="X",0,'Gece Düşüm'!DU18)</f>
        <v>0</v>
      </c>
      <c r="I9" s="2378"/>
      <c r="J9" s="2385">
        <f>IF('Gece Düşüm'!DX18="X",0,'Gece Düşüm'!DW18)</f>
        <v>0</v>
      </c>
      <c r="K9" s="2378"/>
      <c r="L9" s="2385">
        <f>IF('Gece Düşüm'!DZ18="X",0,'Gece Düşüm'!DY18)</f>
        <v>0</v>
      </c>
      <c r="M9" s="2378"/>
      <c r="N9" s="2385">
        <f>IF('Gece Düşüm'!EB18="X",0,'Gece Düşüm'!EA18)</f>
        <v>0</v>
      </c>
      <c r="O9" s="2378"/>
      <c r="P9" s="2385">
        <f>IF('Gece Düşüm'!ED18="X",0,'Gece Düşüm'!EC18)</f>
        <v>0</v>
      </c>
      <c r="Q9" s="2378"/>
      <c r="R9" s="2385">
        <f>IF('Gece Düşüm'!EF18="X",0,'Gece Düşüm'!EE18)</f>
        <v>0</v>
      </c>
      <c r="S9" s="2378"/>
      <c r="T9" s="2385">
        <f>IF('Gece Düşüm'!EH18="X",0,'Gece Düşüm'!EG18)</f>
        <v>0</v>
      </c>
      <c r="U9" s="2378"/>
      <c r="V9" s="2385">
        <f>IF('Gece Düşüm'!EJ18="X",0,'Gece Düşüm'!EI18)</f>
        <v>0</v>
      </c>
      <c r="W9" s="2378"/>
      <c r="X9" s="2385">
        <f>IF('Gece Düşüm'!EL18="X",0,'Gece Düşüm'!EK18)</f>
        <v>0</v>
      </c>
      <c r="Y9" s="2378"/>
      <c r="Z9" s="2385">
        <f>IF('Gece Düşüm'!EN18="X",0,'Gece Düşüm'!EM18)</f>
        <v>0</v>
      </c>
      <c r="AA9" s="2378"/>
      <c r="AB9" s="2385">
        <f>IF('Gece Düşüm'!EP18="X",0,'Gece Düşüm'!EO18)</f>
        <v>0</v>
      </c>
      <c r="AC9" s="2378"/>
      <c r="AD9" s="2385">
        <f>IF('Gece Düşüm'!ER18="X",0,'Gece Düşüm'!EQ18)</f>
        <v>0</v>
      </c>
      <c r="AE9" s="2378"/>
      <c r="AF9" s="2385">
        <f>IF('Gece Düşüm'!ET18="X",0,'Gece Düşüm'!ES18)</f>
        <v>0</v>
      </c>
      <c r="AG9" s="2378"/>
      <c r="AH9" s="2385">
        <f>IF('Gece Düşüm'!EV18="X",0,'Gece Düşüm'!EU18)</f>
        <v>0</v>
      </c>
      <c r="AI9" s="2378"/>
      <c r="AJ9" s="2385">
        <f>IF('Gece Düşüm'!EX18="X",0,'Gece Düşüm'!EW18)</f>
        <v>0</v>
      </c>
      <c r="AK9" s="2378"/>
      <c r="AL9" s="2385">
        <f>IF('Gece Düşüm'!EZ18="X",0,'Gece Düşüm'!EY18)</f>
        <v>0</v>
      </c>
      <c r="AM9" s="2378"/>
      <c r="AN9" s="2385">
        <f>IF('Gece Düşüm'!FB18="X",0,'Gece Düşüm'!FA18)</f>
        <v>0</v>
      </c>
      <c r="AO9" s="2378"/>
      <c r="AP9" s="2385">
        <f>IF('Gece Düşüm'!FD18="X",0,'Gece Düşüm'!FC18)</f>
        <v>0</v>
      </c>
      <c r="AQ9" s="2378"/>
      <c r="AR9" s="2385">
        <f>IF('Gece Düşüm'!FF18="X",0,'Gece Düşüm'!FE18)</f>
        <v>0</v>
      </c>
      <c r="AS9" s="2378"/>
      <c r="AT9" s="2385">
        <f>IF('Gece Düşüm'!FH18="X",0,'Gece Düşüm'!FG18)</f>
        <v>0</v>
      </c>
      <c r="AU9" s="2378"/>
      <c r="AV9" s="2385">
        <f>IF('Gece Düşüm'!FJ18="X",0,'Gece Düşüm'!FI18)</f>
        <v>0</v>
      </c>
      <c r="AW9" s="2378"/>
      <c r="AX9" s="2385">
        <f>IF('Gece Düşüm'!FL18="X",0,'Gece Düşüm'!FK18)</f>
        <v>0</v>
      </c>
      <c r="AY9" s="2378"/>
      <c r="AZ9" s="2385">
        <f>IF('Gece Düşüm'!FN18="X",0,'Gece Düşüm'!FM18)</f>
        <v>0</v>
      </c>
      <c r="BA9" s="2378"/>
      <c r="BB9" s="2385">
        <f>IF('Gece Düşüm'!FP18="X",0,'Gece Düşüm'!FO18)</f>
        <v>0</v>
      </c>
      <c r="BC9" s="2378"/>
      <c r="BD9" s="2385">
        <f>IF('Gece Düşüm'!FR18="X",0,'Gece Düşüm'!FQ18)</f>
        <v>0</v>
      </c>
      <c r="BE9" s="2378"/>
      <c r="BF9" s="2385">
        <f>IF('Gece Düşüm'!FT18="X",0,'Gece Düşüm'!FS18)</f>
        <v>0</v>
      </c>
      <c r="BG9" s="2378"/>
      <c r="BH9" s="2385">
        <f>IF('Gece Düşüm'!FV18="X",0,'Gece Düşüm'!FU18)</f>
        <v>0</v>
      </c>
      <c r="BI9" s="2378"/>
      <c r="BJ9" s="2385">
        <f>IF('Gece Düşüm'!FX18="X",0,'Gece Düşüm'!FW18)</f>
        <v>0</v>
      </c>
      <c r="BK9" s="2378"/>
      <c r="BL9" s="2385">
        <f>IF('Gece Düşüm'!FZ18="X",0,'Gece Düşüm'!FY18)</f>
        <v>0</v>
      </c>
      <c r="BM9" s="2378"/>
      <c r="BN9" s="2385">
        <f>IF('Gece Düşüm'!GB18="X",0,'Gece Düşüm'!GA18)</f>
        <v>0</v>
      </c>
      <c r="BO9" s="2378"/>
      <c r="BP9" s="2385">
        <f>IF('Gece Düşüm'!GD18="X",0,'Gece Düşüm'!GC18)</f>
        <v>0</v>
      </c>
      <c r="BQ9" s="2378"/>
      <c r="BR9" s="2385">
        <f>IF('Gece Düşüm'!GF18="X",0,'Gece Düşüm'!GE18)</f>
        <v>0</v>
      </c>
      <c r="BS9" s="2378"/>
      <c r="BT9" s="2385">
        <f>IF('Gece Düşüm'!GH18="X",0,'Gece Düşüm'!GG18)</f>
        <v>0</v>
      </c>
      <c r="BU9" s="2393"/>
      <c r="CB9" s="751">
        <v>3</v>
      </c>
      <c r="CR9" s="751">
        <v>4</v>
      </c>
    </row>
    <row r="10" spans="1:96" s="751" customFormat="1" ht="14.25" customHeight="1">
      <c r="A10" s="353"/>
      <c r="B10" s="5146"/>
      <c r="C10" s="1759" t="s">
        <v>8</v>
      </c>
      <c r="D10" s="2390">
        <f>IF('Gece Düşüm'!DR19="X",0,'Gece Düşüm'!DQ19)</f>
        <v>0</v>
      </c>
      <c r="E10" s="2377"/>
      <c r="F10" s="2386">
        <f>IF('Gece Düşüm'!DT19="X",0,'Gece Düşüm'!DS19)</f>
        <v>0</v>
      </c>
      <c r="G10" s="2377"/>
      <c r="H10" s="2386">
        <f>IF('Gece Düşüm'!DV19="X",0,'Gece Düşüm'!DU19)</f>
        <v>0</v>
      </c>
      <c r="I10" s="2377"/>
      <c r="J10" s="2386">
        <f>IF('Gece Düşüm'!DX19="X",0,'Gece Düşüm'!DW19)</f>
        <v>0</v>
      </c>
      <c r="K10" s="2377"/>
      <c r="L10" s="2386">
        <f>IF('Gece Düşüm'!DZ19="X",0,'Gece Düşüm'!DY19)</f>
        <v>0</v>
      </c>
      <c r="M10" s="2377"/>
      <c r="N10" s="2386">
        <f>IF('Gece Düşüm'!EB19="X",0,'Gece Düşüm'!EA19)</f>
        <v>0</v>
      </c>
      <c r="O10" s="2377"/>
      <c r="P10" s="2386">
        <f>IF('Gece Düşüm'!ED19="X",0,'Gece Düşüm'!EC19)</f>
        <v>0</v>
      </c>
      <c r="Q10" s="2377"/>
      <c r="R10" s="2386">
        <f>IF('Gece Düşüm'!EF19="X",0,'Gece Düşüm'!EE19)</f>
        <v>0</v>
      </c>
      <c r="S10" s="2377"/>
      <c r="T10" s="2386">
        <f>IF('Gece Düşüm'!EH19="X",0,'Gece Düşüm'!EG19)</f>
        <v>0</v>
      </c>
      <c r="U10" s="2377"/>
      <c r="V10" s="2386">
        <f>IF('Gece Düşüm'!EJ19="X",0,'Gece Düşüm'!EI19)</f>
        <v>0</v>
      </c>
      <c r="W10" s="2377"/>
      <c r="X10" s="2386">
        <f>IF('Gece Düşüm'!EL19="X",0,'Gece Düşüm'!EK19)</f>
        <v>0</v>
      </c>
      <c r="Y10" s="2377"/>
      <c r="Z10" s="2386">
        <f>IF('Gece Düşüm'!EN19="X",0,'Gece Düşüm'!EM19)</f>
        <v>0</v>
      </c>
      <c r="AA10" s="2377"/>
      <c r="AB10" s="2386">
        <f>IF('Gece Düşüm'!EP19="X",0,'Gece Düşüm'!EO19)</f>
        <v>0</v>
      </c>
      <c r="AC10" s="2377"/>
      <c r="AD10" s="2386">
        <f>IF('Gece Düşüm'!ER19="X",0,'Gece Düşüm'!EQ19)</f>
        <v>0</v>
      </c>
      <c r="AE10" s="2377"/>
      <c r="AF10" s="2386">
        <f>IF('Gece Düşüm'!ET19="X",0,'Gece Düşüm'!ES19)</f>
        <v>0</v>
      </c>
      <c r="AG10" s="2377"/>
      <c r="AH10" s="2386">
        <f>IF('Gece Düşüm'!EV19="X",0,'Gece Düşüm'!EU19)</f>
        <v>0</v>
      </c>
      <c r="AI10" s="2377"/>
      <c r="AJ10" s="2386">
        <f>IF('Gece Düşüm'!EX19="X",0,'Gece Düşüm'!EW19)</f>
        <v>0</v>
      </c>
      <c r="AK10" s="2377"/>
      <c r="AL10" s="2386">
        <f>IF('Gece Düşüm'!EZ19="X",0,'Gece Düşüm'!EY19)</f>
        <v>0</v>
      </c>
      <c r="AM10" s="2377"/>
      <c r="AN10" s="2386">
        <f>IF('Gece Düşüm'!FB19="X",0,'Gece Düşüm'!FA19)</f>
        <v>0</v>
      </c>
      <c r="AO10" s="2377"/>
      <c r="AP10" s="2386">
        <f>IF('Gece Düşüm'!FD19="X",0,'Gece Düşüm'!FC19)</f>
        <v>0</v>
      </c>
      <c r="AQ10" s="2377"/>
      <c r="AR10" s="2386">
        <f>IF('Gece Düşüm'!FF19="X",0,'Gece Düşüm'!FE19)</f>
        <v>0</v>
      </c>
      <c r="AS10" s="2377"/>
      <c r="AT10" s="2386">
        <f>IF('Gece Düşüm'!FH19="X",0,'Gece Düşüm'!FG19)</f>
        <v>0</v>
      </c>
      <c r="AU10" s="2377"/>
      <c r="AV10" s="2386">
        <f>IF('Gece Düşüm'!FJ19="X",0,'Gece Düşüm'!FI19)</f>
        <v>0</v>
      </c>
      <c r="AW10" s="2377"/>
      <c r="AX10" s="2386">
        <f>IF('Gece Düşüm'!FL19="X",0,'Gece Düşüm'!FK19)</f>
        <v>0</v>
      </c>
      <c r="AY10" s="2377"/>
      <c r="AZ10" s="2386">
        <f>IF('Gece Düşüm'!FN19="X",0,'Gece Düşüm'!FM19)</f>
        <v>0</v>
      </c>
      <c r="BA10" s="2377"/>
      <c r="BB10" s="2386">
        <f>IF('Gece Düşüm'!FP19="X",0,'Gece Düşüm'!FO19)</f>
        <v>0</v>
      </c>
      <c r="BC10" s="2377"/>
      <c r="BD10" s="2386">
        <f>IF('Gece Düşüm'!FR19="X",0,'Gece Düşüm'!FQ19)</f>
        <v>0</v>
      </c>
      <c r="BE10" s="2377"/>
      <c r="BF10" s="2386">
        <f>IF('Gece Düşüm'!FT19="X",0,'Gece Düşüm'!FS19)</f>
        <v>0</v>
      </c>
      <c r="BG10" s="2377"/>
      <c r="BH10" s="2386">
        <f>IF('Gece Düşüm'!FV19="X",0,'Gece Düşüm'!FU19)</f>
        <v>0</v>
      </c>
      <c r="BI10" s="2377"/>
      <c r="BJ10" s="2386">
        <f>IF('Gece Düşüm'!FX19="X",0,'Gece Düşüm'!FW19)</f>
        <v>0</v>
      </c>
      <c r="BK10" s="2377"/>
      <c r="BL10" s="2386">
        <f>IF('Gece Düşüm'!FZ19="X",0,'Gece Düşüm'!FY19)</f>
        <v>0</v>
      </c>
      <c r="BM10" s="2377"/>
      <c r="BN10" s="2386">
        <f>IF('Gece Düşüm'!GB19="X",0,'Gece Düşüm'!GA19)</f>
        <v>0</v>
      </c>
      <c r="BO10" s="2377"/>
      <c r="BP10" s="2386">
        <f>IF('Gece Düşüm'!GD19="X",0,'Gece Düşüm'!GC19)</f>
        <v>0</v>
      </c>
      <c r="BQ10" s="2377"/>
      <c r="BR10" s="2386">
        <f>IF('Gece Düşüm'!GF19="X",0,'Gece Düşüm'!GE19)</f>
        <v>0</v>
      </c>
      <c r="BS10" s="2377"/>
      <c r="BT10" s="2386">
        <f>IF('Gece Düşüm'!GH19="X",0,'Gece Düşüm'!GG19)</f>
        <v>0</v>
      </c>
      <c r="BU10" s="2391"/>
      <c r="CB10" s="751">
        <v>4</v>
      </c>
      <c r="CR10" s="751">
        <v>5</v>
      </c>
    </row>
    <row r="11" spans="1:96" s="751" customFormat="1" ht="14.25" customHeight="1">
      <c r="A11" s="353"/>
      <c r="B11" s="5145" t="str">
        <f>'Gece Düşüm'!DO20</f>
        <v/>
      </c>
      <c r="C11" s="1760" t="s">
        <v>7</v>
      </c>
      <c r="D11" s="2392">
        <f>IF('Gece Düşüm'!DR20="X",0,'Gece Düşüm'!DQ20)</f>
        <v>0</v>
      </c>
      <c r="E11" s="2378"/>
      <c r="F11" s="2385">
        <f>IF('Gece Düşüm'!DT20="X",0,'Gece Düşüm'!DS20)</f>
        <v>0</v>
      </c>
      <c r="G11" s="2378"/>
      <c r="H11" s="2385">
        <f>IF('Gece Düşüm'!DV20="X",0,'Gece Düşüm'!DU20)</f>
        <v>0</v>
      </c>
      <c r="I11" s="2378"/>
      <c r="J11" s="2385">
        <f>IF('Gece Düşüm'!DX20="X",0,'Gece Düşüm'!DW20)</f>
        <v>0</v>
      </c>
      <c r="K11" s="2378"/>
      <c r="L11" s="2385">
        <f>IF('Gece Düşüm'!DZ20="X",0,'Gece Düşüm'!DY20)</f>
        <v>0</v>
      </c>
      <c r="M11" s="2378"/>
      <c r="N11" s="2385">
        <f>IF('Gece Düşüm'!EB20="X",0,'Gece Düşüm'!EA20)</f>
        <v>0</v>
      </c>
      <c r="O11" s="2378"/>
      <c r="P11" s="2385">
        <f>IF('Gece Düşüm'!ED20="X",0,'Gece Düşüm'!EC20)</f>
        <v>0</v>
      </c>
      <c r="Q11" s="2378"/>
      <c r="R11" s="2385">
        <f>IF('Gece Düşüm'!EF20="X",0,'Gece Düşüm'!EE20)</f>
        <v>0</v>
      </c>
      <c r="S11" s="2378"/>
      <c r="T11" s="2385">
        <f>IF('Gece Düşüm'!EH20="X",0,'Gece Düşüm'!EG20)</f>
        <v>0</v>
      </c>
      <c r="U11" s="2378"/>
      <c r="V11" s="2385">
        <f>IF('Gece Düşüm'!EJ20="X",0,'Gece Düşüm'!EI20)</f>
        <v>0</v>
      </c>
      <c r="W11" s="2378"/>
      <c r="X11" s="2385">
        <f>IF('Gece Düşüm'!EL20="X",0,'Gece Düşüm'!EK20)</f>
        <v>0</v>
      </c>
      <c r="Y11" s="2378"/>
      <c r="Z11" s="2385">
        <f>IF('Gece Düşüm'!EN20="X",0,'Gece Düşüm'!EM20)</f>
        <v>0</v>
      </c>
      <c r="AA11" s="2378"/>
      <c r="AB11" s="2385">
        <f>IF('Gece Düşüm'!EP20="X",0,'Gece Düşüm'!EO20)</f>
        <v>0</v>
      </c>
      <c r="AC11" s="2378"/>
      <c r="AD11" s="2385">
        <f>IF('Gece Düşüm'!ER20="X",0,'Gece Düşüm'!EQ20)</f>
        <v>0</v>
      </c>
      <c r="AE11" s="2378"/>
      <c r="AF11" s="2385">
        <f>IF('Gece Düşüm'!ET20="X",0,'Gece Düşüm'!ES20)</f>
        <v>0</v>
      </c>
      <c r="AG11" s="2378"/>
      <c r="AH11" s="2385">
        <f>IF('Gece Düşüm'!EV20="X",0,'Gece Düşüm'!EU20)</f>
        <v>0</v>
      </c>
      <c r="AI11" s="2378"/>
      <c r="AJ11" s="2385">
        <f>IF('Gece Düşüm'!EX20="X",0,'Gece Düşüm'!EW20)</f>
        <v>0</v>
      </c>
      <c r="AK11" s="2378"/>
      <c r="AL11" s="2385">
        <f>IF('Gece Düşüm'!EZ20="X",0,'Gece Düşüm'!EY20)</f>
        <v>0</v>
      </c>
      <c r="AM11" s="2378"/>
      <c r="AN11" s="2385">
        <f>IF('Gece Düşüm'!FB20="X",0,'Gece Düşüm'!FA20)</f>
        <v>0</v>
      </c>
      <c r="AO11" s="2378"/>
      <c r="AP11" s="2385">
        <f>IF('Gece Düşüm'!FD20="X",0,'Gece Düşüm'!FC20)</f>
        <v>0</v>
      </c>
      <c r="AQ11" s="2378"/>
      <c r="AR11" s="2385">
        <f>IF('Gece Düşüm'!FF20="X",0,'Gece Düşüm'!FE20)</f>
        <v>0</v>
      </c>
      <c r="AS11" s="2378"/>
      <c r="AT11" s="2385">
        <f>IF('Gece Düşüm'!FH20="X",0,'Gece Düşüm'!FG20)</f>
        <v>0</v>
      </c>
      <c r="AU11" s="2378"/>
      <c r="AV11" s="2385">
        <f>IF('Gece Düşüm'!FJ20="X",0,'Gece Düşüm'!FI20)</f>
        <v>0</v>
      </c>
      <c r="AW11" s="2378"/>
      <c r="AX11" s="2385">
        <f>IF('Gece Düşüm'!FL20="X",0,'Gece Düşüm'!FK20)</f>
        <v>0</v>
      </c>
      <c r="AY11" s="2378"/>
      <c r="AZ11" s="2385">
        <f>IF('Gece Düşüm'!FN20="X",0,'Gece Düşüm'!FM20)</f>
        <v>0</v>
      </c>
      <c r="BA11" s="2378"/>
      <c r="BB11" s="2385">
        <f>IF('Gece Düşüm'!FP20="X",0,'Gece Düşüm'!FO20)</f>
        <v>0</v>
      </c>
      <c r="BC11" s="2378"/>
      <c r="BD11" s="2385">
        <f>IF('Gece Düşüm'!FR20="X",0,'Gece Düşüm'!FQ20)</f>
        <v>0</v>
      </c>
      <c r="BE11" s="2378"/>
      <c r="BF11" s="2385">
        <f>IF('Gece Düşüm'!FT20="X",0,'Gece Düşüm'!FS20)</f>
        <v>0</v>
      </c>
      <c r="BG11" s="2378"/>
      <c r="BH11" s="2385">
        <f>IF('Gece Düşüm'!FV20="X",0,'Gece Düşüm'!FU20)</f>
        <v>0</v>
      </c>
      <c r="BI11" s="2378"/>
      <c r="BJ11" s="2385">
        <f>IF('Gece Düşüm'!FX20="X",0,'Gece Düşüm'!FW20)</f>
        <v>0</v>
      </c>
      <c r="BK11" s="2378"/>
      <c r="BL11" s="2385">
        <f>IF('Gece Düşüm'!FZ20="X",0,'Gece Düşüm'!FY20)</f>
        <v>0</v>
      </c>
      <c r="BM11" s="2378"/>
      <c r="BN11" s="2385">
        <f>IF('Gece Düşüm'!GB20="X",0,'Gece Düşüm'!GA20)</f>
        <v>0</v>
      </c>
      <c r="BO11" s="2378"/>
      <c r="BP11" s="2385">
        <f>IF('Gece Düşüm'!GD20="X",0,'Gece Düşüm'!GC20)</f>
        <v>0</v>
      </c>
      <c r="BQ11" s="2378"/>
      <c r="BR11" s="2385">
        <f>IF('Gece Düşüm'!GF20="X",0,'Gece Düşüm'!GE20)</f>
        <v>0</v>
      </c>
      <c r="BS11" s="2378"/>
      <c r="BT11" s="2385">
        <f>IF('Gece Düşüm'!GH20="X",0,'Gece Düşüm'!GG20)</f>
        <v>0</v>
      </c>
      <c r="BU11" s="2393"/>
      <c r="CB11" s="751">
        <v>5</v>
      </c>
      <c r="CR11" s="751">
        <v>6</v>
      </c>
    </row>
    <row r="12" spans="1:96" s="751" customFormat="1" ht="14.25" customHeight="1">
      <c r="A12" s="353"/>
      <c r="B12" s="5146"/>
      <c r="C12" s="1759" t="s">
        <v>8</v>
      </c>
      <c r="D12" s="2390">
        <f>IF('Gece Düşüm'!DR21="X",0,'Gece Düşüm'!DQ21)</f>
        <v>0</v>
      </c>
      <c r="E12" s="2377"/>
      <c r="F12" s="2386">
        <f>IF('Gece Düşüm'!DT21="X",0,'Gece Düşüm'!DS21)</f>
        <v>0</v>
      </c>
      <c r="G12" s="2377"/>
      <c r="H12" s="2386">
        <f>IF('Gece Düşüm'!DV21="X",0,'Gece Düşüm'!DU21)</f>
        <v>0</v>
      </c>
      <c r="I12" s="2377"/>
      <c r="J12" s="2386">
        <f>IF('Gece Düşüm'!DX21="X",0,'Gece Düşüm'!DW21)</f>
        <v>0</v>
      </c>
      <c r="K12" s="2377"/>
      <c r="L12" s="2386">
        <f>IF('Gece Düşüm'!DZ21="X",0,'Gece Düşüm'!DY21)</f>
        <v>0</v>
      </c>
      <c r="M12" s="2377"/>
      <c r="N12" s="2386">
        <f>IF('Gece Düşüm'!EB21="X",0,'Gece Düşüm'!EA21)</f>
        <v>0</v>
      </c>
      <c r="O12" s="2377"/>
      <c r="P12" s="2386">
        <f>IF('Gece Düşüm'!ED21="X",0,'Gece Düşüm'!EC21)</f>
        <v>0</v>
      </c>
      <c r="Q12" s="2377"/>
      <c r="R12" s="2386">
        <f>IF('Gece Düşüm'!EF21="X",0,'Gece Düşüm'!EE21)</f>
        <v>0</v>
      </c>
      <c r="S12" s="2377"/>
      <c r="T12" s="2386">
        <f>IF('Gece Düşüm'!EH21="X",0,'Gece Düşüm'!EG21)</f>
        <v>0</v>
      </c>
      <c r="U12" s="2377"/>
      <c r="V12" s="2386">
        <f>IF('Gece Düşüm'!EJ21="X",0,'Gece Düşüm'!EI21)</f>
        <v>0</v>
      </c>
      <c r="W12" s="2377"/>
      <c r="X12" s="2386">
        <f>IF('Gece Düşüm'!EL21="X",0,'Gece Düşüm'!EK21)</f>
        <v>0</v>
      </c>
      <c r="Y12" s="2377"/>
      <c r="Z12" s="2386">
        <f>IF('Gece Düşüm'!EN21="X",0,'Gece Düşüm'!EM21)</f>
        <v>0</v>
      </c>
      <c r="AA12" s="2377"/>
      <c r="AB12" s="2386">
        <f>IF('Gece Düşüm'!EP21="X",0,'Gece Düşüm'!EO21)</f>
        <v>0</v>
      </c>
      <c r="AC12" s="2377"/>
      <c r="AD12" s="2386">
        <f>IF('Gece Düşüm'!ER21="X",0,'Gece Düşüm'!EQ21)</f>
        <v>0</v>
      </c>
      <c r="AE12" s="2377"/>
      <c r="AF12" s="2386">
        <f>IF('Gece Düşüm'!ET21="X",0,'Gece Düşüm'!ES21)</f>
        <v>0</v>
      </c>
      <c r="AG12" s="2377"/>
      <c r="AH12" s="2386">
        <f>IF('Gece Düşüm'!EV21="X",0,'Gece Düşüm'!EU21)</f>
        <v>0</v>
      </c>
      <c r="AI12" s="2377"/>
      <c r="AJ12" s="2386">
        <f>IF('Gece Düşüm'!EX21="X",0,'Gece Düşüm'!EW21)</f>
        <v>0</v>
      </c>
      <c r="AK12" s="2377"/>
      <c r="AL12" s="2386">
        <f>IF('Gece Düşüm'!EZ21="X",0,'Gece Düşüm'!EY21)</f>
        <v>0</v>
      </c>
      <c r="AM12" s="2377"/>
      <c r="AN12" s="2386">
        <f>IF('Gece Düşüm'!FB21="X",0,'Gece Düşüm'!FA21)</f>
        <v>0</v>
      </c>
      <c r="AO12" s="2377"/>
      <c r="AP12" s="2386">
        <f>IF('Gece Düşüm'!FD21="X",0,'Gece Düşüm'!FC21)</f>
        <v>0</v>
      </c>
      <c r="AQ12" s="2377"/>
      <c r="AR12" s="2386">
        <f>IF('Gece Düşüm'!FF21="X",0,'Gece Düşüm'!FE21)</f>
        <v>0</v>
      </c>
      <c r="AS12" s="2377"/>
      <c r="AT12" s="2386">
        <f>IF('Gece Düşüm'!FH21="X",0,'Gece Düşüm'!FG21)</f>
        <v>0</v>
      </c>
      <c r="AU12" s="2377"/>
      <c r="AV12" s="2386">
        <f>IF('Gece Düşüm'!FJ21="X",0,'Gece Düşüm'!FI21)</f>
        <v>0</v>
      </c>
      <c r="AW12" s="2377"/>
      <c r="AX12" s="2386">
        <f>IF('Gece Düşüm'!FL21="X",0,'Gece Düşüm'!FK21)</f>
        <v>0</v>
      </c>
      <c r="AY12" s="2377"/>
      <c r="AZ12" s="2386">
        <f>IF('Gece Düşüm'!FN21="X",0,'Gece Düşüm'!FM21)</f>
        <v>0</v>
      </c>
      <c r="BA12" s="2377"/>
      <c r="BB12" s="2386">
        <f>IF('Gece Düşüm'!FP21="X",0,'Gece Düşüm'!FO21)</f>
        <v>0</v>
      </c>
      <c r="BC12" s="2377"/>
      <c r="BD12" s="2386">
        <f>IF('Gece Düşüm'!FR21="X",0,'Gece Düşüm'!FQ21)</f>
        <v>0</v>
      </c>
      <c r="BE12" s="2377"/>
      <c r="BF12" s="2386">
        <f>IF('Gece Düşüm'!FT21="X",0,'Gece Düşüm'!FS21)</f>
        <v>0</v>
      </c>
      <c r="BG12" s="2377"/>
      <c r="BH12" s="2386">
        <f>IF('Gece Düşüm'!FV21="X",0,'Gece Düşüm'!FU21)</f>
        <v>0</v>
      </c>
      <c r="BI12" s="2377"/>
      <c r="BJ12" s="2386">
        <f>IF('Gece Düşüm'!FX21="X",0,'Gece Düşüm'!FW21)</f>
        <v>0</v>
      </c>
      <c r="BK12" s="2377"/>
      <c r="BL12" s="2386">
        <f>IF('Gece Düşüm'!FZ21="X",0,'Gece Düşüm'!FY21)</f>
        <v>0</v>
      </c>
      <c r="BM12" s="2377"/>
      <c r="BN12" s="2386">
        <f>IF('Gece Düşüm'!GB21="X",0,'Gece Düşüm'!GA21)</f>
        <v>0</v>
      </c>
      <c r="BO12" s="2377"/>
      <c r="BP12" s="2386">
        <f>IF('Gece Düşüm'!GD21="X",0,'Gece Düşüm'!GC21)</f>
        <v>0</v>
      </c>
      <c r="BQ12" s="2377"/>
      <c r="BR12" s="2386">
        <f>IF('Gece Düşüm'!GF21="X",0,'Gece Düşüm'!GE21)</f>
        <v>0</v>
      </c>
      <c r="BS12" s="2377"/>
      <c r="BT12" s="2386">
        <f>IF('Gece Düşüm'!GH21="X",0,'Gece Düşüm'!GG21)</f>
        <v>0</v>
      </c>
      <c r="BU12" s="2391"/>
      <c r="CB12" s="751">
        <v>6</v>
      </c>
      <c r="CR12" s="751">
        <v>7</v>
      </c>
    </row>
    <row r="13" spans="1:96" s="751" customFormat="1" ht="14.25" customHeight="1">
      <c r="A13" s="353"/>
      <c r="B13" s="5145" t="str">
        <f>'Gece Düşüm'!DO22</f>
        <v/>
      </c>
      <c r="C13" s="1760" t="s">
        <v>7</v>
      </c>
      <c r="D13" s="2392">
        <f>IF('Gece Düşüm'!DR22="X",0,'Gece Düşüm'!DQ22)</f>
        <v>0</v>
      </c>
      <c r="E13" s="2378"/>
      <c r="F13" s="2385">
        <f>IF('Gece Düşüm'!DT22="X",0,'Gece Düşüm'!DS22)</f>
        <v>0</v>
      </c>
      <c r="G13" s="2378"/>
      <c r="H13" s="2385">
        <f>IF('Gece Düşüm'!DV22="X",0,'Gece Düşüm'!DU22)</f>
        <v>0</v>
      </c>
      <c r="I13" s="2378"/>
      <c r="J13" s="2385">
        <f>IF('Gece Düşüm'!DX22="X",0,'Gece Düşüm'!DW22)</f>
        <v>0</v>
      </c>
      <c r="K13" s="2378"/>
      <c r="L13" s="2385">
        <f>IF('Gece Düşüm'!DZ22="X",0,'Gece Düşüm'!DY22)</f>
        <v>0</v>
      </c>
      <c r="M13" s="2378"/>
      <c r="N13" s="2385">
        <f>IF('Gece Düşüm'!EB22="X",0,'Gece Düşüm'!EA22)</f>
        <v>0</v>
      </c>
      <c r="O13" s="2378"/>
      <c r="P13" s="2385">
        <f>IF('Gece Düşüm'!ED22="X",0,'Gece Düşüm'!EC22)</f>
        <v>0</v>
      </c>
      <c r="Q13" s="2378"/>
      <c r="R13" s="2385">
        <f>IF('Gece Düşüm'!EF22="X",0,'Gece Düşüm'!EE22)</f>
        <v>0</v>
      </c>
      <c r="S13" s="2378"/>
      <c r="T13" s="2385">
        <f>IF('Gece Düşüm'!EH22="X",0,'Gece Düşüm'!EG22)</f>
        <v>0</v>
      </c>
      <c r="U13" s="2378"/>
      <c r="V13" s="2385">
        <f>IF('Gece Düşüm'!EJ22="X",0,'Gece Düşüm'!EI22)</f>
        <v>0</v>
      </c>
      <c r="W13" s="2378"/>
      <c r="X13" s="2385">
        <f>IF('Gece Düşüm'!EL22="X",0,'Gece Düşüm'!EK22)</f>
        <v>0</v>
      </c>
      <c r="Y13" s="2378"/>
      <c r="Z13" s="2385">
        <f>IF('Gece Düşüm'!EN22="X",0,'Gece Düşüm'!EM22)</f>
        <v>0</v>
      </c>
      <c r="AA13" s="2378"/>
      <c r="AB13" s="2385">
        <f>IF('Gece Düşüm'!EP22="X",0,'Gece Düşüm'!EO22)</f>
        <v>0</v>
      </c>
      <c r="AC13" s="2378"/>
      <c r="AD13" s="2385">
        <f>IF('Gece Düşüm'!ER22="X",0,'Gece Düşüm'!EQ22)</f>
        <v>0</v>
      </c>
      <c r="AE13" s="2378"/>
      <c r="AF13" s="2385">
        <f>IF('Gece Düşüm'!ET22="X",0,'Gece Düşüm'!ES22)</f>
        <v>0</v>
      </c>
      <c r="AG13" s="2378"/>
      <c r="AH13" s="2385">
        <f>IF('Gece Düşüm'!EV22="X",0,'Gece Düşüm'!EU22)</f>
        <v>0</v>
      </c>
      <c r="AI13" s="2378"/>
      <c r="AJ13" s="2385">
        <f>IF('Gece Düşüm'!EX22="X",0,'Gece Düşüm'!EW22)</f>
        <v>0</v>
      </c>
      <c r="AK13" s="2378"/>
      <c r="AL13" s="2385">
        <f>IF('Gece Düşüm'!EZ22="X",0,'Gece Düşüm'!EY22)</f>
        <v>0</v>
      </c>
      <c r="AM13" s="2378"/>
      <c r="AN13" s="2385">
        <f>IF('Gece Düşüm'!FB22="X",0,'Gece Düşüm'!FA22)</f>
        <v>0</v>
      </c>
      <c r="AO13" s="2378"/>
      <c r="AP13" s="2385">
        <f>IF('Gece Düşüm'!FD22="X",0,'Gece Düşüm'!FC22)</f>
        <v>0</v>
      </c>
      <c r="AQ13" s="2378"/>
      <c r="AR13" s="2385">
        <f>IF('Gece Düşüm'!FF22="X",0,'Gece Düşüm'!FE22)</f>
        <v>0</v>
      </c>
      <c r="AS13" s="2378"/>
      <c r="AT13" s="2385">
        <f>IF('Gece Düşüm'!FH22="X",0,'Gece Düşüm'!FG22)</f>
        <v>0</v>
      </c>
      <c r="AU13" s="2378"/>
      <c r="AV13" s="2385">
        <f>IF('Gece Düşüm'!FJ22="X",0,'Gece Düşüm'!FI22)</f>
        <v>0</v>
      </c>
      <c r="AW13" s="2378"/>
      <c r="AX13" s="2385">
        <f>IF('Gece Düşüm'!FL22="X",0,'Gece Düşüm'!FK22)</f>
        <v>0</v>
      </c>
      <c r="AY13" s="2378"/>
      <c r="AZ13" s="2385">
        <f>IF('Gece Düşüm'!FN22="X",0,'Gece Düşüm'!FM22)</f>
        <v>0</v>
      </c>
      <c r="BA13" s="2378"/>
      <c r="BB13" s="2385">
        <f>IF('Gece Düşüm'!FP22="X",0,'Gece Düşüm'!FO22)</f>
        <v>0</v>
      </c>
      <c r="BC13" s="2378"/>
      <c r="BD13" s="2385">
        <f>IF('Gece Düşüm'!FR22="X",0,'Gece Düşüm'!FQ22)</f>
        <v>0</v>
      </c>
      <c r="BE13" s="2378"/>
      <c r="BF13" s="2385">
        <f>IF('Gece Düşüm'!FT22="X",0,'Gece Düşüm'!FS22)</f>
        <v>0</v>
      </c>
      <c r="BG13" s="2378"/>
      <c r="BH13" s="2385">
        <f>IF('Gece Düşüm'!FV22="X",0,'Gece Düşüm'!FU22)</f>
        <v>0</v>
      </c>
      <c r="BI13" s="2378"/>
      <c r="BJ13" s="2385">
        <f>IF('Gece Düşüm'!FX22="X",0,'Gece Düşüm'!FW22)</f>
        <v>0</v>
      </c>
      <c r="BK13" s="2378"/>
      <c r="BL13" s="2385">
        <f>IF('Gece Düşüm'!FZ22="X",0,'Gece Düşüm'!FY22)</f>
        <v>0</v>
      </c>
      <c r="BM13" s="2378"/>
      <c r="BN13" s="2385">
        <f>IF('Gece Düşüm'!GB22="X",0,'Gece Düşüm'!GA22)</f>
        <v>0</v>
      </c>
      <c r="BO13" s="2378"/>
      <c r="BP13" s="2385">
        <f>IF('Gece Düşüm'!GD22="X",0,'Gece Düşüm'!GC22)</f>
        <v>0</v>
      </c>
      <c r="BQ13" s="2378"/>
      <c r="BR13" s="2385">
        <f>IF('Gece Düşüm'!GF22="X",0,'Gece Düşüm'!GE22)</f>
        <v>0</v>
      </c>
      <c r="BS13" s="2378"/>
      <c r="BT13" s="2385">
        <f>IF('Gece Düşüm'!GH22="X",0,'Gece Düşüm'!GG22)</f>
        <v>0</v>
      </c>
      <c r="BU13" s="2393"/>
      <c r="CB13" s="751">
        <v>7</v>
      </c>
      <c r="CR13" s="751">
        <v>8</v>
      </c>
    </row>
    <row r="14" spans="1:96" s="751" customFormat="1" ht="14.25" customHeight="1">
      <c r="A14" s="353"/>
      <c r="B14" s="5146"/>
      <c r="C14" s="1759" t="s">
        <v>8</v>
      </c>
      <c r="D14" s="2390">
        <f>IF('Gece Düşüm'!DR23="X",0,'Gece Düşüm'!DQ23)</f>
        <v>0</v>
      </c>
      <c r="E14" s="2377"/>
      <c r="F14" s="2386">
        <f>IF('Gece Düşüm'!DT23="X",0,'Gece Düşüm'!DS23)</f>
        <v>0</v>
      </c>
      <c r="G14" s="2377"/>
      <c r="H14" s="2386">
        <f>IF('Gece Düşüm'!DV23="X",0,'Gece Düşüm'!DU23)</f>
        <v>0</v>
      </c>
      <c r="I14" s="2377"/>
      <c r="J14" s="2386">
        <f>IF('Gece Düşüm'!DX23="X",0,'Gece Düşüm'!DW23)</f>
        <v>0</v>
      </c>
      <c r="K14" s="2377"/>
      <c r="L14" s="2386">
        <f>IF('Gece Düşüm'!DZ23="X",0,'Gece Düşüm'!DY23)</f>
        <v>0</v>
      </c>
      <c r="M14" s="2377"/>
      <c r="N14" s="2386">
        <f>IF('Gece Düşüm'!EB23="X",0,'Gece Düşüm'!EA23)</f>
        <v>0</v>
      </c>
      <c r="O14" s="2377"/>
      <c r="P14" s="2386">
        <f>IF('Gece Düşüm'!ED23="X",0,'Gece Düşüm'!EC23)</f>
        <v>0</v>
      </c>
      <c r="Q14" s="2377"/>
      <c r="R14" s="2386">
        <f>IF('Gece Düşüm'!EF23="X",0,'Gece Düşüm'!EE23)</f>
        <v>0</v>
      </c>
      <c r="S14" s="2377"/>
      <c r="T14" s="2386">
        <f>IF('Gece Düşüm'!EH23="X",0,'Gece Düşüm'!EG23)</f>
        <v>0</v>
      </c>
      <c r="U14" s="2377"/>
      <c r="V14" s="2386">
        <f>IF('Gece Düşüm'!EJ23="X",0,'Gece Düşüm'!EI23)</f>
        <v>0</v>
      </c>
      <c r="W14" s="2377"/>
      <c r="X14" s="2386">
        <f>IF('Gece Düşüm'!EL23="X",0,'Gece Düşüm'!EK23)</f>
        <v>0</v>
      </c>
      <c r="Y14" s="2377"/>
      <c r="Z14" s="2386">
        <f>IF('Gece Düşüm'!EN23="X",0,'Gece Düşüm'!EM23)</f>
        <v>0</v>
      </c>
      <c r="AA14" s="2377"/>
      <c r="AB14" s="2386">
        <f>IF('Gece Düşüm'!EP23="X",0,'Gece Düşüm'!EO23)</f>
        <v>0</v>
      </c>
      <c r="AC14" s="2377"/>
      <c r="AD14" s="2386">
        <f>IF('Gece Düşüm'!ER23="X",0,'Gece Düşüm'!EQ23)</f>
        <v>0</v>
      </c>
      <c r="AE14" s="2377"/>
      <c r="AF14" s="2386">
        <f>IF('Gece Düşüm'!ET23="X",0,'Gece Düşüm'!ES23)</f>
        <v>0</v>
      </c>
      <c r="AG14" s="2377"/>
      <c r="AH14" s="2386">
        <f>IF('Gece Düşüm'!EV23="X",0,'Gece Düşüm'!EU23)</f>
        <v>0</v>
      </c>
      <c r="AI14" s="2377"/>
      <c r="AJ14" s="2386">
        <f>IF('Gece Düşüm'!EX23="X",0,'Gece Düşüm'!EW23)</f>
        <v>0</v>
      </c>
      <c r="AK14" s="2377"/>
      <c r="AL14" s="2386">
        <f>IF('Gece Düşüm'!EZ23="X",0,'Gece Düşüm'!EY23)</f>
        <v>0</v>
      </c>
      <c r="AM14" s="2377"/>
      <c r="AN14" s="2386">
        <f>IF('Gece Düşüm'!FB23="X",0,'Gece Düşüm'!FA23)</f>
        <v>0</v>
      </c>
      <c r="AO14" s="2377"/>
      <c r="AP14" s="2386">
        <f>IF('Gece Düşüm'!FD23="X",0,'Gece Düşüm'!FC23)</f>
        <v>0</v>
      </c>
      <c r="AQ14" s="2377"/>
      <c r="AR14" s="2386">
        <f>IF('Gece Düşüm'!FF23="X",0,'Gece Düşüm'!FE23)</f>
        <v>0</v>
      </c>
      <c r="AS14" s="2377"/>
      <c r="AT14" s="2386">
        <f>IF('Gece Düşüm'!FH23="X",0,'Gece Düşüm'!FG23)</f>
        <v>0</v>
      </c>
      <c r="AU14" s="2377"/>
      <c r="AV14" s="2386">
        <f>IF('Gece Düşüm'!FJ23="X",0,'Gece Düşüm'!FI23)</f>
        <v>0</v>
      </c>
      <c r="AW14" s="2377"/>
      <c r="AX14" s="2386">
        <f>IF('Gece Düşüm'!FL23="X",0,'Gece Düşüm'!FK23)</f>
        <v>0</v>
      </c>
      <c r="AY14" s="2377"/>
      <c r="AZ14" s="2386">
        <f>IF('Gece Düşüm'!FN23="X",0,'Gece Düşüm'!FM23)</f>
        <v>0</v>
      </c>
      <c r="BA14" s="2377"/>
      <c r="BB14" s="2386">
        <f>IF('Gece Düşüm'!FP23="X",0,'Gece Düşüm'!FO23)</f>
        <v>0</v>
      </c>
      <c r="BC14" s="2377"/>
      <c r="BD14" s="2386">
        <f>IF('Gece Düşüm'!FR23="X",0,'Gece Düşüm'!FQ23)</f>
        <v>0</v>
      </c>
      <c r="BE14" s="2377"/>
      <c r="BF14" s="2386">
        <f>IF('Gece Düşüm'!FT23="X",0,'Gece Düşüm'!FS23)</f>
        <v>0</v>
      </c>
      <c r="BG14" s="2377"/>
      <c r="BH14" s="2386">
        <f>IF('Gece Düşüm'!FV23="X",0,'Gece Düşüm'!FU23)</f>
        <v>0</v>
      </c>
      <c r="BI14" s="2377"/>
      <c r="BJ14" s="2386">
        <f>IF('Gece Düşüm'!FX23="X",0,'Gece Düşüm'!FW23)</f>
        <v>0</v>
      </c>
      <c r="BK14" s="2377"/>
      <c r="BL14" s="2386">
        <f>IF('Gece Düşüm'!FZ23="X",0,'Gece Düşüm'!FY23)</f>
        <v>0</v>
      </c>
      <c r="BM14" s="2377"/>
      <c r="BN14" s="2386">
        <f>IF('Gece Düşüm'!GB23="X",0,'Gece Düşüm'!GA23)</f>
        <v>0</v>
      </c>
      <c r="BO14" s="2377"/>
      <c r="BP14" s="2386">
        <f>IF('Gece Düşüm'!GD23="X",0,'Gece Düşüm'!GC23)</f>
        <v>0</v>
      </c>
      <c r="BQ14" s="2377"/>
      <c r="BR14" s="2386">
        <f>IF('Gece Düşüm'!GF23="X",0,'Gece Düşüm'!GE23)</f>
        <v>0</v>
      </c>
      <c r="BS14" s="2377"/>
      <c r="BT14" s="2386">
        <f>IF('Gece Düşüm'!GH23="X",0,'Gece Düşüm'!GG23)</f>
        <v>0</v>
      </c>
      <c r="BU14" s="2391"/>
      <c r="CB14" s="751">
        <v>8</v>
      </c>
      <c r="CR14" s="751">
        <v>9</v>
      </c>
    </row>
    <row r="15" spans="1:96" s="751" customFormat="1" ht="14.25" customHeight="1">
      <c r="A15" s="353"/>
      <c r="B15" s="5145" t="str">
        <f>'Gece Düşüm'!DO24</f>
        <v/>
      </c>
      <c r="C15" s="1760" t="s">
        <v>7</v>
      </c>
      <c r="D15" s="2392">
        <f>IF('Gece Düşüm'!DR24="X",0,'Gece Düşüm'!DQ24)</f>
        <v>0</v>
      </c>
      <c r="E15" s="2378"/>
      <c r="F15" s="2385">
        <f>IF('Gece Düşüm'!DT24="X",0,'Gece Düşüm'!DS24)</f>
        <v>0</v>
      </c>
      <c r="G15" s="2378"/>
      <c r="H15" s="2385">
        <f>IF('Gece Düşüm'!DV24="X",0,'Gece Düşüm'!DU24)</f>
        <v>0</v>
      </c>
      <c r="I15" s="2378"/>
      <c r="J15" s="2385">
        <f>IF('Gece Düşüm'!DX24="X",0,'Gece Düşüm'!DW24)</f>
        <v>0</v>
      </c>
      <c r="K15" s="2378"/>
      <c r="L15" s="2385">
        <f>IF('Gece Düşüm'!DZ24="X",0,'Gece Düşüm'!DY24)</f>
        <v>0</v>
      </c>
      <c r="M15" s="2378"/>
      <c r="N15" s="2385">
        <f>IF('Gece Düşüm'!EB24="X",0,'Gece Düşüm'!EA24)</f>
        <v>0</v>
      </c>
      <c r="O15" s="2378"/>
      <c r="P15" s="2385">
        <f>IF('Gece Düşüm'!ED24="X",0,'Gece Düşüm'!EC24)</f>
        <v>0</v>
      </c>
      <c r="Q15" s="2378"/>
      <c r="R15" s="2385">
        <f>IF('Gece Düşüm'!EF24="X",0,'Gece Düşüm'!EE24)</f>
        <v>0</v>
      </c>
      <c r="S15" s="2378"/>
      <c r="T15" s="2385">
        <f>IF('Gece Düşüm'!EH24="X",0,'Gece Düşüm'!EG24)</f>
        <v>0</v>
      </c>
      <c r="U15" s="2378"/>
      <c r="V15" s="2385">
        <f>IF('Gece Düşüm'!EJ24="X",0,'Gece Düşüm'!EI24)</f>
        <v>0</v>
      </c>
      <c r="W15" s="2378"/>
      <c r="X15" s="2385">
        <f>IF('Gece Düşüm'!EL24="X",0,'Gece Düşüm'!EK24)</f>
        <v>0</v>
      </c>
      <c r="Y15" s="2378"/>
      <c r="Z15" s="2385">
        <f>IF('Gece Düşüm'!EN24="X",0,'Gece Düşüm'!EM24)</f>
        <v>0</v>
      </c>
      <c r="AA15" s="2378"/>
      <c r="AB15" s="2385">
        <f>IF('Gece Düşüm'!EP24="X",0,'Gece Düşüm'!EO24)</f>
        <v>0</v>
      </c>
      <c r="AC15" s="2378"/>
      <c r="AD15" s="2385">
        <f>IF('Gece Düşüm'!ER24="X",0,'Gece Düşüm'!EQ24)</f>
        <v>0</v>
      </c>
      <c r="AE15" s="2378"/>
      <c r="AF15" s="2385">
        <f>IF('Gece Düşüm'!ET24="X",0,'Gece Düşüm'!ES24)</f>
        <v>0</v>
      </c>
      <c r="AG15" s="2378"/>
      <c r="AH15" s="2385">
        <f>IF('Gece Düşüm'!EV24="X",0,'Gece Düşüm'!EU24)</f>
        <v>0</v>
      </c>
      <c r="AI15" s="2378"/>
      <c r="AJ15" s="2385">
        <f>IF('Gece Düşüm'!EX24="X",0,'Gece Düşüm'!EW24)</f>
        <v>0</v>
      </c>
      <c r="AK15" s="2378"/>
      <c r="AL15" s="2385">
        <f>IF('Gece Düşüm'!EZ24="X",0,'Gece Düşüm'!EY24)</f>
        <v>0</v>
      </c>
      <c r="AM15" s="2378"/>
      <c r="AN15" s="2385">
        <f>IF('Gece Düşüm'!FB24="X",0,'Gece Düşüm'!FA24)</f>
        <v>0</v>
      </c>
      <c r="AO15" s="2378"/>
      <c r="AP15" s="2385">
        <f>IF('Gece Düşüm'!FD24="X",0,'Gece Düşüm'!FC24)</f>
        <v>0</v>
      </c>
      <c r="AQ15" s="2378"/>
      <c r="AR15" s="2385">
        <f>IF('Gece Düşüm'!FF24="X",0,'Gece Düşüm'!FE24)</f>
        <v>0</v>
      </c>
      <c r="AS15" s="2378"/>
      <c r="AT15" s="2385">
        <f>IF('Gece Düşüm'!FH24="X",0,'Gece Düşüm'!FG24)</f>
        <v>0</v>
      </c>
      <c r="AU15" s="2378"/>
      <c r="AV15" s="2385">
        <f>IF('Gece Düşüm'!FJ24="X",0,'Gece Düşüm'!FI24)</f>
        <v>0</v>
      </c>
      <c r="AW15" s="2378"/>
      <c r="AX15" s="2385">
        <f>IF('Gece Düşüm'!FL24="X",0,'Gece Düşüm'!FK24)</f>
        <v>0</v>
      </c>
      <c r="AY15" s="2378"/>
      <c r="AZ15" s="2385">
        <f>IF('Gece Düşüm'!FN24="X",0,'Gece Düşüm'!FM24)</f>
        <v>0</v>
      </c>
      <c r="BA15" s="2378"/>
      <c r="BB15" s="2385">
        <f>IF('Gece Düşüm'!FP24="X",0,'Gece Düşüm'!FO24)</f>
        <v>0</v>
      </c>
      <c r="BC15" s="2378"/>
      <c r="BD15" s="2385">
        <f>IF('Gece Düşüm'!FR24="X",0,'Gece Düşüm'!FQ24)</f>
        <v>0</v>
      </c>
      <c r="BE15" s="2378"/>
      <c r="BF15" s="2385">
        <f>IF('Gece Düşüm'!FT24="X",0,'Gece Düşüm'!FS24)</f>
        <v>0</v>
      </c>
      <c r="BG15" s="2378"/>
      <c r="BH15" s="2385">
        <f>IF('Gece Düşüm'!FV24="X",0,'Gece Düşüm'!FU24)</f>
        <v>0</v>
      </c>
      <c r="BI15" s="2378"/>
      <c r="BJ15" s="2385">
        <f>IF('Gece Düşüm'!FX24="X",0,'Gece Düşüm'!FW24)</f>
        <v>0</v>
      </c>
      <c r="BK15" s="2378"/>
      <c r="BL15" s="2385">
        <f>IF('Gece Düşüm'!FZ24="X",0,'Gece Düşüm'!FY24)</f>
        <v>0</v>
      </c>
      <c r="BM15" s="2378"/>
      <c r="BN15" s="2385">
        <f>IF('Gece Düşüm'!GB24="X",0,'Gece Düşüm'!GA24)</f>
        <v>0</v>
      </c>
      <c r="BO15" s="2378"/>
      <c r="BP15" s="2385">
        <f>IF('Gece Düşüm'!GD24="X",0,'Gece Düşüm'!GC24)</f>
        <v>0</v>
      </c>
      <c r="BQ15" s="2378"/>
      <c r="BR15" s="2385">
        <f>IF('Gece Düşüm'!GF24="X",0,'Gece Düşüm'!GE24)</f>
        <v>0</v>
      </c>
      <c r="BS15" s="2378"/>
      <c r="BT15" s="2385">
        <f>IF('Gece Düşüm'!GH24="X",0,'Gece Düşüm'!GG24)</f>
        <v>0</v>
      </c>
      <c r="BU15" s="2393"/>
      <c r="CB15" s="751">
        <v>9</v>
      </c>
      <c r="CR15" s="751">
        <v>10</v>
      </c>
    </row>
    <row r="16" spans="1:96" s="751" customFormat="1" ht="14.25" customHeight="1">
      <c r="A16" s="353"/>
      <c r="B16" s="5146"/>
      <c r="C16" s="1759" t="s">
        <v>8</v>
      </c>
      <c r="D16" s="2390">
        <f>IF('Gece Düşüm'!DR25="X",0,'Gece Düşüm'!DQ25)</f>
        <v>0</v>
      </c>
      <c r="E16" s="2377"/>
      <c r="F16" s="2386">
        <f>IF('Gece Düşüm'!DT25="X",0,'Gece Düşüm'!DS25)</f>
        <v>0</v>
      </c>
      <c r="G16" s="2377"/>
      <c r="H16" s="2386">
        <f>IF('Gece Düşüm'!DV25="X",0,'Gece Düşüm'!DU25)</f>
        <v>0</v>
      </c>
      <c r="I16" s="2377"/>
      <c r="J16" s="2386">
        <f>IF('Gece Düşüm'!DX25="X",0,'Gece Düşüm'!DW25)</f>
        <v>0</v>
      </c>
      <c r="K16" s="2377"/>
      <c r="L16" s="2386">
        <f>IF('Gece Düşüm'!DZ25="X",0,'Gece Düşüm'!DY25)</f>
        <v>0</v>
      </c>
      <c r="M16" s="2377"/>
      <c r="N16" s="2386">
        <f>IF('Gece Düşüm'!EB25="X",0,'Gece Düşüm'!EA25)</f>
        <v>0</v>
      </c>
      <c r="O16" s="2377"/>
      <c r="P16" s="2386">
        <f>IF('Gece Düşüm'!ED25="X",0,'Gece Düşüm'!EC25)</f>
        <v>0</v>
      </c>
      <c r="Q16" s="2377"/>
      <c r="R16" s="2386">
        <f>IF('Gece Düşüm'!EF25="X",0,'Gece Düşüm'!EE25)</f>
        <v>0</v>
      </c>
      <c r="S16" s="2377"/>
      <c r="T16" s="2386">
        <f>IF('Gece Düşüm'!EH25="X",0,'Gece Düşüm'!EG25)</f>
        <v>0</v>
      </c>
      <c r="U16" s="2377"/>
      <c r="V16" s="2386">
        <f>IF('Gece Düşüm'!EJ25="X",0,'Gece Düşüm'!EI25)</f>
        <v>0</v>
      </c>
      <c r="W16" s="2377"/>
      <c r="X16" s="2386">
        <f>IF('Gece Düşüm'!EL25="X",0,'Gece Düşüm'!EK25)</f>
        <v>0</v>
      </c>
      <c r="Y16" s="2377"/>
      <c r="Z16" s="2386">
        <f>IF('Gece Düşüm'!EN25="X",0,'Gece Düşüm'!EM25)</f>
        <v>0</v>
      </c>
      <c r="AA16" s="2377"/>
      <c r="AB16" s="2386">
        <f>IF('Gece Düşüm'!EP25="X",0,'Gece Düşüm'!EO25)</f>
        <v>0</v>
      </c>
      <c r="AC16" s="2377"/>
      <c r="AD16" s="2386">
        <f>IF('Gece Düşüm'!ER25="X",0,'Gece Düşüm'!EQ25)</f>
        <v>0</v>
      </c>
      <c r="AE16" s="2377"/>
      <c r="AF16" s="2386">
        <f>IF('Gece Düşüm'!ET25="X",0,'Gece Düşüm'!ES25)</f>
        <v>0</v>
      </c>
      <c r="AG16" s="2377"/>
      <c r="AH16" s="2386">
        <f>IF('Gece Düşüm'!EV25="X",0,'Gece Düşüm'!EU25)</f>
        <v>0</v>
      </c>
      <c r="AI16" s="2377"/>
      <c r="AJ16" s="2386">
        <f>IF('Gece Düşüm'!EX25="X",0,'Gece Düşüm'!EW25)</f>
        <v>0</v>
      </c>
      <c r="AK16" s="2377"/>
      <c r="AL16" s="2386">
        <f>IF('Gece Düşüm'!EZ25="X",0,'Gece Düşüm'!EY25)</f>
        <v>0</v>
      </c>
      <c r="AM16" s="2377"/>
      <c r="AN16" s="2386">
        <f>IF('Gece Düşüm'!FB25="X",0,'Gece Düşüm'!FA25)</f>
        <v>0</v>
      </c>
      <c r="AO16" s="2377"/>
      <c r="AP16" s="2386">
        <f>IF('Gece Düşüm'!FD25="X",0,'Gece Düşüm'!FC25)</f>
        <v>0</v>
      </c>
      <c r="AQ16" s="2377"/>
      <c r="AR16" s="2386">
        <f>IF('Gece Düşüm'!FF25="X",0,'Gece Düşüm'!FE25)</f>
        <v>0</v>
      </c>
      <c r="AS16" s="2377"/>
      <c r="AT16" s="2386">
        <f>IF('Gece Düşüm'!FH25="X",0,'Gece Düşüm'!FG25)</f>
        <v>0</v>
      </c>
      <c r="AU16" s="2377"/>
      <c r="AV16" s="2386">
        <f>IF('Gece Düşüm'!FJ25="X",0,'Gece Düşüm'!FI25)</f>
        <v>0</v>
      </c>
      <c r="AW16" s="2377"/>
      <c r="AX16" s="2386">
        <f>IF('Gece Düşüm'!FL25="X",0,'Gece Düşüm'!FK25)</f>
        <v>0</v>
      </c>
      <c r="AY16" s="2377"/>
      <c r="AZ16" s="2386">
        <f>IF('Gece Düşüm'!FN25="X",0,'Gece Düşüm'!FM25)</f>
        <v>0</v>
      </c>
      <c r="BA16" s="2377"/>
      <c r="BB16" s="2386">
        <f>IF('Gece Düşüm'!FP25="X",0,'Gece Düşüm'!FO25)</f>
        <v>0</v>
      </c>
      <c r="BC16" s="2377"/>
      <c r="BD16" s="2386">
        <f>IF('Gece Düşüm'!FR25="X",0,'Gece Düşüm'!FQ25)</f>
        <v>0</v>
      </c>
      <c r="BE16" s="2377"/>
      <c r="BF16" s="2386">
        <f>IF('Gece Düşüm'!FT25="X",0,'Gece Düşüm'!FS25)</f>
        <v>0</v>
      </c>
      <c r="BG16" s="2377"/>
      <c r="BH16" s="2386">
        <f>IF('Gece Düşüm'!FV25="X",0,'Gece Düşüm'!FU25)</f>
        <v>0</v>
      </c>
      <c r="BI16" s="2377"/>
      <c r="BJ16" s="2386">
        <f>IF('Gece Düşüm'!FX25="X",0,'Gece Düşüm'!FW25)</f>
        <v>0</v>
      </c>
      <c r="BK16" s="2377"/>
      <c r="BL16" s="2386">
        <f>IF('Gece Düşüm'!FZ25="X",0,'Gece Düşüm'!FY25)</f>
        <v>0</v>
      </c>
      <c r="BM16" s="2377"/>
      <c r="BN16" s="2386">
        <f>IF('Gece Düşüm'!GB25="X",0,'Gece Düşüm'!GA25)</f>
        <v>0</v>
      </c>
      <c r="BO16" s="2377"/>
      <c r="BP16" s="2386">
        <f>IF('Gece Düşüm'!GD25="X",0,'Gece Düşüm'!GC25)</f>
        <v>0</v>
      </c>
      <c r="BQ16" s="2377"/>
      <c r="BR16" s="2386">
        <f>IF('Gece Düşüm'!GF25="X",0,'Gece Düşüm'!GE25)</f>
        <v>0</v>
      </c>
      <c r="BS16" s="2377"/>
      <c r="BT16" s="2386">
        <f>IF('Gece Düşüm'!GH25="X",0,'Gece Düşüm'!GG25)</f>
        <v>0</v>
      </c>
      <c r="BU16" s="2391"/>
      <c r="CB16" s="751">
        <v>10</v>
      </c>
      <c r="CR16" s="751">
        <v>11</v>
      </c>
    </row>
    <row r="17" spans="1:96" s="751" customFormat="1" ht="14.25" customHeight="1">
      <c r="A17" s="353"/>
      <c r="B17" s="5145" t="str">
        <f>'Gece Düşüm'!DO26</f>
        <v/>
      </c>
      <c r="C17" s="1760" t="s">
        <v>7</v>
      </c>
      <c r="D17" s="2392">
        <f>IF('Gece Düşüm'!DR26="X",0,'Gece Düşüm'!DQ26)</f>
        <v>0</v>
      </c>
      <c r="E17" s="2378"/>
      <c r="F17" s="2385">
        <f>IF('Gece Düşüm'!DT26="X",0,'Gece Düşüm'!DS26)</f>
        <v>0</v>
      </c>
      <c r="G17" s="2378"/>
      <c r="H17" s="2385">
        <f>IF('Gece Düşüm'!DV26="X",0,'Gece Düşüm'!DU26)</f>
        <v>0</v>
      </c>
      <c r="I17" s="2378"/>
      <c r="J17" s="2385">
        <f>IF('Gece Düşüm'!DX26="X",0,'Gece Düşüm'!DW26)</f>
        <v>0</v>
      </c>
      <c r="K17" s="2378"/>
      <c r="L17" s="2385">
        <f>IF('Gece Düşüm'!DZ26="X",0,'Gece Düşüm'!DY26)</f>
        <v>0</v>
      </c>
      <c r="M17" s="2378"/>
      <c r="N17" s="2385">
        <f>IF('Gece Düşüm'!EB26="X",0,'Gece Düşüm'!EA26)</f>
        <v>0</v>
      </c>
      <c r="O17" s="2378"/>
      <c r="P17" s="2385">
        <f>IF('Gece Düşüm'!ED26="X",0,'Gece Düşüm'!EC26)</f>
        <v>0</v>
      </c>
      <c r="Q17" s="2378"/>
      <c r="R17" s="2385">
        <f>IF('Gece Düşüm'!EF26="X",0,'Gece Düşüm'!EE26)</f>
        <v>0</v>
      </c>
      <c r="S17" s="2378"/>
      <c r="T17" s="2385">
        <f>IF('Gece Düşüm'!EH26="X",0,'Gece Düşüm'!EG26)</f>
        <v>0</v>
      </c>
      <c r="U17" s="2378"/>
      <c r="V17" s="2385">
        <f>IF('Gece Düşüm'!EJ26="X",0,'Gece Düşüm'!EI26)</f>
        <v>0</v>
      </c>
      <c r="W17" s="2378"/>
      <c r="X17" s="2385">
        <f>IF('Gece Düşüm'!EL26="X",0,'Gece Düşüm'!EK26)</f>
        <v>0</v>
      </c>
      <c r="Y17" s="2378"/>
      <c r="Z17" s="2385">
        <f>IF('Gece Düşüm'!EN26="X",0,'Gece Düşüm'!EM26)</f>
        <v>0</v>
      </c>
      <c r="AA17" s="2378"/>
      <c r="AB17" s="2385">
        <f>IF('Gece Düşüm'!EP26="X",0,'Gece Düşüm'!EO26)</f>
        <v>0</v>
      </c>
      <c r="AC17" s="2378"/>
      <c r="AD17" s="2385">
        <f>IF('Gece Düşüm'!ER26="X",0,'Gece Düşüm'!EQ26)</f>
        <v>0</v>
      </c>
      <c r="AE17" s="2378"/>
      <c r="AF17" s="2385">
        <f>IF('Gece Düşüm'!ET26="X",0,'Gece Düşüm'!ES26)</f>
        <v>0</v>
      </c>
      <c r="AG17" s="2378"/>
      <c r="AH17" s="2385">
        <f>IF('Gece Düşüm'!EV26="X",0,'Gece Düşüm'!EU26)</f>
        <v>0</v>
      </c>
      <c r="AI17" s="2378"/>
      <c r="AJ17" s="2385">
        <f>IF('Gece Düşüm'!EX26="X",0,'Gece Düşüm'!EW26)</f>
        <v>0</v>
      </c>
      <c r="AK17" s="2378"/>
      <c r="AL17" s="2385">
        <f>IF('Gece Düşüm'!EZ26="X",0,'Gece Düşüm'!EY26)</f>
        <v>0</v>
      </c>
      <c r="AM17" s="2378"/>
      <c r="AN17" s="2385">
        <f>IF('Gece Düşüm'!FB26="X",0,'Gece Düşüm'!FA26)</f>
        <v>0</v>
      </c>
      <c r="AO17" s="2378"/>
      <c r="AP17" s="2385">
        <f>IF('Gece Düşüm'!FD26="X",0,'Gece Düşüm'!FC26)</f>
        <v>0</v>
      </c>
      <c r="AQ17" s="2378"/>
      <c r="AR17" s="2385">
        <f>IF('Gece Düşüm'!FF26="X",0,'Gece Düşüm'!FE26)</f>
        <v>0</v>
      </c>
      <c r="AS17" s="2378"/>
      <c r="AT17" s="2385">
        <f>IF('Gece Düşüm'!FH26="X",0,'Gece Düşüm'!FG26)</f>
        <v>0</v>
      </c>
      <c r="AU17" s="2378"/>
      <c r="AV17" s="2385">
        <f>IF('Gece Düşüm'!FJ26="X",0,'Gece Düşüm'!FI26)</f>
        <v>0</v>
      </c>
      <c r="AW17" s="2378"/>
      <c r="AX17" s="2385">
        <f>IF('Gece Düşüm'!FL26="X",0,'Gece Düşüm'!FK26)</f>
        <v>0</v>
      </c>
      <c r="AY17" s="2378"/>
      <c r="AZ17" s="2385">
        <f>IF('Gece Düşüm'!FN26="X",0,'Gece Düşüm'!FM26)</f>
        <v>0</v>
      </c>
      <c r="BA17" s="2378"/>
      <c r="BB17" s="2385">
        <f>IF('Gece Düşüm'!FP26="X",0,'Gece Düşüm'!FO26)</f>
        <v>0</v>
      </c>
      <c r="BC17" s="2378"/>
      <c r="BD17" s="2385">
        <f>IF('Gece Düşüm'!FR26="X",0,'Gece Düşüm'!FQ26)</f>
        <v>0</v>
      </c>
      <c r="BE17" s="2378"/>
      <c r="BF17" s="2385">
        <f>IF('Gece Düşüm'!FT26="X",0,'Gece Düşüm'!FS26)</f>
        <v>0</v>
      </c>
      <c r="BG17" s="2378"/>
      <c r="BH17" s="2385">
        <f>IF('Gece Düşüm'!FV26="X",0,'Gece Düşüm'!FU26)</f>
        <v>0</v>
      </c>
      <c r="BI17" s="2378"/>
      <c r="BJ17" s="2385">
        <f>IF('Gece Düşüm'!FX26="X",0,'Gece Düşüm'!FW26)</f>
        <v>0</v>
      </c>
      <c r="BK17" s="2378"/>
      <c r="BL17" s="2385">
        <f>IF('Gece Düşüm'!FZ26="X",0,'Gece Düşüm'!FY26)</f>
        <v>0</v>
      </c>
      <c r="BM17" s="2378"/>
      <c r="BN17" s="2385">
        <f>IF('Gece Düşüm'!GB26="X",0,'Gece Düşüm'!GA26)</f>
        <v>0</v>
      </c>
      <c r="BO17" s="2378"/>
      <c r="BP17" s="2385">
        <f>IF('Gece Düşüm'!GD26="X",0,'Gece Düşüm'!GC26)</f>
        <v>0</v>
      </c>
      <c r="BQ17" s="2378"/>
      <c r="BR17" s="2385">
        <f>IF('Gece Düşüm'!GF26="X",0,'Gece Düşüm'!GE26)</f>
        <v>0</v>
      </c>
      <c r="BS17" s="2378"/>
      <c r="BT17" s="2385">
        <f>IF('Gece Düşüm'!GH26="X",0,'Gece Düşüm'!GG26)</f>
        <v>0</v>
      </c>
      <c r="BU17" s="2393"/>
      <c r="CB17" s="751">
        <v>11</v>
      </c>
      <c r="CR17" s="751">
        <v>12</v>
      </c>
    </row>
    <row r="18" spans="1:96" s="751" customFormat="1" ht="14.25" customHeight="1">
      <c r="A18" s="353"/>
      <c r="B18" s="5146"/>
      <c r="C18" s="1761" t="s">
        <v>8</v>
      </c>
      <c r="D18" s="2390">
        <f>IF('Gece Düşüm'!DR27="X",0,'Gece Düşüm'!DQ27)</f>
        <v>0</v>
      </c>
      <c r="E18" s="2377"/>
      <c r="F18" s="2386">
        <f>IF('Gece Düşüm'!DT27="X",0,'Gece Düşüm'!DS27)</f>
        <v>0</v>
      </c>
      <c r="G18" s="2377"/>
      <c r="H18" s="2386">
        <f>IF('Gece Düşüm'!DV27="X",0,'Gece Düşüm'!DU27)</f>
        <v>0</v>
      </c>
      <c r="I18" s="2377"/>
      <c r="J18" s="2386">
        <f>IF('Gece Düşüm'!DX27="X",0,'Gece Düşüm'!DW27)</f>
        <v>0</v>
      </c>
      <c r="K18" s="2377"/>
      <c r="L18" s="2386">
        <f>IF('Gece Düşüm'!DZ27="X",0,'Gece Düşüm'!DY27)</f>
        <v>0</v>
      </c>
      <c r="M18" s="2377"/>
      <c r="N18" s="2386">
        <f>IF('Gece Düşüm'!EB27="X",0,'Gece Düşüm'!EA27)</f>
        <v>0</v>
      </c>
      <c r="O18" s="2377"/>
      <c r="P18" s="2386">
        <f>IF('Gece Düşüm'!ED27="X",0,'Gece Düşüm'!EC27)</f>
        <v>0</v>
      </c>
      <c r="Q18" s="2377"/>
      <c r="R18" s="2386">
        <f>IF('Gece Düşüm'!EF27="X",0,'Gece Düşüm'!EE27)</f>
        <v>0</v>
      </c>
      <c r="S18" s="2377"/>
      <c r="T18" s="2386">
        <f>IF('Gece Düşüm'!EH27="X",0,'Gece Düşüm'!EG27)</f>
        <v>0</v>
      </c>
      <c r="U18" s="2377"/>
      <c r="V18" s="2386">
        <f>IF('Gece Düşüm'!EJ27="X",0,'Gece Düşüm'!EI27)</f>
        <v>0</v>
      </c>
      <c r="W18" s="2377"/>
      <c r="X18" s="2386">
        <f>IF('Gece Düşüm'!EL27="X",0,'Gece Düşüm'!EK27)</f>
        <v>0</v>
      </c>
      <c r="Y18" s="2377"/>
      <c r="Z18" s="2386">
        <f>IF('Gece Düşüm'!EN27="X",0,'Gece Düşüm'!EM27)</f>
        <v>0</v>
      </c>
      <c r="AA18" s="2377"/>
      <c r="AB18" s="2386">
        <f>IF('Gece Düşüm'!EP27="X",0,'Gece Düşüm'!EO27)</f>
        <v>0</v>
      </c>
      <c r="AC18" s="2377"/>
      <c r="AD18" s="2386">
        <f>IF('Gece Düşüm'!ER27="X",0,'Gece Düşüm'!EQ27)</f>
        <v>0</v>
      </c>
      <c r="AE18" s="2377"/>
      <c r="AF18" s="2386">
        <f>IF('Gece Düşüm'!ET27="X",0,'Gece Düşüm'!ES27)</f>
        <v>0</v>
      </c>
      <c r="AG18" s="2377"/>
      <c r="AH18" s="2386">
        <f>IF('Gece Düşüm'!EV27="X",0,'Gece Düşüm'!EU27)</f>
        <v>0</v>
      </c>
      <c r="AI18" s="2377"/>
      <c r="AJ18" s="2386">
        <f>IF('Gece Düşüm'!EX27="X",0,'Gece Düşüm'!EW27)</f>
        <v>0</v>
      </c>
      <c r="AK18" s="2377"/>
      <c r="AL18" s="2386">
        <f>IF('Gece Düşüm'!EZ27="X",0,'Gece Düşüm'!EY27)</f>
        <v>0</v>
      </c>
      <c r="AM18" s="2377"/>
      <c r="AN18" s="2386">
        <f>IF('Gece Düşüm'!FB27="X",0,'Gece Düşüm'!FA27)</f>
        <v>0</v>
      </c>
      <c r="AO18" s="2377"/>
      <c r="AP18" s="2386">
        <f>IF('Gece Düşüm'!FD27="X",0,'Gece Düşüm'!FC27)</f>
        <v>0</v>
      </c>
      <c r="AQ18" s="2377"/>
      <c r="AR18" s="2386">
        <f>IF('Gece Düşüm'!FF27="X",0,'Gece Düşüm'!FE27)</f>
        <v>0</v>
      </c>
      <c r="AS18" s="2377"/>
      <c r="AT18" s="2386">
        <f>IF('Gece Düşüm'!FH27="X",0,'Gece Düşüm'!FG27)</f>
        <v>0</v>
      </c>
      <c r="AU18" s="2377"/>
      <c r="AV18" s="2386">
        <f>IF('Gece Düşüm'!FJ27="X",0,'Gece Düşüm'!FI27)</f>
        <v>0</v>
      </c>
      <c r="AW18" s="2377"/>
      <c r="AX18" s="2386">
        <f>IF('Gece Düşüm'!FL27="X",0,'Gece Düşüm'!FK27)</f>
        <v>0</v>
      </c>
      <c r="AY18" s="2377"/>
      <c r="AZ18" s="2386">
        <f>IF('Gece Düşüm'!FN27="X",0,'Gece Düşüm'!FM27)</f>
        <v>0</v>
      </c>
      <c r="BA18" s="2377"/>
      <c r="BB18" s="2386">
        <f>IF('Gece Düşüm'!FP27="X",0,'Gece Düşüm'!FO27)</f>
        <v>0</v>
      </c>
      <c r="BC18" s="2377"/>
      <c r="BD18" s="2386">
        <f>IF('Gece Düşüm'!FR27="X",0,'Gece Düşüm'!FQ27)</f>
        <v>0</v>
      </c>
      <c r="BE18" s="2377"/>
      <c r="BF18" s="2386">
        <f>IF('Gece Düşüm'!FT27="X",0,'Gece Düşüm'!FS27)</f>
        <v>0</v>
      </c>
      <c r="BG18" s="2377"/>
      <c r="BH18" s="2386">
        <f>IF('Gece Düşüm'!FV27="X",0,'Gece Düşüm'!FU27)</f>
        <v>0</v>
      </c>
      <c r="BI18" s="2377"/>
      <c r="BJ18" s="2386">
        <f>IF('Gece Düşüm'!FX27="X",0,'Gece Düşüm'!FW27)</f>
        <v>0</v>
      </c>
      <c r="BK18" s="2377"/>
      <c r="BL18" s="2386">
        <f>IF('Gece Düşüm'!FZ27="X",0,'Gece Düşüm'!FY27)</f>
        <v>0</v>
      </c>
      <c r="BM18" s="2377"/>
      <c r="BN18" s="2386">
        <f>IF('Gece Düşüm'!GB27="X",0,'Gece Düşüm'!GA27)</f>
        <v>0</v>
      </c>
      <c r="BO18" s="2377"/>
      <c r="BP18" s="2386">
        <f>IF('Gece Düşüm'!GD27="X",0,'Gece Düşüm'!GC27)</f>
        <v>0</v>
      </c>
      <c r="BQ18" s="2377"/>
      <c r="BR18" s="2386">
        <f>IF('Gece Düşüm'!GF27="X",0,'Gece Düşüm'!GE27)</f>
        <v>0</v>
      </c>
      <c r="BS18" s="2377"/>
      <c r="BT18" s="2386">
        <f>IF('Gece Düşüm'!GH27="X",0,'Gece Düşüm'!GG27)</f>
        <v>0</v>
      </c>
      <c r="BU18" s="2391"/>
      <c r="CB18" s="751">
        <v>12</v>
      </c>
      <c r="CR18" s="751">
        <v>13</v>
      </c>
    </row>
    <row r="19" spans="1:96" s="1340" customFormat="1" ht="14.25" customHeight="1">
      <c r="A19" s="261"/>
      <c r="B19" s="5145" t="str">
        <f>'Gece Düşüm'!DO28</f>
        <v/>
      </c>
      <c r="C19" s="1762" t="s">
        <v>7</v>
      </c>
      <c r="D19" s="2392">
        <f>IF('Gece Düşüm'!DR28="X",0,'Gece Düşüm'!DQ28)</f>
        <v>0</v>
      </c>
      <c r="E19" s="2378"/>
      <c r="F19" s="2385">
        <f>IF('Gece Düşüm'!DT28="X",0,'Gece Düşüm'!DS28)</f>
        <v>0</v>
      </c>
      <c r="G19" s="2378"/>
      <c r="H19" s="2385">
        <f>IF('Gece Düşüm'!DV28="X",0,'Gece Düşüm'!DU28)</f>
        <v>0</v>
      </c>
      <c r="I19" s="2378"/>
      <c r="J19" s="2385">
        <f>IF('Gece Düşüm'!DX28="X",0,'Gece Düşüm'!DW28)</f>
        <v>0</v>
      </c>
      <c r="K19" s="2378"/>
      <c r="L19" s="2385">
        <f>IF('Gece Düşüm'!DZ28="X",0,'Gece Düşüm'!DY28)</f>
        <v>0</v>
      </c>
      <c r="M19" s="2378"/>
      <c r="N19" s="2385">
        <f>IF('Gece Düşüm'!EB28="X",0,'Gece Düşüm'!EA28)</f>
        <v>0</v>
      </c>
      <c r="O19" s="2378"/>
      <c r="P19" s="2385">
        <f>IF('Gece Düşüm'!ED28="X",0,'Gece Düşüm'!EC28)</f>
        <v>0</v>
      </c>
      <c r="Q19" s="2378"/>
      <c r="R19" s="2385">
        <f>IF('Gece Düşüm'!EF28="X",0,'Gece Düşüm'!EE28)</f>
        <v>0</v>
      </c>
      <c r="S19" s="2378"/>
      <c r="T19" s="2385">
        <f>IF('Gece Düşüm'!EH28="X",0,'Gece Düşüm'!EG28)</f>
        <v>0</v>
      </c>
      <c r="U19" s="2378"/>
      <c r="V19" s="2385">
        <f>IF('Gece Düşüm'!EJ28="X",0,'Gece Düşüm'!EI28)</f>
        <v>0</v>
      </c>
      <c r="W19" s="2378"/>
      <c r="X19" s="2385">
        <f>IF('Gece Düşüm'!EL28="X",0,'Gece Düşüm'!EK28)</f>
        <v>0</v>
      </c>
      <c r="Y19" s="2378"/>
      <c r="Z19" s="2385">
        <f>IF('Gece Düşüm'!EN28="X",0,'Gece Düşüm'!EM28)</f>
        <v>0</v>
      </c>
      <c r="AA19" s="2378"/>
      <c r="AB19" s="2385">
        <f>IF('Gece Düşüm'!EP28="X",0,'Gece Düşüm'!EO28)</f>
        <v>0</v>
      </c>
      <c r="AC19" s="2378"/>
      <c r="AD19" s="2385">
        <f>IF('Gece Düşüm'!ER28="X",0,'Gece Düşüm'!EQ28)</f>
        <v>0</v>
      </c>
      <c r="AE19" s="2378"/>
      <c r="AF19" s="2385">
        <f>IF('Gece Düşüm'!ET28="X",0,'Gece Düşüm'!ES28)</f>
        <v>0</v>
      </c>
      <c r="AG19" s="2378"/>
      <c r="AH19" s="2385">
        <f>IF('Gece Düşüm'!EV28="X",0,'Gece Düşüm'!EU28)</f>
        <v>0</v>
      </c>
      <c r="AI19" s="2378"/>
      <c r="AJ19" s="2385">
        <f>IF('Gece Düşüm'!EX28="X",0,'Gece Düşüm'!EW28)</f>
        <v>0</v>
      </c>
      <c r="AK19" s="2378"/>
      <c r="AL19" s="2385">
        <f>IF('Gece Düşüm'!EZ28="X",0,'Gece Düşüm'!EY28)</f>
        <v>0</v>
      </c>
      <c r="AM19" s="2378"/>
      <c r="AN19" s="2385">
        <f>IF('Gece Düşüm'!FB28="X",0,'Gece Düşüm'!FA28)</f>
        <v>0</v>
      </c>
      <c r="AO19" s="2378"/>
      <c r="AP19" s="2385">
        <f>IF('Gece Düşüm'!FD28="X",0,'Gece Düşüm'!FC28)</f>
        <v>0</v>
      </c>
      <c r="AQ19" s="2378"/>
      <c r="AR19" s="2385">
        <f>IF('Gece Düşüm'!FF28="X",0,'Gece Düşüm'!FE28)</f>
        <v>0</v>
      </c>
      <c r="AS19" s="2378"/>
      <c r="AT19" s="2385">
        <f>IF('Gece Düşüm'!FH28="X",0,'Gece Düşüm'!FG28)</f>
        <v>0</v>
      </c>
      <c r="AU19" s="2378"/>
      <c r="AV19" s="2385">
        <f>IF('Gece Düşüm'!FJ28="X",0,'Gece Düşüm'!FI28)</f>
        <v>0</v>
      </c>
      <c r="AW19" s="2378"/>
      <c r="AX19" s="2385">
        <f>IF('Gece Düşüm'!FL28="X",0,'Gece Düşüm'!FK28)</f>
        <v>0</v>
      </c>
      <c r="AY19" s="2378"/>
      <c r="AZ19" s="2385">
        <f>IF('Gece Düşüm'!FN28="X",0,'Gece Düşüm'!FM28)</f>
        <v>0</v>
      </c>
      <c r="BA19" s="2378"/>
      <c r="BB19" s="2385">
        <f>IF('Gece Düşüm'!FP28="X",0,'Gece Düşüm'!FO28)</f>
        <v>0</v>
      </c>
      <c r="BC19" s="2378"/>
      <c r="BD19" s="2385">
        <f>IF('Gece Düşüm'!FR28="X",0,'Gece Düşüm'!FQ28)</f>
        <v>0</v>
      </c>
      <c r="BE19" s="2378"/>
      <c r="BF19" s="2385">
        <f>IF('Gece Düşüm'!FT28="X",0,'Gece Düşüm'!FS28)</f>
        <v>0</v>
      </c>
      <c r="BG19" s="2378"/>
      <c r="BH19" s="2385">
        <f>IF('Gece Düşüm'!FV28="X",0,'Gece Düşüm'!FU28)</f>
        <v>0</v>
      </c>
      <c r="BI19" s="2378"/>
      <c r="BJ19" s="2385">
        <f>IF('Gece Düşüm'!FX28="X",0,'Gece Düşüm'!FW28)</f>
        <v>0</v>
      </c>
      <c r="BK19" s="2378"/>
      <c r="BL19" s="2385">
        <f>IF('Gece Düşüm'!FZ28="X",0,'Gece Düşüm'!FY28)</f>
        <v>0</v>
      </c>
      <c r="BM19" s="2378"/>
      <c r="BN19" s="2385">
        <f>IF('Gece Düşüm'!GB28="X",0,'Gece Düşüm'!GA28)</f>
        <v>0</v>
      </c>
      <c r="BO19" s="2378"/>
      <c r="BP19" s="2385">
        <f>IF('Gece Düşüm'!GD28="X",0,'Gece Düşüm'!GC28)</f>
        <v>0</v>
      </c>
      <c r="BQ19" s="2378"/>
      <c r="BR19" s="2385">
        <f>IF('Gece Düşüm'!GF28="X",0,'Gece Düşüm'!GE28)</f>
        <v>0</v>
      </c>
      <c r="BS19" s="2378"/>
      <c r="BT19" s="2385">
        <f>IF('Gece Düşüm'!GH28="X",0,'Gece Düşüm'!GG28)</f>
        <v>0</v>
      </c>
      <c r="BU19" s="2393"/>
      <c r="CR19" s="1340">
        <v>14</v>
      </c>
    </row>
    <row r="20" spans="1:96" s="1340" customFormat="1" ht="14.25" customHeight="1">
      <c r="A20" s="261"/>
      <c r="B20" s="5146"/>
      <c r="C20" s="1759" t="s">
        <v>8</v>
      </c>
      <c r="D20" s="2390">
        <f>IF('Gece Düşüm'!DR29="X",0,'Gece Düşüm'!DQ29)</f>
        <v>0</v>
      </c>
      <c r="E20" s="2377"/>
      <c r="F20" s="2386">
        <f>IF('Gece Düşüm'!DT29="X",0,'Gece Düşüm'!DS29)</f>
        <v>0</v>
      </c>
      <c r="G20" s="2377"/>
      <c r="H20" s="2386">
        <f>IF('Gece Düşüm'!DV29="X",0,'Gece Düşüm'!DU29)</f>
        <v>0</v>
      </c>
      <c r="I20" s="2377"/>
      <c r="J20" s="2386">
        <f>IF('Gece Düşüm'!DX29="X",0,'Gece Düşüm'!DW29)</f>
        <v>0</v>
      </c>
      <c r="K20" s="2377"/>
      <c r="L20" s="2386">
        <f>IF('Gece Düşüm'!DZ29="X",0,'Gece Düşüm'!DY29)</f>
        <v>0</v>
      </c>
      <c r="M20" s="2377"/>
      <c r="N20" s="2386">
        <f>IF('Gece Düşüm'!EB29="X",0,'Gece Düşüm'!EA29)</f>
        <v>0</v>
      </c>
      <c r="O20" s="2377"/>
      <c r="P20" s="2386">
        <f>IF('Gece Düşüm'!ED29="X",0,'Gece Düşüm'!EC29)</f>
        <v>0</v>
      </c>
      <c r="Q20" s="2377"/>
      <c r="R20" s="2386">
        <f>IF('Gece Düşüm'!EF29="X",0,'Gece Düşüm'!EE29)</f>
        <v>0</v>
      </c>
      <c r="S20" s="2377"/>
      <c r="T20" s="2386">
        <f>IF('Gece Düşüm'!EH29="X",0,'Gece Düşüm'!EG29)</f>
        <v>0</v>
      </c>
      <c r="U20" s="2377"/>
      <c r="V20" s="2386">
        <f>IF('Gece Düşüm'!EJ29="X",0,'Gece Düşüm'!EI29)</f>
        <v>0</v>
      </c>
      <c r="W20" s="2377"/>
      <c r="X20" s="2386">
        <f>IF('Gece Düşüm'!EL29="X",0,'Gece Düşüm'!EK29)</f>
        <v>0</v>
      </c>
      <c r="Y20" s="2377"/>
      <c r="Z20" s="2386">
        <f>IF('Gece Düşüm'!EN29="X",0,'Gece Düşüm'!EM29)</f>
        <v>0</v>
      </c>
      <c r="AA20" s="2377"/>
      <c r="AB20" s="2386">
        <f>IF('Gece Düşüm'!EP29="X",0,'Gece Düşüm'!EO29)</f>
        <v>0</v>
      </c>
      <c r="AC20" s="2377"/>
      <c r="AD20" s="2386">
        <f>IF('Gece Düşüm'!ER29="X",0,'Gece Düşüm'!EQ29)</f>
        <v>0</v>
      </c>
      <c r="AE20" s="2377"/>
      <c r="AF20" s="2386">
        <f>IF('Gece Düşüm'!ET29="X",0,'Gece Düşüm'!ES29)</f>
        <v>0</v>
      </c>
      <c r="AG20" s="2377"/>
      <c r="AH20" s="2386">
        <f>IF('Gece Düşüm'!EV29="X",0,'Gece Düşüm'!EU29)</f>
        <v>0</v>
      </c>
      <c r="AI20" s="2377"/>
      <c r="AJ20" s="2386">
        <f>IF('Gece Düşüm'!EX29="X",0,'Gece Düşüm'!EW29)</f>
        <v>0</v>
      </c>
      <c r="AK20" s="2377"/>
      <c r="AL20" s="2386">
        <f>IF('Gece Düşüm'!EZ29="X",0,'Gece Düşüm'!EY29)</f>
        <v>0</v>
      </c>
      <c r="AM20" s="2377"/>
      <c r="AN20" s="2386">
        <f>IF('Gece Düşüm'!FB29="X",0,'Gece Düşüm'!FA29)</f>
        <v>0</v>
      </c>
      <c r="AO20" s="2377"/>
      <c r="AP20" s="2386">
        <f>IF('Gece Düşüm'!FD29="X",0,'Gece Düşüm'!FC29)</f>
        <v>0</v>
      </c>
      <c r="AQ20" s="2377"/>
      <c r="AR20" s="2386">
        <f>IF('Gece Düşüm'!FF29="X",0,'Gece Düşüm'!FE29)</f>
        <v>0</v>
      </c>
      <c r="AS20" s="2377"/>
      <c r="AT20" s="2386">
        <f>IF('Gece Düşüm'!FH29="X",0,'Gece Düşüm'!FG29)</f>
        <v>0</v>
      </c>
      <c r="AU20" s="2377"/>
      <c r="AV20" s="2386">
        <f>IF('Gece Düşüm'!FJ29="X",0,'Gece Düşüm'!FI29)</f>
        <v>0</v>
      </c>
      <c r="AW20" s="2377"/>
      <c r="AX20" s="2386">
        <f>IF('Gece Düşüm'!FL29="X",0,'Gece Düşüm'!FK29)</f>
        <v>0</v>
      </c>
      <c r="AY20" s="2377"/>
      <c r="AZ20" s="2386">
        <f>IF('Gece Düşüm'!FN29="X",0,'Gece Düşüm'!FM29)</f>
        <v>0</v>
      </c>
      <c r="BA20" s="2377"/>
      <c r="BB20" s="2386">
        <f>IF('Gece Düşüm'!FP29="X",0,'Gece Düşüm'!FO29)</f>
        <v>0</v>
      </c>
      <c r="BC20" s="2377"/>
      <c r="BD20" s="2386">
        <f>IF('Gece Düşüm'!FR29="X",0,'Gece Düşüm'!FQ29)</f>
        <v>0</v>
      </c>
      <c r="BE20" s="2377"/>
      <c r="BF20" s="2386">
        <f>IF('Gece Düşüm'!FT29="X",0,'Gece Düşüm'!FS29)</f>
        <v>0</v>
      </c>
      <c r="BG20" s="2377"/>
      <c r="BH20" s="2386">
        <f>IF('Gece Düşüm'!FV29="X",0,'Gece Düşüm'!FU29)</f>
        <v>0</v>
      </c>
      <c r="BI20" s="2377"/>
      <c r="BJ20" s="2386">
        <f>IF('Gece Düşüm'!FX29="X",0,'Gece Düşüm'!FW29)</f>
        <v>0</v>
      </c>
      <c r="BK20" s="2377"/>
      <c r="BL20" s="2386">
        <f>IF('Gece Düşüm'!FZ29="X",0,'Gece Düşüm'!FY29)</f>
        <v>0</v>
      </c>
      <c r="BM20" s="2377"/>
      <c r="BN20" s="2386">
        <f>IF('Gece Düşüm'!GB29="X",0,'Gece Düşüm'!GA29)</f>
        <v>0</v>
      </c>
      <c r="BO20" s="2377"/>
      <c r="BP20" s="2386">
        <f>IF('Gece Düşüm'!GD29="X",0,'Gece Düşüm'!GC29)</f>
        <v>0</v>
      </c>
      <c r="BQ20" s="2377"/>
      <c r="BR20" s="2386">
        <f>IF('Gece Düşüm'!GF29="X",0,'Gece Düşüm'!GE29)</f>
        <v>0</v>
      </c>
      <c r="BS20" s="2377"/>
      <c r="BT20" s="2386">
        <f>IF('Gece Düşüm'!GH29="X",0,'Gece Düşüm'!GG29)</f>
        <v>0</v>
      </c>
      <c r="BU20" s="2391"/>
      <c r="CR20" s="1340">
        <v>15</v>
      </c>
    </row>
    <row r="21" spans="1:96" s="1340" customFormat="1" ht="14.25" customHeight="1">
      <c r="A21" s="261"/>
      <c r="B21" s="5145" t="str">
        <f>'Gece Düşüm'!DO30</f>
        <v/>
      </c>
      <c r="C21" s="1760" t="s">
        <v>7</v>
      </c>
      <c r="D21" s="2392">
        <f>IF('Gece Düşüm'!DR30="X",0,'Gece Düşüm'!DQ30)</f>
        <v>0</v>
      </c>
      <c r="E21" s="2378"/>
      <c r="F21" s="2385">
        <f>IF('Gece Düşüm'!DT30="X",0,'Gece Düşüm'!DS30)</f>
        <v>0</v>
      </c>
      <c r="G21" s="2378"/>
      <c r="H21" s="2385">
        <f>IF('Gece Düşüm'!DV30="X",0,'Gece Düşüm'!DU30)</f>
        <v>0</v>
      </c>
      <c r="I21" s="2378"/>
      <c r="J21" s="2385">
        <f>IF('Gece Düşüm'!DX30="X",0,'Gece Düşüm'!DW30)</f>
        <v>0</v>
      </c>
      <c r="K21" s="2378"/>
      <c r="L21" s="2385">
        <f>IF('Gece Düşüm'!DZ30="X",0,'Gece Düşüm'!DY30)</f>
        <v>0</v>
      </c>
      <c r="M21" s="2378"/>
      <c r="N21" s="2385">
        <f>IF('Gece Düşüm'!EB30="X",0,'Gece Düşüm'!EA30)</f>
        <v>0</v>
      </c>
      <c r="O21" s="2378"/>
      <c r="P21" s="2385">
        <f>IF('Gece Düşüm'!ED30="X",0,'Gece Düşüm'!EC30)</f>
        <v>0</v>
      </c>
      <c r="Q21" s="2378"/>
      <c r="R21" s="2385">
        <f>IF('Gece Düşüm'!EF30="X",0,'Gece Düşüm'!EE30)</f>
        <v>0</v>
      </c>
      <c r="S21" s="2378"/>
      <c r="T21" s="2385">
        <f>IF('Gece Düşüm'!EH30="X",0,'Gece Düşüm'!EG30)</f>
        <v>0</v>
      </c>
      <c r="U21" s="2378"/>
      <c r="V21" s="2385">
        <f>IF('Gece Düşüm'!EJ30="X",0,'Gece Düşüm'!EI30)</f>
        <v>0</v>
      </c>
      <c r="W21" s="2378"/>
      <c r="X21" s="2385">
        <f>IF('Gece Düşüm'!EL30="X",0,'Gece Düşüm'!EK30)</f>
        <v>0</v>
      </c>
      <c r="Y21" s="2378"/>
      <c r="Z21" s="2385">
        <f>IF('Gece Düşüm'!EN30="X",0,'Gece Düşüm'!EM30)</f>
        <v>0</v>
      </c>
      <c r="AA21" s="2378"/>
      <c r="AB21" s="2385">
        <f>IF('Gece Düşüm'!EP30="X",0,'Gece Düşüm'!EO30)</f>
        <v>0</v>
      </c>
      <c r="AC21" s="2378"/>
      <c r="AD21" s="2385">
        <f>IF('Gece Düşüm'!ER30="X",0,'Gece Düşüm'!EQ30)</f>
        <v>0</v>
      </c>
      <c r="AE21" s="2378"/>
      <c r="AF21" s="2385">
        <f>IF('Gece Düşüm'!ET30="X",0,'Gece Düşüm'!ES30)</f>
        <v>0</v>
      </c>
      <c r="AG21" s="2378"/>
      <c r="AH21" s="2385">
        <f>IF('Gece Düşüm'!EV30="X",0,'Gece Düşüm'!EU30)</f>
        <v>0</v>
      </c>
      <c r="AI21" s="2378"/>
      <c r="AJ21" s="2385">
        <f>IF('Gece Düşüm'!EX30="X",0,'Gece Düşüm'!EW30)</f>
        <v>0</v>
      </c>
      <c r="AK21" s="2378"/>
      <c r="AL21" s="2385">
        <f>IF('Gece Düşüm'!EZ30="X",0,'Gece Düşüm'!EY30)</f>
        <v>0</v>
      </c>
      <c r="AM21" s="2378"/>
      <c r="AN21" s="2385">
        <f>IF('Gece Düşüm'!FB30="X",0,'Gece Düşüm'!FA30)</f>
        <v>0</v>
      </c>
      <c r="AO21" s="2378"/>
      <c r="AP21" s="2385">
        <f>IF('Gece Düşüm'!FD30="X",0,'Gece Düşüm'!FC30)</f>
        <v>0</v>
      </c>
      <c r="AQ21" s="2378"/>
      <c r="AR21" s="2385">
        <f>IF('Gece Düşüm'!FF30="X",0,'Gece Düşüm'!FE30)</f>
        <v>0</v>
      </c>
      <c r="AS21" s="2378"/>
      <c r="AT21" s="2385">
        <f>IF('Gece Düşüm'!FH30="X",0,'Gece Düşüm'!FG30)</f>
        <v>0</v>
      </c>
      <c r="AU21" s="2378"/>
      <c r="AV21" s="2385">
        <f>IF('Gece Düşüm'!FJ30="X",0,'Gece Düşüm'!FI30)</f>
        <v>0</v>
      </c>
      <c r="AW21" s="2378"/>
      <c r="AX21" s="2385">
        <f>IF('Gece Düşüm'!FL30="X",0,'Gece Düşüm'!FK30)</f>
        <v>0</v>
      </c>
      <c r="AY21" s="2378"/>
      <c r="AZ21" s="2385">
        <f>IF('Gece Düşüm'!FN30="X",0,'Gece Düşüm'!FM30)</f>
        <v>0</v>
      </c>
      <c r="BA21" s="2378"/>
      <c r="BB21" s="2385">
        <f>IF('Gece Düşüm'!FP30="X",0,'Gece Düşüm'!FO30)</f>
        <v>0</v>
      </c>
      <c r="BC21" s="2378"/>
      <c r="BD21" s="2385">
        <f>IF('Gece Düşüm'!FR30="X",0,'Gece Düşüm'!FQ30)</f>
        <v>0</v>
      </c>
      <c r="BE21" s="2378"/>
      <c r="BF21" s="2385">
        <f>IF('Gece Düşüm'!FT30="X",0,'Gece Düşüm'!FS30)</f>
        <v>0</v>
      </c>
      <c r="BG21" s="2378"/>
      <c r="BH21" s="2385">
        <f>IF('Gece Düşüm'!FV30="X",0,'Gece Düşüm'!FU30)</f>
        <v>0</v>
      </c>
      <c r="BI21" s="2378"/>
      <c r="BJ21" s="2385">
        <f>IF('Gece Düşüm'!FX30="X",0,'Gece Düşüm'!FW30)</f>
        <v>0</v>
      </c>
      <c r="BK21" s="2378"/>
      <c r="BL21" s="2385">
        <f>IF('Gece Düşüm'!FZ30="X",0,'Gece Düşüm'!FY30)</f>
        <v>0</v>
      </c>
      <c r="BM21" s="2378"/>
      <c r="BN21" s="2385">
        <f>IF('Gece Düşüm'!GB30="X",0,'Gece Düşüm'!GA30)</f>
        <v>0</v>
      </c>
      <c r="BO21" s="2378"/>
      <c r="BP21" s="2385">
        <f>IF('Gece Düşüm'!GD30="X",0,'Gece Düşüm'!GC30)</f>
        <v>0</v>
      </c>
      <c r="BQ21" s="2378"/>
      <c r="BR21" s="2385">
        <f>IF('Gece Düşüm'!GF30="X",0,'Gece Düşüm'!GE30)</f>
        <v>0</v>
      </c>
      <c r="BS21" s="2378"/>
      <c r="BT21" s="2385">
        <f>IF('Gece Düşüm'!GH30="X",0,'Gece Düşüm'!GG30)</f>
        <v>0</v>
      </c>
      <c r="BU21" s="2393"/>
      <c r="BW21" s="5104" t="s">
        <v>220</v>
      </c>
      <c r="BX21" s="5104"/>
      <c r="BY21" s="5104"/>
      <c r="BZ21" s="5104"/>
      <c r="CA21" s="5104"/>
      <c r="CB21" s="5104"/>
      <c r="CC21" s="5104"/>
      <c r="CD21" s="5104"/>
      <c r="CE21" s="5104"/>
      <c r="CR21" s="1340">
        <v>16</v>
      </c>
    </row>
    <row r="22" spans="1:96" s="1340" customFormat="1" ht="14.25" customHeight="1">
      <c r="A22" s="261"/>
      <c r="B22" s="5146"/>
      <c r="C22" s="1759" t="s">
        <v>8</v>
      </c>
      <c r="D22" s="2390">
        <f>IF('Gece Düşüm'!DR31="X",0,'Gece Düşüm'!DQ31)</f>
        <v>0</v>
      </c>
      <c r="E22" s="2377"/>
      <c r="F22" s="2386">
        <f>IF('Gece Düşüm'!DT31="X",0,'Gece Düşüm'!DS31)</f>
        <v>0</v>
      </c>
      <c r="G22" s="2377"/>
      <c r="H22" s="2386">
        <f>IF('Gece Düşüm'!DV31="X",0,'Gece Düşüm'!DU31)</f>
        <v>0</v>
      </c>
      <c r="I22" s="2377"/>
      <c r="J22" s="2386">
        <f>IF('Gece Düşüm'!DX31="X",0,'Gece Düşüm'!DW31)</f>
        <v>0</v>
      </c>
      <c r="K22" s="2377"/>
      <c r="L22" s="2386">
        <f>IF('Gece Düşüm'!DZ31="X",0,'Gece Düşüm'!DY31)</f>
        <v>0</v>
      </c>
      <c r="M22" s="2377"/>
      <c r="N22" s="2386">
        <f>IF('Gece Düşüm'!EB31="X",0,'Gece Düşüm'!EA31)</f>
        <v>0</v>
      </c>
      <c r="O22" s="2377"/>
      <c r="P22" s="2386">
        <f>IF('Gece Düşüm'!ED31="X",0,'Gece Düşüm'!EC31)</f>
        <v>0</v>
      </c>
      <c r="Q22" s="2377"/>
      <c r="R22" s="2386">
        <f>IF('Gece Düşüm'!EF31="X",0,'Gece Düşüm'!EE31)</f>
        <v>0</v>
      </c>
      <c r="S22" s="2377"/>
      <c r="T22" s="2386">
        <f>IF('Gece Düşüm'!EH31="X",0,'Gece Düşüm'!EG31)</f>
        <v>0</v>
      </c>
      <c r="U22" s="2377"/>
      <c r="V22" s="2386">
        <f>IF('Gece Düşüm'!EJ31="X",0,'Gece Düşüm'!EI31)</f>
        <v>0</v>
      </c>
      <c r="W22" s="2377"/>
      <c r="X22" s="2386">
        <f>IF('Gece Düşüm'!EL31="X",0,'Gece Düşüm'!EK31)</f>
        <v>0</v>
      </c>
      <c r="Y22" s="2377"/>
      <c r="Z22" s="2386">
        <f>IF('Gece Düşüm'!EN31="X",0,'Gece Düşüm'!EM31)</f>
        <v>0</v>
      </c>
      <c r="AA22" s="2377"/>
      <c r="AB22" s="2386">
        <f>IF('Gece Düşüm'!EP31="X",0,'Gece Düşüm'!EO31)</f>
        <v>0</v>
      </c>
      <c r="AC22" s="2377"/>
      <c r="AD22" s="2386">
        <f>IF('Gece Düşüm'!ER31="X",0,'Gece Düşüm'!EQ31)</f>
        <v>0</v>
      </c>
      <c r="AE22" s="2377"/>
      <c r="AF22" s="2386">
        <f>IF('Gece Düşüm'!ET31="X",0,'Gece Düşüm'!ES31)</f>
        <v>0</v>
      </c>
      <c r="AG22" s="2377"/>
      <c r="AH22" s="2386">
        <f>IF('Gece Düşüm'!EV31="X",0,'Gece Düşüm'!EU31)</f>
        <v>0</v>
      </c>
      <c r="AI22" s="2377"/>
      <c r="AJ22" s="2386">
        <f>IF('Gece Düşüm'!EX31="X",0,'Gece Düşüm'!EW31)</f>
        <v>0</v>
      </c>
      <c r="AK22" s="2377"/>
      <c r="AL22" s="2386">
        <f>IF('Gece Düşüm'!EZ31="X",0,'Gece Düşüm'!EY31)</f>
        <v>0</v>
      </c>
      <c r="AM22" s="2377"/>
      <c r="AN22" s="2386">
        <f>IF('Gece Düşüm'!FB31="X",0,'Gece Düşüm'!FA31)</f>
        <v>0</v>
      </c>
      <c r="AO22" s="2377"/>
      <c r="AP22" s="2386">
        <f>IF('Gece Düşüm'!FD31="X",0,'Gece Düşüm'!FC31)</f>
        <v>0</v>
      </c>
      <c r="AQ22" s="2377"/>
      <c r="AR22" s="2386">
        <f>IF('Gece Düşüm'!FF31="X",0,'Gece Düşüm'!FE31)</f>
        <v>0</v>
      </c>
      <c r="AS22" s="2377"/>
      <c r="AT22" s="2386">
        <f>IF('Gece Düşüm'!FH31="X",0,'Gece Düşüm'!FG31)</f>
        <v>0</v>
      </c>
      <c r="AU22" s="2377"/>
      <c r="AV22" s="2386">
        <f>IF('Gece Düşüm'!FJ31="X",0,'Gece Düşüm'!FI31)</f>
        <v>0</v>
      </c>
      <c r="AW22" s="2377"/>
      <c r="AX22" s="2386">
        <f>IF('Gece Düşüm'!FL31="X",0,'Gece Düşüm'!FK31)</f>
        <v>0</v>
      </c>
      <c r="AY22" s="2377"/>
      <c r="AZ22" s="2386">
        <f>IF('Gece Düşüm'!FN31="X",0,'Gece Düşüm'!FM31)</f>
        <v>0</v>
      </c>
      <c r="BA22" s="2377"/>
      <c r="BB22" s="2386">
        <f>IF('Gece Düşüm'!FP31="X",0,'Gece Düşüm'!FO31)</f>
        <v>0</v>
      </c>
      <c r="BC22" s="2377"/>
      <c r="BD22" s="2386">
        <f>IF('Gece Düşüm'!FR31="X",0,'Gece Düşüm'!FQ31)</f>
        <v>0</v>
      </c>
      <c r="BE22" s="2377"/>
      <c r="BF22" s="2386">
        <f>IF('Gece Düşüm'!FT31="X",0,'Gece Düşüm'!FS31)</f>
        <v>0</v>
      </c>
      <c r="BG22" s="2377"/>
      <c r="BH22" s="2386">
        <f>IF('Gece Düşüm'!FV31="X",0,'Gece Düşüm'!FU31)</f>
        <v>0</v>
      </c>
      <c r="BI22" s="2377"/>
      <c r="BJ22" s="2386">
        <f>IF('Gece Düşüm'!FX31="X",0,'Gece Düşüm'!FW31)</f>
        <v>0</v>
      </c>
      <c r="BK22" s="2377"/>
      <c r="BL22" s="2386">
        <f>IF('Gece Düşüm'!FZ31="X",0,'Gece Düşüm'!FY31)</f>
        <v>0</v>
      </c>
      <c r="BM22" s="2377"/>
      <c r="BN22" s="2386">
        <f>IF('Gece Düşüm'!GB31="X",0,'Gece Düşüm'!GA31)</f>
        <v>0</v>
      </c>
      <c r="BO22" s="2377"/>
      <c r="BP22" s="2386">
        <f>IF('Gece Düşüm'!GD31="X",0,'Gece Düşüm'!GC31)</f>
        <v>0</v>
      </c>
      <c r="BQ22" s="2377"/>
      <c r="BR22" s="2386">
        <f>IF('Gece Düşüm'!GF31="X",0,'Gece Düşüm'!GE31)</f>
        <v>0</v>
      </c>
      <c r="BS22" s="2377"/>
      <c r="BT22" s="2386">
        <f>IF('Gece Düşüm'!GH31="X",0,'Gece Düşüm'!GG31)</f>
        <v>0</v>
      </c>
      <c r="BU22" s="2391"/>
      <c r="BW22" s="5104"/>
      <c r="BX22" s="5104"/>
      <c r="BY22" s="5104"/>
      <c r="BZ22" s="5104"/>
      <c r="CA22" s="5104"/>
      <c r="CB22" s="5104"/>
      <c r="CC22" s="5104"/>
      <c r="CD22" s="5104"/>
      <c r="CE22" s="5104"/>
      <c r="CR22" s="1340">
        <v>17</v>
      </c>
    </row>
    <row r="23" spans="1:96" s="1340" customFormat="1" ht="14.25" customHeight="1">
      <c r="A23" s="261"/>
      <c r="B23" s="5145" t="str">
        <f>'Gece Düşüm'!DO32</f>
        <v/>
      </c>
      <c r="C23" s="1760" t="s">
        <v>7</v>
      </c>
      <c r="D23" s="2392">
        <f>IF('Gece Düşüm'!DR32="X",0,'Gece Düşüm'!DQ32)</f>
        <v>0</v>
      </c>
      <c r="E23" s="2378"/>
      <c r="F23" s="2385">
        <f>IF('Gece Düşüm'!DT32="X",0,'Gece Düşüm'!DS32)</f>
        <v>0</v>
      </c>
      <c r="G23" s="2378"/>
      <c r="H23" s="2385">
        <f>IF('Gece Düşüm'!DV32="X",0,'Gece Düşüm'!DU32)</f>
        <v>0</v>
      </c>
      <c r="I23" s="2378"/>
      <c r="J23" s="2385">
        <f>IF('Gece Düşüm'!DX32="X",0,'Gece Düşüm'!DW32)</f>
        <v>0</v>
      </c>
      <c r="K23" s="2378"/>
      <c r="L23" s="2385">
        <f>IF('Gece Düşüm'!DZ32="X",0,'Gece Düşüm'!DY32)</f>
        <v>0</v>
      </c>
      <c r="M23" s="2378"/>
      <c r="N23" s="2385">
        <f>IF('Gece Düşüm'!EB32="X",0,'Gece Düşüm'!EA32)</f>
        <v>0</v>
      </c>
      <c r="O23" s="2378"/>
      <c r="P23" s="2385">
        <f>IF('Gece Düşüm'!ED32="X",0,'Gece Düşüm'!EC32)</f>
        <v>0</v>
      </c>
      <c r="Q23" s="2378"/>
      <c r="R23" s="2385">
        <f>IF('Gece Düşüm'!EF32="X",0,'Gece Düşüm'!EE32)</f>
        <v>0</v>
      </c>
      <c r="S23" s="2378"/>
      <c r="T23" s="2385">
        <f>IF('Gece Düşüm'!EH32="X",0,'Gece Düşüm'!EG32)</f>
        <v>0</v>
      </c>
      <c r="U23" s="2378"/>
      <c r="V23" s="2385">
        <f>IF('Gece Düşüm'!EJ32="X",0,'Gece Düşüm'!EI32)</f>
        <v>0</v>
      </c>
      <c r="W23" s="2378"/>
      <c r="X23" s="2385">
        <f>IF('Gece Düşüm'!EL32="X",0,'Gece Düşüm'!EK32)</f>
        <v>0</v>
      </c>
      <c r="Y23" s="2378"/>
      <c r="Z23" s="2385">
        <f>IF('Gece Düşüm'!EN32="X",0,'Gece Düşüm'!EM32)</f>
        <v>0</v>
      </c>
      <c r="AA23" s="2378"/>
      <c r="AB23" s="2385">
        <f>IF('Gece Düşüm'!EP32="X",0,'Gece Düşüm'!EO32)</f>
        <v>0</v>
      </c>
      <c r="AC23" s="2378"/>
      <c r="AD23" s="2385">
        <f>IF('Gece Düşüm'!ER32="X",0,'Gece Düşüm'!EQ32)</f>
        <v>0</v>
      </c>
      <c r="AE23" s="2378"/>
      <c r="AF23" s="2385">
        <f>IF('Gece Düşüm'!ET32="X",0,'Gece Düşüm'!ES32)</f>
        <v>0</v>
      </c>
      <c r="AG23" s="2378"/>
      <c r="AH23" s="2385">
        <f>IF('Gece Düşüm'!EV32="X",0,'Gece Düşüm'!EU32)</f>
        <v>0</v>
      </c>
      <c r="AI23" s="2378"/>
      <c r="AJ23" s="2385">
        <f>IF('Gece Düşüm'!EX32="X",0,'Gece Düşüm'!EW32)</f>
        <v>0</v>
      </c>
      <c r="AK23" s="2378"/>
      <c r="AL23" s="2385">
        <f>IF('Gece Düşüm'!EZ32="X",0,'Gece Düşüm'!EY32)</f>
        <v>0</v>
      </c>
      <c r="AM23" s="2378"/>
      <c r="AN23" s="2385">
        <f>IF('Gece Düşüm'!FB32="X",0,'Gece Düşüm'!FA32)</f>
        <v>0</v>
      </c>
      <c r="AO23" s="2378"/>
      <c r="AP23" s="2385">
        <f>IF('Gece Düşüm'!FD32="X",0,'Gece Düşüm'!FC32)</f>
        <v>0</v>
      </c>
      <c r="AQ23" s="2378"/>
      <c r="AR23" s="2385">
        <f>IF('Gece Düşüm'!FF32="X",0,'Gece Düşüm'!FE32)</f>
        <v>0</v>
      </c>
      <c r="AS23" s="2378"/>
      <c r="AT23" s="2385">
        <f>IF('Gece Düşüm'!FH32="X",0,'Gece Düşüm'!FG32)</f>
        <v>0</v>
      </c>
      <c r="AU23" s="2378"/>
      <c r="AV23" s="2385">
        <f>IF('Gece Düşüm'!FJ32="X",0,'Gece Düşüm'!FI32)</f>
        <v>0</v>
      </c>
      <c r="AW23" s="2378"/>
      <c r="AX23" s="2385">
        <f>IF('Gece Düşüm'!FL32="X",0,'Gece Düşüm'!FK32)</f>
        <v>0</v>
      </c>
      <c r="AY23" s="2378"/>
      <c r="AZ23" s="2385">
        <f>IF('Gece Düşüm'!FN32="X",0,'Gece Düşüm'!FM32)</f>
        <v>0</v>
      </c>
      <c r="BA23" s="2378"/>
      <c r="BB23" s="2385">
        <f>IF('Gece Düşüm'!FP32="X",0,'Gece Düşüm'!FO32)</f>
        <v>0</v>
      </c>
      <c r="BC23" s="2378"/>
      <c r="BD23" s="2385">
        <f>IF('Gece Düşüm'!FR32="X",0,'Gece Düşüm'!FQ32)</f>
        <v>0</v>
      </c>
      <c r="BE23" s="2378"/>
      <c r="BF23" s="2385">
        <f>IF('Gece Düşüm'!FT32="X",0,'Gece Düşüm'!FS32)</f>
        <v>0</v>
      </c>
      <c r="BG23" s="2378"/>
      <c r="BH23" s="2385">
        <f>IF('Gece Düşüm'!FV32="X",0,'Gece Düşüm'!FU32)</f>
        <v>0</v>
      </c>
      <c r="BI23" s="2378"/>
      <c r="BJ23" s="2385">
        <f>IF('Gece Düşüm'!FX32="X",0,'Gece Düşüm'!FW32)</f>
        <v>0</v>
      </c>
      <c r="BK23" s="2378"/>
      <c r="BL23" s="2385">
        <f>IF('Gece Düşüm'!FZ32="X",0,'Gece Düşüm'!FY32)</f>
        <v>0</v>
      </c>
      <c r="BM23" s="2378"/>
      <c r="BN23" s="2385">
        <f>IF('Gece Düşüm'!GB32="X",0,'Gece Düşüm'!GA32)</f>
        <v>0</v>
      </c>
      <c r="BO23" s="2378"/>
      <c r="BP23" s="2385">
        <f>IF('Gece Düşüm'!GD32="X",0,'Gece Düşüm'!GC32)</f>
        <v>0</v>
      </c>
      <c r="BQ23" s="2378"/>
      <c r="BR23" s="2385">
        <f>IF('Gece Düşüm'!GF32="X",0,'Gece Düşüm'!GE32)</f>
        <v>0</v>
      </c>
      <c r="BS23" s="2378"/>
      <c r="BT23" s="2385">
        <f>IF('Gece Düşüm'!GH32="X",0,'Gece Düşüm'!GG32)</f>
        <v>0</v>
      </c>
      <c r="BU23" s="2393"/>
      <c r="BW23" s="5151" t="s">
        <v>373</v>
      </c>
      <c r="BX23" s="5152"/>
      <c r="BY23" s="5152"/>
      <c r="BZ23" s="5152"/>
      <c r="CA23" s="5152"/>
      <c r="CB23" s="5152"/>
      <c r="CC23" s="5152"/>
      <c r="CD23" s="5152"/>
      <c r="CE23" s="5152"/>
      <c r="CR23" s="1340">
        <v>18</v>
      </c>
    </row>
    <row r="24" spans="1:96" s="1340" customFormat="1" ht="14.25" customHeight="1">
      <c r="A24" s="261"/>
      <c r="B24" s="5146"/>
      <c r="C24" s="1759" t="s">
        <v>8</v>
      </c>
      <c r="D24" s="2390">
        <f>IF('Gece Düşüm'!DR33="X",0,'Gece Düşüm'!DQ33)</f>
        <v>0</v>
      </c>
      <c r="E24" s="2377"/>
      <c r="F24" s="2386">
        <f>IF('Gece Düşüm'!DT33="X",0,'Gece Düşüm'!DS33)</f>
        <v>0</v>
      </c>
      <c r="G24" s="2377"/>
      <c r="H24" s="2386">
        <f>IF('Gece Düşüm'!DV33="X",0,'Gece Düşüm'!DU33)</f>
        <v>0</v>
      </c>
      <c r="I24" s="2377"/>
      <c r="J24" s="2386">
        <f>IF('Gece Düşüm'!DX33="X",0,'Gece Düşüm'!DW33)</f>
        <v>0</v>
      </c>
      <c r="K24" s="2377"/>
      <c r="L24" s="2386">
        <f>IF('Gece Düşüm'!DZ33="X",0,'Gece Düşüm'!DY33)</f>
        <v>0</v>
      </c>
      <c r="M24" s="2377"/>
      <c r="N24" s="2386">
        <f>IF('Gece Düşüm'!EB33="X",0,'Gece Düşüm'!EA33)</f>
        <v>0</v>
      </c>
      <c r="O24" s="2377"/>
      <c r="P24" s="2386">
        <f>IF('Gece Düşüm'!ED33="X",0,'Gece Düşüm'!EC33)</f>
        <v>0</v>
      </c>
      <c r="Q24" s="2377"/>
      <c r="R24" s="2386">
        <f>IF('Gece Düşüm'!EF33="X",0,'Gece Düşüm'!EE33)</f>
        <v>0</v>
      </c>
      <c r="S24" s="2377"/>
      <c r="T24" s="2386">
        <f>IF('Gece Düşüm'!EH33="X",0,'Gece Düşüm'!EG33)</f>
        <v>0</v>
      </c>
      <c r="U24" s="2377"/>
      <c r="V24" s="2386">
        <f>IF('Gece Düşüm'!EJ33="X",0,'Gece Düşüm'!EI33)</f>
        <v>0</v>
      </c>
      <c r="W24" s="2377"/>
      <c r="X24" s="2386">
        <f>IF('Gece Düşüm'!EL33="X",0,'Gece Düşüm'!EK33)</f>
        <v>0</v>
      </c>
      <c r="Y24" s="2377"/>
      <c r="Z24" s="2386">
        <f>IF('Gece Düşüm'!EN33="X",0,'Gece Düşüm'!EM33)</f>
        <v>0</v>
      </c>
      <c r="AA24" s="2377"/>
      <c r="AB24" s="2386">
        <f>IF('Gece Düşüm'!EP33="X",0,'Gece Düşüm'!EO33)</f>
        <v>0</v>
      </c>
      <c r="AC24" s="2377"/>
      <c r="AD24" s="2386">
        <f>IF('Gece Düşüm'!ER33="X",0,'Gece Düşüm'!EQ33)</f>
        <v>0</v>
      </c>
      <c r="AE24" s="2377"/>
      <c r="AF24" s="2386">
        <f>IF('Gece Düşüm'!ET33="X",0,'Gece Düşüm'!ES33)</f>
        <v>0</v>
      </c>
      <c r="AG24" s="2377"/>
      <c r="AH24" s="2386">
        <f>IF('Gece Düşüm'!EV33="X",0,'Gece Düşüm'!EU33)</f>
        <v>0</v>
      </c>
      <c r="AI24" s="2377"/>
      <c r="AJ24" s="2386">
        <f>IF('Gece Düşüm'!EX33="X",0,'Gece Düşüm'!EW33)</f>
        <v>0</v>
      </c>
      <c r="AK24" s="2377"/>
      <c r="AL24" s="2386">
        <f>IF('Gece Düşüm'!EZ33="X",0,'Gece Düşüm'!EY33)</f>
        <v>0</v>
      </c>
      <c r="AM24" s="2377"/>
      <c r="AN24" s="2386">
        <f>IF('Gece Düşüm'!FB33="X",0,'Gece Düşüm'!FA33)</f>
        <v>0</v>
      </c>
      <c r="AO24" s="2377"/>
      <c r="AP24" s="2386">
        <f>IF('Gece Düşüm'!FD33="X",0,'Gece Düşüm'!FC33)</f>
        <v>0</v>
      </c>
      <c r="AQ24" s="2377"/>
      <c r="AR24" s="2386">
        <f>IF('Gece Düşüm'!FF33="X",0,'Gece Düşüm'!FE33)</f>
        <v>0</v>
      </c>
      <c r="AS24" s="2377"/>
      <c r="AT24" s="2386">
        <f>IF('Gece Düşüm'!FH33="X",0,'Gece Düşüm'!FG33)</f>
        <v>0</v>
      </c>
      <c r="AU24" s="2377"/>
      <c r="AV24" s="2386">
        <f>IF('Gece Düşüm'!FJ33="X",0,'Gece Düşüm'!FI33)</f>
        <v>0</v>
      </c>
      <c r="AW24" s="2377"/>
      <c r="AX24" s="2386">
        <f>IF('Gece Düşüm'!FL33="X",0,'Gece Düşüm'!FK33)</f>
        <v>0</v>
      </c>
      <c r="AY24" s="2377"/>
      <c r="AZ24" s="2386">
        <f>IF('Gece Düşüm'!FN33="X",0,'Gece Düşüm'!FM33)</f>
        <v>0</v>
      </c>
      <c r="BA24" s="2377"/>
      <c r="BB24" s="2386">
        <f>IF('Gece Düşüm'!FP33="X",0,'Gece Düşüm'!FO33)</f>
        <v>0</v>
      </c>
      <c r="BC24" s="2377"/>
      <c r="BD24" s="2386">
        <f>IF('Gece Düşüm'!FR33="X",0,'Gece Düşüm'!FQ33)</f>
        <v>0</v>
      </c>
      <c r="BE24" s="2377"/>
      <c r="BF24" s="2386">
        <f>IF('Gece Düşüm'!FT33="X",0,'Gece Düşüm'!FS33)</f>
        <v>0</v>
      </c>
      <c r="BG24" s="2377"/>
      <c r="BH24" s="2386">
        <f>IF('Gece Düşüm'!FV33="X",0,'Gece Düşüm'!FU33)</f>
        <v>0</v>
      </c>
      <c r="BI24" s="2377"/>
      <c r="BJ24" s="2386">
        <f>IF('Gece Düşüm'!FX33="X",0,'Gece Düşüm'!FW33)</f>
        <v>0</v>
      </c>
      <c r="BK24" s="2377"/>
      <c r="BL24" s="2386">
        <f>IF('Gece Düşüm'!FZ33="X",0,'Gece Düşüm'!FY33)</f>
        <v>0</v>
      </c>
      <c r="BM24" s="2377"/>
      <c r="BN24" s="2386">
        <f>IF('Gece Düşüm'!GB33="X",0,'Gece Düşüm'!GA33)</f>
        <v>0</v>
      </c>
      <c r="BO24" s="2377"/>
      <c r="BP24" s="2386">
        <f>IF('Gece Düşüm'!GD33="X",0,'Gece Düşüm'!GC33)</f>
        <v>0</v>
      </c>
      <c r="BQ24" s="2377"/>
      <c r="BR24" s="2386">
        <f>IF('Gece Düşüm'!GF33="X",0,'Gece Düşüm'!GE33)</f>
        <v>0</v>
      </c>
      <c r="BS24" s="2377"/>
      <c r="BT24" s="2386">
        <f>IF('Gece Düşüm'!GH33="X",0,'Gece Düşüm'!GG33)</f>
        <v>0</v>
      </c>
      <c r="BU24" s="2391"/>
      <c r="BW24" s="5152"/>
      <c r="BX24" s="5152"/>
      <c r="BY24" s="5152"/>
      <c r="BZ24" s="5152"/>
      <c r="CA24" s="5152"/>
      <c r="CB24" s="5152"/>
      <c r="CC24" s="5152"/>
      <c r="CD24" s="5152"/>
      <c r="CE24" s="5152"/>
      <c r="CR24" s="1340">
        <v>19</v>
      </c>
    </row>
    <row r="25" spans="1:96" s="1340" customFormat="1" ht="14.25" customHeight="1">
      <c r="A25" s="261"/>
      <c r="B25" s="5145" t="str">
        <f>'Gece Düşüm'!DO34</f>
        <v/>
      </c>
      <c r="C25" s="1760" t="s">
        <v>7</v>
      </c>
      <c r="D25" s="2392">
        <f>IF('Gece Düşüm'!DR34="X",0,'Gece Düşüm'!DQ34)</f>
        <v>0</v>
      </c>
      <c r="E25" s="2378"/>
      <c r="F25" s="2385">
        <f>IF('Gece Düşüm'!DT34="X",0,'Gece Düşüm'!DS34)</f>
        <v>0</v>
      </c>
      <c r="G25" s="2378"/>
      <c r="H25" s="2385">
        <f>IF('Gece Düşüm'!DV34="X",0,'Gece Düşüm'!DU34)</f>
        <v>0</v>
      </c>
      <c r="I25" s="2378"/>
      <c r="J25" s="2385">
        <f>IF('Gece Düşüm'!DX34="X",0,'Gece Düşüm'!DW34)</f>
        <v>0</v>
      </c>
      <c r="K25" s="2378"/>
      <c r="L25" s="2385">
        <f>IF('Gece Düşüm'!DZ34="X",0,'Gece Düşüm'!DY34)</f>
        <v>0</v>
      </c>
      <c r="M25" s="2378"/>
      <c r="N25" s="2385">
        <f>IF('Gece Düşüm'!EB34="X",0,'Gece Düşüm'!EA34)</f>
        <v>0</v>
      </c>
      <c r="O25" s="2378"/>
      <c r="P25" s="2385">
        <f>IF('Gece Düşüm'!ED34="X",0,'Gece Düşüm'!EC34)</f>
        <v>0</v>
      </c>
      <c r="Q25" s="2378"/>
      <c r="R25" s="2385">
        <f>IF('Gece Düşüm'!EF34="X",0,'Gece Düşüm'!EE34)</f>
        <v>0</v>
      </c>
      <c r="S25" s="2378"/>
      <c r="T25" s="2385">
        <f>IF('Gece Düşüm'!EH34="X",0,'Gece Düşüm'!EG34)</f>
        <v>0</v>
      </c>
      <c r="U25" s="2378"/>
      <c r="V25" s="2385">
        <f>IF('Gece Düşüm'!EJ34="X",0,'Gece Düşüm'!EI34)</f>
        <v>0</v>
      </c>
      <c r="W25" s="2378"/>
      <c r="X25" s="2385">
        <f>IF('Gece Düşüm'!EL34="X",0,'Gece Düşüm'!EK34)</f>
        <v>0</v>
      </c>
      <c r="Y25" s="2378"/>
      <c r="Z25" s="2385">
        <f>IF('Gece Düşüm'!EN34="X",0,'Gece Düşüm'!EM34)</f>
        <v>0</v>
      </c>
      <c r="AA25" s="2378"/>
      <c r="AB25" s="2385">
        <f>IF('Gece Düşüm'!EP34="X",0,'Gece Düşüm'!EO34)</f>
        <v>0</v>
      </c>
      <c r="AC25" s="2378"/>
      <c r="AD25" s="2385">
        <f>IF('Gece Düşüm'!ER34="X",0,'Gece Düşüm'!EQ34)</f>
        <v>0</v>
      </c>
      <c r="AE25" s="2378"/>
      <c r="AF25" s="2385">
        <f>IF('Gece Düşüm'!ET34="X",0,'Gece Düşüm'!ES34)</f>
        <v>0</v>
      </c>
      <c r="AG25" s="2378"/>
      <c r="AH25" s="2385">
        <f>IF('Gece Düşüm'!EV34="X",0,'Gece Düşüm'!EU34)</f>
        <v>0</v>
      </c>
      <c r="AI25" s="2378"/>
      <c r="AJ25" s="2385">
        <f>IF('Gece Düşüm'!EX34="X",0,'Gece Düşüm'!EW34)</f>
        <v>0</v>
      </c>
      <c r="AK25" s="2378"/>
      <c r="AL25" s="2385">
        <f>IF('Gece Düşüm'!EZ34="X",0,'Gece Düşüm'!EY34)</f>
        <v>0</v>
      </c>
      <c r="AM25" s="2378"/>
      <c r="AN25" s="2385">
        <f>IF('Gece Düşüm'!FB34="X",0,'Gece Düşüm'!FA34)</f>
        <v>0</v>
      </c>
      <c r="AO25" s="2378"/>
      <c r="AP25" s="2385">
        <f>IF('Gece Düşüm'!FD34="X",0,'Gece Düşüm'!FC34)</f>
        <v>0</v>
      </c>
      <c r="AQ25" s="2378"/>
      <c r="AR25" s="2385">
        <f>IF('Gece Düşüm'!FF34="X",0,'Gece Düşüm'!FE34)</f>
        <v>0</v>
      </c>
      <c r="AS25" s="2378"/>
      <c r="AT25" s="2385">
        <f>IF('Gece Düşüm'!FH34="X",0,'Gece Düşüm'!FG34)</f>
        <v>0</v>
      </c>
      <c r="AU25" s="2378"/>
      <c r="AV25" s="2385">
        <f>IF('Gece Düşüm'!FJ34="X",0,'Gece Düşüm'!FI34)</f>
        <v>0</v>
      </c>
      <c r="AW25" s="2378"/>
      <c r="AX25" s="2385">
        <f>IF('Gece Düşüm'!FL34="X",0,'Gece Düşüm'!FK34)</f>
        <v>0</v>
      </c>
      <c r="AY25" s="2378"/>
      <c r="AZ25" s="2385">
        <f>IF('Gece Düşüm'!FN34="X",0,'Gece Düşüm'!FM34)</f>
        <v>0</v>
      </c>
      <c r="BA25" s="2378"/>
      <c r="BB25" s="2385">
        <f>IF('Gece Düşüm'!FP34="X",0,'Gece Düşüm'!FO34)</f>
        <v>0</v>
      </c>
      <c r="BC25" s="2378"/>
      <c r="BD25" s="2385">
        <f>IF('Gece Düşüm'!FR34="X",0,'Gece Düşüm'!FQ34)</f>
        <v>0</v>
      </c>
      <c r="BE25" s="2378"/>
      <c r="BF25" s="2385">
        <f>IF('Gece Düşüm'!FT34="X",0,'Gece Düşüm'!FS34)</f>
        <v>0</v>
      </c>
      <c r="BG25" s="2378"/>
      <c r="BH25" s="2385">
        <f>IF('Gece Düşüm'!FV34="X",0,'Gece Düşüm'!FU34)</f>
        <v>0</v>
      </c>
      <c r="BI25" s="2378"/>
      <c r="BJ25" s="2385">
        <f>IF('Gece Düşüm'!FX34="X",0,'Gece Düşüm'!FW34)</f>
        <v>0</v>
      </c>
      <c r="BK25" s="2378"/>
      <c r="BL25" s="2385">
        <f>IF('Gece Düşüm'!FZ34="X",0,'Gece Düşüm'!FY34)</f>
        <v>0</v>
      </c>
      <c r="BM25" s="2378"/>
      <c r="BN25" s="2385">
        <f>IF('Gece Düşüm'!GB34="X",0,'Gece Düşüm'!GA34)</f>
        <v>0</v>
      </c>
      <c r="BO25" s="2378"/>
      <c r="BP25" s="2385">
        <f>IF('Gece Düşüm'!GD34="X",0,'Gece Düşüm'!GC34)</f>
        <v>0</v>
      </c>
      <c r="BQ25" s="2378"/>
      <c r="BR25" s="2385">
        <f>IF('Gece Düşüm'!GF34="X",0,'Gece Düşüm'!GE34)</f>
        <v>0</v>
      </c>
      <c r="BS25" s="2378"/>
      <c r="BT25" s="2385">
        <f>IF('Gece Düşüm'!GH34="X",0,'Gece Düşüm'!GG34)</f>
        <v>0</v>
      </c>
      <c r="BU25" s="2393"/>
      <c r="BW25" s="5152"/>
      <c r="BX25" s="5152"/>
      <c r="BY25" s="5152"/>
      <c r="BZ25" s="5152"/>
      <c r="CA25" s="5152"/>
      <c r="CB25" s="5152"/>
      <c r="CC25" s="5152"/>
      <c r="CD25" s="5152"/>
      <c r="CE25" s="5152"/>
      <c r="CR25" s="1340">
        <v>20</v>
      </c>
    </row>
    <row r="26" spans="1:96" s="1340" customFormat="1" ht="14.25" customHeight="1">
      <c r="A26" s="261"/>
      <c r="B26" s="5146"/>
      <c r="C26" s="1759" t="s">
        <v>8</v>
      </c>
      <c r="D26" s="2390">
        <f>IF('Gece Düşüm'!DR35="X",0,'Gece Düşüm'!DQ35)</f>
        <v>0</v>
      </c>
      <c r="E26" s="2377"/>
      <c r="F26" s="2386">
        <f>IF('Gece Düşüm'!DT35="X",0,'Gece Düşüm'!DS35)</f>
        <v>0</v>
      </c>
      <c r="G26" s="2377"/>
      <c r="H26" s="2386">
        <f>IF('Gece Düşüm'!DV35="X",0,'Gece Düşüm'!DU35)</f>
        <v>0</v>
      </c>
      <c r="I26" s="2377"/>
      <c r="J26" s="2386">
        <f>IF('Gece Düşüm'!DX35="X",0,'Gece Düşüm'!DW35)</f>
        <v>0</v>
      </c>
      <c r="K26" s="2377"/>
      <c r="L26" s="2386">
        <f>IF('Gece Düşüm'!DZ35="X",0,'Gece Düşüm'!DY35)</f>
        <v>0</v>
      </c>
      <c r="M26" s="2377"/>
      <c r="N26" s="2386">
        <f>IF('Gece Düşüm'!EB35="X",0,'Gece Düşüm'!EA35)</f>
        <v>0</v>
      </c>
      <c r="O26" s="2377"/>
      <c r="P26" s="2386">
        <f>IF('Gece Düşüm'!ED35="X",0,'Gece Düşüm'!EC35)</f>
        <v>0</v>
      </c>
      <c r="Q26" s="2377"/>
      <c r="R26" s="2386">
        <f>IF('Gece Düşüm'!EF35="X",0,'Gece Düşüm'!EE35)</f>
        <v>0</v>
      </c>
      <c r="S26" s="2377"/>
      <c r="T26" s="2386">
        <f>IF('Gece Düşüm'!EH35="X",0,'Gece Düşüm'!EG35)</f>
        <v>0</v>
      </c>
      <c r="U26" s="2377"/>
      <c r="V26" s="2386">
        <f>IF('Gece Düşüm'!EJ35="X",0,'Gece Düşüm'!EI35)</f>
        <v>0</v>
      </c>
      <c r="W26" s="2377"/>
      <c r="X26" s="2386">
        <f>IF('Gece Düşüm'!EL35="X",0,'Gece Düşüm'!EK35)</f>
        <v>0</v>
      </c>
      <c r="Y26" s="2377"/>
      <c r="Z26" s="2386">
        <f>IF('Gece Düşüm'!EN35="X",0,'Gece Düşüm'!EM35)</f>
        <v>0</v>
      </c>
      <c r="AA26" s="2377"/>
      <c r="AB26" s="2386">
        <f>IF('Gece Düşüm'!EP35="X",0,'Gece Düşüm'!EO35)</f>
        <v>0</v>
      </c>
      <c r="AC26" s="2377"/>
      <c r="AD26" s="2386">
        <f>IF('Gece Düşüm'!ER35="X",0,'Gece Düşüm'!EQ35)</f>
        <v>0</v>
      </c>
      <c r="AE26" s="2377"/>
      <c r="AF26" s="2386">
        <f>IF('Gece Düşüm'!ET35="X",0,'Gece Düşüm'!ES35)</f>
        <v>0</v>
      </c>
      <c r="AG26" s="2377"/>
      <c r="AH26" s="2386">
        <f>IF('Gece Düşüm'!EV35="X",0,'Gece Düşüm'!EU35)</f>
        <v>0</v>
      </c>
      <c r="AI26" s="2377"/>
      <c r="AJ26" s="2386">
        <f>IF('Gece Düşüm'!EX35="X",0,'Gece Düşüm'!EW35)</f>
        <v>0</v>
      </c>
      <c r="AK26" s="2377"/>
      <c r="AL26" s="2386">
        <f>IF('Gece Düşüm'!EZ35="X",0,'Gece Düşüm'!EY35)</f>
        <v>0</v>
      </c>
      <c r="AM26" s="2377"/>
      <c r="AN26" s="2386">
        <f>IF('Gece Düşüm'!FB35="X",0,'Gece Düşüm'!FA35)</f>
        <v>0</v>
      </c>
      <c r="AO26" s="2377"/>
      <c r="AP26" s="2386">
        <f>IF('Gece Düşüm'!FD35="X",0,'Gece Düşüm'!FC35)</f>
        <v>0</v>
      </c>
      <c r="AQ26" s="2377"/>
      <c r="AR26" s="2386">
        <f>IF('Gece Düşüm'!FF35="X",0,'Gece Düşüm'!FE35)</f>
        <v>0</v>
      </c>
      <c r="AS26" s="2377"/>
      <c r="AT26" s="2386">
        <f>IF('Gece Düşüm'!FH35="X",0,'Gece Düşüm'!FG35)</f>
        <v>0</v>
      </c>
      <c r="AU26" s="2377"/>
      <c r="AV26" s="2386">
        <f>IF('Gece Düşüm'!FJ35="X",0,'Gece Düşüm'!FI35)</f>
        <v>0</v>
      </c>
      <c r="AW26" s="2377"/>
      <c r="AX26" s="2386">
        <f>IF('Gece Düşüm'!FL35="X",0,'Gece Düşüm'!FK35)</f>
        <v>0</v>
      </c>
      <c r="AY26" s="2377"/>
      <c r="AZ26" s="2386">
        <f>IF('Gece Düşüm'!FN35="X",0,'Gece Düşüm'!FM35)</f>
        <v>0</v>
      </c>
      <c r="BA26" s="2377"/>
      <c r="BB26" s="2386">
        <f>IF('Gece Düşüm'!FP35="X",0,'Gece Düşüm'!FO35)</f>
        <v>0</v>
      </c>
      <c r="BC26" s="2377"/>
      <c r="BD26" s="2386">
        <f>IF('Gece Düşüm'!FR35="X",0,'Gece Düşüm'!FQ35)</f>
        <v>0</v>
      </c>
      <c r="BE26" s="2377"/>
      <c r="BF26" s="2386">
        <f>IF('Gece Düşüm'!FT35="X",0,'Gece Düşüm'!FS35)</f>
        <v>0</v>
      </c>
      <c r="BG26" s="2377"/>
      <c r="BH26" s="2386">
        <f>IF('Gece Düşüm'!FV35="X",0,'Gece Düşüm'!FU35)</f>
        <v>0</v>
      </c>
      <c r="BI26" s="2377"/>
      <c r="BJ26" s="2386">
        <f>IF('Gece Düşüm'!FX35="X",0,'Gece Düşüm'!FW35)</f>
        <v>0</v>
      </c>
      <c r="BK26" s="2377"/>
      <c r="BL26" s="2386">
        <f>IF('Gece Düşüm'!FZ35="X",0,'Gece Düşüm'!FY35)</f>
        <v>0</v>
      </c>
      <c r="BM26" s="2377"/>
      <c r="BN26" s="2386">
        <f>IF('Gece Düşüm'!GB35="X",0,'Gece Düşüm'!GA35)</f>
        <v>0</v>
      </c>
      <c r="BO26" s="2377"/>
      <c r="BP26" s="2386">
        <f>IF('Gece Düşüm'!GD35="X",0,'Gece Düşüm'!GC35)</f>
        <v>0</v>
      </c>
      <c r="BQ26" s="2377"/>
      <c r="BR26" s="2386">
        <f>IF('Gece Düşüm'!GF35="X",0,'Gece Düşüm'!GE35)</f>
        <v>0</v>
      </c>
      <c r="BS26" s="2377"/>
      <c r="BT26" s="2386">
        <f>IF('Gece Düşüm'!GH35="X",0,'Gece Düşüm'!GG35)</f>
        <v>0</v>
      </c>
      <c r="BU26" s="2391"/>
      <c r="BW26" s="5152"/>
      <c r="BX26" s="5152"/>
      <c r="BY26" s="5152"/>
      <c r="BZ26" s="5152"/>
      <c r="CA26" s="5152"/>
      <c r="CB26" s="5152"/>
      <c r="CC26" s="5152"/>
      <c r="CD26" s="5152"/>
      <c r="CE26" s="5152"/>
      <c r="CR26" s="1340">
        <v>21</v>
      </c>
    </row>
    <row r="27" spans="1:96" s="1340" customFormat="1" ht="14.25" customHeight="1">
      <c r="A27" s="261"/>
      <c r="B27" s="5145" t="str">
        <f>'Gece Düşüm'!DO36</f>
        <v/>
      </c>
      <c r="C27" s="1760" t="s">
        <v>7</v>
      </c>
      <c r="D27" s="2392">
        <f>IF('Gece Düşüm'!DR36="X",0,'Gece Düşüm'!DQ36)</f>
        <v>0</v>
      </c>
      <c r="E27" s="2378"/>
      <c r="F27" s="2385">
        <f>IF('Gece Düşüm'!DT36="X",0,'Gece Düşüm'!DS36)</f>
        <v>0</v>
      </c>
      <c r="G27" s="2378"/>
      <c r="H27" s="2385">
        <f>IF('Gece Düşüm'!DV36="X",0,'Gece Düşüm'!DU36)</f>
        <v>0</v>
      </c>
      <c r="I27" s="2378"/>
      <c r="J27" s="2385">
        <f>IF('Gece Düşüm'!DX36="X",0,'Gece Düşüm'!DW36)</f>
        <v>0</v>
      </c>
      <c r="K27" s="2378"/>
      <c r="L27" s="2385">
        <f>IF('Gece Düşüm'!DZ36="X",0,'Gece Düşüm'!DY36)</f>
        <v>0</v>
      </c>
      <c r="M27" s="2378"/>
      <c r="N27" s="2385">
        <f>IF('Gece Düşüm'!EB36="X",0,'Gece Düşüm'!EA36)</f>
        <v>0</v>
      </c>
      <c r="O27" s="2378"/>
      <c r="P27" s="2385">
        <f>IF('Gece Düşüm'!ED36="X",0,'Gece Düşüm'!EC36)</f>
        <v>0</v>
      </c>
      <c r="Q27" s="2378"/>
      <c r="R27" s="2385">
        <f>IF('Gece Düşüm'!EF36="X",0,'Gece Düşüm'!EE36)</f>
        <v>0</v>
      </c>
      <c r="S27" s="2378"/>
      <c r="T27" s="2385">
        <f>IF('Gece Düşüm'!EH36="X",0,'Gece Düşüm'!EG36)</f>
        <v>0</v>
      </c>
      <c r="U27" s="2378"/>
      <c r="V27" s="2385">
        <f>IF('Gece Düşüm'!EJ36="X",0,'Gece Düşüm'!EI36)</f>
        <v>0</v>
      </c>
      <c r="W27" s="2378"/>
      <c r="X27" s="2385">
        <f>IF('Gece Düşüm'!EL36="X",0,'Gece Düşüm'!EK36)</f>
        <v>0</v>
      </c>
      <c r="Y27" s="2378"/>
      <c r="Z27" s="2385">
        <f>IF('Gece Düşüm'!EN36="X",0,'Gece Düşüm'!EM36)</f>
        <v>0</v>
      </c>
      <c r="AA27" s="2378"/>
      <c r="AB27" s="2385">
        <f>IF('Gece Düşüm'!EP36="X",0,'Gece Düşüm'!EO36)</f>
        <v>0</v>
      </c>
      <c r="AC27" s="2378"/>
      <c r="AD27" s="2385">
        <f>IF('Gece Düşüm'!ER36="X",0,'Gece Düşüm'!EQ36)</f>
        <v>0</v>
      </c>
      <c r="AE27" s="2378"/>
      <c r="AF27" s="2385">
        <f>IF('Gece Düşüm'!ET36="X",0,'Gece Düşüm'!ES36)</f>
        <v>0</v>
      </c>
      <c r="AG27" s="2378"/>
      <c r="AH27" s="2385">
        <f>IF('Gece Düşüm'!EV36="X",0,'Gece Düşüm'!EU36)</f>
        <v>0</v>
      </c>
      <c r="AI27" s="2378"/>
      <c r="AJ27" s="2385">
        <f>IF('Gece Düşüm'!EX36="X",0,'Gece Düşüm'!EW36)</f>
        <v>0</v>
      </c>
      <c r="AK27" s="2378"/>
      <c r="AL27" s="2385">
        <f>IF('Gece Düşüm'!EZ36="X",0,'Gece Düşüm'!EY36)</f>
        <v>0</v>
      </c>
      <c r="AM27" s="2378"/>
      <c r="AN27" s="2385">
        <f>IF('Gece Düşüm'!FB36="X",0,'Gece Düşüm'!FA36)</f>
        <v>0</v>
      </c>
      <c r="AO27" s="2378"/>
      <c r="AP27" s="2385">
        <f>IF('Gece Düşüm'!FD36="X",0,'Gece Düşüm'!FC36)</f>
        <v>0</v>
      </c>
      <c r="AQ27" s="2378"/>
      <c r="AR27" s="2385">
        <f>IF('Gece Düşüm'!FF36="X",0,'Gece Düşüm'!FE36)</f>
        <v>0</v>
      </c>
      <c r="AS27" s="2378"/>
      <c r="AT27" s="2385">
        <f>IF('Gece Düşüm'!FH36="X",0,'Gece Düşüm'!FG36)</f>
        <v>0</v>
      </c>
      <c r="AU27" s="2378"/>
      <c r="AV27" s="2385">
        <f>IF('Gece Düşüm'!FJ36="X",0,'Gece Düşüm'!FI36)</f>
        <v>0</v>
      </c>
      <c r="AW27" s="2378"/>
      <c r="AX27" s="2385">
        <f>IF('Gece Düşüm'!FL36="X",0,'Gece Düşüm'!FK36)</f>
        <v>0</v>
      </c>
      <c r="AY27" s="2378"/>
      <c r="AZ27" s="2385">
        <f>IF('Gece Düşüm'!FN36="X",0,'Gece Düşüm'!FM36)</f>
        <v>0</v>
      </c>
      <c r="BA27" s="2378"/>
      <c r="BB27" s="2385">
        <f>IF('Gece Düşüm'!FP36="X",0,'Gece Düşüm'!FO36)</f>
        <v>0</v>
      </c>
      <c r="BC27" s="2378"/>
      <c r="BD27" s="2385">
        <f>IF('Gece Düşüm'!FR36="X",0,'Gece Düşüm'!FQ36)</f>
        <v>0</v>
      </c>
      <c r="BE27" s="2378"/>
      <c r="BF27" s="2385">
        <f>IF('Gece Düşüm'!FT36="X",0,'Gece Düşüm'!FS36)</f>
        <v>0</v>
      </c>
      <c r="BG27" s="2378"/>
      <c r="BH27" s="2385">
        <f>IF('Gece Düşüm'!FV36="X",0,'Gece Düşüm'!FU36)</f>
        <v>0</v>
      </c>
      <c r="BI27" s="2378"/>
      <c r="BJ27" s="2385">
        <f>IF('Gece Düşüm'!FX36="X",0,'Gece Düşüm'!FW36)</f>
        <v>0</v>
      </c>
      <c r="BK27" s="2378"/>
      <c r="BL27" s="2385">
        <f>IF('Gece Düşüm'!FZ36="X",0,'Gece Düşüm'!FY36)</f>
        <v>0</v>
      </c>
      <c r="BM27" s="2378"/>
      <c r="BN27" s="2385">
        <f>IF('Gece Düşüm'!GB36="X",0,'Gece Düşüm'!GA36)</f>
        <v>0</v>
      </c>
      <c r="BO27" s="2378"/>
      <c r="BP27" s="2385">
        <f>IF('Gece Düşüm'!GD36="X",0,'Gece Düşüm'!GC36)</f>
        <v>0</v>
      </c>
      <c r="BQ27" s="2378"/>
      <c r="BR27" s="2385">
        <f>IF('Gece Düşüm'!GF36="X",0,'Gece Düşüm'!GE36)</f>
        <v>0</v>
      </c>
      <c r="BS27" s="2378"/>
      <c r="BT27" s="2385">
        <f>IF('Gece Düşüm'!GH36="X",0,'Gece Düşüm'!GG36)</f>
        <v>0</v>
      </c>
      <c r="BU27" s="2393"/>
      <c r="BW27" s="5152"/>
      <c r="BX27" s="5152"/>
      <c r="BY27" s="5152"/>
      <c r="BZ27" s="5152"/>
      <c r="CA27" s="5152"/>
      <c r="CB27" s="5152"/>
      <c r="CC27" s="5152"/>
      <c r="CD27" s="5152"/>
      <c r="CE27" s="5152"/>
      <c r="CR27" s="1340">
        <v>22</v>
      </c>
    </row>
    <row r="28" spans="1:96" s="1340" customFormat="1" ht="14.25" customHeight="1">
      <c r="A28" s="261"/>
      <c r="B28" s="5146"/>
      <c r="C28" s="1759" t="s">
        <v>8</v>
      </c>
      <c r="D28" s="2390">
        <f>IF('Gece Düşüm'!DR37="X",0,'Gece Düşüm'!DQ37)</f>
        <v>0</v>
      </c>
      <c r="E28" s="2377"/>
      <c r="F28" s="2386">
        <f>IF('Gece Düşüm'!DT37="X",0,'Gece Düşüm'!DS37)</f>
        <v>0</v>
      </c>
      <c r="G28" s="2377"/>
      <c r="H28" s="2386">
        <f>IF('Gece Düşüm'!DV37="X",0,'Gece Düşüm'!DU37)</f>
        <v>0</v>
      </c>
      <c r="I28" s="2377"/>
      <c r="J28" s="2386">
        <f>IF('Gece Düşüm'!DX37="X",0,'Gece Düşüm'!DW37)</f>
        <v>0</v>
      </c>
      <c r="K28" s="2377"/>
      <c r="L28" s="2386">
        <f>IF('Gece Düşüm'!DZ37="X",0,'Gece Düşüm'!DY37)</f>
        <v>0</v>
      </c>
      <c r="M28" s="2377"/>
      <c r="N28" s="2386">
        <f>IF('Gece Düşüm'!EB37="X",0,'Gece Düşüm'!EA37)</f>
        <v>0</v>
      </c>
      <c r="O28" s="2377"/>
      <c r="P28" s="2386">
        <f>IF('Gece Düşüm'!ED37="X",0,'Gece Düşüm'!EC37)</f>
        <v>0</v>
      </c>
      <c r="Q28" s="2377"/>
      <c r="R28" s="2386">
        <f>IF('Gece Düşüm'!EF37="X",0,'Gece Düşüm'!EE37)</f>
        <v>0</v>
      </c>
      <c r="S28" s="2377"/>
      <c r="T28" s="2386">
        <f>IF('Gece Düşüm'!EH37="X",0,'Gece Düşüm'!EG37)</f>
        <v>0</v>
      </c>
      <c r="U28" s="2377"/>
      <c r="V28" s="2386">
        <f>IF('Gece Düşüm'!EJ37="X",0,'Gece Düşüm'!EI37)</f>
        <v>0</v>
      </c>
      <c r="W28" s="2377"/>
      <c r="X28" s="2386">
        <f>IF('Gece Düşüm'!EL37="X",0,'Gece Düşüm'!EK37)</f>
        <v>0</v>
      </c>
      <c r="Y28" s="2377"/>
      <c r="Z28" s="2386">
        <f>IF('Gece Düşüm'!EN37="X",0,'Gece Düşüm'!EM37)</f>
        <v>0</v>
      </c>
      <c r="AA28" s="2377"/>
      <c r="AB28" s="2386">
        <f>IF('Gece Düşüm'!EP37="X",0,'Gece Düşüm'!EO37)</f>
        <v>0</v>
      </c>
      <c r="AC28" s="2377"/>
      <c r="AD28" s="2386">
        <f>IF('Gece Düşüm'!ER37="X",0,'Gece Düşüm'!EQ37)</f>
        <v>0</v>
      </c>
      <c r="AE28" s="2377"/>
      <c r="AF28" s="2386">
        <f>IF('Gece Düşüm'!ET37="X",0,'Gece Düşüm'!ES37)</f>
        <v>0</v>
      </c>
      <c r="AG28" s="2377"/>
      <c r="AH28" s="2386">
        <f>IF('Gece Düşüm'!EV37="X",0,'Gece Düşüm'!EU37)</f>
        <v>0</v>
      </c>
      <c r="AI28" s="2377"/>
      <c r="AJ28" s="2386">
        <f>IF('Gece Düşüm'!EX37="X",0,'Gece Düşüm'!EW37)</f>
        <v>0</v>
      </c>
      <c r="AK28" s="2377"/>
      <c r="AL28" s="2386">
        <f>IF('Gece Düşüm'!EZ37="X",0,'Gece Düşüm'!EY37)</f>
        <v>0</v>
      </c>
      <c r="AM28" s="2377"/>
      <c r="AN28" s="2386">
        <f>IF('Gece Düşüm'!FB37="X",0,'Gece Düşüm'!FA37)</f>
        <v>0</v>
      </c>
      <c r="AO28" s="2377"/>
      <c r="AP28" s="2386">
        <f>IF('Gece Düşüm'!FD37="X",0,'Gece Düşüm'!FC37)</f>
        <v>0</v>
      </c>
      <c r="AQ28" s="2377"/>
      <c r="AR28" s="2386">
        <f>IF('Gece Düşüm'!FF37="X",0,'Gece Düşüm'!FE37)</f>
        <v>0</v>
      </c>
      <c r="AS28" s="2377"/>
      <c r="AT28" s="2386">
        <f>IF('Gece Düşüm'!FH37="X",0,'Gece Düşüm'!FG37)</f>
        <v>0</v>
      </c>
      <c r="AU28" s="2377"/>
      <c r="AV28" s="2386">
        <f>IF('Gece Düşüm'!FJ37="X",0,'Gece Düşüm'!FI37)</f>
        <v>0</v>
      </c>
      <c r="AW28" s="2377"/>
      <c r="AX28" s="2386">
        <f>IF('Gece Düşüm'!FL37="X",0,'Gece Düşüm'!FK37)</f>
        <v>0</v>
      </c>
      <c r="AY28" s="2377"/>
      <c r="AZ28" s="2386">
        <f>IF('Gece Düşüm'!FN37="X",0,'Gece Düşüm'!FM37)</f>
        <v>0</v>
      </c>
      <c r="BA28" s="2377"/>
      <c r="BB28" s="2386">
        <f>IF('Gece Düşüm'!FP37="X",0,'Gece Düşüm'!FO37)</f>
        <v>0</v>
      </c>
      <c r="BC28" s="2377"/>
      <c r="BD28" s="2386">
        <f>IF('Gece Düşüm'!FR37="X",0,'Gece Düşüm'!FQ37)</f>
        <v>0</v>
      </c>
      <c r="BE28" s="2377"/>
      <c r="BF28" s="2386">
        <f>IF('Gece Düşüm'!FT37="X",0,'Gece Düşüm'!FS37)</f>
        <v>0</v>
      </c>
      <c r="BG28" s="2377"/>
      <c r="BH28" s="2386">
        <f>IF('Gece Düşüm'!FV37="X",0,'Gece Düşüm'!FU37)</f>
        <v>0</v>
      </c>
      <c r="BI28" s="2377"/>
      <c r="BJ28" s="2386">
        <f>IF('Gece Düşüm'!FX37="X",0,'Gece Düşüm'!FW37)</f>
        <v>0</v>
      </c>
      <c r="BK28" s="2377"/>
      <c r="BL28" s="2386">
        <f>IF('Gece Düşüm'!FZ37="X",0,'Gece Düşüm'!FY37)</f>
        <v>0</v>
      </c>
      <c r="BM28" s="2377"/>
      <c r="BN28" s="2386">
        <f>IF('Gece Düşüm'!GB37="X",0,'Gece Düşüm'!GA37)</f>
        <v>0</v>
      </c>
      <c r="BO28" s="2377"/>
      <c r="BP28" s="2386">
        <f>IF('Gece Düşüm'!GD37="X",0,'Gece Düşüm'!GC37)</f>
        <v>0</v>
      </c>
      <c r="BQ28" s="2377"/>
      <c r="BR28" s="2386">
        <f>IF('Gece Düşüm'!GF37="X",0,'Gece Düşüm'!GE37)</f>
        <v>0</v>
      </c>
      <c r="BS28" s="2377"/>
      <c r="BT28" s="2386">
        <f>IF('Gece Düşüm'!GH37="X",0,'Gece Düşüm'!GG37)</f>
        <v>0</v>
      </c>
      <c r="BU28" s="2391"/>
      <c r="BW28" s="5152"/>
      <c r="BX28" s="5152"/>
      <c r="BY28" s="5152"/>
      <c r="BZ28" s="5152"/>
      <c r="CA28" s="5152"/>
      <c r="CB28" s="5152"/>
      <c r="CC28" s="5152"/>
      <c r="CD28" s="5152"/>
      <c r="CE28" s="5152"/>
      <c r="CR28" s="1340">
        <v>23</v>
      </c>
    </row>
    <row r="29" spans="1:96" s="1340" customFormat="1" ht="14.25" customHeight="1">
      <c r="A29" s="261"/>
      <c r="B29" s="5145" t="str">
        <f>'Gece Düşüm'!DO38</f>
        <v/>
      </c>
      <c r="C29" s="1760" t="s">
        <v>7</v>
      </c>
      <c r="D29" s="2392">
        <f>IF('Gece Düşüm'!DR38="X",0,'Gece Düşüm'!DQ38)</f>
        <v>0</v>
      </c>
      <c r="E29" s="2378"/>
      <c r="F29" s="2385">
        <f>IF('Gece Düşüm'!DT38="X",0,'Gece Düşüm'!DS38)</f>
        <v>0</v>
      </c>
      <c r="G29" s="2378"/>
      <c r="H29" s="2385">
        <f>IF('Gece Düşüm'!DV38="X",0,'Gece Düşüm'!DU38)</f>
        <v>0</v>
      </c>
      <c r="I29" s="2378"/>
      <c r="J29" s="2385">
        <f>IF('Gece Düşüm'!DX38="X",0,'Gece Düşüm'!DW38)</f>
        <v>0</v>
      </c>
      <c r="K29" s="2378"/>
      <c r="L29" s="2385">
        <f>IF('Gece Düşüm'!DZ38="X",0,'Gece Düşüm'!DY38)</f>
        <v>0</v>
      </c>
      <c r="M29" s="2378"/>
      <c r="N29" s="2385">
        <f>IF('Gece Düşüm'!EB38="X",0,'Gece Düşüm'!EA38)</f>
        <v>0</v>
      </c>
      <c r="O29" s="2378"/>
      <c r="P29" s="2385">
        <f>IF('Gece Düşüm'!ED38="X",0,'Gece Düşüm'!EC38)</f>
        <v>0</v>
      </c>
      <c r="Q29" s="2378"/>
      <c r="R29" s="2385">
        <f>IF('Gece Düşüm'!EF38="X",0,'Gece Düşüm'!EE38)</f>
        <v>0</v>
      </c>
      <c r="S29" s="2378"/>
      <c r="T29" s="2385">
        <f>IF('Gece Düşüm'!EH38="X",0,'Gece Düşüm'!EG38)</f>
        <v>0</v>
      </c>
      <c r="U29" s="2378"/>
      <c r="V29" s="2385">
        <f>IF('Gece Düşüm'!EJ38="X",0,'Gece Düşüm'!EI38)</f>
        <v>0</v>
      </c>
      <c r="W29" s="2378"/>
      <c r="X29" s="2385">
        <f>IF('Gece Düşüm'!EL38="X",0,'Gece Düşüm'!EK38)</f>
        <v>0</v>
      </c>
      <c r="Y29" s="2378"/>
      <c r="Z29" s="2385">
        <f>IF('Gece Düşüm'!EN38="X",0,'Gece Düşüm'!EM38)</f>
        <v>0</v>
      </c>
      <c r="AA29" s="2378"/>
      <c r="AB29" s="2385">
        <f>IF('Gece Düşüm'!EP38="X",0,'Gece Düşüm'!EO38)</f>
        <v>0</v>
      </c>
      <c r="AC29" s="2378"/>
      <c r="AD29" s="2385">
        <f>IF('Gece Düşüm'!ER38="X",0,'Gece Düşüm'!EQ38)</f>
        <v>0</v>
      </c>
      <c r="AE29" s="2378"/>
      <c r="AF29" s="2385">
        <f>IF('Gece Düşüm'!ET38="X",0,'Gece Düşüm'!ES38)</f>
        <v>0</v>
      </c>
      <c r="AG29" s="2378"/>
      <c r="AH29" s="2385">
        <f>IF('Gece Düşüm'!EV38="X",0,'Gece Düşüm'!EU38)</f>
        <v>0</v>
      </c>
      <c r="AI29" s="2378"/>
      <c r="AJ29" s="2385">
        <f>IF('Gece Düşüm'!EX38="X",0,'Gece Düşüm'!EW38)</f>
        <v>0</v>
      </c>
      <c r="AK29" s="2378"/>
      <c r="AL29" s="2385">
        <f>IF('Gece Düşüm'!EZ38="X",0,'Gece Düşüm'!EY38)</f>
        <v>0</v>
      </c>
      <c r="AM29" s="2378"/>
      <c r="AN29" s="2385">
        <f>IF('Gece Düşüm'!FB38="X",0,'Gece Düşüm'!FA38)</f>
        <v>0</v>
      </c>
      <c r="AO29" s="2378"/>
      <c r="AP29" s="2385">
        <f>IF('Gece Düşüm'!FD38="X",0,'Gece Düşüm'!FC38)</f>
        <v>0</v>
      </c>
      <c r="AQ29" s="2378"/>
      <c r="AR29" s="2385">
        <f>IF('Gece Düşüm'!FF38="X",0,'Gece Düşüm'!FE38)</f>
        <v>0</v>
      </c>
      <c r="AS29" s="2378"/>
      <c r="AT29" s="2385">
        <f>IF('Gece Düşüm'!FH38="X",0,'Gece Düşüm'!FG38)</f>
        <v>0</v>
      </c>
      <c r="AU29" s="2378"/>
      <c r="AV29" s="2385">
        <f>IF('Gece Düşüm'!FJ38="X",0,'Gece Düşüm'!FI38)</f>
        <v>0</v>
      </c>
      <c r="AW29" s="2378"/>
      <c r="AX29" s="2385">
        <f>IF('Gece Düşüm'!FL38="X",0,'Gece Düşüm'!FK38)</f>
        <v>0</v>
      </c>
      <c r="AY29" s="2378"/>
      <c r="AZ29" s="2385">
        <f>IF('Gece Düşüm'!FN38="X",0,'Gece Düşüm'!FM38)</f>
        <v>0</v>
      </c>
      <c r="BA29" s="2378"/>
      <c r="BB29" s="2385">
        <f>IF('Gece Düşüm'!FP38="X",0,'Gece Düşüm'!FO38)</f>
        <v>0</v>
      </c>
      <c r="BC29" s="2378"/>
      <c r="BD29" s="2385">
        <f>IF('Gece Düşüm'!FR38="X",0,'Gece Düşüm'!FQ38)</f>
        <v>0</v>
      </c>
      <c r="BE29" s="2378"/>
      <c r="BF29" s="2385">
        <f>IF('Gece Düşüm'!FT38="X",0,'Gece Düşüm'!FS38)</f>
        <v>0</v>
      </c>
      <c r="BG29" s="2378"/>
      <c r="BH29" s="2385">
        <f>IF('Gece Düşüm'!FV38="X",0,'Gece Düşüm'!FU38)</f>
        <v>0</v>
      </c>
      <c r="BI29" s="2378"/>
      <c r="BJ29" s="2385">
        <f>IF('Gece Düşüm'!FX38="X",0,'Gece Düşüm'!FW38)</f>
        <v>0</v>
      </c>
      <c r="BK29" s="2378"/>
      <c r="BL29" s="2385">
        <f>IF('Gece Düşüm'!FZ38="X",0,'Gece Düşüm'!FY38)</f>
        <v>0</v>
      </c>
      <c r="BM29" s="2378"/>
      <c r="BN29" s="2385">
        <f>IF('Gece Düşüm'!GB38="X",0,'Gece Düşüm'!GA38)</f>
        <v>0</v>
      </c>
      <c r="BO29" s="2378"/>
      <c r="BP29" s="2385">
        <f>IF('Gece Düşüm'!GD38="X",0,'Gece Düşüm'!GC38)</f>
        <v>0</v>
      </c>
      <c r="BQ29" s="2378"/>
      <c r="BR29" s="2385">
        <f>IF('Gece Düşüm'!GF38="X",0,'Gece Düşüm'!GE38)</f>
        <v>0</v>
      </c>
      <c r="BS29" s="2378"/>
      <c r="BT29" s="2385">
        <f>IF('Gece Düşüm'!GH38="X",0,'Gece Düşüm'!GG38)</f>
        <v>0</v>
      </c>
      <c r="BU29" s="2393"/>
      <c r="BW29" s="5152"/>
      <c r="BX29" s="5152"/>
      <c r="BY29" s="5152"/>
      <c r="BZ29" s="5152"/>
      <c r="CA29" s="5152"/>
      <c r="CB29" s="5152"/>
      <c r="CC29" s="5152"/>
      <c r="CD29" s="5152"/>
      <c r="CE29" s="5152"/>
      <c r="CR29" s="1340">
        <v>24</v>
      </c>
    </row>
    <row r="30" spans="1:96" s="1340" customFormat="1" ht="14.25" customHeight="1">
      <c r="A30" s="261"/>
      <c r="B30" s="5146"/>
      <c r="C30" s="1761" t="s">
        <v>8</v>
      </c>
      <c r="D30" s="2390">
        <f>IF('Gece Düşüm'!DR39="X",0,'Gece Düşüm'!DQ39)</f>
        <v>0</v>
      </c>
      <c r="E30" s="2377"/>
      <c r="F30" s="2386">
        <f>IF('Gece Düşüm'!DT39="X",0,'Gece Düşüm'!DS39)</f>
        <v>0</v>
      </c>
      <c r="G30" s="2377"/>
      <c r="H30" s="2386">
        <f>IF('Gece Düşüm'!DV39="X",0,'Gece Düşüm'!DU39)</f>
        <v>0</v>
      </c>
      <c r="I30" s="2377"/>
      <c r="J30" s="2386">
        <f>IF('Gece Düşüm'!DX39="X",0,'Gece Düşüm'!DW39)</f>
        <v>0</v>
      </c>
      <c r="K30" s="2377"/>
      <c r="L30" s="2386">
        <f>IF('Gece Düşüm'!DZ39="X",0,'Gece Düşüm'!DY39)</f>
        <v>0</v>
      </c>
      <c r="M30" s="2377"/>
      <c r="N30" s="2386">
        <f>IF('Gece Düşüm'!EB39="X",0,'Gece Düşüm'!EA39)</f>
        <v>0</v>
      </c>
      <c r="O30" s="2377"/>
      <c r="P30" s="2386">
        <f>IF('Gece Düşüm'!ED39="X",0,'Gece Düşüm'!EC39)</f>
        <v>0</v>
      </c>
      <c r="Q30" s="2377"/>
      <c r="R30" s="2386">
        <f>IF('Gece Düşüm'!EF39="X",0,'Gece Düşüm'!EE39)</f>
        <v>0</v>
      </c>
      <c r="S30" s="2377"/>
      <c r="T30" s="2386">
        <f>IF('Gece Düşüm'!EH39="X",0,'Gece Düşüm'!EG39)</f>
        <v>0</v>
      </c>
      <c r="U30" s="2377"/>
      <c r="V30" s="2386">
        <f>IF('Gece Düşüm'!EJ39="X",0,'Gece Düşüm'!EI39)</f>
        <v>0</v>
      </c>
      <c r="W30" s="2377"/>
      <c r="X30" s="2386">
        <f>IF('Gece Düşüm'!EL39="X",0,'Gece Düşüm'!EK39)</f>
        <v>0</v>
      </c>
      <c r="Y30" s="2377"/>
      <c r="Z30" s="2386">
        <f>IF('Gece Düşüm'!EN39="X",0,'Gece Düşüm'!EM39)</f>
        <v>0</v>
      </c>
      <c r="AA30" s="2377"/>
      <c r="AB30" s="2386">
        <f>IF('Gece Düşüm'!EP39="X",0,'Gece Düşüm'!EO39)</f>
        <v>0</v>
      </c>
      <c r="AC30" s="2377"/>
      <c r="AD30" s="2386">
        <f>IF('Gece Düşüm'!ER39="X",0,'Gece Düşüm'!EQ39)</f>
        <v>0</v>
      </c>
      <c r="AE30" s="2377"/>
      <c r="AF30" s="2386">
        <f>IF('Gece Düşüm'!ET39="X",0,'Gece Düşüm'!ES39)</f>
        <v>0</v>
      </c>
      <c r="AG30" s="2377"/>
      <c r="AH30" s="2386">
        <f>IF('Gece Düşüm'!EV39="X",0,'Gece Düşüm'!EU39)</f>
        <v>0</v>
      </c>
      <c r="AI30" s="2377"/>
      <c r="AJ30" s="2386">
        <f>IF('Gece Düşüm'!EX39="X",0,'Gece Düşüm'!EW39)</f>
        <v>0</v>
      </c>
      <c r="AK30" s="2377"/>
      <c r="AL30" s="2386">
        <f>IF('Gece Düşüm'!EZ39="X",0,'Gece Düşüm'!EY39)</f>
        <v>0</v>
      </c>
      <c r="AM30" s="2377"/>
      <c r="AN30" s="2386">
        <f>IF('Gece Düşüm'!FB39="X",0,'Gece Düşüm'!FA39)</f>
        <v>0</v>
      </c>
      <c r="AO30" s="2377"/>
      <c r="AP30" s="2386">
        <f>IF('Gece Düşüm'!FD39="X",0,'Gece Düşüm'!FC39)</f>
        <v>0</v>
      </c>
      <c r="AQ30" s="2377"/>
      <c r="AR30" s="2386">
        <f>IF('Gece Düşüm'!FF39="X",0,'Gece Düşüm'!FE39)</f>
        <v>0</v>
      </c>
      <c r="AS30" s="2377"/>
      <c r="AT30" s="2386">
        <f>IF('Gece Düşüm'!FH39="X",0,'Gece Düşüm'!FG39)</f>
        <v>0</v>
      </c>
      <c r="AU30" s="2377"/>
      <c r="AV30" s="2386">
        <f>IF('Gece Düşüm'!FJ39="X",0,'Gece Düşüm'!FI39)</f>
        <v>0</v>
      </c>
      <c r="AW30" s="2377"/>
      <c r="AX30" s="2386">
        <f>IF('Gece Düşüm'!FL39="X",0,'Gece Düşüm'!FK39)</f>
        <v>0</v>
      </c>
      <c r="AY30" s="2377"/>
      <c r="AZ30" s="2386">
        <f>IF('Gece Düşüm'!FN39="X",0,'Gece Düşüm'!FM39)</f>
        <v>0</v>
      </c>
      <c r="BA30" s="2377"/>
      <c r="BB30" s="2386">
        <f>IF('Gece Düşüm'!FP39="X",0,'Gece Düşüm'!FO39)</f>
        <v>0</v>
      </c>
      <c r="BC30" s="2377"/>
      <c r="BD30" s="2386">
        <f>IF('Gece Düşüm'!FR39="X",0,'Gece Düşüm'!FQ39)</f>
        <v>0</v>
      </c>
      <c r="BE30" s="2377"/>
      <c r="BF30" s="2386">
        <f>IF('Gece Düşüm'!FT39="X",0,'Gece Düşüm'!FS39)</f>
        <v>0</v>
      </c>
      <c r="BG30" s="2377"/>
      <c r="BH30" s="2386">
        <f>IF('Gece Düşüm'!FV39="X",0,'Gece Düşüm'!FU39)</f>
        <v>0</v>
      </c>
      <c r="BI30" s="2377"/>
      <c r="BJ30" s="2386">
        <f>IF('Gece Düşüm'!FX39="X",0,'Gece Düşüm'!FW39)</f>
        <v>0</v>
      </c>
      <c r="BK30" s="2377"/>
      <c r="BL30" s="2386">
        <f>IF('Gece Düşüm'!FZ39="X",0,'Gece Düşüm'!FY39)</f>
        <v>0</v>
      </c>
      <c r="BM30" s="2377"/>
      <c r="BN30" s="2386">
        <f>IF('Gece Düşüm'!GB39="X",0,'Gece Düşüm'!GA39)</f>
        <v>0</v>
      </c>
      <c r="BO30" s="2377"/>
      <c r="BP30" s="2386">
        <f>IF('Gece Düşüm'!GD39="X",0,'Gece Düşüm'!GC39)</f>
        <v>0</v>
      </c>
      <c r="BQ30" s="2377"/>
      <c r="BR30" s="2386">
        <f>IF('Gece Düşüm'!GF39="X",0,'Gece Düşüm'!GE39)</f>
        <v>0</v>
      </c>
      <c r="BS30" s="2377"/>
      <c r="BT30" s="2386">
        <f>IF('Gece Düşüm'!GH39="X",0,'Gece Düşüm'!GG39)</f>
        <v>0</v>
      </c>
      <c r="BU30" s="2391"/>
      <c r="BW30" s="5152"/>
      <c r="BX30" s="5152"/>
      <c r="BY30" s="5152"/>
      <c r="BZ30" s="5152"/>
      <c r="CA30" s="5152"/>
      <c r="CB30" s="5152"/>
      <c r="CC30" s="5152"/>
      <c r="CD30" s="5152"/>
      <c r="CE30" s="5152"/>
      <c r="CR30" s="1340">
        <v>25</v>
      </c>
    </row>
    <row r="31" spans="1:96" s="1340" customFormat="1" ht="14.25" customHeight="1">
      <c r="A31" s="261"/>
      <c r="B31" s="5145" t="str">
        <f>'Gece Düşüm'!DO40</f>
        <v/>
      </c>
      <c r="C31" s="1762" t="s">
        <v>7</v>
      </c>
      <c r="D31" s="2392">
        <f>IF('Gece Düşüm'!DR40="X",0,'Gece Düşüm'!DQ40)</f>
        <v>0</v>
      </c>
      <c r="E31" s="2378"/>
      <c r="F31" s="2385">
        <f>IF('Gece Düşüm'!DT40="X",0,'Gece Düşüm'!DS40)</f>
        <v>0</v>
      </c>
      <c r="G31" s="2378"/>
      <c r="H31" s="2385">
        <f>IF('Gece Düşüm'!DV40="X",0,'Gece Düşüm'!DU40)</f>
        <v>0</v>
      </c>
      <c r="I31" s="2378"/>
      <c r="J31" s="2385">
        <f>IF('Gece Düşüm'!DX40="X",0,'Gece Düşüm'!DW40)</f>
        <v>0</v>
      </c>
      <c r="K31" s="2378"/>
      <c r="L31" s="2385">
        <f>IF('Gece Düşüm'!DZ40="X",0,'Gece Düşüm'!DY40)</f>
        <v>0</v>
      </c>
      <c r="M31" s="2378"/>
      <c r="N31" s="2385">
        <f>IF('Gece Düşüm'!EB40="X",0,'Gece Düşüm'!EA40)</f>
        <v>0</v>
      </c>
      <c r="O31" s="2378"/>
      <c r="P31" s="2385">
        <f>IF('Gece Düşüm'!ED40="X",0,'Gece Düşüm'!EC40)</f>
        <v>0</v>
      </c>
      <c r="Q31" s="2378"/>
      <c r="R31" s="2385">
        <f>IF('Gece Düşüm'!EF40="X",0,'Gece Düşüm'!EE40)</f>
        <v>0</v>
      </c>
      <c r="S31" s="2378"/>
      <c r="T31" s="2385">
        <f>IF('Gece Düşüm'!EH40="X",0,'Gece Düşüm'!EG40)</f>
        <v>0</v>
      </c>
      <c r="U31" s="2378"/>
      <c r="V31" s="2385">
        <f>IF('Gece Düşüm'!EJ40="X",0,'Gece Düşüm'!EI40)</f>
        <v>0</v>
      </c>
      <c r="W31" s="2378"/>
      <c r="X31" s="2385">
        <f>IF('Gece Düşüm'!EL40="X",0,'Gece Düşüm'!EK40)</f>
        <v>0</v>
      </c>
      <c r="Y31" s="2378"/>
      <c r="Z31" s="2385">
        <f>IF('Gece Düşüm'!EN40="X",0,'Gece Düşüm'!EM40)</f>
        <v>0</v>
      </c>
      <c r="AA31" s="2378"/>
      <c r="AB31" s="2385">
        <f>IF('Gece Düşüm'!EP40="X",0,'Gece Düşüm'!EO40)</f>
        <v>0</v>
      </c>
      <c r="AC31" s="2378"/>
      <c r="AD31" s="2385">
        <f>IF('Gece Düşüm'!ER40="X",0,'Gece Düşüm'!EQ40)</f>
        <v>0</v>
      </c>
      <c r="AE31" s="2378"/>
      <c r="AF31" s="2385">
        <f>IF('Gece Düşüm'!ET40="X",0,'Gece Düşüm'!ES40)</f>
        <v>0</v>
      </c>
      <c r="AG31" s="2378"/>
      <c r="AH31" s="2385">
        <f>IF('Gece Düşüm'!EV40="X",0,'Gece Düşüm'!EU40)</f>
        <v>0</v>
      </c>
      <c r="AI31" s="2378"/>
      <c r="AJ31" s="2385">
        <f>IF('Gece Düşüm'!EX40="X",0,'Gece Düşüm'!EW40)</f>
        <v>0</v>
      </c>
      <c r="AK31" s="2378"/>
      <c r="AL31" s="2385">
        <f>IF('Gece Düşüm'!EZ40="X",0,'Gece Düşüm'!EY40)</f>
        <v>0</v>
      </c>
      <c r="AM31" s="2378"/>
      <c r="AN31" s="2385">
        <f>IF('Gece Düşüm'!FB40="X",0,'Gece Düşüm'!FA40)</f>
        <v>0</v>
      </c>
      <c r="AO31" s="2378"/>
      <c r="AP31" s="2385">
        <f>IF('Gece Düşüm'!FD40="X",0,'Gece Düşüm'!FC40)</f>
        <v>0</v>
      </c>
      <c r="AQ31" s="2378"/>
      <c r="AR31" s="2385">
        <f>IF('Gece Düşüm'!FF40="X",0,'Gece Düşüm'!FE40)</f>
        <v>0</v>
      </c>
      <c r="AS31" s="2378"/>
      <c r="AT31" s="2385">
        <f>IF('Gece Düşüm'!FH40="X",0,'Gece Düşüm'!FG40)</f>
        <v>0</v>
      </c>
      <c r="AU31" s="2378"/>
      <c r="AV31" s="2385">
        <f>IF('Gece Düşüm'!FJ40="X",0,'Gece Düşüm'!FI40)</f>
        <v>0</v>
      </c>
      <c r="AW31" s="2378"/>
      <c r="AX31" s="2385">
        <f>IF('Gece Düşüm'!FL40="X",0,'Gece Düşüm'!FK40)</f>
        <v>0</v>
      </c>
      <c r="AY31" s="2378"/>
      <c r="AZ31" s="2385">
        <f>IF('Gece Düşüm'!FN40="X",0,'Gece Düşüm'!FM40)</f>
        <v>0</v>
      </c>
      <c r="BA31" s="2378"/>
      <c r="BB31" s="2385">
        <f>IF('Gece Düşüm'!FP40="X",0,'Gece Düşüm'!FO40)</f>
        <v>0</v>
      </c>
      <c r="BC31" s="2378"/>
      <c r="BD31" s="2385">
        <f>IF('Gece Düşüm'!FR40="X",0,'Gece Düşüm'!FQ40)</f>
        <v>0</v>
      </c>
      <c r="BE31" s="2378"/>
      <c r="BF31" s="2385">
        <f>IF('Gece Düşüm'!FT40="X",0,'Gece Düşüm'!FS40)</f>
        <v>0</v>
      </c>
      <c r="BG31" s="2378"/>
      <c r="BH31" s="2385">
        <f>IF('Gece Düşüm'!FV40="X",0,'Gece Düşüm'!FU40)</f>
        <v>0</v>
      </c>
      <c r="BI31" s="2378"/>
      <c r="BJ31" s="2385">
        <f>IF('Gece Düşüm'!FX40="X",0,'Gece Düşüm'!FW40)</f>
        <v>0</v>
      </c>
      <c r="BK31" s="2378"/>
      <c r="BL31" s="2385">
        <f>IF('Gece Düşüm'!FZ40="X",0,'Gece Düşüm'!FY40)</f>
        <v>0</v>
      </c>
      <c r="BM31" s="2378"/>
      <c r="BN31" s="2385">
        <f>IF('Gece Düşüm'!GB40="X",0,'Gece Düşüm'!GA40)</f>
        <v>0</v>
      </c>
      <c r="BO31" s="2378"/>
      <c r="BP31" s="2385">
        <f>IF('Gece Düşüm'!GD40="X",0,'Gece Düşüm'!GC40)</f>
        <v>0</v>
      </c>
      <c r="BQ31" s="2378"/>
      <c r="BR31" s="2385">
        <f>IF('Gece Düşüm'!GF40="X",0,'Gece Düşüm'!GE40)</f>
        <v>0</v>
      </c>
      <c r="BS31" s="2378"/>
      <c r="BT31" s="2385">
        <f>IF('Gece Düşüm'!GH40="X",0,'Gece Düşüm'!GG40)</f>
        <v>0</v>
      </c>
      <c r="BU31" s="2393"/>
      <c r="BW31" s="5152"/>
      <c r="BX31" s="5152"/>
      <c r="BY31" s="5152"/>
      <c r="BZ31" s="5152"/>
      <c r="CA31" s="5152"/>
      <c r="CB31" s="5152"/>
      <c r="CC31" s="5152"/>
      <c r="CD31" s="5152"/>
      <c r="CE31" s="5152"/>
      <c r="CR31" s="1340">
        <v>26</v>
      </c>
    </row>
    <row r="32" spans="1:96" s="1340" customFormat="1" ht="14.25" customHeight="1" thickBot="1">
      <c r="A32" s="261"/>
      <c r="B32" s="5147"/>
      <c r="C32" s="1763" t="s">
        <v>8</v>
      </c>
      <c r="D32" s="2394">
        <f>IF('Gece Düşüm'!DR41="X",0,'Gece Düşüm'!DQ41)</f>
        <v>0</v>
      </c>
      <c r="E32" s="2384"/>
      <c r="F32" s="2395">
        <f>IF('Gece Düşüm'!DT41="X",0,'Gece Düşüm'!DS41)</f>
        <v>0</v>
      </c>
      <c r="G32" s="2384"/>
      <c r="H32" s="2395">
        <f>IF('Gece Düşüm'!DV41="X",0,'Gece Düşüm'!DU41)</f>
        <v>0</v>
      </c>
      <c r="I32" s="2384"/>
      <c r="J32" s="2395">
        <f>IF('Gece Düşüm'!DX41="X",0,'Gece Düşüm'!DW41)</f>
        <v>0</v>
      </c>
      <c r="K32" s="2384"/>
      <c r="L32" s="2395">
        <f>IF('Gece Düşüm'!DZ41="X",0,'Gece Düşüm'!DY41)</f>
        <v>0</v>
      </c>
      <c r="M32" s="2384"/>
      <c r="N32" s="2395">
        <f>IF('Gece Düşüm'!EB41="X",0,'Gece Düşüm'!EA41)</f>
        <v>0</v>
      </c>
      <c r="O32" s="2384"/>
      <c r="P32" s="2395">
        <f>IF('Gece Düşüm'!ED41="X",0,'Gece Düşüm'!EC41)</f>
        <v>0</v>
      </c>
      <c r="Q32" s="2384"/>
      <c r="R32" s="2395">
        <f>IF('Gece Düşüm'!EF41="X",0,'Gece Düşüm'!EE41)</f>
        <v>0</v>
      </c>
      <c r="S32" s="2384"/>
      <c r="T32" s="2395">
        <f>IF('Gece Düşüm'!EH41="X",0,'Gece Düşüm'!EG41)</f>
        <v>0</v>
      </c>
      <c r="U32" s="2384"/>
      <c r="V32" s="2395">
        <f>IF('Gece Düşüm'!EJ41="X",0,'Gece Düşüm'!EI41)</f>
        <v>0</v>
      </c>
      <c r="W32" s="2384"/>
      <c r="X32" s="2395">
        <f>IF('Gece Düşüm'!EL41="X",0,'Gece Düşüm'!EK41)</f>
        <v>0</v>
      </c>
      <c r="Y32" s="2384"/>
      <c r="Z32" s="2395">
        <f>IF('Gece Düşüm'!EN41="X",0,'Gece Düşüm'!EM41)</f>
        <v>0</v>
      </c>
      <c r="AA32" s="2384"/>
      <c r="AB32" s="2395">
        <f>IF('Gece Düşüm'!EP41="X",0,'Gece Düşüm'!EO41)</f>
        <v>0</v>
      </c>
      <c r="AC32" s="2384"/>
      <c r="AD32" s="2395">
        <f>IF('Gece Düşüm'!ER41="X",0,'Gece Düşüm'!EQ41)</f>
        <v>0</v>
      </c>
      <c r="AE32" s="2384"/>
      <c r="AF32" s="2395">
        <f>IF('Gece Düşüm'!ET41="X",0,'Gece Düşüm'!ES41)</f>
        <v>0</v>
      </c>
      <c r="AG32" s="2384"/>
      <c r="AH32" s="2395">
        <f>IF('Gece Düşüm'!EV41="X",0,'Gece Düşüm'!EU41)</f>
        <v>0</v>
      </c>
      <c r="AI32" s="2384"/>
      <c r="AJ32" s="2395">
        <f>IF('Gece Düşüm'!EX41="X",0,'Gece Düşüm'!EW41)</f>
        <v>0</v>
      </c>
      <c r="AK32" s="2384"/>
      <c r="AL32" s="2395">
        <f>IF('Gece Düşüm'!EZ41="X",0,'Gece Düşüm'!EY41)</f>
        <v>0</v>
      </c>
      <c r="AM32" s="2384"/>
      <c r="AN32" s="2395">
        <f>IF('Gece Düşüm'!FB41="X",0,'Gece Düşüm'!FA41)</f>
        <v>0</v>
      </c>
      <c r="AO32" s="2384"/>
      <c r="AP32" s="2395">
        <f>IF('Gece Düşüm'!FD41="X",0,'Gece Düşüm'!FC41)</f>
        <v>0</v>
      </c>
      <c r="AQ32" s="2384"/>
      <c r="AR32" s="2395">
        <f>IF('Gece Düşüm'!FF41="X",0,'Gece Düşüm'!FE41)</f>
        <v>0</v>
      </c>
      <c r="AS32" s="2384"/>
      <c r="AT32" s="2395">
        <f>IF('Gece Düşüm'!FH41="X",0,'Gece Düşüm'!FG41)</f>
        <v>0</v>
      </c>
      <c r="AU32" s="2384"/>
      <c r="AV32" s="2395">
        <f>IF('Gece Düşüm'!FJ41="X",0,'Gece Düşüm'!FI41)</f>
        <v>0</v>
      </c>
      <c r="AW32" s="2384"/>
      <c r="AX32" s="2395">
        <f>IF('Gece Düşüm'!FL41="X",0,'Gece Düşüm'!FK41)</f>
        <v>0</v>
      </c>
      <c r="AY32" s="2384"/>
      <c r="AZ32" s="2395">
        <f>IF('Gece Düşüm'!FN41="X",0,'Gece Düşüm'!FM41)</f>
        <v>0</v>
      </c>
      <c r="BA32" s="2384"/>
      <c r="BB32" s="2395">
        <f>IF('Gece Düşüm'!FP41="X",0,'Gece Düşüm'!FO41)</f>
        <v>0</v>
      </c>
      <c r="BC32" s="2384"/>
      <c r="BD32" s="2395">
        <f>IF('Gece Düşüm'!FR41="X",0,'Gece Düşüm'!FQ41)</f>
        <v>0</v>
      </c>
      <c r="BE32" s="2384"/>
      <c r="BF32" s="2395">
        <f>IF('Gece Düşüm'!FT41="X",0,'Gece Düşüm'!FS41)</f>
        <v>0</v>
      </c>
      <c r="BG32" s="2384"/>
      <c r="BH32" s="2395">
        <f>IF('Gece Düşüm'!FV41="X",0,'Gece Düşüm'!FU41)</f>
        <v>0</v>
      </c>
      <c r="BI32" s="2384"/>
      <c r="BJ32" s="2395">
        <f>IF('Gece Düşüm'!FX41="X",0,'Gece Düşüm'!FW41)</f>
        <v>0</v>
      </c>
      <c r="BK32" s="2384"/>
      <c r="BL32" s="2395">
        <f>IF('Gece Düşüm'!FZ41="X",0,'Gece Düşüm'!FY41)</f>
        <v>0</v>
      </c>
      <c r="BM32" s="2384"/>
      <c r="BN32" s="2395">
        <f>IF('Gece Düşüm'!GB41="X",0,'Gece Düşüm'!GA41)</f>
        <v>0</v>
      </c>
      <c r="BO32" s="2384"/>
      <c r="BP32" s="2395">
        <f>IF('Gece Düşüm'!GD41="X",0,'Gece Düşüm'!GC41)</f>
        <v>0</v>
      </c>
      <c r="BQ32" s="2384"/>
      <c r="BR32" s="2395">
        <f>IF('Gece Düşüm'!GF41="X",0,'Gece Düşüm'!GE41)</f>
        <v>0</v>
      </c>
      <c r="BS32" s="2384"/>
      <c r="BT32" s="2395">
        <f>IF('Gece Düşüm'!GH41="X",0,'Gece Düşüm'!GG41)</f>
        <v>0</v>
      </c>
      <c r="BU32" s="2396"/>
      <c r="BW32" s="5152"/>
      <c r="BX32" s="5152"/>
      <c r="BY32" s="5152"/>
      <c r="BZ32" s="5152"/>
      <c r="CA32" s="5152"/>
      <c r="CB32" s="5152"/>
      <c r="CC32" s="5152"/>
      <c r="CD32" s="5152"/>
      <c r="CE32" s="5152"/>
      <c r="CR32" s="1340">
        <v>27</v>
      </c>
    </row>
    <row r="33" spans="1:96" ht="12" customHeight="1" thickTop="1">
      <c r="A33" s="1749"/>
      <c r="B33" s="5143" t="s">
        <v>5</v>
      </c>
      <c r="C33" s="1789" t="s">
        <v>7</v>
      </c>
      <c r="D33" s="2310">
        <f>(D7+D9+D11+D13+D15+D17+D19+D21+D23+D25+D27+D29+D31)</f>
        <v>0</v>
      </c>
      <c r="E33" s="2306">
        <f t="shared" ref="E33:BP34" si="0">(E7+E9+E11+E13+E15+E17+E19+E21+E23+E25+E27+E29+E31)</f>
        <v>0</v>
      </c>
      <c r="F33" s="2311">
        <f t="shared" si="0"/>
        <v>0</v>
      </c>
      <c r="G33" s="2306">
        <f t="shared" si="0"/>
        <v>0</v>
      </c>
      <c r="H33" s="2310">
        <f t="shared" si="0"/>
        <v>0</v>
      </c>
      <c r="I33" s="2306">
        <f t="shared" si="0"/>
        <v>0</v>
      </c>
      <c r="J33" s="2310">
        <f t="shared" si="0"/>
        <v>0</v>
      </c>
      <c r="K33" s="2306">
        <f t="shared" si="0"/>
        <v>0</v>
      </c>
      <c r="L33" s="2310">
        <f t="shared" si="0"/>
        <v>0</v>
      </c>
      <c r="M33" s="2306">
        <f t="shared" si="0"/>
        <v>0</v>
      </c>
      <c r="N33" s="2310">
        <f t="shared" si="0"/>
        <v>0</v>
      </c>
      <c r="O33" s="2306">
        <f t="shared" si="0"/>
        <v>0</v>
      </c>
      <c r="P33" s="2310">
        <f t="shared" si="0"/>
        <v>0</v>
      </c>
      <c r="Q33" s="2306">
        <f t="shared" si="0"/>
        <v>0</v>
      </c>
      <c r="R33" s="2310">
        <f t="shared" si="0"/>
        <v>0</v>
      </c>
      <c r="S33" s="2306">
        <f t="shared" si="0"/>
        <v>0</v>
      </c>
      <c r="T33" s="2310">
        <f t="shared" si="0"/>
        <v>0</v>
      </c>
      <c r="U33" s="2306">
        <f t="shared" si="0"/>
        <v>0</v>
      </c>
      <c r="V33" s="2310">
        <f t="shared" si="0"/>
        <v>0</v>
      </c>
      <c r="W33" s="2306">
        <f t="shared" si="0"/>
        <v>0</v>
      </c>
      <c r="X33" s="2310">
        <f t="shared" si="0"/>
        <v>0</v>
      </c>
      <c r="Y33" s="2306">
        <f t="shared" si="0"/>
        <v>0</v>
      </c>
      <c r="Z33" s="2310">
        <f t="shared" si="0"/>
        <v>0</v>
      </c>
      <c r="AA33" s="2306">
        <f t="shared" si="0"/>
        <v>0</v>
      </c>
      <c r="AB33" s="2310">
        <f t="shared" si="0"/>
        <v>0</v>
      </c>
      <c r="AC33" s="2306">
        <f t="shared" si="0"/>
        <v>0</v>
      </c>
      <c r="AD33" s="2310">
        <f t="shared" si="0"/>
        <v>0</v>
      </c>
      <c r="AE33" s="2306">
        <f t="shared" si="0"/>
        <v>0</v>
      </c>
      <c r="AF33" s="2310">
        <f t="shared" si="0"/>
        <v>0</v>
      </c>
      <c r="AG33" s="2306">
        <f t="shared" si="0"/>
        <v>0</v>
      </c>
      <c r="AH33" s="2310">
        <f t="shared" si="0"/>
        <v>0</v>
      </c>
      <c r="AI33" s="2306">
        <f t="shared" si="0"/>
        <v>0</v>
      </c>
      <c r="AJ33" s="2310">
        <f t="shared" si="0"/>
        <v>0</v>
      </c>
      <c r="AK33" s="2306">
        <f t="shared" si="0"/>
        <v>0</v>
      </c>
      <c r="AL33" s="2310">
        <f t="shared" si="0"/>
        <v>0</v>
      </c>
      <c r="AM33" s="2306">
        <f t="shared" si="0"/>
        <v>0</v>
      </c>
      <c r="AN33" s="2310">
        <f t="shared" si="0"/>
        <v>0</v>
      </c>
      <c r="AO33" s="2306">
        <f t="shared" si="0"/>
        <v>0</v>
      </c>
      <c r="AP33" s="2310">
        <f t="shared" si="0"/>
        <v>0</v>
      </c>
      <c r="AQ33" s="2306">
        <f t="shared" si="0"/>
        <v>0</v>
      </c>
      <c r="AR33" s="2310">
        <f t="shared" si="0"/>
        <v>0</v>
      </c>
      <c r="AS33" s="2306">
        <f t="shared" si="0"/>
        <v>0</v>
      </c>
      <c r="AT33" s="2310">
        <f t="shared" si="0"/>
        <v>0</v>
      </c>
      <c r="AU33" s="2306">
        <f t="shared" si="0"/>
        <v>0</v>
      </c>
      <c r="AV33" s="2310">
        <f t="shared" si="0"/>
        <v>0</v>
      </c>
      <c r="AW33" s="2306">
        <f t="shared" si="0"/>
        <v>0</v>
      </c>
      <c r="AX33" s="2310">
        <f t="shared" si="0"/>
        <v>0</v>
      </c>
      <c r="AY33" s="2306">
        <f t="shared" si="0"/>
        <v>0</v>
      </c>
      <c r="AZ33" s="2310">
        <f t="shared" si="0"/>
        <v>0</v>
      </c>
      <c r="BA33" s="2306">
        <f t="shared" si="0"/>
        <v>0</v>
      </c>
      <c r="BB33" s="2310">
        <f t="shared" si="0"/>
        <v>0</v>
      </c>
      <c r="BC33" s="2306">
        <f t="shared" si="0"/>
        <v>0</v>
      </c>
      <c r="BD33" s="2310">
        <f t="shared" si="0"/>
        <v>0</v>
      </c>
      <c r="BE33" s="2306">
        <f t="shared" si="0"/>
        <v>0</v>
      </c>
      <c r="BF33" s="2310">
        <f t="shared" si="0"/>
        <v>0</v>
      </c>
      <c r="BG33" s="2306">
        <f t="shared" si="0"/>
        <v>0</v>
      </c>
      <c r="BH33" s="2310">
        <f t="shared" si="0"/>
        <v>0</v>
      </c>
      <c r="BI33" s="2306">
        <f t="shared" si="0"/>
        <v>0</v>
      </c>
      <c r="BJ33" s="2310">
        <f t="shared" si="0"/>
        <v>0</v>
      </c>
      <c r="BK33" s="2306">
        <f t="shared" si="0"/>
        <v>0</v>
      </c>
      <c r="BL33" s="2310">
        <f t="shared" si="0"/>
        <v>0</v>
      </c>
      <c r="BM33" s="2306">
        <f t="shared" si="0"/>
        <v>0</v>
      </c>
      <c r="BN33" s="2310">
        <f t="shared" si="0"/>
        <v>0</v>
      </c>
      <c r="BO33" s="2306">
        <f t="shared" si="0"/>
        <v>0</v>
      </c>
      <c r="BP33" s="2310">
        <f t="shared" si="0"/>
        <v>0</v>
      </c>
      <c r="BQ33" s="2306">
        <f t="shared" ref="BQ33:BU34" si="1">(BQ7+BQ9+BQ11+BQ13+BQ15+BQ17+BQ19+BQ21+BQ23+BQ25+BQ27+BQ29+BQ31)</f>
        <v>0</v>
      </c>
      <c r="BR33" s="2310">
        <f t="shared" si="1"/>
        <v>0</v>
      </c>
      <c r="BS33" s="2306">
        <f t="shared" si="1"/>
        <v>0</v>
      </c>
      <c r="BT33" s="2310">
        <f t="shared" si="1"/>
        <v>0</v>
      </c>
      <c r="BU33" s="2307">
        <f t="shared" si="1"/>
        <v>0</v>
      </c>
      <c r="BV33" s="1619">
        <f>SUM(D33:BU33)</f>
        <v>0</v>
      </c>
      <c r="BW33" s="5152"/>
      <c r="BX33" s="5152"/>
      <c r="BY33" s="5152"/>
      <c r="BZ33" s="5152"/>
      <c r="CA33" s="5152"/>
      <c r="CB33" s="5152"/>
      <c r="CC33" s="5152"/>
      <c r="CD33" s="5152"/>
      <c r="CE33" s="5152"/>
      <c r="CR33" s="1">
        <v>28</v>
      </c>
    </row>
    <row r="34" spans="1:96" ht="16.5" customHeight="1" thickBot="1">
      <c r="A34" s="1749"/>
      <c r="B34" s="5144"/>
      <c r="C34" s="1790" t="s">
        <v>8</v>
      </c>
      <c r="D34" s="2312">
        <f>(D8+D10+D12+D14+D16+D18+D20+D22+D24+D26+D28+D30+D32)</f>
        <v>0</v>
      </c>
      <c r="E34" s="2308">
        <f t="shared" si="0"/>
        <v>0</v>
      </c>
      <c r="F34" s="2313">
        <f t="shared" si="0"/>
        <v>0</v>
      </c>
      <c r="G34" s="2308">
        <f t="shared" si="0"/>
        <v>0</v>
      </c>
      <c r="H34" s="2312">
        <f t="shared" si="0"/>
        <v>0</v>
      </c>
      <c r="I34" s="2308">
        <f t="shared" si="0"/>
        <v>0</v>
      </c>
      <c r="J34" s="2312">
        <f t="shared" si="0"/>
        <v>0</v>
      </c>
      <c r="K34" s="2308">
        <f t="shared" si="0"/>
        <v>0</v>
      </c>
      <c r="L34" s="2312">
        <f t="shared" si="0"/>
        <v>0</v>
      </c>
      <c r="M34" s="2308">
        <f t="shared" si="0"/>
        <v>0</v>
      </c>
      <c r="N34" s="2312">
        <f t="shared" si="0"/>
        <v>0</v>
      </c>
      <c r="O34" s="2308">
        <f t="shared" si="0"/>
        <v>0</v>
      </c>
      <c r="P34" s="2312">
        <f t="shared" si="0"/>
        <v>0</v>
      </c>
      <c r="Q34" s="2308">
        <f t="shared" si="0"/>
        <v>0</v>
      </c>
      <c r="R34" s="2312">
        <f t="shared" si="0"/>
        <v>0</v>
      </c>
      <c r="S34" s="2308">
        <f t="shared" si="0"/>
        <v>0</v>
      </c>
      <c r="T34" s="2312">
        <f t="shared" si="0"/>
        <v>0</v>
      </c>
      <c r="U34" s="2308">
        <f t="shared" si="0"/>
        <v>0</v>
      </c>
      <c r="V34" s="2312">
        <f t="shared" si="0"/>
        <v>0</v>
      </c>
      <c r="W34" s="2308">
        <f t="shared" si="0"/>
        <v>0</v>
      </c>
      <c r="X34" s="2312">
        <f t="shared" si="0"/>
        <v>0</v>
      </c>
      <c r="Y34" s="2308">
        <f t="shared" si="0"/>
        <v>0</v>
      </c>
      <c r="Z34" s="2312">
        <f t="shared" si="0"/>
        <v>0</v>
      </c>
      <c r="AA34" s="2308">
        <f t="shared" si="0"/>
        <v>0</v>
      </c>
      <c r="AB34" s="2312">
        <f t="shared" si="0"/>
        <v>0</v>
      </c>
      <c r="AC34" s="2308">
        <f t="shared" si="0"/>
        <v>0</v>
      </c>
      <c r="AD34" s="2312">
        <f t="shared" si="0"/>
        <v>0</v>
      </c>
      <c r="AE34" s="2308">
        <f t="shared" si="0"/>
        <v>0</v>
      </c>
      <c r="AF34" s="2312">
        <f t="shared" si="0"/>
        <v>0</v>
      </c>
      <c r="AG34" s="2308">
        <f t="shared" si="0"/>
        <v>0</v>
      </c>
      <c r="AH34" s="2312">
        <f t="shared" si="0"/>
        <v>0</v>
      </c>
      <c r="AI34" s="2308">
        <f t="shared" si="0"/>
        <v>0</v>
      </c>
      <c r="AJ34" s="2312">
        <f t="shared" si="0"/>
        <v>0</v>
      </c>
      <c r="AK34" s="2308">
        <f t="shared" si="0"/>
        <v>0</v>
      </c>
      <c r="AL34" s="2312">
        <f t="shared" si="0"/>
        <v>0</v>
      </c>
      <c r="AM34" s="2308">
        <f t="shared" si="0"/>
        <v>0</v>
      </c>
      <c r="AN34" s="2312">
        <f t="shared" si="0"/>
        <v>0</v>
      </c>
      <c r="AO34" s="2308">
        <f t="shared" si="0"/>
        <v>0</v>
      </c>
      <c r="AP34" s="2312">
        <f t="shared" si="0"/>
        <v>0</v>
      </c>
      <c r="AQ34" s="2308">
        <f t="shared" si="0"/>
        <v>0</v>
      </c>
      <c r="AR34" s="2312">
        <f t="shared" si="0"/>
        <v>0</v>
      </c>
      <c r="AS34" s="2308">
        <f t="shared" si="0"/>
        <v>0</v>
      </c>
      <c r="AT34" s="2312">
        <f t="shared" si="0"/>
        <v>0</v>
      </c>
      <c r="AU34" s="2308">
        <f t="shared" si="0"/>
        <v>0</v>
      </c>
      <c r="AV34" s="2312">
        <f t="shared" si="0"/>
        <v>0</v>
      </c>
      <c r="AW34" s="2308">
        <f t="shared" si="0"/>
        <v>0</v>
      </c>
      <c r="AX34" s="2312">
        <f t="shared" si="0"/>
        <v>0</v>
      </c>
      <c r="AY34" s="2308">
        <f t="shared" si="0"/>
        <v>0</v>
      </c>
      <c r="AZ34" s="2312">
        <f t="shared" si="0"/>
        <v>0</v>
      </c>
      <c r="BA34" s="2308">
        <f t="shared" si="0"/>
        <v>0</v>
      </c>
      <c r="BB34" s="2312">
        <f t="shared" si="0"/>
        <v>0</v>
      </c>
      <c r="BC34" s="2308">
        <f t="shared" si="0"/>
        <v>0</v>
      </c>
      <c r="BD34" s="2312">
        <f t="shared" si="0"/>
        <v>0</v>
      </c>
      <c r="BE34" s="2308">
        <f t="shared" si="0"/>
        <v>0</v>
      </c>
      <c r="BF34" s="2312">
        <f t="shared" si="0"/>
        <v>0</v>
      </c>
      <c r="BG34" s="2308">
        <f t="shared" si="0"/>
        <v>0</v>
      </c>
      <c r="BH34" s="2312">
        <f t="shared" si="0"/>
        <v>0</v>
      </c>
      <c r="BI34" s="2308">
        <f t="shared" si="0"/>
        <v>0</v>
      </c>
      <c r="BJ34" s="2312">
        <f t="shared" si="0"/>
        <v>0</v>
      </c>
      <c r="BK34" s="2308">
        <f t="shared" si="0"/>
        <v>0</v>
      </c>
      <c r="BL34" s="2312">
        <f t="shared" si="0"/>
        <v>0</v>
      </c>
      <c r="BM34" s="2308">
        <f t="shared" si="0"/>
        <v>0</v>
      </c>
      <c r="BN34" s="2312">
        <f t="shared" si="0"/>
        <v>0</v>
      </c>
      <c r="BO34" s="2308">
        <f t="shared" si="0"/>
        <v>0</v>
      </c>
      <c r="BP34" s="2312">
        <f t="shared" si="0"/>
        <v>0</v>
      </c>
      <c r="BQ34" s="2308">
        <f t="shared" si="1"/>
        <v>0</v>
      </c>
      <c r="BR34" s="2312">
        <f t="shared" si="1"/>
        <v>0</v>
      </c>
      <c r="BS34" s="2308">
        <f t="shared" si="1"/>
        <v>0</v>
      </c>
      <c r="BT34" s="2312">
        <f t="shared" si="1"/>
        <v>0</v>
      </c>
      <c r="BU34" s="2309">
        <f t="shared" si="1"/>
        <v>0</v>
      </c>
      <c r="BV34" s="1627">
        <f>SUM(D34:BU34)</f>
        <v>0</v>
      </c>
      <c r="BW34" s="5152"/>
      <c r="BX34" s="5152"/>
      <c r="BY34" s="5152"/>
      <c r="BZ34" s="5152"/>
      <c r="CA34" s="5152"/>
      <c r="CB34" s="5152"/>
      <c r="CC34" s="5152"/>
      <c r="CD34" s="5152"/>
      <c r="CE34" s="5152"/>
      <c r="CR34" s="1">
        <v>29</v>
      </c>
    </row>
    <row r="35" spans="1:96" s="16" customFormat="1" ht="18.75" customHeight="1" thickTop="1" thickBot="1">
      <c r="A35" s="42"/>
      <c r="B35" s="1483"/>
      <c r="C35" s="1756"/>
      <c r="D35" s="4865">
        <f>D3</f>
        <v>4</v>
      </c>
      <c r="E35" s="4865"/>
      <c r="F35" s="4865">
        <f t="shared" ref="F35" si="2">F3</f>
        <v>5</v>
      </c>
      <c r="G35" s="4865"/>
      <c r="H35" s="4865">
        <f t="shared" ref="H35" si="3">H3</f>
        <v>6</v>
      </c>
      <c r="I35" s="4865"/>
      <c r="J35" s="4865">
        <f t="shared" ref="J35" si="4">J3</f>
        <v>7</v>
      </c>
      <c r="K35" s="4865"/>
      <c r="L35" s="4865">
        <f t="shared" ref="L35" si="5">L3</f>
        <v>8</v>
      </c>
      <c r="M35" s="4865"/>
      <c r="N35" s="4865">
        <f t="shared" ref="N35" si="6">N3</f>
        <v>9</v>
      </c>
      <c r="O35" s="4865"/>
      <c r="P35" s="4865">
        <f t="shared" ref="P35" si="7">P3</f>
        <v>10</v>
      </c>
      <c r="Q35" s="4865"/>
      <c r="R35" s="4865">
        <f t="shared" ref="R35" si="8">R3</f>
        <v>11</v>
      </c>
      <c r="S35" s="4865"/>
      <c r="T35" s="4865">
        <f t="shared" ref="T35" si="9">T3</f>
        <v>12</v>
      </c>
      <c r="U35" s="4865"/>
      <c r="V35" s="4865">
        <f t="shared" ref="V35" si="10">V3</f>
        <v>13</v>
      </c>
      <c r="W35" s="4865"/>
      <c r="X35" s="4865">
        <f t="shared" ref="X35" si="11">X3</f>
        <v>14</v>
      </c>
      <c r="Y35" s="4865"/>
      <c r="Z35" s="4865">
        <f t="shared" ref="Z35" si="12">Z3</f>
        <v>15</v>
      </c>
      <c r="AA35" s="4865"/>
      <c r="AB35" s="4865">
        <f t="shared" ref="AB35" si="13">AB3</f>
        <v>16</v>
      </c>
      <c r="AC35" s="4865"/>
      <c r="AD35" s="4865">
        <f t="shared" ref="AD35" si="14">AD3</f>
        <v>17</v>
      </c>
      <c r="AE35" s="4865"/>
      <c r="AF35" s="4865">
        <f t="shared" ref="AF35" si="15">AF3</f>
        <v>18</v>
      </c>
      <c r="AG35" s="4865"/>
      <c r="AH35" s="4865">
        <f t="shared" ref="AH35" si="16">AH3</f>
        <v>19</v>
      </c>
      <c r="AI35" s="4865"/>
      <c r="AJ35" s="4865">
        <f t="shared" ref="AJ35" si="17">AJ3</f>
        <v>20</v>
      </c>
      <c r="AK35" s="4865"/>
      <c r="AL35" s="4865">
        <f t="shared" ref="AL35" si="18">AL3</f>
        <v>21</v>
      </c>
      <c r="AM35" s="4865"/>
      <c r="AN35" s="4865">
        <f t="shared" ref="AN35" si="19">AN3</f>
        <v>22</v>
      </c>
      <c r="AO35" s="4865"/>
      <c r="AP35" s="4865">
        <f t="shared" ref="AP35" si="20">AP3</f>
        <v>23</v>
      </c>
      <c r="AQ35" s="4865"/>
      <c r="AR35" s="4865">
        <f t="shared" ref="AR35" si="21">AR3</f>
        <v>24</v>
      </c>
      <c r="AS35" s="4865"/>
      <c r="AT35" s="4865">
        <f t="shared" ref="AT35" si="22">AT3</f>
        <v>25</v>
      </c>
      <c r="AU35" s="4865"/>
      <c r="AV35" s="4865">
        <f t="shared" ref="AV35" si="23">AV3</f>
        <v>26</v>
      </c>
      <c r="AW35" s="4865"/>
      <c r="AX35" s="4865">
        <f t="shared" ref="AX35" si="24">AX3</f>
        <v>27</v>
      </c>
      <c r="AY35" s="4865"/>
      <c r="AZ35" s="4865">
        <f t="shared" ref="AZ35" si="25">AZ3</f>
        <v>28</v>
      </c>
      <c r="BA35" s="4865"/>
      <c r="BB35" s="4865">
        <f t="shared" ref="BB35" si="26">BB3</f>
        <v>29</v>
      </c>
      <c r="BC35" s="4865"/>
      <c r="BD35" s="4865">
        <f t="shared" ref="BD35" si="27">BD3</f>
        <v>30</v>
      </c>
      <c r="BE35" s="4865"/>
      <c r="BF35" s="4865">
        <f t="shared" ref="BF35" si="28">BF3</f>
        <v>31</v>
      </c>
      <c r="BG35" s="4865"/>
      <c r="BH35" s="4865">
        <f t="shared" ref="BH35" si="29">BH3</f>
        <v>1</v>
      </c>
      <c r="BI35" s="4865"/>
      <c r="BJ35" s="4865">
        <f t="shared" ref="BJ35" si="30">BJ3</f>
        <v>2</v>
      </c>
      <c r="BK35" s="4865"/>
      <c r="BL35" s="4865">
        <f t="shared" ref="BL35" si="31">BL3</f>
        <v>3</v>
      </c>
      <c r="BM35" s="4865"/>
      <c r="BN35" s="4865">
        <f t="shared" ref="BN35" si="32">BN3</f>
        <v>4</v>
      </c>
      <c r="BO35" s="4865"/>
      <c r="BP35" s="4865">
        <f t="shared" ref="BP35" si="33">BP3</f>
        <v>5</v>
      </c>
      <c r="BQ35" s="4865"/>
      <c r="BR35" s="4865">
        <f t="shared" ref="BR35" si="34">BR3</f>
        <v>6</v>
      </c>
      <c r="BS35" s="4865"/>
      <c r="BT35" s="4865">
        <f t="shared" ref="BT35" si="35">BT3</f>
        <v>7</v>
      </c>
      <c r="BU35" s="4865"/>
      <c r="BV35" s="16">
        <f>SUM(BV33:BV34)</f>
        <v>0</v>
      </c>
      <c r="CR35" s="16">
        <v>30</v>
      </c>
    </row>
    <row r="36" spans="1:96" ht="13.5" thickBot="1">
      <c r="B36" s="2228" t="s">
        <v>257</v>
      </c>
      <c r="C36" s="2229"/>
      <c r="D36" s="2230"/>
      <c r="E36" s="2231">
        <f>SUM(E7:E32)</f>
        <v>0</v>
      </c>
      <c r="F36" s="2230"/>
      <c r="G36" s="2231">
        <f t="shared" ref="G36" si="36">SUM(G7:G32)</f>
        <v>0</v>
      </c>
      <c r="H36" s="2230"/>
      <c r="I36" s="2231">
        <f t="shared" ref="I36" si="37">SUM(I7:I32)</f>
        <v>0</v>
      </c>
      <c r="J36" s="2230"/>
      <c r="K36" s="2231">
        <f t="shared" ref="K36" si="38">SUM(K7:K32)</f>
        <v>0</v>
      </c>
      <c r="L36" s="2230"/>
      <c r="M36" s="2231">
        <f t="shared" ref="M36" si="39">SUM(M7:M32)</f>
        <v>0</v>
      </c>
      <c r="N36" s="2230"/>
      <c r="O36" s="2231">
        <f t="shared" ref="O36" si="40">SUM(O7:O32)</f>
        <v>0</v>
      </c>
      <c r="P36" s="2230"/>
      <c r="Q36" s="2231">
        <f t="shared" ref="Q36" si="41">SUM(Q7:Q32)</f>
        <v>0</v>
      </c>
      <c r="R36" s="2230"/>
      <c r="S36" s="2231">
        <f t="shared" ref="S36" si="42">SUM(S7:S32)</f>
        <v>0</v>
      </c>
      <c r="T36" s="2230"/>
      <c r="U36" s="2231">
        <f t="shared" ref="U36" si="43">SUM(U7:U32)</f>
        <v>0</v>
      </c>
      <c r="V36" s="2230"/>
      <c r="W36" s="2231">
        <f t="shared" ref="W36" si="44">SUM(W7:W32)</f>
        <v>0</v>
      </c>
      <c r="X36" s="2230"/>
      <c r="Y36" s="2231">
        <f t="shared" ref="Y36" si="45">SUM(Y7:Y32)</f>
        <v>0</v>
      </c>
      <c r="Z36" s="2230"/>
      <c r="AA36" s="2231">
        <f t="shared" ref="AA36" si="46">SUM(AA7:AA32)</f>
        <v>0</v>
      </c>
      <c r="AB36" s="2230"/>
      <c r="AC36" s="2231">
        <f t="shared" ref="AC36" si="47">SUM(AC7:AC32)</f>
        <v>0</v>
      </c>
      <c r="AD36" s="2230"/>
      <c r="AE36" s="2231">
        <f t="shared" ref="AE36" si="48">SUM(AE7:AE32)</f>
        <v>0</v>
      </c>
      <c r="AF36" s="2230"/>
      <c r="AG36" s="2231">
        <f t="shared" ref="AG36" si="49">SUM(AG7:AG32)</f>
        <v>0</v>
      </c>
      <c r="AH36" s="2230"/>
      <c r="AI36" s="2231">
        <f t="shared" ref="AI36" si="50">SUM(AI7:AI32)</f>
        <v>0</v>
      </c>
      <c r="AJ36" s="2230"/>
      <c r="AK36" s="2231">
        <f t="shared" ref="AK36" si="51">SUM(AK7:AK32)</f>
        <v>0</v>
      </c>
      <c r="AL36" s="2230"/>
      <c r="AM36" s="2231">
        <f t="shared" ref="AM36" si="52">SUM(AM7:AM32)</f>
        <v>0</v>
      </c>
      <c r="AN36" s="2230"/>
      <c r="AO36" s="2231">
        <f t="shared" ref="AO36" si="53">SUM(AO7:AO32)</f>
        <v>0</v>
      </c>
      <c r="AP36" s="2230"/>
      <c r="AQ36" s="2231">
        <f t="shared" ref="AQ36" si="54">SUM(AQ7:AQ32)</f>
        <v>0</v>
      </c>
      <c r="AR36" s="2230"/>
      <c r="AS36" s="2231">
        <f t="shared" ref="AS36" si="55">SUM(AS7:AS32)</f>
        <v>0</v>
      </c>
      <c r="AT36" s="2230"/>
      <c r="AU36" s="2231">
        <f t="shared" ref="AU36" si="56">SUM(AU7:AU32)</f>
        <v>0</v>
      </c>
      <c r="AV36" s="2230"/>
      <c r="AW36" s="2231">
        <f t="shared" ref="AW36" si="57">SUM(AW7:AW32)</f>
        <v>0</v>
      </c>
      <c r="AX36" s="2230"/>
      <c r="AY36" s="2231">
        <f t="shared" ref="AY36" si="58">SUM(AY7:AY32)</f>
        <v>0</v>
      </c>
      <c r="AZ36" s="2230"/>
      <c r="BA36" s="2231">
        <f t="shared" ref="BA36" si="59">SUM(BA7:BA32)</f>
        <v>0</v>
      </c>
      <c r="BB36" s="2230"/>
      <c r="BC36" s="2231">
        <f t="shared" ref="BC36" si="60">SUM(BC7:BC32)</f>
        <v>0</v>
      </c>
      <c r="BD36" s="2230"/>
      <c r="BE36" s="2231">
        <f t="shared" ref="BE36" si="61">SUM(BE7:BE32)</f>
        <v>0</v>
      </c>
      <c r="BF36" s="2230"/>
      <c r="BG36" s="2231">
        <f t="shared" ref="BG36" si="62">SUM(BG7:BG32)</f>
        <v>0</v>
      </c>
      <c r="BH36" s="2230"/>
      <c r="BI36" s="2231">
        <f t="shared" ref="BI36" si="63">SUM(BI7:BI32)</f>
        <v>0</v>
      </c>
      <c r="BJ36" s="2230"/>
      <c r="BK36" s="2231">
        <f t="shared" ref="BK36" si="64">SUM(BK7:BK32)</f>
        <v>0</v>
      </c>
      <c r="BL36" s="2230"/>
      <c r="BM36" s="2231">
        <f t="shared" ref="BM36" si="65">SUM(BM7:BM32)</f>
        <v>0</v>
      </c>
      <c r="BN36" s="2230"/>
      <c r="BO36" s="2231">
        <f t="shared" ref="BO36" si="66">SUM(BO7:BO32)</f>
        <v>0</v>
      </c>
      <c r="BP36" s="2230"/>
      <c r="BQ36" s="2231">
        <f t="shared" ref="BQ36" si="67">SUM(BQ7:BQ32)</f>
        <v>0</v>
      </c>
      <c r="BR36" s="2230"/>
      <c r="BS36" s="2231">
        <f t="shared" ref="BS36" si="68">SUM(BS7:BS32)</f>
        <v>0</v>
      </c>
      <c r="BT36" s="2230"/>
      <c r="BU36" s="2232">
        <f t="shared" ref="BU36" si="69">SUM(BU7:BU32)</f>
        <v>0</v>
      </c>
      <c r="BV36" s="2233">
        <f>SUM(D36:BU36)</f>
        <v>0</v>
      </c>
    </row>
    <row r="37" spans="1:96" ht="12" hidden="1" customHeight="1"/>
    <row r="38" spans="1:96" ht="27.75" customHeight="1">
      <c r="B38" s="5103">
        <f>'ÇIKTI ALINIZ'!C1</f>
        <v>0</v>
      </c>
      <c r="C38" s="5103"/>
      <c r="D38" s="5103"/>
      <c r="E38" s="5103"/>
      <c r="F38" s="5103"/>
      <c r="G38" s="5103"/>
      <c r="H38" s="5103"/>
      <c r="I38" s="5103"/>
      <c r="J38" s="5103"/>
      <c r="K38" s="5103"/>
      <c r="L38" s="5103"/>
      <c r="M38" s="5103"/>
      <c r="N38" s="5103"/>
      <c r="O38" s="5103"/>
      <c r="P38" s="5103"/>
      <c r="Q38" s="5103"/>
      <c r="R38" s="5103"/>
      <c r="S38" s="5103"/>
      <c r="T38" s="5103"/>
      <c r="U38" s="5103"/>
      <c r="V38" s="5103"/>
      <c r="W38" s="5103"/>
      <c r="X38" s="5103"/>
      <c r="Y38" s="5103"/>
      <c r="Z38" s="5103"/>
      <c r="AA38" s="5103"/>
      <c r="AB38" s="5103"/>
      <c r="AC38" s="5103"/>
      <c r="AD38" s="5103"/>
      <c r="AE38" s="5103"/>
      <c r="AF38" s="5103"/>
      <c r="AG38" s="5103"/>
      <c r="AH38" s="5103"/>
      <c r="AI38" s="5103"/>
      <c r="AJ38" s="5103"/>
      <c r="AK38" s="5103"/>
      <c r="AL38" s="5103"/>
      <c r="AM38" s="5103"/>
      <c r="AN38" s="5103"/>
      <c r="AO38" s="5103"/>
      <c r="AP38" s="5103"/>
      <c r="AQ38" s="5103"/>
      <c r="AR38" s="5103"/>
      <c r="AS38" s="5103"/>
      <c r="AT38" s="5103"/>
      <c r="AU38" s="5103"/>
      <c r="AV38" s="5103"/>
      <c r="AW38" s="5103"/>
      <c r="AX38" s="5103"/>
      <c r="AY38" s="5103"/>
      <c r="AZ38" s="5103"/>
      <c r="BA38" s="5103"/>
      <c r="BB38" s="5103"/>
      <c r="BC38" s="5103"/>
      <c r="BD38" s="5103"/>
      <c r="BE38" s="5103"/>
      <c r="BF38" s="5103"/>
      <c r="BG38" s="5103"/>
      <c r="BH38" s="5103"/>
      <c r="BI38" s="5103"/>
      <c r="BJ38" s="5103"/>
      <c r="BK38" s="5103"/>
      <c r="BL38" s="5103"/>
      <c r="BM38" s="5103"/>
      <c r="BN38" s="5103"/>
      <c r="BO38" s="5103"/>
      <c r="BP38" s="5103"/>
      <c r="BQ38" s="5103"/>
      <c r="BR38" s="5103"/>
      <c r="BS38" s="5103"/>
      <c r="BT38" s="5103"/>
      <c r="BU38" s="5103"/>
    </row>
    <row r="39" spans="1:96" ht="12" customHeight="1"/>
    <row r="40" spans="1:96" ht="12" customHeight="1"/>
    <row r="41" spans="1:96" ht="12" customHeight="1"/>
    <row r="42" spans="1:96" ht="12" customHeight="1"/>
    <row r="43" spans="1:96" ht="12" customHeight="1"/>
    <row r="44" spans="1:96" ht="12" customHeight="1"/>
    <row r="45" spans="1:96" ht="12" customHeight="1"/>
    <row r="46" spans="1:96"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row>
    <row r="47" spans="1:96"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row>
    <row r="48" spans="1:96"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row>
    <row r="49" s="1" customFormat="1" ht="12" customHeight="1"/>
    <row r="50" s="1" customFormat="1" ht="12" customHeight="1"/>
    <row r="51" s="1" customFormat="1" ht="12" customHeight="1"/>
    <row r="52" s="1" customFormat="1" ht="12" customHeight="1"/>
    <row r="53" s="1" customFormat="1" ht="12" customHeight="1"/>
    <row r="54" s="1" customFormat="1" ht="12" customHeight="1"/>
    <row r="55" s="1" customFormat="1" ht="12" customHeight="1"/>
    <row r="56" s="1" customFormat="1" ht="12" customHeight="1"/>
    <row r="57" s="1" customFormat="1" ht="12" customHeight="1"/>
    <row r="58" s="1" customFormat="1" ht="12" customHeight="1"/>
    <row r="59" s="1" customFormat="1" ht="12" customHeight="1"/>
    <row r="60" s="1" customFormat="1" ht="12" customHeight="1"/>
    <row r="61" s="1" customFormat="1" ht="12" customHeight="1"/>
    <row r="62" s="1" customFormat="1" ht="12" customHeight="1"/>
    <row r="63" s="1" customFormat="1" ht="12" customHeight="1"/>
    <row r="64" s="1" customFormat="1" ht="12" customHeight="1"/>
    <row r="65" s="1" customFormat="1" ht="12" customHeight="1"/>
    <row r="66" s="1" customFormat="1" ht="12" customHeight="1"/>
    <row r="67" s="1" customFormat="1" ht="12" customHeight="1"/>
    <row r="68" s="1" customFormat="1" ht="12" customHeight="1"/>
    <row r="69" s="1" customFormat="1" ht="12" customHeight="1"/>
    <row r="70" s="1" customFormat="1" ht="12" customHeight="1"/>
    <row r="71" s="1" customFormat="1" ht="12" customHeight="1"/>
    <row r="72" s="1" customFormat="1" ht="12" customHeight="1"/>
    <row r="73" s="1" customFormat="1" ht="12" customHeight="1"/>
    <row r="74" s="1" customFormat="1" ht="12" customHeight="1"/>
    <row r="75" s="1" customFormat="1" ht="12" customHeight="1"/>
    <row r="76" s="1" customFormat="1" ht="12" customHeight="1"/>
    <row r="77" s="1" customFormat="1" ht="12" customHeight="1"/>
    <row r="78" s="1" customFormat="1" ht="12" customHeight="1"/>
    <row r="79" s="1" customFormat="1" ht="12" customHeight="1"/>
    <row r="80" s="1" customFormat="1" ht="12" customHeight="1"/>
    <row r="81" s="1" customFormat="1" ht="12" customHeight="1"/>
    <row r="82" s="1" customFormat="1" ht="12" customHeight="1"/>
    <row r="83" s="1" customFormat="1" ht="12" customHeight="1"/>
    <row r="84" s="1" customFormat="1" ht="12" customHeight="1"/>
    <row r="85" s="1" customFormat="1" ht="12" customHeight="1"/>
    <row r="86" s="1" customFormat="1" ht="12" customHeight="1"/>
    <row r="87" s="1" customFormat="1" ht="12" customHeight="1"/>
    <row r="88" s="1" customFormat="1" ht="12" customHeight="1"/>
    <row r="89" s="1" customFormat="1" ht="12" customHeight="1"/>
    <row r="90" s="1" customFormat="1" ht="12" customHeight="1"/>
    <row r="91" s="1" customFormat="1" ht="12" customHeight="1"/>
    <row r="92" s="1" customFormat="1" ht="12" customHeight="1"/>
    <row r="93" s="1" customFormat="1" ht="12" customHeight="1"/>
    <row r="94" s="1" customFormat="1" ht="12" customHeight="1"/>
    <row r="95" s="1" customFormat="1" ht="12" customHeight="1"/>
    <row r="96" s="1" customFormat="1" ht="12" customHeight="1"/>
    <row r="97" s="1" customFormat="1" ht="12" customHeight="1"/>
    <row r="98" s="1" customFormat="1" ht="12" customHeight="1"/>
    <row r="99" s="1" customFormat="1" ht="12" customHeight="1"/>
    <row r="100" s="1" customFormat="1" ht="12" customHeight="1"/>
    <row r="101" s="1" customFormat="1" ht="12" customHeight="1"/>
    <row r="102" s="1" customFormat="1" ht="12" customHeight="1"/>
    <row r="103" s="1" customFormat="1" ht="12" customHeight="1"/>
    <row r="104" s="1" customFormat="1" ht="12" customHeight="1"/>
    <row r="105" s="1" customFormat="1" ht="12" customHeight="1"/>
    <row r="106" s="1" customFormat="1" ht="12" customHeight="1"/>
    <row r="107" s="1" customFormat="1" ht="12" customHeight="1"/>
    <row r="108" s="1" customFormat="1" ht="12" customHeight="1"/>
    <row r="109" s="1" customFormat="1" ht="12" customHeight="1"/>
    <row r="110" s="1" customFormat="1" ht="12" customHeight="1"/>
    <row r="111" s="1" customFormat="1" ht="12" customHeight="1"/>
    <row r="112" s="1" customFormat="1" ht="12" customHeight="1"/>
    <row r="113" s="1" customFormat="1" ht="12" customHeight="1"/>
    <row r="114" s="1" customFormat="1" ht="12" customHeight="1"/>
    <row r="115" s="1" customFormat="1" ht="12" customHeight="1"/>
    <row r="116" s="1" customFormat="1" ht="12" customHeight="1"/>
    <row r="117" s="1" customFormat="1" ht="12" customHeight="1"/>
    <row r="118" s="1" customFormat="1" ht="12" customHeight="1"/>
    <row r="119" s="1" customFormat="1" ht="12" customHeight="1"/>
    <row r="120" s="1" customFormat="1" ht="12" customHeight="1"/>
    <row r="121" s="1" customFormat="1" ht="12" customHeight="1"/>
    <row r="122" s="1" customFormat="1" ht="12" customHeight="1"/>
    <row r="123" s="1" customFormat="1" ht="12" customHeight="1"/>
    <row r="124" s="1" customFormat="1" ht="12" customHeight="1"/>
    <row r="125" s="1" customFormat="1" ht="12" customHeight="1"/>
    <row r="126" s="1" customFormat="1" ht="12" customHeight="1"/>
    <row r="127" s="1" customFormat="1" ht="12" customHeight="1"/>
    <row r="128" s="1" customFormat="1" ht="12" customHeight="1"/>
    <row r="129" s="1" customFormat="1" ht="12" customHeight="1"/>
    <row r="130" s="1" customFormat="1" ht="12" customHeight="1"/>
    <row r="131" s="1" customFormat="1" ht="12" customHeight="1"/>
    <row r="132" s="1" customFormat="1" ht="12" customHeight="1"/>
    <row r="133" s="1" customFormat="1" ht="12" customHeight="1"/>
    <row r="134" s="1" customFormat="1" ht="12" customHeight="1"/>
    <row r="135" s="1" customFormat="1" ht="12" customHeight="1"/>
    <row r="136" s="1" customFormat="1" ht="12" customHeight="1"/>
    <row r="137" s="1" customFormat="1" ht="12" customHeight="1"/>
    <row r="138" s="1" customFormat="1" ht="12" customHeight="1"/>
    <row r="139" s="1" customFormat="1" ht="12" customHeight="1"/>
    <row r="140" s="1" customFormat="1" ht="12" customHeight="1"/>
    <row r="141" s="1" customFormat="1" ht="12" customHeight="1"/>
    <row r="142" s="1" customFormat="1" ht="12" customHeight="1"/>
    <row r="143" s="1" customFormat="1" ht="12" customHeight="1"/>
    <row r="144" s="1" customFormat="1" ht="12" customHeight="1"/>
    <row r="145" s="1" customFormat="1" ht="12" customHeight="1"/>
    <row r="146" s="1" customFormat="1" ht="12" customHeight="1"/>
    <row r="147" s="1" customFormat="1" ht="12" customHeight="1"/>
    <row r="148" s="1" customFormat="1" ht="12" customHeight="1"/>
    <row r="149" s="1" customFormat="1" ht="12" customHeight="1"/>
    <row r="150" s="1" customFormat="1" ht="12" customHeight="1"/>
    <row r="151" s="1" customFormat="1" ht="12" customHeight="1"/>
    <row r="152" s="1" customFormat="1" ht="12" customHeight="1"/>
    <row r="153" s="1" customFormat="1" ht="12" customHeight="1"/>
    <row r="154" s="1" customFormat="1" ht="12" customHeight="1"/>
    <row r="155" s="1" customFormat="1" ht="12" customHeight="1"/>
    <row r="156" s="1" customFormat="1" ht="12" customHeight="1"/>
    <row r="157" s="1" customFormat="1" ht="12" customHeight="1"/>
    <row r="158" s="1" customFormat="1" ht="12" customHeight="1"/>
    <row r="159" s="1" customFormat="1" ht="12" customHeight="1"/>
    <row r="160" s="1" customFormat="1" ht="12" customHeight="1"/>
    <row r="161" s="1" customFormat="1" ht="12" customHeight="1"/>
    <row r="162" s="1" customFormat="1" ht="12" customHeight="1"/>
    <row r="163" s="1" customFormat="1" ht="12" customHeight="1"/>
    <row r="164" s="1" customFormat="1" ht="12" customHeight="1"/>
    <row r="165" s="1" customFormat="1" ht="12" customHeight="1"/>
    <row r="166" s="1" customFormat="1" ht="12" customHeight="1"/>
    <row r="167" s="1" customFormat="1" ht="12" customHeight="1"/>
    <row r="168" s="1" customFormat="1" ht="12" customHeight="1"/>
    <row r="169" s="1" customFormat="1" ht="12" customHeight="1"/>
    <row r="170" s="1" customFormat="1" ht="12" customHeight="1"/>
    <row r="171" s="1" customFormat="1" ht="12" customHeight="1"/>
    <row r="172" s="1" customFormat="1" ht="12" customHeight="1"/>
    <row r="173" s="1" customFormat="1" ht="12" customHeight="1"/>
    <row r="174" s="1" customFormat="1" ht="12" customHeight="1"/>
  </sheetData>
  <sheetProtection password="CA46" sheet="1" objects="1" scenarios="1" selectLockedCells="1"/>
  <mergeCells count="195">
    <mergeCell ref="BW23:CE34"/>
    <mergeCell ref="B38:BU38"/>
    <mergeCell ref="BW21:CE22"/>
    <mergeCell ref="B2:BU2"/>
    <mergeCell ref="D3:E3"/>
    <mergeCell ref="F3:G3"/>
    <mergeCell ref="H3:I3"/>
    <mergeCell ref="J3:K3"/>
    <mergeCell ref="L3:M3"/>
    <mergeCell ref="N3:O3"/>
    <mergeCell ref="P3:Q3"/>
    <mergeCell ref="R3:S3"/>
    <mergeCell ref="T3:U3"/>
    <mergeCell ref="AL3:AM3"/>
    <mergeCell ref="AN3:AO3"/>
    <mergeCell ref="AP3:AQ3"/>
    <mergeCell ref="AR3:AS3"/>
    <mergeCell ref="V3:W3"/>
    <mergeCell ref="X3:Y3"/>
    <mergeCell ref="Z3:AA3"/>
    <mergeCell ref="AB3:AC3"/>
    <mergeCell ref="AD3:AE3"/>
    <mergeCell ref="AF3:AG3"/>
    <mergeCell ref="BR3:BS3"/>
    <mergeCell ref="BT3:BU3"/>
    <mergeCell ref="D4:E4"/>
    <mergeCell ref="F4:G4"/>
    <mergeCell ref="H4:I4"/>
    <mergeCell ref="J4:K4"/>
    <mergeCell ref="L4:M4"/>
    <mergeCell ref="N4:O4"/>
    <mergeCell ref="P4:Q4"/>
    <mergeCell ref="R4:S4"/>
    <mergeCell ref="BF3:BG3"/>
    <mergeCell ref="AH3:AI3"/>
    <mergeCell ref="AJ3:AK3"/>
    <mergeCell ref="BL3:BM3"/>
    <mergeCell ref="BN3:BO3"/>
    <mergeCell ref="BP3:BQ3"/>
    <mergeCell ref="AT3:AU3"/>
    <mergeCell ref="AV3:AW3"/>
    <mergeCell ref="AX3:AY3"/>
    <mergeCell ref="AZ3:BA3"/>
    <mergeCell ref="BB3:BC3"/>
    <mergeCell ref="BD3:BE3"/>
    <mergeCell ref="BH3:BI3"/>
    <mergeCell ref="BJ3:BK3"/>
    <mergeCell ref="B5:B6"/>
    <mergeCell ref="D5:D6"/>
    <mergeCell ref="E5:E6"/>
    <mergeCell ref="F5:F6"/>
    <mergeCell ref="G5:G6"/>
    <mergeCell ref="H5:H6"/>
    <mergeCell ref="I5:I6"/>
    <mergeCell ref="BD4:BE4"/>
    <mergeCell ref="BF4:BG4"/>
    <mergeCell ref="AR4:AS4"/>
    <mergeCell ref="AT4:AU4"/>
    <mergeCell ref="AV4:AW4"/>
    <mergeCell ref="AX4:AY4"/>
    <mergeCell ref="AZ4:BA4"/>
    <mergeCell ref="BB4:BC4"/>
    <mergeCell ref="AF4:AG4"/>
    <mergeCell ref="AH4:AI4"/>
    <mergeCell ref="AJ4:AK4"/>
    <mergeCell ref="AL4:AM4"/>
    <mergeCell ref="AN4:AO4"/>
    <mergeCell ref="AP4:AQ4"/>
    <mergeCell ref="T4:U4"/>
    <mergeCell ref="V4:W4"/>
    <mergeCell ref="X4:Y4"/>
    <mergeCell ref="J5:J6"/>
    <mergeCell ref="K5:K6"/>
    <mergeCell ref="L5:L6"/>
    <mergeCell ref="M5:M6"/>
    <mergeCell ref="N5:N6"/>
    <mergeCell ref="O5:O6"/>
    <mergeCell ref="BP4:BQ4"/>
    <mergeCell ref="BR4:BS4"/>
    <mergeCell ref="BT4:BU4"/>
    <mergeCell ref="BH4:BI4"/>
    <mergeCell ref="BJ4:BK4"/>
    <mergeCell ref="BL4:BM4"/>
    <mergeCell ref="BN4:BO4"/>
    <mergeCell ref="Z4:AA4"/>
    <mergeCell ref="AB4:AC4"/>
    <mergeCell ref="AD4:AE4"/>
    <mergeCell ref="V5:V6"/>
    <mergeCell ref="W5:W6"/>
    <mergeCell ref="X5:X6"/>
    <mergeCell ref="Y5:Y6"/>
    <mergeCell ref="Z5:Z6"/>
    <mergeCell ref="AA5:AA6"/>
    <mergeCell ref="P5:P6"/>
    <mergeCell ref="Q5:Q6"/>
    <mergeCell ref="R5:R6"/>
    <mergeCell ref="S5:S6"/>
    <mergeCell ref="T5:T6"/>
    <mergeCell ref="U5:U6"/>
    <mergeCell ref="AH5:AH6"/>
    <mergeCell ref="AI5:AI6"/>
    <mergeCell ref="AJ5:AJ6"/>
    <mergeCell ref="AK5:AK6"/>
    <mergeCell ref="AL5:AL6"/>
    <mergeCell ref="AM5:AM6"/>
    <mergeCell ref="AB5:AB6"/>
    <mergeCell ref="AC5:AC6"/>
    <mergeCell ref="AD5:AD6"/>
    <mergeCell ref="AE5:AE6"/>
    <mergeCell ref="AF5:AF6"/>
    <mergeCell ref="AG5:AG6"/>
    <mergeCell ref="AT5:AT6"/>
    <mergeCell ref="AU5:AU6"/>
    <mergeCell ref="AV5:AV6"/>
    <mergeCell ref="AW5:AW6"/>
    <mergeCell ref="AX5:AX6"/>
    <mergeCell ref="AY5:AY6"/>
    <mergeCell ref="AN5:AN6"/>
    <mergeCell ref="AO5:AO6"/>
    <mergeCell ref="AP5:AP6"/>
    <mergeCell ref="AQ5:AQ6"/>
    <mergeCell ref="AR5:AR6"/>
    <mergeCell ref="AS5:AS6"/>
    <mergeCell ref="BR5:BR6"/>
    <mergeCell ref="BS5:BS6"/>
    <mergeCell ref="BT5:BT6"/>
    <mergeCell ref="BU5:BU6"/>
    <mergeCell ref="B7:B8"/>
    <mergeCell ref="B9:B10"/>
    <mergeCell ref="BL5:BL6"/>
    <mergeCell ref="BM5:BM6"/>
    <mergeCell ref="BN5:BN6"/>
    <mergeCell ref="BO5:BO6"/>
    <mergeCell ref="BP5:BP6"/>
    <mergeCell ref="BQ5:BQ6"/>
    <mergeCell ref="BF5:BF6"/>
    <mergeCell ref="BG5:BG6"/>
    <mergeCell ref="BH5:BH6"/>
    <mergeCell ref="BI5:BI6"/>
    <mergeCell ref="BJ5:BJ6"/>
    <mergeCell ref="BK5:BK6"/>
    <mergeCell ref="AZ5:AZ6"/>
    <mergeCell ref="BA5:BA6"/>
    <mergeCell ref="BB5:BB6"/>
    <mergeCell ref="BC5:BC6"/>
    <mergeCell ref="BD5:BD6"/>
    <mergeCell ref="BE5:BE6"/>
    <mergeCell ref="B23:B24"/>
    <mergeCell ref="B25:B26"/>
    <mergeCell ref="B27:B28"/>
    <mergeCell ref="B29:B30"/>
    <mergeCell ref="B31:B32"/>
    <mergeCell ref="B33:B34"/>
    <mergeCell ref="B11:B12"/>
    <mergeCell ref="B13:B14"/>
    <mergeCell ref="B15:B16"/>
    <mergeCell ref="B17:B18"/>
    <mergeCell ref="B19:B20"/>
    <mergeCell ref="B21:B22"/>
    <mergeCell ref="P35:Q35"/>
    <mergeCell ref="R35:S35"/>
    <mergeCell ref="T35:U35"/>
    <mergeCell ref="V35:W35"/>
    <mergeCell ref="X35:Y35"/>
    <mergeCell ref="Z35:AA35"/>
    <mergeCell ref="D35:E35"/>
    <mergeCell ref="F35:G35"/>
    <mergeCell ref="H35:I35"/>
    <mergeCell ref="J35:K35"/>
    <mergeCell ref="L35:M35"/>
    <mergeCell ref="N35:O35"/>
    <mergeCell ref="B3:B4"/>
    <mergeCell ref="BL35:BM35"/>
    <mergeCell ref="BN35:BO35"/>
    <mergeCell ref="BP35:BQ35"/>
    <mergeCell ref="BR35:BS35"/>
    <mergeCell ref="BT35:BU35"/>
    <mergeCell ref="AZ35:BA35"/>
    <mergeCell ref="BB35:BC35"/>
    <mergeCell ref="BD35:BE35"/>
    <mergeCell ref="BF35:BG35"/>
    <mergeCell ref="BH35:BI35"/>
    <mergeCell ref="BJ35:BK35"/>
    <mergeCell ref="AN35:AO35"/>
    <mergeCell ref="AP35:AQ35"/>
    <mergeCell ref="AR35:AS35"/>
    <mergeCell ref="AT35:AU35"/>
    <mergeCell ref="AV35:AW35"/>
    <mergeCell ref="AX35:AY35"/>
    <mergeCell ref="AB35:AC35"/>
    <mergeCell ref="AD35:AE35"/>
    <mergeCell ref="AF35:AG35"/>
    <mergeCell ref="AH35:AI35"/>
    <mergeCell ref="AJ35:AK35"/>
    <mergeCell ref="AL35:AM35"/>
  </mergeCells>
  <conditionalFormatting sqref="E7 E9 E11 E13 E15 E17 E19 E21 E23 E25 E27 E29 E31 G7 G9 G11 G13 G15 G17 G19 G21 G23 G25 G27 G29 G31 I7 I9 I11 I13 I15 I17 I19 I21 I23 I25 I27 I29 I31 K7 K9 K11 K13 K15 K17 K19 K21 K23 K25 K27 K29 K31 M7 M9 M11 M13 M15 M17 M19 M21 M23 M25 M27 M29 M31 O7 O9 O11 O13 O15 O17 O19 O21 O23 O25 O27 O29 O31 Q7 Q9 Q11 Q13 Q15 Q17 Q19 Q21 Q23 Q25 Q27 Q29 Q31 S7 S9 S11 S13 S15 S17 S19 S21 S23 S25 S27 S29 S31 U7 U9 U11 U13 U15 U17 U19 U21 U23 U25 U27 U29 U31 W7 W9 W11 W13 W15 W17 W19 W21 W23 W25 W27 W29 W31 Y7 Y9 Y11 Y13 Y15 Y17 Y19 Y21 Y23 Y25 Y27 Y29 Y31 AA7 AA9 AA11 AA13 AA15 AA17 AA19 AA21 AA23 AA25 AA27 AA29 AA31 AC7 AC9 AC11 AC13 AC15 AC17 AC19 AC21 AC23 AC25 AC27 AC29 AC31 AE7 AE9 AE11 AE13 AE15 AE17 AE19 AE21 AE23 AE25 AE27 AE29 AE31 AG7 AG9 AG11 AG13 AG15 AG17 AG19 AG21 AG23 AG25 AG27 AG29 AG31 AI7 AI9 AI11 AI13 AI15 AI17 AI19 AI21 AI23 AI25 AI27 AI29 AI31 AK7 AK9 AK11 AK13 AK15 AK17 AK19 AK21 AK23 AK25 AK27 AK29 AK31 AM7 AM9 AM11 AM13 AM15 AM17 AM19 AM21 AM23 AM25 AM27 AM29 AM31 AO7 AO9 AO11 AO13 AO15 AO17 AO19 AO21 AO23 AO25 AO27 AO29 AO31 AQ7 AQ9 AQ11 AQ13 AQ15 AQ17 AQ19 AQ21 AQ23 AQ25 AQ27 AQ29 AQ31 AS7 AS9 AS11 AS13 AS15 AS17 AS19 AS21 AS23 AS25 AS27 AS29 AS31 AU7 AU9 AU11 AU13 AU15 AU17 AU19 AU21 AU23 AU25 AU27 AU29 AU31 AW7 AW9 AW11 AW13 AW15 AW17 AW19 AW21 AW23 AW25 AW27 AW29 AW31 AY7 AY9 AY11 AY13 AY15 AY17 AY19 AY21 AY23 AY25 AY27 AY29 AY31 BA7 BA9 BA11 BA13 BA15 BA17 BA19 BA21 BA23 BA25 BA27 BA29 BA31 BC7 BC9 BC11 BC13 BC15 BC17 BC19 BC21 BC23 BC25 BC27 BC29 BC31 BE7 BE9 BE11 BE13 BE15 BE17 BE19 BE21 BE23 BE25 BE27 BE29 BE31 BG7 BG9 BG11 BG13 BG15 BG17 BG19 BG21 BG23 BG25 BG27 BG29 BG31 BI7 BI9 BI11 BI13 BI15 BI17 BI19 BI21 BI23 BI25 BI27 BI29 BI31 BK7 BK9 BK11 BK13 BK15 BK17 BK19 BK21 BK23 BK25 BK27 BK29 BK31 BM7 BM9 BM11 BM13 BM15 BM17 BM19 BM21 BM23 BM25 BM27 BM29 BM31 BO7 BO9 BO11 BO13 BO15 BO17 BO19 BO21 BO23 BO25 BO27 BO29 BO31 BQ7 BQ9 BQ11 BQ13 BQ15 BQ17 BQ19 BQ21 BQ23 BQ25 BQ27 BQ29 BQ31 BS7 BS9 BS11 BS13 BS15 BS17 BS19 BS21 BS23 BS25 BS27 BS29 BS31 BU7 BU9 BU11 BU13 BU15 BU17 BU19 BU21 BU23 BU25 BU27 BU29 BU31">
    <cfRule type="expression" dxfId="7" priority="5">
      <formula>IF(AND($B7="",E7&gt;0),1,0)</formula>
    </cfRule>
    <cfRule type="expression" dxfId="6" priority="6">
      <formula>IF(E7&lt;&gt;"",1,0)</formula>
    </cfRule>
    <cfRule type="expression" dxfId="5" priority="7">
      <formula>IF($B7&lt;&gt;"",1,0)</formula>
    </cfRule>
  </conditionalFormatting>
  <conditionalFormatting sqref="E8 E10 E12 E14 E16 E18 E20 E22 E24 E26 E28 E30 E32 G8 G10 G12 G14 G16 G18 G20 G22 G24 G26 G28 G30 G32 I8 I10 I12 I14 I16 I18 I20 I22 I24 I26 I28 I30 I32 K8 K10 K12 K14 K16 K18 K20 K22 K24 K26 K28 K30 K32 M8 M10 M12 M14 M16 M18 M20 M22 M24 M26 M28 M30 M32 O8 O10 O12 O14 O16 O18 O20 O22 O24 O26 O28 O30 O32 Q8 Q10 Q12 Q14 Q16 Q18 Q20 Q22 Q24 Q26 Q28 Q30 Q32 S8 S10 S12 S14 S16 S18 S20 S22 S24 S26 S28 S30 S32 U8 U10 U12 U14 U16 U18 U20 U22 U24 U26 U28 U30 U32 W8 W10 W12 W14 W16 W18 W20 W22 W24 W26 W28 W30 W32 Y8 Y10 Y12 Y14 Y16 Y18 Y20 Y22 Y24 Y26 Y28 Y30 Y32 AA8 AA10 AA12 AA14 AA16 AA18 AA20 AA22 AA24 AA26 AA28 AA30 AA32 AC8 AC10 AC12 AC14 AC16 AC18 AC20 AC22 AC24 AC26 AC28 AC30 AC32 AE8 AE10 AE12 AE14 AE16 AE18 AE20 AE22 AE24 AE26 AE28 AE30 AE32 AG8 AG10 AG12 AG14 AG16 AG18 AG20 AG22 AG24 AG26 AG28 AG30 AG32 AI8 AI10 AI12 AI14 AI16 AI18 AI20 AI22 AI24 AI26 AI28 AI30 AI32 AK8 AK10 AK12 AK14 AK16 AK18 AK20 AK22 AK24 AK26 AK28 AK30 AK32 AM8 AM10 AM12 AM14 AM16 AM18 AM20 AM22 AM24 AM26 AM28 AM30 AM32 AO8 AO10 AO12 AO14 AO16 AO18 AO20 AO22 AO24 AO26 AO28 AO30 AO32 AQ8 AQ10 AQ12 AQ14 AQ16 AQ18 AQ20 AQ22 AQ24 AQ26 AQ28 AQ30 AQ32 AS8 AS10 AS12 AS14 AS16 AS18 AS20 AS22 AS24 AS26 AS28 AS30 AS32 AU8 AU10 AU12 AU14 AU16 AU18 AU20 AU22 AU24 AU26 AU28 AU30 AU32 AW8 AW10 AW12 AW14 AW16 AW18 AW20 AW22 AW24 AW26 AW28 AW30 AW32 AY8 AY10 AY12 AY14 AY16 AY18 AY20 AY22 AY24 AY26 AY28 AY30 AY32 BA8 BA10 BA12 BA14 BA16 BA18 BA20 BA22 BA24 BA26 BA28 BA30 BA32 BC8 BC10 BC12 BC14 BC16 BC18 BC20 BC22 BC24 BC26 BC28 BC30 BC32 BE8 BE10 BE12 BE14 BE16 BE18 BE20 BE22 BE24 BE26 BE28 BE30 BE32 BG8 BG10 BG12 BG14 BG16 BG18 BG20 BG22 BG24 BG26 BG28 BG30 BG32 BI8 BI10 BI12 BI14 BI16 BI18 BI20 BI22 BI24 BI26 BI28 BI30 BI32 BK8 BK10 BK12 BK14 BK16 BK18 BK20 BK22 BK24 BK26 BK28 BK30 BK32 BM8 BM10 BM12 BM14 BM16 BM18 BM20 BM22 BM24 BM26 BM28 BM30 BM32 BO8 BO10 BO12 BO14 BO16 BO18 BO20 BO22 BO24 BO26 BO28 BO30 BO32 BQ8 BQ10 BQ12 BQ14 BQ16 BQ18 BQ20 BQ22 BQ24 BQ26 BQ28 BQ30 BQ32 BS8 BS10 BS12 BS14 BS16 BS18 BS20 BS22 BS24 BS26 BS28 BS30 BS32 BU8 BU10 BU12 BU14 BU16 BU18 BU20 BU22 BU24 BU26 BU28 BU30 BU32">
    <cfRule type="expression" dxfId="4" priority="2">
      <formula>IF(AND($B7="",E8&gt;0),1,0)</formula>
    </cfRule>
    <cfRule type="expression" dxfId="3" priority="3">
      <formula>IF(E8&lt;&gt;"",1,0)</formula>
    </cfRule>
    <cfRule type="expression" dxfId="2" priority="4">
      <formula>IF($B7&lt;&gt;"",1,0)</formula>
    </cfRule>
  </conditionalFormatting>
  <conditionalFormatting sqref="B38">
    <cfRule type="cellIs" dxfId="1" priority="1" operator="equal">
      <formula>"DİKKAT! Bilgi Giriş, Saat Düşüm veya Saat Ekleme Sayfalarının birinde Silinmesi Gereken Saat Var! SİLİNİZ !"</formula>
    </cfRule>
  </conditionalFormatting>
  <dataValidations count="2">
    <dataValidation type="list" allowBlank="1" showInputMessage="1" showErrorMessage="1" errorTitle="DİKKAT ! HATA" error="1- Sayı değeri giriniz,_x000a_2- Ders okutulan birim yazılı değil mi?" sqref="E7 E9 E11 E13 E15 E17 E19 E21 E23 E25 E27 E29 E31 G7 I7 K7 M7 O7 Q7 S7 U7 W7 Y7 AA7 AC7 AE7 AG7 AI7 AK7 AM7 AO7 AQ7 AS7 AU7 AW7 AY7 BA7 BC7 BE7 BG7 BI7 BK7 BM7 BO7 BQ7 BS7 BU7 G9 I9 K9 M9 O9 Q9 S9 U9 W9 Y9 AA9 AC9 AE9 AG9 AI9 AK9 AM9 AO9 AQ9 AS9 AU9 AW9 AY9 BA9 BC9 BE9 BG9 BI9 BK9 BM9 BO9 BQ9 BS9 BU9 G11 I11 K11 M11 O11 Q11 S11 U11 W11 Y11 AA11 AC11 AE11 AG11 AI11 AK11 AM11 AO11 AQ11 AS11 AU11 AW11 AY11 BA11 BC11 BE11 BG11 BI11 BK11 BM11 BO11 BQ11 BS11 BU11 G13 I13 K13 M13 O13 Q13 S13 U13 W13 Y13 AA13 AC13 AE13 AG13 AI13 AK13 AM13 AO13 AQ13 AS13 AU13 AW13 AY13 BA13 BC13 BE13 BG13 BI13 BK13 BM13 BO13 BQ13 BS13 BU13 G15 I15 K15 M15 O15 Q15 S15 U15 W15 Y15 AA15 AC15 AE15 AG15 AI15 AK15 AM15 AO15 AQ15 AS15 AU15 AW15 AY15 BA15 BC15 BE15 BG15 BI15 BK15 BM15 BO15 BQ15 BS15 BU15 G17 I17 K17 M17 O17 Q17 S17 U17 W17 Y17 AA17 AC17 AE17 AG17 AI17 AK17 AM17 AO17 AQ17 AS17 AU17 AW17 AY17 BA17 BC17 BE17 BG17 BI17 BK17 BM17 BO17 BQ17 BS17 BU17 G19 I19 K19 M19 O19 Q19 S19 U19 W19 Y19 AA19 AC19 AE19 AG19 AI19 AK19 AM19 AO19 AQ19 AS19 AU19 AW19 AY19 BA19 BC19 BE19 BG19 BI19 BK19 BM19 BO19 BQ19 BS19 BU19 G21 I21 K21 M21 O21 Q21 S21 U21 W21 Y21 AA21 AC21 AE21 AG21 AI21 AK21 AM21 AO21 AQ21 AS21 AU21 AW21 AY21 BA21 BC21 BE21 BG21 BI21 BK21 BM21 BO21 BQ21 BS21 BU21 G23 I23 K23 M23 O23 Q23 S23 U23 W23 Y23 AA23 AC23 AE23 AG23 AI23 AK23 AM23 AO23 AQ23 AS23 AU23 AW23 AY23 BA23 BC23 BE23 BG23 BI23 BK23 BM23 BO23 BQ23 BS23 BU23 G25 I25 K25 M25 O25 Q25 S25 U25 W25 Y25 AA25 AC25 AE25 AG25 AI25 AK25 AM25 AO25 AQ25 AS25 AU25 AW25 AY25 BA25 BC25 BE25 BG25 BI25 BK25 BM25 BO25 BQ25 BS25 BU25 G27 I27 K27 M27 O27 Q27 S27 U27 W27 Y27 AA27 AC27 AE27 AG27 AI27 AK27 AM27 AO27 AQ27 AS27 AU27 AW27 AY27 BA27 BC27 BE27 BG27 BI27 BK27 BM27 BO27 BQ27 BS27 BU27 G29 I29 K29 M29 O29 Q29 S29 U29 W29 Y29 AA29 AC29 AE29 AG29 AI29 AK29 AM29 AO29 AQ29 AS29 AU29 AW29 AY29 BA29 BC29 BE29 BG29 BI29 BK29 BM29 BO29 BQ29 BS29 BU29 G31 I31 K31 M31 O31 Q31 S31 U31 W31 Y31 AA31 AC31 AE31 AG31 AI31 AK31 AM31 AO31 AQ31 AS31 AU31 AW31 AY31 BA31 BC31 BE31 BG31 BI31 BK31 BM31 BO31 BQ31 BS31 BU31">
      <formula1>IF($B7&lt;&gt;"",SAYILAR,0)</formula1>
    </dataValidation>
    <dataValidation type="list" allowBlank="1" showInputMessage="1" showErrorMessage="1" errorTitle="DİKKAT! HATA" error="1- Sayı değeri giriniz,_x000a_2- Ders okutulan birim yazılı değil mi?" sqref="E8 E10 E12 E14 E16 E18 E20 E22 E24 E26 E28 E30 E32 G8 I8 K8 M8 O8 Q8 S8 U8 W8 Y8 AA8 AC8 AE8 AG8 AI8 AK8 AM8 AO8 AQ8 AS8 AU8 AW8 AY8 BA8 BC8 BE8 BG8 BI8 BK8 BM8 BO8 BQ8 BS8 BU8 G10 I10 K10 M10 O10 Q10 S10 U10 W10 Y10 AA10 AC10 AE10 AG10 AI10 AK10 AM10 AO10 AQ10 AS10 AU10 AW10 AY10 BA10 BC10 BE10 BG10 BI10 BK10 BM10 BO10 BQ10 BS10 BU10 G12 I12 K12 M12 O12 Q12 S12 U12 W12 Y12 AA12 AC12 AE12 AG12 AI12 AK12 AM12 AO12 AQ12 AS12 AU12 AW12 AY12 BA12 BC12 BE12 BG12 BI12 BK12 BM12 BO12 BQ12 BS12 BU12 G14 I14 K14 M14 O14 Q14 S14 U14 W14 Y14 AA14 AC14 AE14 AG14 AI14 AK14 AM14 AO14 AQ14 AS14 AU14 AW14 AY14 BA14 BC14 BE14 BG14 BI14 BK14 BM14 BO14 BQ14 BS14 BU14 G16 I16 K16 M16 O16 Q16 S16 U16 W16 Y16 AA16 AC16 AE16 AG16 AI16 AK16 AM16 AO16 AQ16 AS16 AU16 AW16 AY16 BA16 BC16 BE16 BG16 BI16 BK16 BM16 BO16 BQ16 BS16 BU16 G18 I18 K18 M18 O18 Q18 S18 U18 W18 Y18 AA18 AC18 AE18 AG18 AI18 AK18 AM18 AO18 AQ18 AS18 AU18 AW18 AY18 BA18 BC18 BE18 BG18 BI18 BK18 BM18 BO18 BQ18 BS18 BU18 G20 I20 K20 M20 O20 Q20 S20 U20 W20 Y20 AA20 AC20 AE20 AG20 AI20 AK20 AM20 AO20 AQ20 AS20 AU20 AW20 AY20 BA20 BC20 BE20 BG20 BI20 BK20 BM20 BO20 BQ20 BS20 BU20 G22 I22 K22 M22 O22 Q22 S22 U22 W22 Y22 AA22 AC22 AE22 AG22 AI22 AK22 AM22 AO22 AQ22 AS22 AU22 AW22 AY22 BA22 BC22 BE22 BG22 BI22 BK22 BM22 BO22 BQ22 BS22 BU22 G24 I24 K24 M24 O24 Q24 S24 U24 W24 Y24 AA24 AC24 AE24 AG24 AI24 AK24 AM24 AO24 AQ24 AS24 AU24 AW24 AY24 BA24 BC24 BE24 BG24 BI24 BK24 BM24 BO24 BQ24 BS24 BU24 G26 I26 K26 M26 O26 Q26 S26 U26 W26 Y26 AA26 AC26 AE26 AG26 AI26 AK26 AM26 AO26 AQ26 AS26 AU26 AW26 AY26 BA26 BC26 BE26 BG26 BI26 BK26 BM26 BO26 BQ26 BS26 BU26 G28 I28 K28 M28 O28 Q28 S28 U28 W28 Y28 AA28 AC28 AE28 AG28 AI28 AK28 AM28 AO28 AQ28 AS28 AU28 AW28 AY28 BA28 BC28 BE28 BG28 BI28 BK28 BM28 BO28 BQ28 BS28 BU28 G30 I30 K30 M30 O30 Q30 S30 U30 W30 Y30 AA30 AC30 AE30 AG30 AI30 AK30 AM30 AO30 AQ30 AS30 AU30 AW30 AY30 BA30 BC30 BE30 BG30 BI30 BK30 BM30 BO30 BQ30 BS30 BU30 G32 I32 K32 M32 O32 Q32 S32 U32 W32 Y32 AA32 AC32 AE32 AG32 AI32 AK32 AM32 AO32 AQ32 AS32 AU32 AW32 AY32 BA32 BC32 BE32 BG32 BI32 BK32 BM32 BO32 BQ32 BS32 BU32">
      <formula1>IF($B7&lt;&gt;"",SAYILAR,0)</formula1>
    </dataValidation>
  </dataValidations>
  <printOptions horizontalCentered="1" verticalCentered="1"/>
  <pageMargins left="0" right="0" top="0" bottom="0" header="0" footer="0"/>
  <pageSetup paperSize="9" scale="63" orientation="landscape" blackAndWhite="1"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pageSetUpPr fitToPage="1"/>
  </sheetPr>
  <dimension ref="A1:CB113"/>
  <sheetViews>
    <sheetView showGridLines="0" showRowColHeaders="0" showZeros="0" tabSelected="1" zoomScale="110" zoomScaleNormal="110" workbookViewId="0">
      <selection activeCell="BW29" sqref="BW29"/>
    </sheetView>
  </sheetViews>
  <sheetFormatPr defaultColWidth="2.42578125" defaultRowHeight="12.75"/>
  <cols>
    <col min="1" max="1" width="7.5703125" style="1633" customWidth="1"/>
    <col min="2" max="2" width="2" style="1633" customWidth="1"/>
    <col min="3" max="3" width="1.7109375" style="1633" customWidth="1"/>
    <col min="4" max="4" width="1.85546875" style="1633" customWidth="1"/>
    <col min="5" max="6" width="2.42578125" style="1633" customWidth="1"/>
    <col min="7" max="7" width="2.85546875" style="1633" customWidth="1"/>
    <col min="8" max="8" width="3.42578125" style="1634" customWidth="1"/>
    <col min="9" max="9" width="2.28515625" style="1634" customWidth="1"/>
    <col min="10" max="11" width="2.42578125" style="1633" customWidth="1"/>
    <col min="12" max="12" width="2.140625" style="1633" customWidth="1"/>
    <col min="13" max="14" width="2.42578125" style="1633" customWidth="1"/>
    <col min="15" max="15" width="2.140625" style="1633" customWidth="1"/>
    <col min="16" max="20" width="2.42578125" style="1633" customWidth="1"/>
    <col min="21" max="21" width="2" style="1633" customWidth="1"/>
    <col min="22" max="24" width="2.42578125" style="1633" customWidth="1"/>
    <col min="25" max="25" width="2.28515625" style="1633" customWidth="1"/>
    <col min="26" max="30" width="2.42578125" style="1633" customWidth="1"/>
    <col min="31" max="31" width="2.28515625" style="1633" customWidth="1"/>
    <col min="32" max="32" width="2.5703125" style="1633" customWidth="1"/>
    <col min="33" max="34" width="2.42578125" style="1633" customWidth="1"/>
    <col min="35" max="36" width="2.28515625" style="1633" customWidth="1"/>
    <col min="37" max="44" width="2.42578125" style="1633" customWidth="1"/>
    <col min="45" max="45" width="2.7109375" style="1633" customWidth="1"/>
    <col min="46" max="46" width="2.85546875" style="1633" customWidth="1"/>
    <col min="47" max="49" width="2.42578125" style="1633" customWidth="1"/>
    <col min="50" max="50" width="2.42578125" style="1635" customWidth="1"/>
    <col min="51" max="57" width="2.42578125" style="1633" customWidth="1"/>
    <col min="58" max="58" width="3.5703125" style="1633" customWidth="1"/>
    <col min="59" max="59" width="1.140625" style="1633" customWidth="1"/>
    <col min="60" max="60" width="2.42578125" style="1633" customWidth="1"/>
    <col min="61" max="61" width="5.5703125" style="1633" hidden="1" customWidth="1"/>
    <col min="62" max="62" width="4.42578125" style="1633" hidden="1" customWidth="1"/>
    <col min="63" max="63" width="2.42578125" style="1633" customWidth="1"/>
    <col min="64" max="64" width="2.42578125" style="1633" hidden="1" customWidth="1"/>
    <col min="65" max="70" width="2.42578125" style="1633" customWidth="1"/>
    <col min="71" max="71" width="6.140625" style="1633" customWidth="1"/>
    <col min="72" max="72" width="9.5703125" style="1633" customWidth="1"/>
    <col min="73" max="73" width="10.5703125" style="1633" customWidth="1"/>
    <col min="74" max="74" width="2.85546875" style="1633" customWidth="1"/>
    <col min="75" max="75" width="12" style="1633" customWidth="1"/>
    <col min="76" max="77" width="6.140625" style="1633" customWidth="1"/>
    <col min="78" max="16384" width="2.42578125" style="1633"/>
  </cols>
  <sheetData>
    <row r="1" spans="1:74" ht="15" customHeight="1">
      <c r="C1" s="3849"/>
      <c r="D1" s="3849"/>
      <c r="E1" s="3849"/>
      <c r="F1" s="3849"/>
      <c r="G1" s="3849"/>
      <c r="H1" s="3849"/>
      <c r="I1" s="3849"/>
      <c r="J1" s="3849"/>
      <c r="K1" s="3849"/>
      <c r="L1" s="3849"/>
      <c r="M1" s="3849"/>
      <c r="N1" s="3849"/>
      <c r="O1" s="3849"/>
      <c r="P1" s="3849"/>
      <c r="Q1" s="3849"/>
      <c r="R1" s="3849"/>
      <c r="S1" s="3849"/>
      <c r="T1" s="3849"/>
      <c r="U1" s="3849"/>
      <c r="V1" s="3849"/>
      <c r="W1" s="3849"/>
      <c r="X1" s="3849"/>
      <c r="Y1" s="3849"/>
      <c r="Z1" s="3849"/>
      <c r="AA1" s="3849"/>
      <c r="AB1" s="3849"/>
      <c r="AC1" s="3849"/>
      <c r="AD1" s="3849"/>
      <c r="AE1" s="3849"/>
      <c r="AF1" s="3849"/>
      <c r="AG1" s="3849"/>
      <c r="AH1" s="3849"/>
      <c r="AI1" s="3849"/>
      <c r="AJ1" s="3849"/>
      <c r="AK1" s="3849"/>
      <c r="AL1" s="3849"/>
      <c r="AM1" s="3849"/>
      <c r="AN1" s="3849"/>
      <c r="AO1" s="3849"/>
      <c r="AP1" s="3849"/>
      <c r="AQ1" s="3849"/>
      <c r="AR1" s="3849"/>
      <c r="AS1" s="3849"/>
      <c r="AT1" s="3849"/>
      <c r="AU1" s="3849"/>
      <c r="AV1" s="3849"/>
      <c r="AW1" s="3849"/>
      <c r="AX1" s="3849"/>
      <c r="AY1" s="3849"/>
      <c r="AZ1" s="3849"/>
      <c r="BA1" s="3849"/>
      <c r="BB1" s="3849"/>
      <c r="BC1" s="5185"/>
      <c r="BD1" s="5185"/>
      <c r="BE1" s="5185"/>
      <c r="BF1" s="5185"/>
    </row>
    <row r="2" spans="1:74" ht="13.5" thickBot="1">
      <c r="B2" s="5373" t="s">
        <v>127</v>
      </c>
      <c r="C2" s="5373"/>
      <c r="D2" s="5373"/>
      <c r="E2" s="5373"/>
      <c r="F2" s="5373"/>
      <c r="G2" s="5373"/>
      <c r="H2" s="5373"/>
      <c r="I2" s="5373"/>
      <c r="J2" s="5373"/>
      <c r="K2" s="5373"/>
      <c r="L2" s="5373"/>
      <c r="M2" s="5373"/>
      <c r="N2" s="5373"/>
      <c r="O2" s="5373"/>
      <c r="P2" s="5373"/>
      <c r="Q2" s="5374"/>
      <c r="R2" s="1892" t="s">
        <v>92</v>
      </c>
      <c r="AR2" s="1636" t="s">
        <v>205</v>
      </c>
      <c r="AT2" s="5349" t="str">
        <f>'BİLGİ GİR'!BJ14</f>
        <v>2024</v>
      </c>
      <c r="AU2" s="5349"/>
      <c r="AV2" s="5349"/>
      <c r="AW2" s="5349"/>
      <c r="AX2" s="1637"/>
      <c r="BA2" s="1636" t="s">
        <v>204</v>
      </c>
      <c r="BC2" s="5350" t="str">
        <f>'BİLGİ GİR'!BH14</f>
        <v>MART</v>
      </c>
      <c r="BD2" s="5350"/>
      <c r="BE2" s="5350"/>
      <c r="BF2" s="5350"/>
      <c r="BI2" s="1794"/>
    </row>
    <row r="3" spans="1:74" s="1638" customFormat="1" ht="9.75" customHeight="1">
      <c r="A3" s="1692"/>
      <c r="B3" s="1639" t="s">
        <v>90</v>
      </c>
      <c r="C3" s="1639"/>
      <c r="H3" s="1640"/>
      <c r="I3" s="1641" t="s">
        <v>87</v>
      </c>
      <c r="J3" s="5335" t="str">
        <f>'BİLGİ GİR'!M26&amp;" "&amp;'BİLGİ GİR'!Q26</f>
        <v xml:space="preserve">Öğr.Gör. </v>
      </c>
      <c r="K3" s="5335"/>
      <c r="L3" s="5335"/>
      <c r="M3" s="5335"/>
      <c r="N3" s="5335"/>
      <c r="O3" s="5335"/>
      <c r="P3" s="5335"/>
      <c r="Q3" s="5335"/>
      <c r="R3" s="5351" t="s">
        <v>4</v>
      </c>
      <c r="S3" s="5352"/>
      <c r="T3" s="5352"/>
      <c r="U3" s="5353"/>
      <c r="V3" s="1893" t="s">
        <v>52</v>
      </c>
      <c r="W3" s="1893" t="s">
        <v>53</v>
      </c>
      <c r="X3" s="1893" t="s">
        <v>54</v>
      </c>
      <c r="Y3" s="1893" t="s">
        <v>55</v>
      </c>
      <c r="Z3" s="1893" t="s">
        <v>56</v>
      </c>
      <c r="AA3" s="1923" t="s">
        <v>57</v>
      </c>
      <c r="AB3" s="1923" t="s">
        <v>58</v>
      </c>
      <c r="AC3" s="1893" t="s">
        <v>52</v>
      </c>
      <c r="AD3" s="1893" t="s">
        <v>53</v>
      </c>
      <c r="AE3" s="1893" t="s">
        <v>54</v>
      </c>
      <c r="AF3" s="1893" t="s">
        <v>55</v>
      </c>
      <c r="AG3" s="1893" t="s">
        <v>56</v>
      </c>
      <c r="AH3" s="1923" t="s">
        <v>57</v>
      </c>
      <c r="AI3" s="1923" t="s">
        <v>58</v>
      </c>
      <c r="AJ3" s="1893" t="s">
        <v>52</v>
      </c>
      <c r="AK3" s="1893" t="s">
        <v>53</v>
      </c>
      <c r="AL3" s="1893" t="s">
        <v>54</v>
      </c>
      <c r="AM3" s="1893" t="s">
        <v>55</v>
      </c>
      <c r="AN3" s="1893" t="s">
        <v>56</v>
      </c>
      <c r="AO3" s="1923" t="s">
        <v>57</v>
      </c>
      <c r="AP3" s="1923" t="s">
        <v>58</v>
      </c>
      <c r="AQ3" s="1893" t="s">
        <v>52</v>
      </c>
      <c r="AR3" s="1893" t="s">
        <v>53</v>
      </c>
      <c r="AS3" s="1893" t="s">
        <v>54</v>
      </c>
      <c r="AT3" s="1893" t="s">
        <v>55</v>
      </c>
      <c r="AU3" s="1893" t="s">
        <v>56</v>
      </c>
      <c r="AV3" s="1923" t="s">
        <v>57</v>
      </c>
      <c r="AW3" s="1923" t="s">
        <v>58</v>
      </c>
      <c r="AX3" s="1893" t="s">
        <v>52</v>
      </c>
      <c r="AY3" s="1893" t="s">
        <v>53</v>
      </c>
      <c r="AZ3" s="1893" t="s">
        <v>54</v>
      </c>
      <c r="BA3" s="1893" t="s">
        <v>55</v>
      </c>
      <c r="BB3" s="1893" t="s">
        <v>56</v>
      </c>
      <c r="BC3" s="1923" t="s">
        <v>57</v>
      </c>
      <c r="BD3" s="3765" t="s">
        <v>58</v>
      </c>
      <c r="BE3" s="5193" t="s">
        <v>5</v>
      </c>
      <c r="BF3" s="5194"/>
      <c r="BI3" s="1794"/>
    </row>
    <row r="4" spans="1:74" ht="11.25" customHeight="1" thickBot="1">
      <c r="B4" s="5348" t="s">
        <v>218</v>
      </c>
      <c r="C4" s="5348"/>
      <c r="D4" s="5348"/>
      <c r="E4" s="5348"/>
      <c r="F4" s="5348"/>
      <c r="G4" s="5348"/>
      <c r="H4" s="5348"/>
      <c r="I4" s="1845" t="s">
        <v>87</v>
      </c>
      <c r="J4" s="5379">
        <f>'BİLGİ GİR'!M27</f>
        <v>0</v>
      </c>
      <c r="K4" s="5379"/>
      <c r="L4" s="5379"/>
      <c r="M4" s="5379"/>
      <c r="N4" s="5379"/>
      <c r="O4" s="5379"/>
      <c r="P4" s="5379"/>
      <c r="Q4" s="5380"/>
      <c r="R4" s="5354"/>
      <c r="S4" s="5355"/>
      <c r="T4" s="5355"/>
      <c r="U4" s="5356"/>
      <c r="V4" s="1925">
        <f>'BİLGİ GİR'!BL25</f>
        <v>4</v>
      </c>
      <c r="W4" s="1925">
        <f>'BİLGİ GİR'!BM25</f>
        <v>5</v>
      </c>
      <c r="X4" s="1925">
        <f>'BİLGİ GİR'!BN25</f>
        <v>6</v>
      </c>
      <c r="Y4" s="1925">
        <f>'BİLGİ GİR'!BO25</f>
        <v>7</v>
      </c>
      <c r="Z4" s="1925">
        <f>'BİLGİ GİR'!BP25</f>
        <v>8</v>
      </c>
      <c r="AA4" s="1926">
        <f>'BİLGİ GİR'!BQ25</f>
        <v>9</v>
      </c>
      <c r="AB4" s="1926">
        <f>'BİLGİ GİR'!BR25</f>
        <v>10</v>
      </c>
      <c r="AC4" s="1925">
        <f>'BİLGİ GİR'!BS25</f>
        <v>11</v>
      </c>
      <c r="AD4" s="1925">
        <f>'BİLGİ GİR'!BT25</f>
        <v>12</v>
      </c>
      <c r="AE4" s="1925">
        <f>'BİLGİ GİR'!BU25</f>
        <v>13</v>
      </c>
      <c r="AF4" s="1925">
        <f>'BİLGİ GİR'!BV25</f>
        <v>14</v>
      </c>
      <c r="AG4" s="1925">
        <f>'BİLGİ GİR'!BW25</f>
        <v>15</v>
      </c>
      <c r="AH4" s="1926">
        <f>'BİLGİ GİR'!BX25</f>
        <v>16</v>
      </c>
      <c r="AI4" s="1926">
        <f>'BİLGİ GİR'!BY25</f>
        <v>17</v>
      </c>
      <c r="AJ4" s="1925">
        <f>'BİLGİ GİR'!BZ25</f>
        <v>18</v>
      </c>
      <c r="AK4" s="1925">
        <f>'BİLGİ GİR'!CA25</f>
        <v>19</v>
      </c>
      <c r="AL4" s="1925">
        <f>'BİLGİ GİR'!CB25</f>
        <v>20</v>
      </c>
      <c r="AM4" s="1925">
        <f>'BİLGİ GİR'!CC25</f>
        <v>21</v>
      </c>
      <c r="AN4" s="1925">
        <f>'BİLGİ GİR'!CD25</f>
        <v>22</v>
      </c>
      <c r="AO4" s="1926">
        <f>'BİLGİ GİR'!CE25</f>
        <v>23</v>
      </c>
      <c r="AP4" s="1926">
        <f>'BİLGİ GİR'!CF25</f>
        <v>24</v>
      </c>
      <c r="AQ4" s="1925">
        <f>'BİLGİ GİR'!CG25</f>
        <v>25</v>
      </c>
      <c r="AR4" s="1925">
        <f>'BİLGİ GİR'!CH25</f>
        <v>26</v>
      </c>
      <c r="AS4" s="1925">
        <f>'BİLGİ GİR'!CI25</f>
        <v>27</v>
      </c>
      <c r="AT4" s="1925">
        <f>'BİLGİ GİR'!CJ25</f>
        <v>28</v>
      </c>
      <c r="AU4" s="1925">
        <f>'BİLGİ GİR'!CK25</f>
        <v>29</v>
      </c>
      <c r="AV4" s="1926">
        <f>'BİLGİ GİR'!CL25</f>
        <v>30</v>
      </c>
      <c r="AW4" s="1926">
        <f>'BİLGİ GİR'!CM25</f>
        <v>31</v>
      </c>
      <c r="AX4" s="1925">
        <f>'BİLGİ GİR'!CN25</f>
        <v>1</v>
      </c>
      <c r="AY4" s="1925">
        <f>'BİLGİ GİR'!CO25</f>
        <v>2</v>
      </c>
      <c r="AZ4" s="1925">
        <f>'BİLGİ GİR'!CP25</f>
        <v>3</v>
      </c>
      <c r="BA4" s="1925">
        <f>'BİLGİ GİR'!CQ25</f>
        <v>4</v>
      </c>
      <c r="BB4" s="1925">
        <f>'BİLGİ GİR'!CR25</f>
        <v>5</v>
      </c>
      <c r="BC4" s="1926">
        <f>'BİLGİ GİR'!CS25</f>
        <v>6</v>
      </c>
      <c r="BD4" s="3766">
        <f>'BİLGİ GİR'!CT25</f>
        <v>7</v>
      </c>
      <c r="BE4" s="5195"/>
      <c r="BF4" s="5196"/>
      <c r="BI4" s="1794"/>
      <c r="BJ4" s="1635"/>
    </row>
    <row r="5" spans="1:74" ht="9.75" customHeight="1">
      <c r="B5" s="1642" t="s">
        <v>6</v>
      </c>
      <c r="C5" s="1642"/>
      <c r="D5" s="1637"/>
      <c r="E5" s="1637"/>
      <c r="F5" s="1637"/>
      <c r="G5" s="1637"/>
      <c r="H5" s="1643"/>
      <c r="I5" s="1644" t="s">
        <v>87</v>
      </c>
      <c r="J5" s="5335" t="str">
        <f>'BİLGİ GİR'!M28&amp;" "&amp;"-"&amp;'BİLGİ GİR'!S28</f>
        <v>Bölüm Başkanı (Tedviren) -</v>
      </c>
      <c r="K5" s="5335"/>
      <c r="L5" s="5335"/>
      <c r="M5" s="5335"/>
      <c r="N5" s="5335"/>
      <c r="O5" s="5335"/>
      <c r="P5" s="5335"/>
      <c r="Q5" s="5335"/>
      <c r="R5" s="1924" t="s">
        <v>74</v>
      </c>
      <c r="S5" s="2327"/>
      <c r="T5" s="2328"/>
      <c r="U5" s="2341" t="s">
        <v>7</v>
      </c>
      <c r="V5" s="2329">
        <f>'GÜNDÜZ (Saat Ekle)'!$D$33+'GÜNDÜZ (Saat Ekle)'!$E$33</f>
        <v>0</v>
      </c>
      <c r="W5" s="2329">
        <f>'GÜNDÜZ (Saat Ekle)'!$F$33+'GÜNDÜZ (Saat Ekle)'!$G$33</f>
        <v>0</v>
      </c>
      <c r="X5" s="2329">
        <f>'GÜNDÜZ (Saat Ekle)'!$H$33+'GÜNDÜZ (Saat Ekle)'!$I$33</f>
        <v>0</v>
      </c>
      <c r="Y5" s="2329">
        <f>'GÜNDÜZ (Saat Ekle)'!$J$33+'GÜNDÜZ (Saat Ekle)'!$K$33</f>
        <v>0</v>
      </c>
      <c r="Z5" s="2329">
        <f>'GÜNDÜZ (Saat Ekle)'!$L$33+'GÜNDÜZ (Saat Ekle)'!$M$33</f>
        <v>0</v>
      </c>
      <c r="AA5" s="2330">
        <f>'GÜNDÜZ (Saat Ekle)'!$N$33+'GÜNDÜZ (Saat Ekle)'!$O$33</f>
        <v>0</v>
      </c>
      <c r="AB5" s="2330">
        <f>'GÜNDÜZ (Saat Ekle)'!$P$33+'GÜNDÜZ (Saat Ekle)'!$Q$33</f>
        <v>0</v>
      </c>
      <c r="AC5" s="2329">
        <f>'GÜNDÜZ (Saat Ekle)'!$R$33+'GÜNDÜZ (Saat Ekle)'!$S$33</f>
        <v>0</v>
      </c>
      <c r="AD5" s="2329">
        <f>'GÜNDÜZ (Saat Ekle)'!$T$33+'GÜNDÜZ (Saat Ekle)'!$U$33</f>
        <v>0</v>
      </c>
      <c r="AE5" s="2329">
        <f>'GÜNDÜZ (Saat Ekle)'!$V$33+'GÜNDÜZ (Saat Ekle)'!$W$33</f>
        <v>0</v>
      </c>
      <c r="AF5" s="2329">
        <f>'GÜNDÜZ (Saat Ekle)'!$X$33+'GÜNDÜZ (Saat Ekle)'!$Y$33</f>
        <v>0</v>
      </c>
      <c r="AG5" s="2329">
        <f>'GÜNDÜZ (Saat Ekle)'!$Z$33+'GÜNDÜZ (Saat Ekle)'!$AA$33</f>
        <v>0</v>
      </c>
      <c r="AH5" s="2330">
        <f>'GÜNDÜZ (Saat Ekle)'!$AB$33+'GÜNDÜZ (Saat Ekle)'!$AC$33</f>
        <v>0</v>
      </c>
      <c r="AI5" s="2330">
        <f>'GÜNDÜZ (Saat Ekle)'!$AD$33+'GÜNDÜZ (Saat Ekle)'!$AE$33</f>
        <v>0</v>
      </c>
      <c r="AJ5" s="2329">
        <f>'GÜNDÜZ (Saat Ekle)'!$AF$33+'GÜNDÜZ (Saat Ekle)'!$AG$33</f>
        <v>0</v>
      </c>
      <c r="AK5" s="2329">
        <f>'GÜNDÜZ (Saat Ekle)'!$AH$33+'GÜNDÜZ (Saat Ekle)'!$AI$33</f>
        <v>0</v>
      </c>
      <c r="AL5" s="2329">
        <f>'GÜNDÜZ (Saat Ekle)'!$AJ$33+'GÜNDÜZ (Saat Ekle)'!$AK$33</f>
        <v>0</v>
      </c>
      <c r="AM5" s="2329">
        <f>'GÜNDÜZ (Saat Ekle)'!$AL$33+'GÜNDÜZ (Saat Ekle)'!$AM$33</f>
        <v>0</v>
      </c>
      <c r="AN5" s="2329">
        <f>'GÜNDÜZ (Saat Ekle)'!$AN$33+'GÜNDÜZ (Saat Ekle)'!$AO$33</f>
        <v>0</v>
      </c>
      <c r="AO5" s="2330">
        <f>'GÜNDÜZ (Saat Ekle)'!$AP$33+'GÜNDÜZ (Saat Ekle)'!$AQ$33</f>
        <v>0</v>
      </c>
      <c r="AP5" s="2330">
        <f>'GÜNDÜZ (Saat Ekle)'!$AR$33+'GÜNDÜZ (Saat Ekle)'!$AS$33</f>
        <v>0</v>
      </c>
      <c r="AQ5" s="2329">
        <f>'GÜNDÜZ (Saat Ekle)'!$AT$33+'GÜNDÜZ (Saat Ekle)'!$AU$33</f>
        <v>0</v>
      </c>
      <c r="AR5" s="2329">
        <f>'GÜNDÜZ (Saat Ekle)'!$AV$33+'GÜNDÜZ (Saat Ekle)'!$AW$33</f>
        <v>0</v>
      </c>
      <c r="AS5" s="2329">
        <f>'GÜNDÜZ (Saat Ekle)'!$AX$33+'GÜNDÜZ (Saat Ekle)'!$AY$33</f>
        <v>0</v>
      </c>
      <c r="AT5" s="2329">
        <f>'GÜNDÜZ (Saat Ekle)'!$AZ$33+'GÜNDÜZ (Saat Ekle)'!$BA$33</f>
        <v>0</v>
      </c>
      <c r="AU5" s="2329">
        <f>'GÜNDÜZ (Saat Ekle)'!$BB$33+'GÜNDÜZ (Saat Ekle)'!$BC$33</f>
        <v>0</v>
      </c>
      <c r="AV5" s="2330">
        <f>'GÜNDÜZ (Saat Ekle)'!$BD$33+'GÜNDÜZ (Saat Ekle)'!$BE$33</f>
        <v>0</v>
      </c>
      <c r="AW5" s="2330">
        <f>'GÜNDÜZ (Saat Ekle)'!$BF$33+'GÜNDÜZ (Saat Ekle)'!$BG$33</f>
        <v>0</v>
      </c>
      <c r="AX5" s="2329">
        <f>'GÜNDÜZ (Saat Ekle)'!$BH$33+'GÜNDÜZ (Saat Ekle)'!$BI$33</f>
        <v>0</v>
      </c>
      <c r="AY5" s="2329">
        <f>'GÜNDÜZ (Saat Ekle)'!$BJ$33+'GÜNDÜZ (Saat Ekle)'!$BK$33</f>
        <v>0</v>
      </c>
      <c r="AZ5" s="2329">
        <f>'GÜNDÜZ (Saat Ekle)'!$BL$33+'GÜNDÜZ (Saat Ekle)'!$BM$33</f>
        <v>0</v>
      </c>
      <c r="BA5" s="2329">
        <f>'GÜNDÜZ (Saat Ekle)'!$BN$33+'GÜNDÜZ (Saat Ekle)'!$BO$33</f>
        <v>0</v>
      </c>
      <c r="BB5" s="2329">
        <f>'GÜNDÜZ (Saat Ekle)'!$BP$33+'GÜNDÜZ (Saat Ekle)'!$BQ$33</f>
        <v>0</v>
      </c>
      <c r="BC5" s="2330">
        <f>'GÜNDÜZ (Saat Ekle)'!$BR$33+'GÜNDÜZ (Saat Ekle)'!$BS$33</f>
        <v>0</v>
      </c>
      <c r="BD5" s="3767">
        <f>'GÜNDÜZ (Saat Ekle)'!$BT$33+'GÜNDÜZ (Saat Ekle)'!$BU$33</f>
        <v>0</v>
      </c>
      <c r="BE5" s="5231">
        <f>SUM(V5:BD5)</f>
        <v>0</v>
      </c>
      <c r="BF5" s="5232"/>
      <c r="BI5" s="1795"/>
    </row>
    <row r="6" spans="1:74" ht="9.75" customHeight="1">
      <c r="B6" s="3845" t="s">
        <v>362</v>
      </c>
      <c r="C6" s="1642"/>
      <c r="D6" s="1637"/>
      <c r="E6" s="1637"/>
      <c r="F6" s="1637"/>
      <c r="G6" s="1637"/>
      <c r="H6" s="1643"/>
      <c r="I6" s="1644" t="s">
        <v>87</v>
      </c>
      <c r="J6" s="5335">
        <f>'BİLGİ GİR'!M29</f>
        <v>0</v>
      </c>
      <c r="K6" s="5335"/>
      <c r="L6" s="5335"/>
      <c r="M6" s="5335"/>
      <c r="N6" s="5335"/>
      <c r="O6" s="5335"/>
      <c r="P6" s="5335"/>
      <c r="Q6" s="5335"/>
      <c r="R6" s="1894" t="s">
        <v>75</v>
      </c>
      <c r="S6" s="2331"/>
      <c r="T6" s="2332"/>
      <c r="U6" s="2342" t="s">
        <v>8</v>
      </c>
      <c r="V6" s="2333">
        <f>'GÜNDÜZ (Saat Ekle)'!$D$34+'GÜNDÜZ (Saat Ekle)'!$E$34</f>
        <v>0</v>
      </c>
      <c r="W6" s="2333">
        <f>'GÜNDÜZ (Saat Ekle)'!$F$34+'GÜNDÜZ (Saat Ekle)'!$G$34</f>
        <v>0</v>
      </c>
      <c r="X6" s="2333">
        <f>'GÜNDÜZ (Saat Ekle)'!$H$34+'GÜNDÜZ (Saat Ekle)'!$I$34</f>
        <v>0</v>
      </c>
      <c r="Y6" s="2333">
        <f>'GÜNDÜZ (Saat Ekle)'!$J$34+'GÜNDÜZ (Saat Ekle)'!$K$34</f>
        <v>0</v>
      </c>
      <c r="Z6" s="2333">
        <f>'GÜNDÜZ (Saat Ekle)'!$L$34+'GÜNDÜZ (Saat Ekle)'!$M$34</f>
        <v>0</v>
      </c>
      <c r="AA6" s="2334">
        <f>'GÜNDÜZ (Saat Ekle)'!$N$34+'GÜNDÜZ (Saat Ekle)'!$O$34</f>
        <v>0</v>
      </c>
      <c r="AB6" s="2334">
        <f>'GÜNDÜZ (Saat Ekle)'!$P$34+'GÜNDÜZ (Saat Ekle)'!$Q$34</f>
        <v>0</v>
      </c>
      <c r="AC6" s="2333">
        <f>'GÜNDÜZ (Saat Ekle)'!$R$34+'GÜNDÜZ (Saat Ekle)'!$S$34</f>
        <v>0</v>
      </c>
      <c r="AD6" s="2333">
        <f>'GÜNDÜZ (Saat Ekle)'!$T$34+'GÜNDÜZ (Saat Ekle)'!$U$34</f>
        <v>0</v>
      </c>
      <c r="AE6" s="2333">
        <f>'GÜNDÜZ (Saat Ekle)'!$V$34+'GÜNDÜZ (Saat Ekle)'!$W$34</f>
        <v>0</v>
      </c>
      <c r="AF6" s="2333">
        <f>'GÜNDÜZ (Saat Ekle)'!$X$34+'GÜNDÜZ (Saat Ekle)'!$Y$34</f>
        <v>0</v>
      </c>
      <c r="AG6" s="2333">
        <f>'GÜNDÜZ (Saat Ekle)'!$Z$34+'GÜNDÜZ (Saat Ekle)'!$AA$34</f>
        <v>0</v>
      </c>
      <c r="AH6" s="2334">
        <f>'GÜNDÜZ (Saat Ekle)'!$AB$34+'GÜNDÜZ (Saat Ekle)'!$AC$34</f>
        <v>0</v>
      </c>
      <c r="AI6" s="2334">
        <f>'GÜNDÜZ (Saat Ekle)'!$AD$34+'GÜNDÜZ (Saat Ekle)'!$AE$34</f>
        <v>0</v>
      </c>
      <c r="AJ6" s="2333">
        <f>'GÜNDÜZ (Saat Ekle)'!$AF$34+'GÜNDÜZ (Saat Ekle)'!$AG$34</f>
        <v>0</v>
      </c>
      <c r="AK6" s="2333">
        <f>'GÜNDÜZ (Saat Ekle)'!$AH$34+'GÜNDÜZ (Saat Ekle)'!$AI$34</f>
        <v>0</v>
      </c>
      <c r="AL6" s="2333">
        <f>'GÜNDÜZ (Saat Ekle)'!$AJ$34+'GÜNDÜZ (Saat Ekle)'!$AK$34</f>
        <v>0</v>
      </c>
      <c r="AM6" s="2333">
        <f>'GÜNDÜZ (Saat Ekle)'!$AL$34+'GÜNDÜZ (Saat Ekle)'!$AM$34</f>
        <v>0</v>
      </c>
      <c r="AN6" s="2333">
        <f>'GÜNDÜZ (Saat Ekle)'!$AN$34+'GÜNDÜZ (Saat Ekle)'!$AO$34</f>
        <v>0</v>
      </c>
      <c r="AO6" s="2334">
        <f>'GÜNDÜZ (Saat Ekle)'!$AP$34+'GÜNDÜZ (Saat Ekle)'!$AQ$34</f>
        <v>0</v>
      </c>
      <c r="AP6" s="2334">
        <f>'GÜNDÜZ (Saat Ekle)'!$AR$34+'GÜNDÜZ (Saat Ekle)'!$AS$34</f>
        <v>0</v>
      </c>
      <c r="AQ6" s="2333">
        <f>'GÜNDÜZ (Saat Ekle)'!$AT$34+'GÜNDÜZ (Saat Ekle)'!$AU$34</f>
        <v>0</v>
      </c>
      <c r="AR6" s="2333">
        <f>'GÜNDÜZ (Saat Ekle)'!$AV$34+'GÜNDÜZ (Saat Ekle)'!$AW$34</f>
        <v>0</v>
      </c>
      <c r="AS6" s="2333">
        <f>'GÜNDÜZ (Saat Ekle)'!$AX$34+'GÜNDÜZ (Saat Ekle)'!$AY$34</f>
        <v>0</v>
      </c>
      <c r="AT6" s="2333">
        <f>'GÜNDÜZ (Saat Ekle)'!$AZ$34+'GÜNDÜZ (Saat Ekle)'!$BA$34</f>
        <v>0</v>
      </c>
      <c r="AU6" s="2333">
        <f>'GÜNDÜZ (Saat Ekle)'!$BB$34+'GÜNDÜZ (Saat Ekle)'!$BC$34</f>
        <v>0</v>
      </c>
      <c r="AV6" s="2334">
        <f>'GÜNDÜZ (Saat Ekle)'!$BD$34+'GÜNDÜZ (Saat Ekle)'!$BE$34</f>
        <v>0</v>
      </c>
      <c r="AW6" s="2334">
        <f>'GÜNDÜZ (Saat Ekle)'!$BF$34+'GÜNDÜZ (Saat Ekle)'!$BG$34</f>
        <v>0</v>
      </c>
      <c r="AX6" s="2333">
        <f>'GÜNDÜZ (Saat Ekle)'!$BH$34+'GÜNDÜZ (Saat Ekle)'!$BI$34</f>
        <v>0</v>
      </c>
      <c r="AY6" s="2333">
        <f>'GÜNDÜZ (Saat Ekle)'!$BJ$34+'GÜNDÜZ (Saat Ekle)'!$BK$34</f>
        <v>0</v>
      </c>
      <c r="AZ6" s="2333">
        <f>'GÜNDÜZ (Saat Ekle)'!$BL$34+'GÜNDÜZ (Saat Ekle)'!$BM$34</f>
        <v>0</v>
      </c>
      <c r="BA6" s="2333">
        <f>'GÜNDÜZ (Saat Ekle)'!$BN$34+'GÜNDÜZ (Saat Ekle)'!$BO$34</f>
        <v>0</v>
      </c>
      <c r="BB6" s="2333">
        <f>'GÜNDÜZ (Saat Ekle)'!$BP$34+'GÜNDÜZ (Saat Ekle)'!$BQ$34</f>
        <v>0</v>
      </c>
      <c r="BC6" s="2334">
        <f>'GÜNDÜZ (Saat Ekle)'!$BR$34+'GÜNDÜZ (Saat Ekle)'!$BS$34</f>
        <v>0</v>
      </c>
      <c r="BD6" s="3768">
        <f>'GÜNDÜZ (Saat Ekle)'!$BT$34+'GÜNDÜZ (Saat Ekle)'!$BU$34</f>
        <v>0</v>
      </c>
      <c r="BE6" s="5233">
        <f>SUM(V6:BD6)</f>
        <v>0</v>
      </c>
      <c r="BF6" s="5234"/>
      <c r="BI6" s="1795"/>
    </row>
    <row r="7" spans="1:74" ht="9.75" customHeight="1">
      <c r="B7" s="1642" t="s">
        <v>9</v>
      </c>
      <c r="C7" s="1642"/>
      <c r="D7" s="1637"/>
      <c r="E7" s="1637"/>
      <c r="F7" s="1637"/>
      <c r="G7" s="1637"/>
      <c r="H7" s="1643"/>
      <c r="I7" s="1644" t="s">
        <v>87</v>
      </c>
      <c r="J7" s="5335">
        <f>'BİLGİ GİR'!M56</f>
        <v>0</v>
      </c>
      <c r="K7" s="5335"/>
      <c r="L7" s="5335"/>
      <c r="M7" s="5335"/>
      <c r="N7" s="5335"/>
      <c r="O7" s="5335"/>
      <c r="P7" s="5335"/>
      <c r="Q7" s="5335"/>
      <c r="R7" s="1895" t="s">
        <v>10</v>
      </c>
      <c r="S7" s="2335"/>
      <c r="T7" s="2335"/>
      <c r="U7" s="2343" t="s">
        <v>7</v>
      </c>
      <c r="V7" s="2336">
        <f>'GECE (Saat Ekle)'!$D$33+'GECE (Saat Ekle)'!$E$33</f>
        <v>0</v>
      </c>
      <c r="W7" s="2336">
        <f>'GECE (Saat Ekle)'!$F$33+'GECE (Saat Ekle)'!$G$33</f>
        <v>0</v>
      </c>
      <c r="X7" s="2336">
        <f>'GECE (Saat Ekle)'!$H$33+'GECE (Saat Ekle)'!$I$33</f>
        <v>0</v>
      </c>
      <c r="Y7" s="2336">
        <f>'GECE (Saat Ekle)'!$J$33+'GECE (Saat Ekle)'!$K$33</f>
        <v>0</v>
      </c>
      <c r="Z7" s="2336">
        <f>'GECE (Saat Ekle)'!$L$33+'GECE (Saat Ekle)'!$M$33</f>
        <v>0</v>
      </c>
      <c r="AA7" s="2337">
        <f>'GECE (Saat Ekle)'!$N$33+'GECE (Saat Ekle)'!$O$33</f>
        <v>0</v>
      </c>
      <c r="AB7" s="2337">
        <f>'GECE (Saat Ekle)'!$P$33+'GECE (Saat Ekle)'!$Q$33</f>
        <v>0</v>
      </c>
      <c r="AC7" s="2336">
        <f>'GECE (Saat Ekle)'!$R$33+'GECE (Saat Ekle)'!$S$33</f>
        <v>0</v>
      </c>
      <c r="AD7" s="2336">
        <f>'GECE (Saat Ekle)'!$T$33+'GECE (Saat Ekle)'!$U$33</f>
        <v>0</v>
      </c>
      <c r="AE7" s="2336">
        <f>'GECE (Saat Ekle)'!$V$33+'GECE (Saat Ekle)'!$W$33</f>
        <v>0</v>
      </c>
      <c r="AF7" s="2336">
        <f>'GECE (Saat Ekle)'!$X$33+'GECE (Saat Ekle)'!$Y$33</f>
        <v>0</v>
      </c>
      <c r="AG7" s="2336">
        <f>'GECE (Saat Ekle)'!$Z$33+'GECE (Saat Ekle)'!$AA$33</f>
        <v>0</v>
      </c>
      <c r="AH7" s="2337">
        <f>'GECE (Saat Ekle)'!$AB$33+'GECE (Saat Ekle)'!$AC$33</f>
        <v>0</v>
      </c>
      <c r="AI7" s="2337">
        <f>'GECE (Saat Ekle)'!$AD$33+'GECE (Saat Ekle)'!$AE$33</f>
        <v>0</v>
      </c>
      <c r="AJ7" s="2336">
        <f>'GECE (Saat Ekle)'!$AF$33+'GECE (Saat Ekle)'!$AG$33</f>
        <v>0</v>
      </c>
      <c r="AK7" s="2336">
        <f>'GECE (Saat Ekle)'!$AH$33+'GECE (Saat Ekle)'!$AI$33</f>
        <v>0</v>
      </c>
      <c r="AL7" s="2336">
        <f>'GECE (Saat Ekle)'!$AJ$33+'GECE (Saat Ekle)'!$AK$33</f>
        <v>0</v>
      </c>
      <c r="AM7" s="2336">
        <f>'GECE (Saat Ekle)'!$AL$33+'GECE (Saat Ekle)'!$AM$33</f>
        <v>0</v>
      </c>
      <c r="AN7" s="2336">
        <f>'GECE (Saat Ekle)'!$AN$33+'GECE (Saat Ekle)'!$AO$33</f>
        <v>0</v>
      </c>
      <c r="AO7" s="2337">
        <f>'GECE (Saat Ekle)'!$AP$33+'GECE (Saat Ekle)'!$AQ$33</f>
        <v>0</v>
      </c>
      <c r="AP7" s="2337">
        <f>'GECE (Saat Ekle)'!$AR$33+'GECE (Saat Ekle)'!$AS$33</f>
        <v>0</v>
      </c>
      <c r="AQ7" s="2336">
        <f>'GECE (Saat Ekle)'!$AT$33+'GECE (Saat Ekle)'!$AU$33</f>
        <v>0</v>
      </c>
      <c r="AR7" s="2336">
        <f>'GECE (Saat Ekle)'!$AV$33+'GECE (Saat Ekle)'!$AW$33</f>
        <v>0</v>
      </c>
      <c r="AS7" s="2336">
        <f>'GECE (Saat Ekle)'!$AX$33+'GECE (Saat Ekle)'!$AY$33</f>
        <v>0</v>
      </c>
      <c r="AT7" s="2336">
        <f>'GECE (Saat Ekle)'!$AZ$33+'GECE (Saat Ekle)'!$BA$33</f>
        <v>0</v>
      </c>
      <c r="AU7" s="2336">
        <f>'GECE (Saat Ekle)'!$BB$33+'GECE (Saat Ekle)'!$BC$33</f>
        <v>0</v>
      </c>
      <c r="AV7" s="2337">
        <f>'GECE (Saat Ekle)'!$BD$33+'GECE (Saat Ekle)'!$BE$33</f>
        <v>0</v>
      </c>
      <c r="AW7" s="2337">
        <f>'GECE (Saat Ekle)'!$BF$33+'GECE (Saat Ekle)'!$BG$33</f>
        <v>0</v>
      </c>
      <c r="AX7" s="2336">
        <f>'GECE (Saat Ekle)'!$BH$33+'GECE (Saat Ekle)'!$BI$33</f>
        <v>0</v>
      </c>
      <c r="AY7" s="2336">
        <f>'GECE (Saat Ekle)'!$BJ$33+'GECE (Saat Ekle)'!$BK$33</f>
        <v>0</v>
      </c>
      <c r="AZ7" s="2336">
        <f>'GECE (Saat Ekle)'!$BL$33+'GECE (Saat Ekle)'!$BM$33</f>
        <v>0</v>
      </c>
      <c r="BA7" s="2336">
        <f>'GECE (Saat Ekle)'!$BN$33+'GECE (Saat Ekle)'!$BO$33</f>
        <v>0</v>
      </c>
      <c r="BB7" s="2336">
        <f>'GECE (Saat Ekle)'!$BP$33+'GECE (Saat Ekle)'!$BQ$33</f>
        <v>0</v>
      </c>
      <c r="BC7" s="2337">
        <f>'GECE (Saat Ekle)'!$BR$33+'GECE (Saat Ekle)'!$BS$33</f>
        <v>0</v>
      </c>
      <c r="BD7" s="3769">
        <f>'GECE (Saat Ekle)'!$BT$33+'GECE (Saat Ekle)'!$BU$33</f>
        <v>0</v>
      </c>
      <c r="BE7" s="5375">
        <f>SUM(V7:BD7)</f>
        <v>0</v>
      </c>
      <c r="BF7" s="5376"/>
      <c r="BI7" s="1795"/>
    </row>
    <row r="8" spans="1:74" ht="9.75" customHeight="1" thickBot="1">
      <c r="B8" s="1642" t="s">
        <v>11</v>
      </c>
      <c r="C8" s="1642"/>
      <c r="D8" s="1637"/>
      <c r="E8" s="1637"/>
      <c r="F8" s="1637"/>
      <c r="G8" s="1637"/>
      <c r="H8" s="1643"/>
      <c r="I8" s="1644" t="s">
        <v>87</v>
      </c>
      <c r="J8" s="5335">
        <f>'BİLGİ GİR'!M57</f>
        <v>12</v>
      </c>
      <c r="K8" s="5335"/>
      <c r="L8" s="5335"/>
      <c r="M8" s="5335"/>
      <c r="N8" s="5335"/>
      <c r="O8" s="5335"/>
      <c r="P8" s="5335"/>
      <c r="Q8" s="5335"/>
      <c r="R8" s="1896" t="s">
        <v>75</v>
      </c>
      <c r="S8" s="2338"/>
      <c r="T8" s="2338"/>
      <c r="U8" s="2344" t="s">
        <v>8</v>
      </c>
      <c r="V8" s="2339">
        <f>'GECE (Saat Ekle)'!$D$34+'GECE (Saat Ekle)'!$E$34</f>
        <v>0</v>
      </c>
      <c r="W8" s="2339">
        <f>'GECE (Saat Ekle)'!$F$34+'GECE (Saat Ekle)'!$G$34</f>
        <v>0</v>
      </c>
      <c r="X8" s="2339">
        <f>'GECE (Saat Ekle)'!$H$34+'GECE (Saat Ekle)'!$I$34</f>
        <v>0</v>
      </c>
      <c r="Y8" s="2339">
        <f>'GECE (Saat Ekle)'!$J$34+'GECE (Saat Ekle)'!$K$34</f>
        <v>0</v>
      </c>
      <c r="Z8" s="2339">
        <f>'GECE (Saat Ekle)'!$L$34+'GECE (Saat Ekle)'!$M$34</f>
        <v>0</v>
      </c>
      <c r="AA8" s="2340">
        <f>'GECE (Saat Ekle)'!$N$34+'GECE (Saat Ekle)'!$O$34</f>
        <v>0</v>
      </c>
      <c r="AB8" s="2340">
        <f>'GECE (Saat Ekle)'!$P$34+'GECE (Saat Ekle)'!$Q$34</f>
        <v>0</v>
      </c>
      <c r="AC8" s="2339">
        <f>'GECE (Saat Ekle)'!$R$34+'GECE (Saat Ekle)'!$S$34</f>
        <v>0</v>
      </c>
      <c r="AD8" s="2339">
        <f>'GECE (Saat Ekle)'!$T$34+'GECE (Saat Ekle)'!$U$34</f>
        <v>0</v>
      </c>
      <c r="AE8" s="2339">
        <f>'GECE (Saat Ekle)'!$V$34+'GECE (Saat Ekle)'!$W$34</f>
        <v>0</v>
      </c>
      <c r="AF8" s="2339">
        <f>'GECE (Saat Ekle)'!$X$34+'GECE (Saat Ekle)'!$Y$34</f>
        <v>0</v>
      </c>
      <c r="AG8" s="2339">
        <f>'GECE (Saat Ekle)'!$Z$34+'GECE (Saat Ekle)'!$AA$34</f>
        <v>0</v>
      </c>
      <c r="AH8" s="2340">
        <f>'GECE (Saat Ekle)'!$AB$34+'GECE (Saat Ekle)'!$AC$34</f>
        <v>0</v>
      </c>
      <c r="AI8" s="2340">
        <f>'GECE (Saat Ekle)'!$AD$34+'GECE (Saat Ekle)'!$AE$34</f>
        <v>0</v>
      </c>
      <c r="AJ8" s="2339">
        <f>'GECE (Saat Ekle)'!$AF$34+'GECE (Saat Ekle)'!$AG$34</f>
        <v>0</v>
      </c>
      <c r="AK8" s="2339">
        <f>'GECE (Saat Ekle)'!$AH$34+'GECE (Saat Ekle)'!$AI$34</f>
        <v>0</v>
      </c>
      <c r="AL8" s="2339">
        <f>'GECE (Saat Ekle)'!$AJ$34+'GECE (Saat Ekle)'!$AK$34</f>
        <v>0</v>
      </c>
      <c r="AM8" s="2339">
        <f>'GECE (Saat Ekle)'!$AL$34+'GECE (Saat Ekle)'!$AM$34</f>
        <v>0</v>
      </c>
      <c r="AN8" s="2339">
        <f>'GECE (Saat Ekle)'!$AN$34+'GECE (Saat Ekle)'!$AO$34</f>
        <v>0</v>
      </c>
      <c r="AO8" s="2340">
        <f>'GECE (Saat Ekle)'!$AP$34+'GECE (Saat Ekle)'!$AQ$34</f>
        <v>0</v>
      </c>
      <c r="AP8" s="2340">
        <f>'GECE (Saat Ekle)'!$AR$34+'GECE (Saat Ekle)'!$AS$34</f>
        <v>0</v>
      </c>
      <c r="AQ8" s="2339">
        <f>'GECE (Saat Ekle)'!$AT$34+'GECE (Saat Ekle)'!$AU$34</f>
        <v>0</v>
      </c>
      <c r="AR8" s="2339">
        <f>'GECE (Saat Ekle)'!$AV$34+'GECE (Saat Ekle)'!$AW$34</f>
        <v>0</v>
      </c>
      <c r="AS8" s="2339">
        <f>'GECE (Saat Ekle)'!$AX$34+'GECE (Saat Ekle)'!$AY$34</f>
        <v>0</v>
      </c>
      <c r="AT8" s="2339">
        <f>'GECE (Saat Ekle)'!$AZ$34+'GECE (Saat Ekle)'!$BA$34</f>
        <v>0</v>
      </c>
      <c r="AU8" s="2339">
        <f>'GECE (Saat Ekle)'!$BB$34+'GECE (Saat Ekle)'!$BC$34</f>
        <v>0</v>
      </c>
      <c r="AV8" s="2340">
        <f>'GECE (Saat Ekle)'!$BD$34+'GECE (Saat Ekle)'!$BE$34</f>
        <v>0</v>
      </c>
      <c r="AW8" s="2340">
        <f>'GECE (Saat Ekle)'!$BF$34+'GECE (Saat Ekle)'!$BG$34</f>
        <v>0</v>
      </c>
      <c r="AX8" s="2339">
        <f>'GECE (Saat Ekle)'!$BH$34+'GECE (Saat Ekle)'!$BI$34</f>
        <v>0</v>
      </c>
      <c r="AY8" s="2339">
        <f>'GECE (Saat Ekle)'!$BJ$34+'GECE (Saat Ekle)'!$BK$34</f>
        <v>0</v>
      </c>
      <c r="AZ8" s="2339">
        <f>'GECE (Saat Ekle)'!$BL$34+'GECE (Saat Ekle)'!$BM$34</f>
        <v>0</v>
      </c>
      <c r="BA8" s="2339">
        <f>'GECE (Saat Ekle)'!$BN$34+'GECE (Saat Ekle)'!$BO$34</f>
        <v>0</v>
      </c>
      <c r="BB8" s="2339">
        <f>'GECE (Saat Ekle)'!$BP$34+'GECE (Saat Ekle)'!$BQ$34</f>
        <v>0</v>
      </c>
      <c r="BC8" s="2340">
        <f>'GECE (Saat Ekle)'!$BR$34+'GECE (Saat Ekle)'!$BS$34</f>
        <v>0</v>
      </c>
      <c r="BD8" s="3770">
        <f>'GECE (Saat Ekle)'!$BT$34+'GECE (Saat Ekle)'!$BU$34</f>
        <v>0</v>
      </c>
      <c r="BE8" s="5377">
        <f>SUM(V8:BD8)</f>
        <v>0</v>
      </c>
      <c r="BF8" s="5378"/>
      <c r="BI8" s="1795"/>
    </row>
    <row r="9" spans="1:74" ht="11.25" customHeight="1" thickBot="1">
      <c r="B9" s="5357" t="s">
        <v>76</v>
      </c>
      <c r="C9" s="5358"/>
      <c r="D9" s="5358"/>
      <c r="E9" s="5358"/>
      <c r="F9" s="5358"/>
      <c r="G9" s="5358"/>
      <c r="H9" s="5358"/>
      <c r="I9" s="5358"/>
      <c r="J9" s="5358"/>
      <c r="K9" s="5358"/>
      <c r="L9" s="5358"/>
      <c r="M9" s="5358"/>
      <c r="N9" s="5358"/>
      <c r="O9" s="5358"/>
      <c r="P9" s="5358"/>
      <c r="Q9" s="5358"/>
      <c r="R9" s="5358"/>
      <c r="S9" s="5358"/>
      <c r="T9" s="5358"/>
      <c r="U9" s="5358"/>
      <c r="V9" s="5358"/>
      <c r="W9" s="5358"/>
      <c r="X9" s="5358"/>
      <c r="Y9" s="5358"/>
      <c r="Z9" s="5358"/>
      <c r="AA9" s="5358"/>
      <c r="AB9" s="5358"/>
      <c r="AC9" s="5358"/>
      <c r="AD9" s="5358"/>
      <c r="AE9" s="5359"/>
      <c r="AF9" s="5197" t="s">
        <v>327</v>
      </c>
      <c r="AG9" s="5256"/>
      <c r="AH9" s="5256"/>
      <c r="AI9" s="5257"/>
      <c r="AJ9" s="1910" t="s">
        <v>12</v>
      </c>
      <c r="AK9" s="1911"/>
      <c r="AL9" s="1911"/>
      <c r="AM9" s="1911"/>
      <c r="AN9" s="1911"/>
      <c r="AO9" s="1911"/>
      <c r="AP9" s="1911"/>
      <c r="AQ9" s="1911"/>
      <c r="AR9" s="1911"/>
      <c r="AS9" s="1911"/>
      <c r="AT9" s="1911"/>
      <c r="AU9" s="1911"/>
      <c r="AV9" s="1911"/>
      <c r="AW9" s="1912"/>
      <c r="AX9" s="5208" t="s">
        <v>5</v>
      </c>
      <c r="AY9" s="5209"/>
      <c r="AZ9" s="5209"/>
      <c r="BA9" s="5209"/>
      <c r="BB9" s="5209"/>
      <c r="BC9" s="5209"/>
      <c r="BD9" s="5210"/>
      <c r="BE9" s="5360">
        <f>SUM(BE5:BF8)</f>
        <v>0</v>
      </c>
      <c r="BF9" s="5361"/>
      <c r="BI9" s="1795"/>
    </row>
    <row r="10" spans="1:74" ht="7.5" customHeight="1">
      <c r="B10" s="5362" t="s">
        <v>104</v>
      </c>
      <c r="C10" s="5197" t="s">
        <v>115</v>
      </c>
      <c r="D10" s="5198"/>
      <c r="E10" s="5198"/>
      <c r="F10" s="5198"/>
      <c r="G10" s="5364"/>
      <c r="H10" s="1883"/>
      <c r="I10" s="2594"/>
      <c r="J10" s="2610"/>
      <c r="K10" s="2612"/>
      <c r="L10" s="2612"/>
      <c r="M10" s="2612"/>
      <c r="N10" s="2612"/>
      <c r="O10" s="2612"/>
      <c r="P10" s="2612"/>
      <c r="Q10" s="2612"/>
      <c r="R10" s="2611"/>
      <c r="S10" s="5345" t="s">
        <v>304</v>
      </c>
      <c r="T10" s="5342" t="s">
        <v>359</v>
      </c>
      <c r="U10" s="2647"/>
      <c r="V10" s="2648"/>
      <c r="W10" s="5381" t="s">
        <v>343</v>
      </c>
      <c r="X10" s="5384" t="s">
        <v>342</v>
      </c>
      <c r="Y10" s="3751"/>
      <c r="Z10" s="3752"/>
      <c r="AA10" s="3750"/>
      <c r="AB10" s="5216" t="s">
        <v>317</v>
      </c>
      <c r="AC10" s="3760"/>
      <c r="AD10" s="5264" t="s">
        <v>360</v>
      </c>
      <c r="AE10" s="5241" t="s">
        <v>22</v>
      </c>
      <c r="AF10" s="5258"/>
      <c r="AG10" s="5259"/>
      <c r="AH10" s="5259"/>
      <c r="AI10" s="5260"/>
      <c r="AJ10" s="5369" t="s">
        <v>88</v>
      </c>
      <c r="AK10" s="5370"/>
      <c r="AL10" s="5197" t="s">
        <v>328</v>
      </c>
      <c r="AM10" s="5198"/>
      <c r="AN10" s="5198"/>
      <c r="AO10" s="5198"/>
      <c r="AP10" s="5198"/>
      <c r="AQ10" s="5198"/>
      <c r="AR10" s="5199"/>
      <c r="AS10" s="5213" t="s">
        <v>86</v>
      </c>
      <c r="AT10" s="1645" t="s">
        <v>77</v>
      </c>
      <c r="AU10" s="1647"/>
      <c r="AV10" s="5216" t="s">
        <v>111</v>
      </c>
      <c r="AW10" s="5190" t="s">
        <v>136</v>
      </c>
      <c r="AX10" s="5206" t="s">
        <v>24</v>
      </c>
      <c r="AY10" s="5219" t="s">
        <v>345</v>
      </c>
      <c r="AZ10" s="5220"/>
      <c r="BA10" s="5220"/>
      <c r="BB10" s="5220"/>
      <c r="BC10" s="5220"/>
      <c r="BD10" s="5220"/>
      <c r="BE10" s="5221"/>
      <c r="BF10" s="5238" t="s">
        <v>367</v>
      </c>
      <c r="BI10" s="1795"/>
      <c r="BU10" s="3900"/>
    </row>
    <row r="11" spans="1:74" ht="9" customHeight="1">
      <c r="B11" s="5362"/>
      <c r="C11" s="5200"/>
      <c r="D11" s="5201"/>
      <c r="E11" s="5201"/>
      <c r="F11" s="5201"/>
      <c r="G11" s="5365"/>
      <c r="H11" s="1883"/>
      <c r="I11" s="1646"/>
      <c r="J11" s="1884"/>
      <c r="K11" s="1647"/>
      <c r="L11" s="1647"/>
      <c r="M11" s="1647"/>
      <c r="N11" s="1647"/>
      <c r="O11" s="1647"/>
      <c r="P11" s="1647"/>
      <c r="Q11" s="1647"/>
      <c r="R11" s="2595"/>
      <c r="S11" s="5346"/>
      <c r="T11" s="5343"/>
      <c r="U11" s="2649"/>
      <c r="V11" s="2650"/>
      <c r="W11" s="5382"/>
      <c r="X11" s="5385"/>
      <c r="Y11" s="5244" t="s">
        <v>315</v>
      </c>
      <c r="Z11" s="5246" t="s">
        <v>316</v>
      </c>
      <c r="AA11" s="5248" t="s">
        <v>341</v>
      </c>
      <c r="AB11" s="5217"/>
      <c r="AC11" s="5250" t="s">
        <v>347</v>
      </c>
      <c r="AD11" s="5265"/>
      <c r="AE11" s="5242"/>
      <c r="AF11" s="5258"/>
      <c r="AG11" s="5259"/>
      <c r="AH11" s="5259"/>
      <c r="AI11" s="5260"/>
      <c r="AJ11" s="5369" t="s">
        <v>89</v>
      </c>
      <c r="AK11" s="5370"/>
      <c r="AL11" s="5200"/>
      <c r="AM11" s="5201"/>
      <c r="AN11" s="5201"/>
      <c r="AO11" s="5201"/>
      <c r="AP11" s="5201"/>
      <c r="AQ11" s="5201"/>
      <c r="AR11" s="5202"/>
      <c r="AS11" s="5214"/>
      <c r="AT11" s="1645" t="s">
        <v>78</v>
      </c>
      <c r="AU11" s="1647"/>
      <c r="AV11" s="5217"/>
      <c r="AW11" s="5191"/>
      <c r="AX11" s="5206"/>
      <c r="AY11" s="5222"/>
      <c r="AZ11" s="5223"/>
      <c r="BA11" s="5223"/>
      <c r="BB11" s="5223"/>
      <c r="BC11" s="5223"/>
      <c r="BD11" s="5223"/>
      <c r="BE11" s="5224"/>
      <c r="BF11" s="5239"/>
      <c r="BI11" s="1795"/>
      <c r="BU11" s="3900"/>
    </row>
    <row r="12" spans="1:74" ht="9.75" customHeight="1">
      <c r="B12" s="5362"/>
      <c r="C12" s="5200"/>
      <c r="D12" s="5201"/>
      <c r="E12" s="5201"/>
      <c r="F12" s="5201"/>
      <c r="G12" s="5365"/>
      <c r="H12" s="1883"/>
      <c r="I12" s="1646"/>
      <c r="J12" s="1884"/>
      <c r="K12" s="1647"/>
      <c r="L12" s="1647"/>
      <c r="M12" s="1647"/>
      <c r="N12" s="1647"/>
      <c r="O12" s="1647"/>
      <c r="P12" s="1647"/>
      <c r="Q12" s="1647"/>
      <c r="R12" s="2595"/>
      <c r="S12" s="5346"/>
      <c r="T12" s="5343"/>
      <c r="U12" s="2649"/>
      <c r="V12" s="2650"/>
      <c r="W12" s="5382"/>
      <c r="X12" s="5385"/>
      <c r="Y12" s="5244"/>
      <c r="Z12" s="5246"/>
      <c r="AA12" s="5248"/>
      <c r="AB12" s="5217"/>
      <c r="AC12" s="5250"/>
      <c r="AD12" s="5265"/>
      <c r="AE12" s="5242"/>
      <c r="AF12" s="5261"/>
      <c r="AG12" s="5262"/>
      <c r="AH12" s="5262"/>
      <c r="AI12" s="5263"/>
      <c r="AJ12" s="5371" t="s">
        <v>14</v>
      </c>
      <c r="AK12" s="5372"/>
      <c r="AL12" s="5203"/>
      <c r="AM12" s="5204"/>
      <c r="AN12" s="5204"/>
      <c r="AO12" s="5204"/>
      <c r="AP12" s="5204"/>
      <c r="AQ12" s="5204"/>
      <c r="AR12" s="5205"/>
      <c r="AS12" s="5214"/>
      <c r="AT12" s="1648"/>
      <c r="AU12" s="1648"/>
      <c r="AV12" s="5217"/>
      <c r="AW12" s="5191"/>
      <c r="AX12" s="5206"/>
      <c r="AY12" s="5225"/>
      <c r="AZ12" s="5226"/>
      <c r="BA12" s="5226"/>
      <c r="BB12" s="5226"/>
      <c r="BC12" s="5226"/>
      <c r="BD12" s="5226"/>
      <c r="BE12" s="5227"/>
      <c r="BF12" s="5239"/>
      <c r="BI12" s="1795"/>
    </row>
    <row r="13" spans="1:74" ht="36.75" customHeight="1" thickBot="1">
      <c r="B13" s="5363"/>
      <c r="C13" s="5366"/>
      <c r="D13" s="5367"/>
      <c r="E13" s="5367"/>
      <c r="F13" s="5367"/>
      <c r="G13" s="5368"/>
      <c r="H13" s="1885" t="s">
        <v>13</v>
      </c>
      <c r="I13" s="1886" t="s">
        <v>15</v>
      </c>
      <c r="J13" s="5336" t="s">
        <v>16</v>
      </c>
      <c r="K13" s="5337"/>
      <c r="L13" s="5337"/>
      <c r="M13" s="5337"/>
      <c r="N13" s="5337"/>
      <c r="O13" s="5337"/>
      <c r="P13" s="5337"/>
      <c r="Q13" s="5337"/>
      <c r="R13" s="5338"/>
      <c r="S13" s="5347"/>
      <c r="T13" s="5344"/>
      <c r="U13" s="2651" t="s">
        <v>17</v>
      </c>
      <c r="V13" s="2646" t="s">
        <v>18</v>
      </c>
      <c r="W13" s="5383"/>
      <c r="X13" s="5386"/>
      <c r="Y13" s="5245"/>
      <c r="Z13" s="5247"/>
      <c r="AA13" s="5249"/>
      <c r="AB13" s="5218"/>
      <c r="AC13" s="5251"/>
      <c r="AD13" s="5266"/>
      <c r="AE13" s="5243"/>
      <c r="AF13" s="1891" t="s">
        <v>19</v>
      </c>
      <c r="AG13" s="1887" t="s">
        <v>23</v>
      </c>
      <c r="AH13" s="5211" t="s">
        <v>5</v>
      </c>
      <c r="AI13" s="5212"/>
      <c r="AJ13" s="2596" t="s">
        <v>19</v>
      </c>
      <c r="AK13" s="2597" t="s">
        <v>23</v>
      </c>
      <c r="AL13" s="1908" t="s">
        <v>79</v>
      </c>
      <c r="AM13" s="1889" t="s">
        <v>80</v>
      </c>
      <c r="AN13" s="1889" t="s">
        <v>81</v>
      </c>
      <c r="AO13" s="1889" t="s">
        <v>82</v>
      </c>
      <c r="AP13" s="1889" t="s">
        <v>83</v>
      </c>
      <c r="AQ13" s="1889" t="s">
        <v>84</v>
      </c>
      <c r="AR13" s="1909" t="s">
        <v>85</v>
      </c>
      <c r="AS13" s="5215"/>
      <c r="AT13" s="1890" t="s">
        <v>19</v>
      </c>
      <c r="AU13" s="1888" t="s">
        <v>23</v>
      </c>
      <c r="AV13" s="5218"/>
      <c r="AW13" s="5192"/>
      <c r="AX13" s="5207"/>
      <c r="AY13" s="1908" t="s">
        <v>79</v>
      </c>
      <c r="AZ13" s="1889" t="s">
        <v>80</v>
      </c>
      <c r="BA13" s="1889" t="s">
        <v>81</v>
      </c>
      <c r="BB13" s="1889" t="s">
        <v>82</v>
      </c>
      <c r="BC13" s="1889" t="s">
        <v>83</v>
      </c>
      <c r="BD13" s="1889" t="s">
        <v>84</v>
      </c>
      <c r="BE13" s="1909" t="s">
        <v>85</v>
      </c>
      <c r="BF13" s="5240"/>
      <c r="BI13" s="1795"/>
    </row>
    <row r="14" spans="1:74" s="1649" customFormat="1" ht="8.25" customHeight="1">
      <c r="B14" s="5318" t="s">
        <v>49</v>
      </c>
      <c r="C14" s="5298">
        <f>'BİLGİ GİR'!F107</f>
        <v>0</v>
      </c>
      <c r="D14" s="5299"/>
      <c r="E14" s="5299"/>
      <c r="F14" s="5299"/>
      <c r="G14" s="5300"/>
      <c r="H14" s="3935">
        <f>'BİLGİ GİR'!K107</f>
        <v>0</v>
      </c>
      <c r="I14" s="2620">
        <f>'BİLGİ GİR'!L107</f>
        <v>0</v>
      </c>
      <c r="J14" s="5322">
        <f>IF('BİLGİ GİR'!W107="",'BİLGİ GİR'!M107,('BİLGİ GİR'!M107))</f>
        <v>0</v>
      </c>
      <c r="K14" s="5323"/>
      <c r="L14" s="5323"/>
      <c r="M14" s="5323"/>
      <c r="N14" s="5323"/>
      <c r="O14" s="5323"/>
      <c r="P14" s="5323"/>
      <c r="Q14" s="5323"/>
      <c r="R14" s="5324"/>
      <c r="S14" s="5325">
        <f>'BİLGİ GİR'!AA107</f>
        <v>0</v>
      </c>
      <c r="T14" s="5326"/>
      <c r="U14" s="5327">
        <f>'BİLGİ GİR'!AB107</f>
        <v>0</v>
      </c>
      <c r="V14" s="5282"/>
      <c r="W14" s="3925">
        <f>'BİLGİ GİR'!BI107</f>
        <v>0</v>
      </c>
      <c r="X14" s="3936">
        <f>'BİLGİ GİR'!BJ107</f>
        <v>0</v>
      </c>
      <c r="Y14" s="3926">
        <f>'BİLGİ GİR'!BK107</f>
        <v>0</v>
      </c>
      <c r="Z14" s="3927">
        <f>'BİLGİ GİR'!BL107</f>
        <v>0</v>
      </c>
      <c r="AA14" s="3937">
        <f>'BİLGİ GİR'!BM107</f>
        <v>0</v>
      </c>
      <c r="AB14" s="3928">
        <f>'BİLGİ GİR'!BN107</f>
        <v>0</v>
      </c>
      <c r="AC14" s="3937">
        <f>'BİLGİ GİR'!BO107</f>
        <v>0</v>
      </c>
      <c r="AD14" s="3938">
        <f>'BİLGİ GİR'!BQ107</f>
        <v>0</v>
      </c>
      <c r="AE14" s="3939">
        <f>'BİLGİ GİR'!BP107</f>
        <v>0</v>
      </c>
      <c r="AF14" s="3940">
        <f>'BİLGİ GİR'!BR107</f>
        <v>0</v>
      </c>
      <c r="AG14" s="3941">
        <f>'BİLGİ GİR'!BS107</f>
        <v>0</v>
      </c>
      <c r="AH14" s="5254">
        <f t="shared" ref="AH14:AH26" si="0">AF14+AG14</f>
        <v>0</v>
      </c>
      <c r="AI14" s="5255"/>
      <c r="AJ14" s="3929">
        <f>'BİLGİ GİR'!BV107</f>
        <v>0</v>
      </c>
      <c r="AK14" s="3942">
        <f>'BİLGİ GİR'!BW107</f>
        <v>0</v>
      </c>
      <c r="AL14" s="3943">
        <f>'BİLGİ GİR'!CB107+'BİLGİ GİR'!CC107</f>
        <v>0</v>
      </c>
      <c r="AM14" s="3944">
        <f>'BİLGİ GİR'!CD107+'BİLGİ GİR'!CE107</f>
        <v>0</v>
      </c>
      <c r="AN14" s="3944">
        <f>'BİLGİ GİR'!CF107+'BİLGİ GİR'!CG107</f>
        <v>0</v>
      </c>
      <c r="AO14" s="3944">
        <f>'BİLGİ GİR'!CH107+'BİLGİ GİR'!CI107</f>
        <v>0</v>
      </c>
      <c r="AP14" s="3944">
        <f>'BİLGİ GİR'!CJ107+'BİLGİ GİR'!CK107</f>
        <v>0</v>
      </c>
      <c r="AQ14" s="3944">
        <f>'BİLGİ GİR'!CL107+'BİLGİ GİR'!CM107</f>
        <v>0</v>
      </c>
      <c r="AR14" s="3945">
        <f>'BİLGİ GİR'!CN107+'BİLGİ GİR'!CO107</f>
        <v>0</v>
      </c>
      <c r="AS14" s="3946" t="str">
        <f>'BİLGİ GİR'!EB107</f>
        <v/>
      </c>
      <c r="AT14" s="3947"/>
      <c r="AU14" s="3948"/>
      <c r="AV14" s="3949">
        <f>'Gündüz Düş'!NJ16</f>
        <v>0</v>
      </c>
      <c r="AW14" s="3950">
        <f>'Gündüz Düş'!NJ17</f>
        <v>0</v>
      </c>
      <c r="AX14" s="2121">
        <v>8</v>
      </c>
      <c r="AY14" s="2345">
        <f>'BİLGİ GİR'!CV107</f>
        <v>0</v>
      </c>
      <c r="AZ14" s="2346">
        <f>'BİLGİ GİR'!CW107</f>
        <v>0</v>
      </c>
      <c r="BA14" s="2346">
        <f>'BİLGİ GİR'!CX107</f>
        <v>0</v>
      </c>
      <c r="BB14" s="2346">
        <f>'BİLGİ GİR'!CY107</f>
        <v>0</v>
      </c>
      <c r="BC14" s="2346">
        <f>'BİLGİ GİR'!CZ107</f>
        <v>0</v>
      </c>
      <c r="BD14" s="2346">
        <f>'BİLGİ GİR'!DA107</f>
        <v>0</v>
      </c>
      <c r="BE14" s="2347">
        <f>'BİLGİ GİR'!DB107</f>
        <v>0</v>
      </c>
      <c r="BF14" s="2117">
        <f>'BİLGİ GİR'!DC107</f>
        <v>0</v>
      </c>
      <c r="BI14" s="1795"/>
      <c r="BV14" s="1633"/>
    </row>
    <row r="15" spans="1:74" s="1649" customFormat="1" ht="8.25" customHeight="1">
      <c r="B15" s="5319"/>
      <c r="C15" s="5277">
        <f>'BİLGİ GİR'!F108</f>
        <v>0</v>
      </c>
      <c r="D15" s="5278"/>
      <c r="E15" s="5278"/>
      <c r="F15" s="5278"/>
      <c r="G15" s="5279"/>
      <c r="H15" s="3951">
        <f>'BİLGİ GİR'!K108</f>
        <v>0</v>
      </c>
      <c r="I15" s="2622">
        <f>'BİLGİ GİR'!L108</f>
        <v>0</v>
      </c>
      <c r="J15" s="5387">
        <f>IF('BİLGİ GİR'!W108="",'BİLGİ GİR'!M108,('BİLGİ GİR'!M108))</f>
        <v>0</v>
      </c>
      <c r="K15" s="5388"/>
      <c r="L15" s="5388"/>
      <c r="M15" s="5388"/>
      <c r="N15" s="5388"/>
      <c r="O15" s="5388"/>
      <c r="P15" s="5388"/>
      <c r="Q15" s="5388"/>
      <c r="R15" s="5389"/>
      <c r="S15" s="5275">
        <f>'BİLGİ GİR'!AA108</f>
        <v>0</v>
      </c>
      <c r="T15" s="5276"/>
      <c r="U15" s="5253">
        <f>'BİLGİ GİR'!AB108</f>
        <v>0</v>
      </c>
      <c r="V15" s="5189"/>
      <c r="W15" s="3930">
        <f>'BİLGİ GİR'!BI108</f>
        <v>0</v>
      </c>
      <c r="X15" s="3952">
        <f>'BİLGİ GİR'!BJ108</f>
        <v>0</v>
      </c>
      <c r="Y15" s="3931">
        <f>'BİLGİ GİR'!BK108</f>
        <v>0</v>
      </c>
      <c r="Z15" s="3932">
        <f>'BİLGİ GİR'!BL108</f>
        <v>0</v>
      </c>
      <c r="AA15" s="3953">
        <f>'BİLGİ GİR'!BM108</f>
        <v>0</v>
      </c>
      <c r="AB15" s="3933">
        <f>'BİLGİ GİR'!BN108</f>
        <v>0</v>
      </c>
      <c r="AC15" s="3953">
        <f>'BİLGİ GİR'!BO108</f>
        <v>0</v>
      </c>
      <c r="AD15" s="3954">
        <f>'BİLGİ GİR'!BQ108</f>
        <v>0</v>
      </c>
      <c r="AE15" s="3955">
        <f>'BİLGİ GİR'!BP108</f>
        <v>0</v>
      </c>
      <c r="AF15" s="3933">
        <f>'BİLGİ GİR'!BR108</f>
        <v>0</v>
      </c>
      <c r="AG15" s="3956">
        <f>'BİLGİ GİR'!BS108</f>
        <v>0</v>
      </c>
      <c r="AH15" s="5188">
        <f t="shared" si="0"/>
        <v>0</v>
      </c>
      <c r="AI15" s="5189"/>
      <c r="AJ15" s="3934">
        <f>'BİLGİ GİR'!BV108</f>
        <v>0</v>
      </c>
      <c r="AK15" s="3957">
        <f>'BİLGİ GİR'!BW108</f>
        <v>0</v>
      </c>
      <c r="AL15" s="3958">
        <f>'BİLGİ GİR'!CB108+'BİLGİ GİR'!CC108</f>
        <v>0</v>
      </c>
      <c r="AM15" s="3959">
        <f>'BİLGİ GİR'!CD108+'BİLGİ GİR'!CE108</f>
        <v>0</v>
      </c>
      <c r="AN15" s="3959">
        <f>'BİLGİ GİR'!CF108+'BİLGİ GİR'!CG108</f>
        <v>0</v>
      </c>
      <c r="AO15" s="3959">
        <f>'BİLGİ GİR'!CH108+'BİLGİ GİR'!CI108</f>
        <v>0</v>
      </c>
      <c r="AP15" s="3959">
        <f>'BİLGİ GİR'!CJ108+'BİLGİ GİR'!CK108</f>
        <v>0</v>
      </c>
      <c r="AQ15" s="3959">
        <f>'BİLGİ GİR'!CL108+'BİLGİ GİR'!CM108</f>
        <v>0</v>
      </c>
      <c r="AR15" s="3960">
        <f>'BİLGİ GİR'!CN108+'BİLGİ GİR'!CO108</f>
        <v>0</v>
      </c>
      <c r="AS15" s="3961" t="str">
        <f>'BİLGİ GİR'!EB108</f>
        <v/>
      </c>
      <c r="AT15" s="3962"/>
      <c r="AU15" s="3963"/>
      <c r="AV15" s="3964">
        <f>'Gündüz Düş'!NJ18</f>
        <v>0</v>
      </c>
      <c r="AW15" s="3965">
        <f>'Gündüz Düş'!NJ19</f>
        <v>0</v>
      </c>
      <c r="AX15" s="2122">
        <v>9</v>
      </c>
      <c r="AY15" s="2324">
        <f>'BİLGİ GİR'!CV108</f>
        <v>0</v>
      </c>
      <c r="AZ15" s="2325">
        <f>'BİLGİ GİR'!CW108</f>
        <v>0</v>
      </c>
      <c r="BA15" s="2325">
        <f>'BİLGİ GİR'!CX108</f>
        <v>0</v>
      </c>
      <c r="BB15" s="2325">
        <f>'BİLGİ GİR'!CY108</f>
        <v>0</v>
      </c>
      <c r="BC15" s="2325">
        <f>'BİLGİ GİR'!CZ108</f>
        <v>0</v>
      </c>
      <c r="BD15" s="2325">
        <f>'BİLGİ GİR'!DA108</f>
        <v>0</v>
      </c>
      <c r="BE15" s="2326">
        <f>'BİLGİ GİR'!DB108</f>
        <v>0</v>
      </c>
      <c r="BF15" s="2118">
        <f>'BİLGİ GİR'!DC108</f>
        <v>0</v>
      </c>
      <c r="BI15" s="1795"/>
      <c r="BV15" s="1633"/>
    </row>
    <row r="16" spans="1:74" s="1649" customFormat="1" ht="8.25" customHeight="1">
      <c r="B16" s="5319"/>
      <c r="C16" s="5277">
        <f>'BİLGİ GİR'!F109</f>
        <v>0</v>
      </c>
      <c r="D16" s="5278"/>
      <c r="E16" s="5278"/>
      <c r="F16" s="5278"/>
      <c r="G16" s="5279"/>
      <c r="H16" s="3951">
        <f>'BİLGİ GİR'!K109</f>
        <v>0</v>
      </c>
      <c r="I16" s="2622">
        <f>'BİLGİ GİR'!L109</f>
        <v>0</v>
      </c>
      <c r="J16" s="5291">
        <f>IF('BİLGİ GİR'!W109="",'BİLGİ GİR'!M109,('BİLGİ GİR'!M109))</f>
        <v>0</v>
      </c>
      <c r="K16" s="5292"/>
      <c r="L16" s="5292"/>
      <c r="M16" s="5292"/>
      <c r="N16" s="5292"/>
      <c r="O16" s="5292"/>
      <c r="P16" s="5292"/>
      <c r="Q16" s="5292"/>
      <c r="R16" s="5293"/>
      <c r="S16" s="5275">
        <f>'BİLGİ GİR'!AA109</f>
        <v>0</v>
      </c>
      <c r="T16" s="5276"/>
      <c r="U16" s="5253">
        <f>'BİLGİ GİR'!AB109</f>
        <v>0</v>
      </c>
      <c r="V16" s="5189"/>
      <c r="W16" s="3930">
        <f>'BİLGİ GİR'!BI109</f>
        <v>0</v>
      </c>
      <c r="X16" s="3952">
        <f>'BİLGİ GİR'!BJ109</f>
        <v>0</v>
      </c>
      <c r="Y16" s="3931">
        <f>'BİLGİ GİR'!BK109</f>
        <v>0</v>
      </c>
      <c r="Z16" s="3932">
        <f>'BİLGİ GİR'!BL109</f>
        <v>0</v>
      </c>
      <c r="AA16" s="3953">
        <f>'BİLGİ GİR'!BM109</f>
        <v>0</v>
      </c>
      <c r="AB16" s="3933">
        <f>'BİLGİ GİR'!BN109</f>
        <v>0</v>
      </c>
      <c r="AC16" s="3953">
        <f>'BİLGİ GİR'!BO109</f>
        <v>0</v>
      </c>
      <c r="AD16" s="3954">
        <f>'BİLGİ GİR'!BQ109</f>
        <v>0</v>
      </c>
      <c r="AE16" s="3955">
        <f>'BİLGİ GİR'!BP109</f>
        <v>0</v>
      </c>
      <c r="AF16" s="3933">
        <f>'BİLGİ GİR'!BR109</f>
        <v>0</v>
      </c>
      <c r="AG16" s="3956">
        <f>'BİLGİ GİR'!BS109</f>
        <v>0</v>
      </c>
      <c r="AH16" s="5188">
        <f t="shared" si="0"/>
        <v>0</v>
      </c>
      <c r="AI16" s="5189"/>
      <c r="AJ16" s="3934">
        <f>'BİLGİ GİR'!BV109</f>
        <v>0</v>
      </c>
      <c r="AK16" s="3957">
        <f>'BİLGİ GİR'!BW109</f>
        <v>0</v>
      </c>
      <c r="AL16" s="3958">
        <f>'BİLGİ GİR'!CB109+'BİLGİ GİR'!CC109</f>
        <v>0</v>
      </c>
      <c r="AM16" s="3959">
        <f>'BİLGİ GİR'!CD109+'BİLGİ GİR'!CE109</f>
        <v>0</v>
      </c>
      <c r="AN16" s="3959">
        <f>'BİLGİ GİR'!CF109+'BİLGİ GİR'!CG109</f>
        <v>0</v>
      </c>
      <c r="AO16" s="3959">
        <f>'BİLGİ GİR'!CH109+'BİLGİ GİR'!CI109</f>
        <v>0</v>
      </c>
      <c r="AP16" s="3959">
        <f>'BİLGİ GİR'!CJ109+'BİLGİ GİR'!CK109</f>
        <v>0</v>
      </c>
      <c r="AQ16" s="3959">
        <f>'BİLGİ GİR'!CL109+'BİLGİ GİR'!CM109</f>
        <v>0</v>
      </c>
      <c r="AR16" s="3960">
        <f>'BİLGİ GİR'!CN109+'BİLGİ GİR'!CO109</f>
        <v>0</v>
      </c>
      <c r="AS16" s="3961" t="str">
        <f>'BİLGİ GİR'!EB109</f>
        <v/>
      </c>
      <c r="AT16" s="3962"/>
      <c r="AU16" s="3963"/>
      <c r="AV16" s="3964">
        <f>'Gündüz Düş'!NJ20</f>
        <v>0</v>
      </c>
      <c r="AW16" s="3965">
        <f>'Gündüz Düş'!NJ21</f>
        <v>0</v>
      </c>
      <c r="AX16" s="2122">
        <v>10</v>
      </c>
      <c r="AY16" s="2324">
        <f>'BİLGİ GİR'!CV109</f>
        <v>0</v>
      </c>
      <c r="AZ16" s="2325">
        <f>'BİLGİ GİR'!CW109</f>
        <v>0</v>
      </c>
      <c r="BA16" s="2325">
        <f>'BİLGİ GİR'!CX109</f>
        <v>0</v>
      </c>
      <c r="BB16" s="2325">
        <f>'BİLGİ GİR'!CY109</f>
        <v>0</v>
      </c>
      <c r="BC16" s="2325">
        <f>'BİLGİ GİR'!CZ109</f>
        <v>0</v>
      </c>
      <c r="BD16" s="2325">
        <f>'BİLGİ GİR'!DA109</f>
        <v>0</v>
      </c>
      <c r="BE16" s="2326">
        <f>'BİLGİ GİR'!DB109</f>
        <v>0</v>
      </c>
      <c r="BF16" s="2118">
        <f>'BİLGİ GİR'!DC109</f>
        <v>0</v>
      </c>
      <c r="BI16" s="1795"/>
      <c r="BV16" s="1633"/>
    </row>
    <row r="17" spans="2:80" s="1649" customFormat="1" ht="8.25" customHeight="1">
      <c r="B17" s="5319"/>
      <c r="C17" s="5277">
        <f>'BİLGİ GİR'!F110</f>
        <v>0</v>
      </c>
      <c r="D17" s="5278"/>
      <c r="E17" s="5278"/>
      <c r="F17" s="5278"/>
      <c r="G17" s="5279"/>
      <c r="H17" s="3951">
        <f>'BİLGİ GİR'!K110</f>
        <v>0</v>
      </c>
      <c r="I17" s="2622">
        <f>'BİLGİ GİR'!L110</f>
        <v>0</v>
      </c>
      <c r="J17" s="5291">
        <f>IF('BİLGİ GİR'!W110="",'BİLGİ GİR'!M110,('BİLGİ GİR'!M110))</f>
        <v>0</v>
      </c>
      <c r="K17" s="5292"/>
      <c r="L17" s="5292"/>
      <c r="M17" s="5292"/>
      <c r="N17" s="5292"/>
      <c r="O17" s="5292"/>
      <c r="P17" s="5292"/>
      <c r="Q17" s="5292"/>
      <c r="R17" s="5293"/>
      <c r="S17" s="5275">
        <f>'BİLGİ GİR'!AA110</f>
        <v>0</v>
      </c>
      <c r="T17" s="5276"/>
      <c r="U17" s="5253">
        <f>'BİLGİ GİR'!AB110</f>
        <v>0</v>
      </c>
      <c r="V17" s="5189"/>
      <c r="W17" s="3930">
        <f>'BİLGİ GİR'!BI110</f>
        <v>0</v>
      </c>
      <c r="X17" s="3952">
        <f>'BİLGİ GİR'!BJ110</f>
        <v>0</v>
      </c>
      <c r="Y17" s="3931">
        <f>'BİLGİ GİR'!BK110</f>
        <v>0</v>
      </c>
      <c r="Z17" s="3932">
        <f>'BİLGİ GİR'!BL110</f>
        <v>0</v>
      </c>
      <c r="AA17" s="3953">
        <f>'BİLGİ GİR'!BM110</f>
        <v>0</v>
      </c>
      <c r="AB17" s="3933">
        <f>'BİLGİ GİR'!BN110</f>
        <v>0</v>
      </c>
      <c r="AC17" s="3953">
        <f>'BİLGİ GİR'!BO110</f>
        <v>0</v>
      </c>
      <c r="AD17" s="3954">
        <f>'BİLGİ GİR'!BQ110</f>
        <v>0</v>
      </c>
      <c r="AE17" s="3955">
        <f>'BİLGİ GİR'!BP110</f>
        <v>0</v>
      </c>
      <c r="AF17" s="3933">
        <f>'BİLGİ GİR'!BR110</f>
        <v>0</v>
      </c>
      <c r="AG17" s="3956">
        <f>'BİLGİ GİR'!BS110</f>
        <v>0</v>
      </c>
      <c r="AH17" s="5188">
        <f t="shared" si="0"/>
        <v>0</v>
      </c>
      <c r="AI17" s="5189"/>
      <c r="AJ17" s="3934">
        <f>'BİLGİ GİR'!BV110</f>
        <v>0</v>
      </c>
      <c r="AK17" s="3957">
        <f>'BİLGİ GİR'!BW110</f>
        <v>0</v>
      </c>
      <c r="AL17" s="3958">
        <f>'BİLGİ GİR'!CB110+'BİLGİ GİR'!CC110</f>
        <v>0</v>
      </c>
      <c r="AM17" s="3959">
        <f>'BİLGİ GİR'!CD110+'BİLGİ GİR'!CE110</f>
        <v>0</v>
      </c>
      <c r="AN17" s="3959">
        <f>'BİLGİ GİR'!CF110+'BİLGİ GİR'!CG110</f>
        <v>0</v>
      </c>
      <c r="AO17" s="3959">
        <f>'BİLGİ GİR'!CH110+'BİLGİ GİR'!CI110</f>
        <v>0</v>
      </c>
      <c r="AP17" s="3959">
        <f>'BİLGİ GİR'!CJ110+'BİLGİ GİR'!CK110</f>
        <v>0</v>
      </c>
      <c r="AQ17" s="3959">
        <f>'BİLGİ GİR'!CL110+'BİLGİ GİR'!CM110</f>
        <v>0</v>
      </c>
      <c r="AR17" s="3960">
        <f>'BİLGİ GİR'!CN110+'BİLGİ GİR'!CO110</f>
        <v>0</v>
      </c>
      <c r="AS17" s="3961" t="str">
        <f>'BİLGİ GİR'!EB110</f>
        <v/>
      </c>
      <c r="AT17" s="3962"/>
      <c r="AU17" s="3963"/>
      <c r="AV17" s="3964">
        <f>'Gündüz Düş'!NJ22</f>
        <v>0</v>
      </c>
      <c r="AW17" s="3965">
        <f>'Gündüz Düş'!NJ23</f>
        <v>0</v>
      </c>
      <c r="AX17" s="2122">
        <v>11</v>
      </c>
      <c r="AY17" s="2324">
        <f>'BİLGİ GİR'!CV110</f>
        <v>0</v>
      </c>
      <c r="AZ17" s="2325">
        <f>'BİLGİ GİR'!CW110</f>
        <v>0</v>
      </c>
      <c r="BA17" s="2325">
        <f>'BİLGİ GİR'!CX110</f>
        <v>0</v>
      </c>
      <c r="BB17" s="2325">
        <f>'BİLGİ GİR'!CY110</f>
        <v>0</v>
      </c>
      <c r="BC17" s="2325">
        <f>'BİLGİ GİR'!CZ110</f>
        <v>0</v>
      </c>
      <c r="BD17" s="2325">
        <f>'BİLGİ GİR'!DA110</f>
        <v>0</v>
      </c>
      <c r="BE17" s="2326">
        <f>'BİLGİ GİR'!DB110</f>
        <v>0</v>
      </c>
      <c r="BF17" s="2118">
        <f>'BİLGİ GİR'!DC110</f>
        <v>0</v>
      </c>
      <c r="BI17" s="1795"/>
      <c r="BM17" s="5184" t="str">
        <f ca="1">'BİLGİ GİR'!EF198</f>
        <v/>
      </c>
      <c r="BN17" s="5184"/>
      <c r="BO17" s="5184"/>
      <c r="BP17" s="5184"/>
      <c r="BQ17" s="5184"/>
      <c r="BR17" s="5184"/>
      <c r="BS17" s="5184"/>
      <c r="BT17" s="5184"/>
      <c r="BV17" s="1633"/>
    </row>
    <row r="18" spans="2:80" s="1649" customFormat="1" ht="8.25" customHeight="1">
      <c r="B18" s="5319"/>
      <c r="C18" s="5277">
        <f>'BİLGİ GİR'!F111</f>
        <v>0</v>
      </c>
      <c r="D18" s="5278"/>
      <c r="E18" s="5278"/>
      <c r="F18" s="5278"/>
      <c r="G18" s="5279"/>
      <c r="H18" s="3951">
        <f>'BİLGİ GİR'!K111</f>
        <v>0</v>
      </c>
      <c r="I18" s="2622">
        <f>'BİLGİ GİR'!L111</f>
        <v>0</v>
      </c>
      <c r="J18" s="5291">
        <f>IF('BİLGİ GİR'!W111="",'BİLGİ GİR'!M111,('BİLGİ GİR'!M111))</f>
        <v>0</v>
      </c>
      <c r="K18" s="5292"/>
      <c r="L18" s="5292"/>
      <c r="M18" s="5292"/>
      <c r="N18" s="5292"/>
      <c r="O18" s="5292"/>
      <c r="P18" s="5292"/>
      <c r="Q18" s="5292"/>
      <c r="R18" s="5293"/>
      <c r="S18" s="5275">
        <f>'BİLGİ GİR'!AA111</f>
        <v>0</v>
      </c>
      <c r="T18" s="5276"/>
      <c r="U18" s="5253">
        <f>'BİLGİ GİR'!AB111</f>
        <v>0</v>
      </c>
      <c r="V18" s="5189"/>
      <c r="W18" s="3930">
        <f>'BİLGİ GİR'!BI111</f>
        <v>0</v>
      </c>
      <c r="X18" s="3952">
        <f>'BİLGİ GİR'!BJ111</f>
        <v>0</v>
      </c>
      <c r="Y18" s="3931">
        <f>'BİLGİ GİR'!BK111</f>
        <v>0</v>
      </c>
      <c r="Z18" s="3932">
        <f>'BİLGİ GİR'!BL111</f>
        <v>0</v>
      </c>
      <c r="AA18" s="3953">
        <f>'BİLGİ GİR'!BM111</f>
        <v>0</v>
      </c>
      <c r="AB18" s="3933">
        <f>'BİLGİ GİR'!BN111</f>
        <v>0</v>
      </c>
      <c r="AC18" s="3953">
        <f>'BİLGİ GİR'!BO111</f>
        <v>0</v>
      </c>
      <c r="AD18" s="3954">
        <f>'BİLGİ GİR'!BQ111</f>
        <v>0</v>
      </c>
      <c r="AE18" s="3955">
        <f>'BİLGİ GİR'!BP111</f>
        <v>0</v>
      </c>
      <c r="AF18" s="3933">
        <f>'BİLGİ GİR'!BR111</f>
        <v>0</v>
      </c>
      <c r="AG18" s="3956">
        <f>'BİLGİ GİR'!BS111</f>
        <v>0</v>
      </c>
      <c r="AH18" s="5188">
        <f t="shared" si="0"/>
        <v>0</v>
      </c>
      <c r="AI18" s="5189"/>
      <c r="AJ18" s="3934">
        <f>'BİLGİ GİR'!BV111</f>
        <v>0</v>
      </c>
      <c r="AK18" s="3957">
        <f>'BİLGİ GİR'!BW111</f>
        <v>0</v>
      </c>
      <c r="AL18" s="3958">
        <f>'BİLGİ GİR'!CB111+'BİLGİ GİR'!CC111</f>
        <v>0</v>
      </c>
      <c r="AM18" s="3959">
        <f>'BİLGİ GİR'!CD111+'BİLGİ GİR'!CE111</f>
        <v>0</v>
      </c>
      <c r="AN18" s="3959">
        <f>'BİLGİ GİR'!CF111+'BİLGİ GİR'!CG111</f>
        <v>0</v>
      </c>
      <c r="AO18" s="3959">
        <f>'BİLGİ GİR'!CH111+'BİLGİ GİR'!CI111</f>
        <v>0</v>
      </c>
      <c r="AP18" s="3959">
        <f>'BİLGİ GİR'!CJ111+'BİLGİ GİR'!CK111</f>
        <v>0</v>
      </c>
      <c r="AQ18" s="3959">
        <f>'BİLGİ GİR'!CL111+'BİLGİ GİR'!CM111</f>
        <v>0</v>
      </c>
      <c r="AR18" s="3960">
        <f>'BİLGİ GİR'!CN111+'BİLGİ GİR'!CO111</f>
        <v>0</v>
      </c>
      <c r="AS18" s="3961" t="str">
        <f>'BİLGİ GİR'!EB111</f>
        <v/>
      </c>
      <c r="AT18" s="3962"/>
      <c r="AU18" s="3963"/>
      <c r="AV18" s="3964">
        <f>'Gündüz Düş'!NJ24</f>
        <v>0</v>
      </c>
      <c r="AW18" s="3965">
        <f>'Gündüz Düş'!NJ25</f>
        <v>0</v>
      </c>
      <c r="AX18" s="2123">
        <v>12</v>
      </c>
      <c r="AY18" s="2324">
        <f>'BİLGİ GİR'!CV111</f>
        <v>0</v>
      </c>
      <c r="AZ18" s="2325">
        <f>'BİLGİ GİR'!CW111</f>
        <v>0</v>
      </c>
      <c r="BA18" s="2325">
        <f>'BİLGİ GİR'!CX111</f>
        <v>0</v>
      </c>
      <c r="BB18" s="2325">
        <f>'BİLGİ GİR'!CY111</f>
        <v>0</v>
      </c>
      <c r="BC18" s="2325">
        <f>'BİLGİ GİR'!CZ111</f>
        <v>0</v>
      </c>
      <c r="BD18" s="2325">
        <f>'BİLGİ GİR'!DA111</f>
        <v>0</v>
      </c>
      <c r="BE18" s="2326">
        <f>'BİLGİ GİR'!DB111</f>
        <v>0</v>
      </c>
      <c r="BF18" s="2118">
        <f>'BİLGİ GİR'!DC111</f>
        <v>0</v>
      </c>
      <c r="BI18" s="1795"/>
      <c r="BM18" s="5184"/>
      <c r="BN18" s="5184"/>
      <c r="BO18" s="5184"/>
      <c r="BP18" s="5184"/>
      <c r="BQ18" s="5184"/>
      <c r="BR18" s="5184"/>
      <c r="BS18" s="5184"/>
      <c r="BT18" s="5184"/>
    </row>
    <row r="19" spans="2:80" s="1649" customFormat="1" ht="8.25" customHeight="1">
      <c r="B19" s="5319"/>
      <c r="C19" s="5277">
        <f>'BİLGİ GİR'!F112</f>
        <v>0</v>
      </c>
      <c r="D19" s="5278"/>
      <c r="E19" s="5278"/>
      <c r="F19" s="5278"/>
      <c r="G19" s="5279"/>
      <c r="H19" s="3951">
        <f>'BİLGİ GİR'!K112</f>
        <v>0</v>
      </c>
      <c r="I19" s="2622">
        <f>'BİLGİ GİR'!L112</f>
        <v>0</v>
      </c>
      <c r="J19" s="5291">
        <f>IF('BİLGİ GİR'!W112="",'BİLGİ GİR'!M112,('BİLGİ GİR'!M112))</f>
        <v>0</v>
      </c>
      <c r="K19" s="5292"/>
      <c r="L19" s="5292"/>
      <c r="M19" s="5292"/>
      <c r="N19" s="5292"/>
      <c r="O19" s="5292"/>
      <c r="P19" s="5292"/>
      <c r="Q19" s="5292"/>
      <c r="R19" s="5293"/>
      <c r="S19" s="5275">
        <f>'BİLGİ GİR'!AA112</f>
        <v>0</v>
      </c>
      <c r="T19" s="5276"/>
      <c r="U19" s="5253">
        <f>'BİLGİ GİR'!AB112</f>
        <v>0</v>
      </c>
      <c r="V19" s="5189"/>
      <c r="W19" s="3930">
        <f>'BİLGİ GİR'!BI112</f>
        <v>0</v>
      </c>
      <c r="X19" s="3952">
        <f>'BİLGİ GİR'!BJ112</f>
        <v>0</v>
      </c>
      <c r="Y19" s="3931">
        <f>'BİLGİ GİR'!BK112</f>
        <v>0</v>
      </c>
      <c r="Z19" s="3932">
        <f>'BİLGİ GİR'!BL112</f>
        <v>0</v>
      </c>
      <c r="AA19" s="3953">
        <f>'BİLGİ GİR'!BM112</f>
        <v>0</v>
      </c>
      <c r="AB19" s="3933">
        <f>'BİLGİ GİR'!BN112</f>
        <v>0</v>
      </c>
      <c r="AC19" s="3953">
        <f>'BİLGİ GİR'!BO112</f>
        <v>0</v>
      </c>
      <c r="AD19" s="3954">
        <f>'BİLGİ GİR'!BQ112</f>
        <v>0</v>
      </c>
      <c r="AE19" s="3955">
        <f>'BİLGİ GİR'!BP112</f>
        <v>0</v>
      </c>
      <c r="AF19" s="3933">
        <f>'BİLGİ GİR'!BR112</f>
        <v>0</v>
      </c>
      <c r="AG19" s="3956">
        <f>'BİLGİ GİR'!BS112</f>
        <v>0</v>
      </c>
      <c r="AH19" s="5188">
        <f t="shared" si="0"/>
        <v>0</v>
      </c>
      <c r="AI19" s="5189"/>
      <c r="AJ19" s="3934">
        <f>'BİLGİ GİR'!BV112</f>
        <v>0</v>
      </c>
      <c r="AK19" s="3957">
        <f>'BİLGİ GİR'!BW112</f>
        <v>0</v>
      </c>
      <c r="AL19" s="3958">
        <f>'BİLGİ GİR'!CB112+'BİLGİ GİR'!CC112</f>
        <v>0</v>
      </c>
      <c r="AM19" s="3959">
        <f>'BİLGİ GİR'!CD112+'BİLGİ GİR'!CE112</f>
        <v>0</v>
      </c>
      <c r="AN19" s="3959">
        <f>'BİLGİ GİR'!CF112+'BİLGİ GİR'!CG112</f>
        <v>0</v>
      </c>
      <c r="AO19" s="3959">
        <f>'BİLGİ GİR'!CH112+'BİLGİ GİR'!CI112</f>
        <v>0</v>
      </c>
      <c r="AP19" s="3959">
        <f>'BİLGİ GİR'!CJ112+'BİLGİ GİR'!CK112</f>
        <v>0</v>
      </c>
      <c r="AQ19" s="3959">
        <f>'BİLGİ GİR'!CL112+'BİLGİ GİR'!CM112</f>
        <v>0</v>
      </c>
      <c r="AR19" s="3960">
        <f>'BİLGİ GİR'!CN112+'BİLGİ GİR'!CO112</f>
        <v>0</v>
      </c>
      <c r="AS19" s="3961" t="str">
        <f>'BİLGİ GİR'!EB112</f>
        <v/>
      </c>
      <c r="AT19" s="3962"/>
      <c r="AU19" s="3963"/>
      <c r="AV19" s="3964">
        <f>'Gündüz Düş'!NJ26</f>
        <v>0</v>
      </c>
      <c r="AW19" s="3965">
        <f>'Gündüz Düş'!NJ27</f>
        <v>0</v>
      </c>
      <c r="AX19" s="2123">
        <v>13</v>
      </c>
      <c r="AY19" s="2351">
        <f>'BİLGİ GİR'!CV112</f>
        <v>0</v>
      </c>
      <c r="AZ19" s="2352">
        <f>'BİLGİ GİR'!CW112</f>
        <v>0</v>
      </c>
      <c r="BA19" s="2352">
        <f>'BİLGİ GİR'!CX112</f>
        <v>0</v>
      </c>
      <c r="BB19" s="2352">
        <f>'BİLGİ GİR'!CY112</f>
        <v>0</v>
      </c>
      <c r="BC19" s="2352">
        <f>'BİLGİ GİR'!CZ112</f>
        <v>0</v>
      </c>
      <c r="BD19" s="2352">
        <f>'BİLGİ GİR'!DA112</f>
        <v>0</v>
      </c>
      <c r="BE19" s="2353">
        <f>'BİLGİ GİR'!DB112</f>
        <v>0</v>
      </c>
      <c r="BF19" s="2119">
        <f>'BİLGİ GİR'!DC112</f>
        <v>0</v>
      </c>
      <c r="BI19" s="1795"/>
      <c r="BM19" s="5228" t="str">
        <f ca="1">IF(AND(BM17&lt;&gt;"",BM21&lt;&gt;""),"UYARI VE BİLGİLENDİRME",IF(BM21&lt;&gt;"","BİLGİLENDİRME",""))</f>
        <v/>
      </c>
      <c r="BN19" s="5228"/>
      <c r="BO19" s="5228"/>
      <c r="BP19" s="5228"/>
      <c r="BQ19" s="5228"/>
      <c r="BR19" s="5228"/>
      <c r="BS19" s="5228"/>
      <c r="BT19" s="5228"/>
      <c r="BU19" s="5228"/>
    </row>
    <row r="20" spans="2:80" s="1649" customFormat="1" ht="8.25" customHeight="1">
      <c r="B20" s="5319"/>
      <c r="C20" s="5277">
        <f>'BİLGİ GİR'!F113</f>
        <v>0</v>
      </c>
      <c r="D20" s="5278"/>
      <c r="E20" s="5278"/>
      <c r="F20" s="5278"/>
      <c r="G20" s="5279"/>
      <c r="H20" s="3951">
        <f>'BİLGİ GİR'!K113</f>
        <v>0</v>
      </c>
      <c r="I20" s="2622">
        <f>'BİLGİ GİR'!L113</f>
        <v>0</v>
      </c>
      <c r="J20" s="5291">
        <f>IF('BİLGİ GİR'!W113="",'BİLGİ GİR'!M113,('BİLGİ GİR'!M113))</f>
        <v>0</v>
      </c>
      <c r="K20" s="5292"/>
      <c r="L20" s="5292"/>
      <c r="M20" s="5292"/>
      <c r="N20" s="5292"/>
      <c r="O20" s="5292"/>
      <c r="P20" s="5292"/>
      <c r="Q20" s="5292"/>
      <c r="R20" s="5293"/>
      <c r="S20" s="5275">
        <f>'BİLGİ GİR'!AA113</f>
        <v>0</v>
      </c>
      <c r="T20" s="5276"/>
      <c r="U20" s="5253">
        <f>'BİLGİ GİR'!AB113</f>
        <v>0</v>
      </c>
      <c r="V20" s="5189"/>
      <c r="W20" s="3930">
        <f>'BİLGİ GİR'!BI113</f>
        <v>0</v>
      </c>
      <c r="X20" s="3952">
        <f>'BİLGİ GİR'!BJ113</f>
        <v>0</v>
      </c>
      <c r="Y20" s="3931">
        <f>'BİLGİ GİR'!BK113</f>
        <v>0</v>
      </c>
      <c r="Z20" s="3932">
        <f>'BİLGİ GİR'!BL113</f>
        <v>0</v>
      </c>
      <c r="AA20" s="3953">
        <f>'BİLGİ GİR'!BM113</f>
        <v>0</v>
      </c>
      <c r="AB20" s="3933">
        <f>'BİLGİ GİR'!BN113</f>
        <v>0</v>
      </c>
      <c r="AC20" s="3953">
        <f>'BİLGİ GİR'!BO113</f>
        <v>0</v>
      </c>
      <c r="AD20" s="3954">
        <f>'BİLGİ GİR'!BQ113</f>
        <v>0</v>
      </c>
      <c r="AE20" s="3955">
        <f>'BİLGİ GİR'!BP113</f>
        <v>0</v>
      </c>
      <c r="AF20" s="3933">
        <f>'BİLGİ GİR'!BR113</f>
        <v>0</v>
      </c>
      <c r="AG20" s="3956">
        <f>'BİLGİ GİR'!BS113</f>
        <v>0</v>
      </c>
      <c r="AH20" s="5188">
        <f t="shared" si="0"/>
        <v>0</v>
      </c>
      <c r="AI20" s="5189"/>
      <c r="AJ20" s="3934">
        <f>'BİLGİ GİR'!BV113</f>
        <v>0</v>
      </c>
      <c r="AK20" s="3957">
        <f>'BİLGİ GİR'!BW113</f>
        <v>0</v>
      </c>
      <c r="AL20" s="3958">
        <f>'BİLGİ GİR'!CB113+'BİLGİ GİR'!CC113</f>
        <v>0</v>
      </c>
      <c r="AM20" s="3959">
        <f>'BİLGİ GİR'!CD113+'BİLGİ GİR'!CE113</f>
        <v>0</v>
      </c>
      <c r="AN20" s="3959">
        <f>'BİLGİ GİR'!CF113+'BİLGİ GİR'!CG113</f>
        <v>0</v>
      </c>
      <c r="AO20" s="3959">
        <f>'BİLGİ GİR'!CH113+'BİLGİ GİR'!CI113</f>
        <v>0</v>
      </c>
      <c r="AP20" s="3959">
        <f>'BİLGİ GİR'!CJ113+'BİLGİ GİR'!CK113</f>
        <v>0</v>
      </c>
      <c r="AQ20" s="3959">
        <f>'BİLGİ GİR'!CL113+'BİLGİ GİR'!CM113</f>
        <v>0</v>
      </c>
      <c r="AR20" s="3960">
        <f>'BİLGİ GİR'!CN113+'BİLGİ GİR'!CO113</f>
        <v>0</v>
      </c>
      <c r="AS20" s="3961" t="str">
        <f>'BİLGİ GİR'!EB113</f>
        <v/>
      </c>
      <c r="AT20" s="3962"/>
      <c r="AU20" s="3963"/>
      <c r="AV20" s="3964">
        <f>'Gündüz Düş'!NJ28</f>
        <v>0</v>
      </c>
      <c r="AW20" s="3965">
        <f>'Gündüz Düş'!NJ29</f>
        <v>0</v>
      </c>
      <c r="AX20" s="2123">
        <v>14</v>
      </c>
      <c r="AY20" s="2351">
        <f>'BİLGİ GİR'!CV113</f>
        <v>0</v>
      </c>
      <c r="AZ20" s="2352">
        <f>'BİLGİ GİR'!CW113</f>
        <v>0</v>
      </c>
      <c r="BA20" s="2352">
        <f>'BİLGİ GİR'!CX113</f>
        <v>0</v>
      </c>
      <c r="BB20" s="2352">
        <f>'BİLGİ GİR'!CY113</f>
        <v>0</v>
      </c>
      <c r="BC20" s="2352">
        <f>'BİLGİ GİR'!CZ113</f>
        <v>0</v>
      </c>
      <c r="BD20" s="2352">
        <f>'BİLGİ GİR'!DA113</f>
        <v>0</v>
      </c>
      <c r="BE20" s="2353">
        <f>'BİLGİ GİR'!DB113</f>
        <v>0</v>
      </c>
      <c r="BF20" s="2119">
        <f>'BİLGİ GİR'!DC113</f>
        <v>0</v>
      </c>
      <c r="BI20" s="1795"/>
      <c r="BM20" s="5228"/>
      <c r="BN20" s="5228"/>
      <c r="BO20" s="5228"/>
      <c r="BP20" s="5228"/>
      <c r="BQ20" s="5228"/>
      <c r="BR20" s="5228"/>
      <c r="BS20" s="5228"/>
      <c r="BT20" s="5228"/>
      <c r="BU20" s="5228"/>
    </row>
    <row r="21" spans="2:80" s="1649" customFormat="1" ht="8.25" customHeight="1">
      <c r="B21" s="5319"/>
      <c r="C21" s="5277">
        <f>'BİLGİ GİR'!F114</f>
        <v>0</v>
      </c>
      <c r="D21" s="5278"/>
      <c r="E21" s="5278"/>
      <c r="F21" s="5278"/>
      <c r="G21" s="5279"/>
      <c r="H21" s="3951">
        <f>'BİLGİ GİR'!K114</f>
        <v>0</v>
      </c>
      <c r="I21" s="2622">
        <f>'BİLGİ GİR'!L114</f>
        <v>0</v>
      </c>
      <c r="J21" s="5291">
        <f>IF('BİLGİ GİR'!W114="",'BİLGİ GİR'!M114,('BİLGİ GİR'!M114))</f>
        <v>0</v>
      </c>
      <c r="K21" s="5292"/>
      <c r="L21" s="5292"/>
      <c r="M21" s="5292"/>
      <c r="N21" s="5292"/>
      <c r="O21" s="5292"/>
      <c r="P21" s="5292"/>
      <c r="Q21" s="5292"/>
      <c r="R21" s="5293"/>
      <c r="S21" s="5275">
        <f>'BİLGİ GİR'!AA114</f>
        <v>0</v>
      </c>
      <c r="T21" s="5276"/>
      <c r="U21" s="5253">
        <f>'BİLGİ GİR'!AB114</f>
        <v>0</v>
      </c>
      <c r="V21" s="5189"/>
      <c r="W21" s="3930">
        <f>'BİLGİ GİR'!BI114</f>
        <v>0</v>
      </c>
      <c r="X21" s="3952">
        <f>'BİLGİ GİR'!BJ114</f>
        <v>0</v>
      </c>
      <c r="Y21" s="3931">
        <f>'BİLGİ GİR'!BK114</f>
        <v>0</v>
      </c>
      <c r="Z21" s="3932">
        <f>'BİLGİ GİR'!BL114</f>
        <v>0</v>
      </c>
      <c r="AA21" s="3953">
        <f>'BİLGİ GİR'!BM114</f>
        <v>0</v>
      </c>
      <c r="AB21" s="3933">
        <f>'BİLGİ GİR'!BN114</f>
        <v>0</v>
      </c>
      <c r="AC21" s="3953">
        <f>'BİLGİ GİR'!BO114</f>
        <v>0</v>
      </c>
      <c r="AD21" s="3954">
        <f>'BİLGİ GİR'!BQ114</f>
        <v>0</v>
      </c>
      <c r="AE21" s="3955">
        <f>'BİLGİ GİR'!BP114</f>
        <v>0</v>
      </c>
      <c r="AF21" s="3933">
        <f>'BİLGİ GİR'!BR114</f>
        <v>0</v>
      </c>
      <c r="AG21" s="3956">
        <f>'BİLGİ GİR'!BS114</f>
        <v>0</v>
      </c>
      <c r="AH21" s="5188">
        <f t="shared" si="0"/>
        <v>0</v>
      </c>
      <c r="AI21" s="5189"/>
      <c r="AJ21" s="3934">
        <f>'BİLGİ GİR'!BV114</f>
        <v>0</v>
      </c>
      <c r="AK21" s="3957">
        <f>'BİLGİ GİR'!BW114</f>
        <v>0</v>
      </c>
      <c r="AL21" s="3958">
        <f>'BİLGİ GİR'!CB114+'BİLGİ GİR'!CC114</f>
        <v>0</v>
      </c>
      <c r="AM21" s="3959">
        <f>'BİLGİ GİR'!CD114+'BİLGİ GİR'!CE114</f>
        <v>0</v>
      </c>
      <c r="AN21" s="3959">
        <f>'BİLGİ GİR'!CF114+'BİLGİ GİR'!CG114</f>
        <v>0</v>
      </c>
      <c r="AO21" s="3959">
        <f>'BİLGİ GİR'!CH114+'BİLGİ GİR'!CI114</f>
        <v>0</v>
      </c>
      <c r="AP21" s="3959">
        <f>'BİLGİ GİR'!CJ114+'BİLGİ GİR'!CK114</f>
        <v>0</v>
      </c>
      <c r="AQ21" s="3959">
        <f>'BİLGİ GİR'!CL114+'BİLGİ GİR'!CM114</f>
        <v>0</v>
      </c>
      <c r="AR21" s="3960">
        <f>'BİLGİ GİR'!CN114+'BİLGİ GİR'!CO114</f>
        <v>0</v>
      </c>
      <c r="AS21" s="3961" t="str">
        <f>'BİLGİ GİR'!EB114</f>
        <v/>
      </c>
      <c r="AT21" s="3962"/>
      <c r="AU21" s="3963"/>
      <c r="AV21" s="3964">
        <f>'Gündüz Düş'!NJ30</f>
        <v>0</v>
      </c>
      <c r="AW21" s="3965">
        <f>'Gündüz Düş'!NJ31</f>
        <v>0</v>
      </c>
      <c r="AX21" s="2123">
        <v>15</v>
      </c>
      <c r="AY21" s="2351">
        <f>'BİLGİ GİR'!CV114</f>
        <v>0</v>
      </c>
      <c r="AZ21" s="2352">
        <f>'BİLGİ GİR'!CW114</f>
        <v>0</v>
      </c>
      <c r="BA21" s="2352">
        <f>'BİLGİ GİR'!CX114</f>
        <v>0</v>
      </c>
      <c r="BB21" s="2352">
        <f>'BİLGİ GİR'!CY114</f>
        <v>0</v>
      </c>
      <c r="BC21" s="2352">
        <f>'BİLGİ GİR'!CZ114</f>
        <v>0</v>
      </c>
      <c r="BD21" s="2352">
        <f>'BİLGİ GİR'!DA114</f>
        <v>0</v>
      </c>
      <c r="BE21" s="2353">
        <f>'BİLGİ GİR'!DB114</f>
        <v>0</v>
      </c>
      <c r="BF21" s="2119">
        <f>'BİLGİ GİR'!DC114</f>
        <v>0</v>
      </c>
      <c r="BI21" s="1795"/>
      <c r="BL21" s="3901" t="str">
        <f ca="1">(IFERROR((VLOOKUP(BM21,$A$71:$AF$108,31,0)),""))</f>
        <v/>
      </c>
      <c r="BM21" s="3902" t="str">
        <f t="shared" ref="BM21:BN23" ca="1" si="1">B60</f>
        <v/>
      </c>
      <c r="BN21" s="3903" t="str">
        <f t="shared" ca="1" si="1"/>
        <v xml:space="preserve">- </v>
      </c>
      <c r="BO21" s="3904"/>
      <c r="BP21" s="3904"/>
      <c r="BQ21" s="3904"/>
      <c r="BR21" s="3904"/>
      <c r="BS21" s="3904"/>
      <c r="BT21" s="3904"/>
      <c r="BU21" s="3904"/>
    </row>
    <row r="22" spans="2:80" s="1649" customFormat="1" ht="8.25" customHeight="1" thickBot="1">
      <c r="B22" s="5319"/>
      <c r="C22" s="5277">
        <f>'BİLGİ GİR'!F115</f>
        <v>0</v>
      </c>
      <c r="D22" s="5278"/>
      <c r="E22" s="5278"/>
      <c r="F22" s="5278"/>
      <c r="G22" s="5279"/>
      <c r="H22" s="3951">
        <f>'BİLGİ GİR'!K115</f>
        <v>0</v>
      </c>
      <c r="I22" s="2622">
        <f>'BİLGİ GİR'!L115</f>
        <v>0</v>
      </c>
      <c r="J22" s="5291">
        <f>IF('BİLGİ GİR'!W115="",'BİLGİ GİR'!M115,('BİLGİ GİR'!M115))</f>
        <v>0</v>
      </c>
      <c r="K22" s="5292"/>
      <c r="L22" s="5292"/>
      <c r="M22" s="5292"/>
      <c r="N22" s="5292"/>
      <c r="O22" s="5292"/>
      <c r="P22" s="5292"/>
      <c r="Q22" s="5292"/>
      <c r="R22" s="5293"/>
      <c r="S22" s="5275">
        <f>'BİLGİ GİR'!AA115</f>
        <v>0</v>
      </c>
      <c r="T22" s="5276"/>
      <c r="U22" s="5253">
        <f>'BİLGİ GİR'!AB115</f>
        <v>0</v>
      </c>
      <c r="V22" s="5189"/>
      <c r="W22" s="3930">
        <f>'BİLGİ GİR'!BI115</f>
        <v>0</v>
      </c>
      <c r="X22" s="3952">
        <f>'BİLGİ GİR'!BJ115</f>
        <v>0</v>
      </c>
      <c r="Y22" s="3931">
        <f>'BİLGİ GİR'!BK115</f>
        <v>0</v>
      </c>
      <c r="Z22" s="3932">
        <f>'BİLGİ GİR'!BL115</f>
        <v>0</v>
      </c>
      <c r="AA22" s="3953">
        <f>'BİLGİ GİR'!BM115</f>
        <v>0</v>
      </c>
      <c r="AB22" s="3933">
        <f>'BİLGİ GİR'!BN115</f>
        <v>0</v>
      </c>
      <c r="AC22" s="3953">
        <f>'BİLGİ GİR'!BO115</f>
        <v>0</v>
      </c>
      <c r="AD22" s="3954">
        <f>'BİLGİ GİR'!BQ115</f>
        <v>0</v>
      </c>
      <c r="AE22" s="3955">
        <f>'BİLGİ GİR'!BP115</f>
        <v>0</v>
      </c>
      <c r="AF22" s="3933">
        <f>'BİLGİ GİR'!BR115</f>
        <v>0</v>
      </c>
      <c r="AG22" s="3956">
        <f>'BİLGİ GİR'!BS115</f>
        <v>0</v>
      </c>
      <c r="AH22" s="5188">
        <f t="shared" si="0"/>
        <v>0</v>
      </c>
      <c r="AI22" s="5189"/>
      <c r="AJ22" s="3934">
        <f>'BİLGİ GİR'!BV115</f>
        <v>0</v>
      </c>
      <c r="AK22" s="3957">
        <f>'BİLGİ GİR'!BW115</f>
        <v>0</v>
      </c>
      <c r="AL22" s="3958">
        <f>'BİLGİ GİR'!CB115+'BİLGİ GİR'!CC115</f>
        <v>0</v>
      </c>
      <c r="AM22" s="3959">
        <f>'BİLGİ GİR'!CD115+'BİLGİ GİR'!CE115</f>
        <v>0</v>
      </c>
      <c r="AN22" s="3959">
        <f>'BİLGİ GİR'!CF115+'BİLGİ GİR'!CG115</f>
        <v>0</v>
      </c>
      <c r="AO22" s="3959">
        <f>'BİLGİ GİR'!CH115+'BİLGİ GİR'!CI115</f>
        <v>0</v>
      </c>
      <c r="AP22" s="3959">
        <f>'BİLGİ GİR'!CJ115+'BİLGİ GİR'!CK115</f>
        <v>0</v>
      </c>
      <c r="AQ22" s="3959">
        <f>'BİLGİ GİR'!CL115+'BİLGİ GİR'!CM115</f>
        <v>0</v>
      </c>
      <c r="AR22" s="3960">
        <f>'BİLGİ GİR'!CN115+'BİLGİ GİR'!CO115</f>
        <v>0</v>
      </c>
      <c r="AS22" s="3961" t="str">
        <f>'BİLGİ GİR'!EB115</f>
        <v/>
      </c>
      <c r="AT22" s="3962"/>
      <c r="AU22" s="3963"/>
      <c r="AV22" s="3964">
        <f>'Gündüz Düş'!NJ32</f>
        <v>0</v>
      </c>
      <c r="AW22" s="3965">
        <f>'Gündüz Düş'!NJ33</f>
        <v>0</v>
      </c>
      <c r="AX22" s="2124">
        <v>16</v>
      </c>
      <c r="AY22" s="2372">
        <f>'BİLGİ GİR'!CV115</f>
        <v>0</v>
      </c>
      <c r="AZ22" s="2373">
        <f>'BİLGİ GİR'!CW115</f>
        <v>0</v>
      </c>
      <c r="BA22" s="2373">
        <f>'BİLGİ GİR'!CX115</f>
        <v>0</v>
      </c>
      <c r="BB22" s="2373">
        <f>'BİLGİ GİR'!CY115</f>
        <v>0</v>
      </c>
      <c r="BC22" s="2373">
        <f>'BİLGİ GİR'!CZ115</f>
        <v>0</v>
      </c>
      <c r="BD22" s="2373">
        <f>'BİLGİ GİR'!DA115</f>
        <v>0</v>
      </c>
      <c r="BE22" s="2374">
        <f>'BİLGİ GİR'!DB115</f>
        <v>0</v>
      </c>
      <c r="BF22" s="2125">
        <f>'BİLGİ GİR'!DC115</f>
        <v>0</v>
      </c>
      <c r="BI22" s="1795"/>
      <c r="BL22" s="3901" t="str">
        <f t="shared" ref="BL22:BL43" ca="1" si="2">(IFERROR((VLOOKUP(BM22,$A$71:$AF$108,31,0)),""))</f>
        <v/>
      </c>
      <c r="BM22" s="3902" t="str">
        <f t="shared" ca="1" si="1"/>
        <v/>
      </c>
      <c r="BN22" s="3905" t="str">
        <f t="shared" ca="1" si="1"/>
        <v xml:space="preserve">- </v>
      </c>
      <c r="BO22" s="3904"/>
      <c r="BP22" s="3904"/>
      <c r="BQ22" s="3904"/>
      <c r="BR22" s="3904"/>
      <c r="BS22" s="3904"/>
      <c r="BT22" s="3904"/>
      <c r="BU22" s="3904"/>
    </row>
    <row r="23" spans="2:80" s="1649" customFormat="1" ht="8.25" customHeight="1" thickTop="1">
      <c r="B23" s="5319"/>
      <c r="C23" s="5277">
        <f>'BİLGİ GİR'!F116</f>
        <v>0</v>
      </c>
      <c r="D23" s="5278"/>
      <c r="E23" s="5278"/>
      <c r="F23" s="5278"/>
      <c r="G23" s="5279"/>
      <c r="H23" s="3951">
        <f>'BİLGİ GİR'!K116</f>
        <v>0</v>
      </c>
      <c r="I23" s="2622">
        <f>'BİLGİ GİR'!L116</f>
        <v>0</v>
      </c>
      <c r="J23" s="5291">
        <f>IF('BİLGİ GİR'!W116="",'BİLGİ GİR'!M116,('BİLGİ GİR'!M116))</f>
        <v>0</v>
      </c>
      <c r="K23" s="5292"/>
      <c r="L23" s="5292"/>
      <c r="M23" s="5292"/>
      <c r="N23" s="5292"/>
      <c r="O23" s="5292"/>
      <c r="P23" s="5292"/>
      <c r="Q23" s="5292"/>
      <c r="R23" s="5293"/>
      <c r="S23" s="5275">
        <f>'BİLGİ GİR'!AA116</f>
        <v>0</v>
      </c>
      <c r="T23" s="5276"/>
      <c r="U23" s="5253">
        <f>'BİLGİ GİR'!AB116</f>
        <v>0</v>
      </c>
      <c r="V23" s="5189"/>
      <c r="W23" s="3930">
        <f>'BİLGİ GİR'!BI116</f>
        <v>0</v>
      </c>
      <c r="X23" s="3952">
        <f>'BİLGİ GİR'!BJ116</f>
        <v>0</v>
      </c>
      <c r="Y23" s="3931">
        <f>'BİLGİ GİR'!BK116</f>
        <v>0</v>
      </c>
      <c r="Z23" s="3932">
        <f>'BİLGİ GİR'!BL116</f>
        <v>0</v>
      </c>
      <c r="AA23" s="3953">
        <f>'BİLGİ GİR'!BM116</f>
        <v>0</v>
      </c>
      <c r="AB23" s="3933">
        <f>'BİLGİ GİR'!BN116</f>
        <v>0</v>
      </c>
      <c r="AC23" s="3953">
        <f>'BİLGİ GİR'!BO116</f>
        <v>0</v>
      </c>
      <c r="AD23" s="3954">
        <f>'BİLGİ GİR'!BQ116</f>
        <v>0</v>
      </c>
      <c r="AE23" s="3955">
        <f>'BİLGİ GİR'!BP116</f>
        <v>0</v>
      </c>
      <c r="AF23" s="3933">
        <f>'BİLGİ GİR'!BR116</f>
        <v>0</v>
      </c>
      <c r="AG23" s="3956">
        <f>'BİLGİ GİR'!BS116</f>
        <v>0</v>
      </c>
      <c r="AH23" s="5188">
        <f t="shared" si="0"/>
        <v>0</v>
      </c>
      <c r="AI23" s="5189"/>
      <c r="AJ23" s="3934">
        <f>'BİLGİ GİR'!BV116</f>
        <v>0</v>
      </c>
      <c r="AK23" s="3957">
        <f>'BİLGİ GİR'!BW116</f>
        <v>0</v>
      </c>
      <c r="AL23" s="3958">
        <f>'BİLGİ GİR'!CB116+'BİLGİ GİR'!CC116</f>
        <v>0</v>
      </c>
      <c r="AM23" s="3959">
        <f>'BİLGİ GİR'!CD116+'BİLGİ GİR'!CE116</f>
        <v>0</v>
      </c>
      <c r="AN23" s="3959">
        <f>'BİLGİ GİR'!CF116+'BİLGİ GİR'!CG116</f>
        <v>0</v>
      </c>
      <c r="AO23" s="3959">
        <f>'BİLGİ GİR'!CH116+'BİLGİ GİR'!CI116</f>
        <v>0</v>
      </c>
      <c r="AP23" s="3959">
        <f>'BİLGİ GİR'!CJ116+'BİLGİ GİR'!CK116</f>
        <v>0</v>
      </c>
      <c r="AQ23" s="3959">
        <f>'BİLGİ GİR'!CL116+'BİLGİ GİR'!CM116</f>
        <v>0</v>
      </c>
      <c r="AR23" s="3960">
        <f>'BİLGİ GİR'!CN116+'BİLGİ GİR'!CO116</f>
        <v>0</v>
      </c>
      <c r="AS23" s="3961" t="str">
        <f>'BİLGİ GİR'!EB116</f>
        <v/>
      </c>
      <c r="AT23" s="3962"/>
      <c r="AU23" s="3963"/>
      <c r="AV23" s="3964">
        <f>'Gündüz Düş'!NJ34</f>
        <v>0</v>
      </c>
      <c r="AW23" s="3965">
        <f>'Gündüz Düş'!NJ35</f>
        <v>0</v>
      </c>
      <c r="AX23" s="3399" t="s">
        <v>70</v>
      </c>
      <c r="AY23" s="3400">
        <f>'BİLGİ GİR'!CV116</f>
        <v>0</v>
      </c>
      <c r="AZ23" s="3401">
        <f>'BİLGİ GİR'!CW116</f>
        <v>0</v>
      </c>
      <c r="BA23" s="3401">
        <f>'BİLGİ GİR'!CX116</f>
        <v>0</v>
      </c>
      <c r="BB23" s="3401">
        <f>'BİLGİ GİR'!CY116</f>
        <v>0</v>
      </c>
      <c r="BC23" s="3401">
        <f>'BİLGİ GİR'!CZ116</f>
        <v>0</v>
      </c>
      <c r="BD23" s="3401">
        <f>'BİLGİ GİR'!DA116</f>
        <v>0</v>
      </c>
      <c r="BE23" s="3402">
        <f>'BİLGİ GİR'!DB116</f>
        <v>0</v>
      </c>
      <c r="BF23" s="3403">
        <f>'BİLGİ GİR'!DC116</f>
        <v>0</v>
      </c>
      <c r="BI23" s="1795"/>
      <c r="BL23" s="3901" t="str">
        <f t="shared" ca="1" si="2"/>
        <v/>
      </c>
      <c r="BM23" s="3902" t="str">
        <f t="shared" ca="1" si="1"/>
        <v/>
      </c>
      <c r="BN23" s="3905" t="str">
        <f t="shared" ca="1" si="1"/>
        <v xml:space="preserve">- </v>
      </c>
      <c r="BO23" s="3904"/>
      <c r="BP23" s="3904"/>
      <c r="BQ23" s="3904"/>
      <c r="BR23" s="3904"/>
      <c r="BS23" s="3904"/>
      <c r="BT23" s="3904"/>
      <c r="BU23" s="3904"/>
    </row>
    <row r="24" spans="2:80" s="1649" customFormat="1" ht="8.25" customHeight="1">
      <c r="B24" s="5319"/>
      <c r="C24" s="5277">
        <f>'BİLGİ GİR'!F117</f>
        <v>0</v>
      </c>
      <c r="D24" s="5278"/>
      <c r="E24" s="5278"/>
      <c r="F24" s="5278"/>
      <c r="G24" s="5279"/>
      <c r="H24" s="3951">
        <f>'BİLGİ GİR'!K117</f>
        <v>0</v>
      </c>
      <c r="I24" s="2622">
        <f>'BİLGİ GİR'!L117</f>
        <v>0</v>
      </c>
      <c r="J24" s="5291">
        <f>IF('BİLGİ GİR'!W117="",'BİLGİ GİR'!M117,('BİLGİ GİR'!M117))</f>
        <v>0</v>
      </c>
      <c r="K24" s="5292"/>
      <c r="L24" s="5292"/>
      <c r="M24" s="5292"/>
      <c r="N24" s="5292"/>
      <c r="O24" s="5292"/>
      <c r="P24" s="5292"/>
      <c r="Q24" s="5292"/>
      <c r="R24" s="5293"/>
      <c r="S24" s="5275">
        <f>'BİLGİ GİR'!AA117</f>
        <v>0</v>
      </c>
      <c r="T24" s="5276"/>
      <c r="U24" s="5253">
        <f>'BİLGİ GİR'!AB117</f>
        <v>0</v>
      </c>
      <c r="V24" s="5189"/>
      <c r="W24" s="3930">
        <f>'BİLGİ GİR'!BI117</f>
        <v>0</v>
      </c>
      <c r="X24" s="3952">
        <f>'BİLGİ GİR'!BJ117</f>
        <v>0</v>
      </c>
      <c r="Y24" s="3931">
        <f>'BİLGİ GİR'!BK117</f>
        <v>0</v>
      </c>
      <c r="Z24" s="3932">
        <f>'BİLGİ GİR'!BL117</f>
        <v>0</v>
      </c>
      <c r="AA24" s="3953">
        <f>'BİLGİ GİR'!BM117</f>
        <v>0</v>
      </c>
      <c r="AB24" s="3933">
        <f>'BİLGİ GİR'!BN117</f>
        <v>0</v>
      </c>
      <c r="AC24" s="3953">
        <f>'BİLGİ GİR'!BO117</f>
        <v>0</v>
      </c>
      <c r="AD24" s="3954">
        <f>'BİLGİ GİR'!BQ117</f>
        <v>0</v>
      </c>
      <c r="AE24" s="3955">
        <f>'BİLGİ GİR'!BP117</f>
        <v>0</v>
      </c>
      <c r="AF24" s="3933">
        <f>'BİLGİ GİR'!BR117</f>
        <v>0</v>
      </c>
      <c r="AG24" s="3956">
        <f>'BİLGİ GİR'!BS117</f>
        <v>0</v>
      </c>
      <c r="AH24" s="5188">
        <f>AF24+AG24</f>
        <v>0</v>
      </c>
      <c r="AI24" s="5189"/>
      <c r="AJ24" s="3934">
        <f>'BİLGİ GİR'!BV117</f>
        <v>0</v>
      </c>
      <c r="AK24" s="3957">
        <f>'BİLGİ GİR'!BW117</f>
        <v>0</v>
      </c>
      <c r="AL24" s="3958">
        <f>'BİLGİ GİR'!CB117+'BİLGİ GİR'!CC117</f>
        <v>0</v>
      </c>
      <c r="AM24" s="3959">
        <f>'BİLGİ GİR'!CD117+'BİLGİ GİR'!CE117</f>
        <v>0</v>
      </c>
      <c r="AN24" s="3959">
        <f>'BİLGİ GİR'!CF117+'BİLGİ GİR'!CG117</f>
        <v>0</v>
      </c>
      <c r="AO24" s="3959">
        <f>'BİLGİ GİR'!CH117+'BİLGİ GİR'!CI117</f>
        <v>0</v>
      </c>
      <c r="AP24" s="3959">
        <f>'BİLGİ GİR'!CJ117+'BİLGİ GİR'!CK117</f>
        <v>0</v>
      </c>
      <c r="AQ24" s="3959">
        <f>'BİLGİ GİR'!CL117+'BİLGİ GİR'!CM117</f>
        <v>0</v>
      </c>
      <c r="AR24" s="3960">
        <f>'BİLGİ GİR'!CN117+'BİLGİ GİR'!CO117</f>
        <v>0</v>
      </c>
      <c r="AS24" s="3961" t="str">
        <f>'BİLGİ GİR'!EB117</f>
        <v/>
      </c>
      <c r="AT24" s="3962"/>
      <c r="AU24" s="3963"/>
      <c r="AV24" s="3964">
        <f>'Gündüz Düş'!NJ36</f>
        <v>0</v>
      </c>
      <c r="AW24" s="3965">
        <f>'Gündüz Düş'!NJ37</f>
        <v>0</v>
      </c>
      <c r="AX24" s="3404" t="s">
        <v>110</v>
      </c>
      <c r="AY24" s="3405">
        <f>'BİLGİ GİR'!CV117</f>
        <v>0</v>
      </c>
      <c r="AZ24" s="3406">
        <f>'BİLGİ GİR'!CW117</f>
        <v>0</v>
      </c>
      <c r="BA24" s="3406">
        <f>'BİLGİ GİR'!CX117</f>
        <v>0</v>
      </c>
      <c r="BB24" s="3406">
        <f>'BİLGİ GİR'!CY117</f>
        <v>0</v>
      </c>
      <c r="BC24" s="3406">
        <f>'BİLGİ GİR'!CZ117</f>
        <v>0</v>
      </c>
      <c r="BD24" s="3406">
        <f>'BİLGİ GİR'!DA117</f>
        <v>0</v>
      </c>
      <c r="BE24" s="3407">
        <f>'BİLGİ GİR'!DB117</f>
        <v>0</v>
      </c>
      <c r="BF24" s="3408">
        <f>'BİLGİ GİR'!DC117</f>
        <v>0</v>
      </c>
      <c r="BI24" s="1795"/>
      <c r="BL24" s="3901" t="str">
        <f ca="1">(IFERROR((VLOOKUP(BM24,$A$71:$AF$108,31,0)),""))</f>
        <v/>
      </c>
      <c r="BM24" s="3902" t="str">
        <f t="shared" ref="BM24:BN26" ca="1" si="3">T60</f>
        <v/>
      </c>
      <c r="BN24" s="3905" t="str">
        <f t="shared" ca="1" si="3"/>
        <v xml:space="preserve">- </v>
      </c>
      <c r="BO24" s="3906"/>
      <c r="BP24" s="3906"/>
      <c r="BQ24" s="3906"/>
      <c r="BR24" s="3906"/>
      <c r="BS24" s="3906"/>
      <c r="BT24" s="3904"/>
      <c r="BU24" s="3904"/>
    </row>
    <row r="25" spans="2:80" s="1649" customFormat="1" ht="8.25" customHeight="1">
      <c r="B25" s="5319"/>
      <c r="C25" s="5277">
        <f>'BİLGİ GİR'!F118</f>
        <v>0</v>
      </c>
      <c r="D25" s="5278"/>
      <c r="E25" s="5278"/>
      <c r="F25" s="5278"/>
      <c r="G25" s="5279"/>
      <c r="H25" s="3951">
        <f>'BİLGİ GİR'!K118</f>
        <v>0</v>
      </c>
      <c r="I25" s="2622">
        <f>'BİLGİ GİR'!L118</f>
        <v>0</v>
      </c>
      <c r="J25" s="5291">
        <f>IF('BİLGİ GİR'!W118="",'BİLGİ GİR'!M118,('BİLGİ GİR'!M118))</f>
        <v>0</v>
      </c>
      <c r="K25" s="5292"/>
      <c r="L25" s="5292"/>
      <c r="M25" s="5292"/>
      <c r="N25" s="5292"/>
      <c r="O25" s="5292"/>
      <c r="P25" s="5292"/>
      <c r="Q25" s="5292"/>
      <c r="R25" s="5293"/>
      <c r="S25" s="5275">
        <f>'BİLGİ GİR'!AA118</f>
        <v>0</v>
      </c>
      <c r="T25" s="5276"/>
      <c r="U25" s="5253">
        <f>'BİLGİ GİR'!AB118</f>
        <v>0</v>
      </c>
      <c r="V25" s="5189"/>
      <c r="W25" s="3930">
        <f>'BİLGİ GİR'!BI118</f>
        <v>0</v>
      </c>
      <c r="X25" s="3952">
        <f>'BİLGİ GİR'!BJ118</f>
        <v>0</v>
      </c>
      <c r="Y25" s="3931">
        <f>'BİLGİ GİR'!BK118</f>
        <v>0</v>
      </c>
      <c r="Z25" s="3932">
        <f>'BİLGİ GİR'!BL118</f>
        <v>0</v>
      </c>
      <c r="AA25" s="3953">
        <f>'BİLGİ GİR'!BM118</f>
        <v>0</v>
      </c>
      <c r="AB25" s="3933">
        <f>'BİLGİ GİR'!BN118</f>
        <v>0</v>
      </c>
      <c r="AC25" s="3953">
        <f>'BİLGİ GİR'!BO118</f>
        <v>0</v>
      </c>
      <c r="AD25" s="3954">
        <f>'BİLGİ GİR'!BQ118</f>
        <v>0</v>
      </c>
      <c r="AE25" s="3955">
        <f>'BİLGİ GİR'!BP118</f>
        <v>0</v>
      </c>
      <c r="AF25" s="3933">
        <f>'BİLGİ GİR'!BR118</f>
        <v>0</v>
      </c>
      <c r="AG25" s="3956">
        <f>'BİLGİ GİR'!BS118</f>
        <v>0</v>
      </c>
      <c r="AH25" s="5188">
        <f t="shared" si="0"/>
        <v>0</v>
      </c>
      <c r="AI25" s="5189"/>
      <c r="AJ25" s="3934">
        <f>'BİLGİ GİR'!BV118</f>
        <v>0</v>
      </c>
      <c r="AK25" s="3957">
        <f>'BİLGİ GİR'!BW118</f>
        <v>0</v>
      </c>
      <c r="AL25" s="3958">
        <f>'BİLGİ GİR'!CB118+'BİLGİ GİR'!CC118</f>
        <v>0</v>
      </c>
      <c r="AM25" s="3959">
        <f>'BİLGİ GİR'!CD118+'BİLGİ GİR'!CE118</f>
        <v>0</v>
      </c>
      <c r="AN25" s="3959">
        <f>'BİLGİ GİR'!CF118+'BİLGİ GİR'!CG118</f>
        <v>0</v>
      </c>
      <c r="AO25" s="3959">
        <f>'BİLGİ GİR'!CH118+'BİLGİ GİR'!CI118</f>
        <v>0</v>
      </c>
      <c r="AP25" s="3959">
        <f>'BİLGİ GİR'!CJ118+'BİLGİ GİR'!CK118</f>
        <v>0</v>
      </c>
      <c r="AQ25" s="3959">
        <f>'BİLGİ GİR'!CL118+'BİLGİ GİR'!CM118</f>
        <v>0</v>
      </c>
      <c r="AR25" s="3960">
        <f>'BİLGİ GİR'!CN118+'BİLGİ GİR'!CO118</f>
        <v>0</v>
      </c>
      <c r="AS25" s="3961" t="str">
        <f>'BİLGİ GİR'!EB118</f>
        <v/>
      </c>
      <c r="AT25" s="3962"/>
      <c r="AU25" s="3963"/>
      <c r="AV25" s="3964">
        <f>'Gündüz Düş'!NJ38</f>
        <v>0</v>
      </c>
      <c r="AW25" s="3965">
        <f>'Gündüz Düş'!NJ39</f>
        <v>0</v>
      </c>
      <c r="AX25" s="3409" t="s">
        <v>206</v>
      </c>
      <c r="AY25" s="3405">
        <f>'BİLGİ GİR'!CV118</f>
        <v>0</v>
      </c>
      <c r="AZ25" s="3406">
        <f>'BİLGİ GİR'!CW118</f>
        <v>0</v>
      </c>
      <c r="BA25" s="3406">
        <f>'BİLGİ GİR'!CX118</f>
        <v>0</v>
      </c>
      <c r="BB25" s="3406">
        <f>'BİLGİ GİR'!CY118</f>
        <v>0</v>
      </c>
      <c r="BC25" s="3406">
        <f>'BİLGİ GİR'!CZ118</f>
        <v>0</v>
      </c>
      <c r="BD25" s="3406">
        <f>'BİLGİ GİR'!DA118</f>
        <v>0</v>
      </c>
      <c r="BE25" s="3407">
        <f>'BİLGİ GİR'!DB118</f>
        <v>0</v>
      </c>
      <c r="BF25" s="3410">
        <f>'BİLGİ GİR'!DC118</f>
        <v>0</v>
      </c>
      <c r="BI25" s="1795"/>
      <c r="BL25" s="3901" t="str">
        <f t="shared" ca="1" si="2"/>
        <v/>
      </c>
      <c r="BM25" s="3902" t="str">
        <f t="shared" ca="1" si="3"/>
        <v/>
      </c>
      <c r="BN25" s="3905" t="str">
        <f t="shared" ca="1" si="3"/>
        <v xml:space="preserve">- </v>
      </c>
      <c r="BO25" s="3906"/>
      <c r="BP25" s="3906"/>
      <c r="BQ25" s="3906"/>
      <c r="BR25" s="3906"/>
      <c r="BS25" s="3906"/>
      <c r="BT25" s="3904"/>
      <c r="BU25" s="3904"/>
    </row>
    <row r="26" spans="2:80" s="1649" customFormat="1" ht="8.25" customHeight="1" thickBot="1">
      <c r="B26" s="5319"/>
      <c r="C26" s="5314">
        <f>'BİLGİ GİR'!F119</f>
        <v>0</v>
      </c>
      <c r="D26" s="5315"/>
      <c r="E26" s="5315"/>
      <c r="F26" s="5315"/>
      <c r="G26" s="5316"/>
      <c r="H26" s="3966">
        <f>'BİLGİ GİR'!K119</f>
        <v>0</v>
      </c>
      <c r="I26" s="3967">
        <f>'BİLGİ GİR'!L119</f>
        <v>0</v>
      </c>
      <c r="J26" s="5329">
        <f>IF('BİLGİ GİR'!W119="",'BİLGİ GİR'!M119,('BİLGİ GİR'!M119))</f>
        <v>0</v>
      </c>
      <c r="K26" s="5330"/>
      <c r="L26" s="5330"/>
      <c r="M26" s="5330"/>
      <c r="N26" s="5330"/>
      <c r="O26" s="5330"/>
      <c r="P26" s="5330"/>
      <c r="Q26" s="5330"/>
      <c r="R26" s="5331"/>
      <c r="S26" s="5303">
        <f>'BİLGİ GİR'!AA119</f>
        <v>0</v>
      </c>
      <c r="T26" s="5304"/>
      <c r="U26" s="5317">
        <f>'BİLGİ GİR'!AB119</f>
        <v>0</v>
      </c>
      <c r="V26" s="5272"/>
      <c r="W26" s="3920">
        <f>'BİLGİ GİR'!BI119</f>
        <v>0</v>
      </c>
      <c r="X26" s="3968">
        <f>'BİLGİ GİR'!BJ119</f>
        <v>0</v>
      </c>
      <c r="Y26" s="3921">
        <f>'BİLGİ GİR'!BK119</f>
        <v>0</v>
      </c>
      <c r="Z26" s="3922">
        <f>'BİLGİ GİR'!BL119</f>
        <v>0</v>
      </c>
      <c r="AA26" s="3969">
        <f>'BİLGİ GİR'!BM119</f>
        <v>0</v>
      </c>
      <c r="AB26" s="3923">
        <f>'BİLGİ GİR'!BN119</f>
        <v>0</v>
      </c>
      <c r="AC26" s="3969">
        <f>'BİLGİ GİR'!BO119</f>
        <v>0</v>
      </c>
      <c r="AD26" s="3970">
        <f>'BİLGİ GİR'!BQ119</f>
        <v>0</v>
      </c>
      <c r="AE26" s="3971">
        <f>'BİLGİ GİR'!BP119</f>
        <v>0</v>
      </c>
      <c r="AF26" s="3923">
        <f>'BİLGİ GİR'!BR119</f>
        <v>0</v>
      </c>
      <c r="AG26" s="3972">
        <f>'BİLGİ GİR'!BS119</f>
        <v>0</v>
      </c>
      <c r="AH26" s="5271">
        <f t="shared" si="0"/>
        <v>0</v>
      </c>
      <c r="AI26" s="5272"/>
      <c r="AJ26" s="3924">
        <f>'BİLGİ GİR'!BV119</f>
        <v>0</v>
      </c>
      <c r="AK26" s="3973">
        <f>'BİLGİ GİR'!BW119</f>
        <v>0</v>
      </c>
      <c r="AL26" s="3974">
        <f>'BİLGİ GİR'!CB119+'BİLGİ GİR'!CC119</f>
        <v>0</v>
      </c>
      <c r="AM26" s="3975">
        <f>'BİLGİ GİR'!CD119+'BİLGİ GİR'!CE119</f>
        <v>0</v>
      </c>
      <c r="AN26" s="3975">
        <f>'BİLGİ GİR'!CF119+'BİLGİ GİR'!CG119</f>
        <v>0</v>
      </c>
      <c r="AO26" s="3975">
        <f>'BİLGİ GİR'!CH119+'BİLGİ GİR'!CI119</f>
        <v>0</v>
      </c>
      <c r="AP26" s="3975">
        <f>'BİLGİ GİR'!CJ119+'BİLGİ GİR'!CK119</f>
        <v>0</v>
      </c>
      <c r="AQ26" s="3975">
        <f>'BİLGİ GİR'!CL119+'BİLGİ GİR'!CM119</f>
        <v>0</v>
      </c>
      <c r="AR26" s="3976">
        <f>'BİLGİ GİR'!CN119+'BİLGİ GİR'!CO119</f>
        <v>0</v>
      </c>
      <c r="AS26" s="3977">
        <f>'BİLGİ GİR'!EB119</f>
        <v>0</v>
      </c>
      <c r="AT26" s="3978"/>
      <c r="AU26" s="3979"/>
      <c r="AV26" s="3980">
        <f>'Gündüz Düş'!NJ40</f>
        <v>0</v>
      </c>
      <c r="AW26" s="3981">
        <f>'Gündüz Düş'!NJ41</f>
        <v>0</v>
      </c>
      <c r="AX26" s="3411" t="s">
        <v>236</v>
      </c>
      <c r="AY26" s="3412">
        <f>'BİLGİ GİR'!CV119</f>
        <v>0</v>
      </c>
      <c r="AZ26" s="3413">
        <f>'BİLGİ GİR'!CW119</f>
        <v>0</v>
      </c>
      <c r="BA26" s="3413">
        <f>'BİLGİ GİR'!CX119</f>
        <v>0</v>
      </c>
      <c r="BB26" s="3413">
        <f>'BİLGİ GİR'!CY119</f>
        <v>0</v>
      </c>
      <c r="BC26" s="3413">
        <f>'BİLGİ GİR'!CZ119</f>
        <v>0</v>
      </c>
      <c r="BD26" s="3413">
        <f>'BİLGİ GİR'!DA119</f>
        <v>0</v>
      </c>
      <c r="BE26" s="3414">
        <f>'BİLGİ GİR'!DB119</f>
        <v>0</v>
      </c>
      <c r="BF26" s="3415">
        <f>'BİLGİ GİR'!DC119</f>
        <v>0</v>
      </c>
      <c r="BI26" s="1795"/>
      <c r="BK26" s="2634"/>
      <c r="BL26" s="3901" t="str">
        <f t="shared" ca="1" si="2"/>
        <v/>
      </c>
      <c r="BM26" s="3902" t="str">
        <f t="shared" ca="1" si="3"/>
        <v/>
      </c>
      <c r="BN26" s="3905" t="str">
        <f t="shared" ca="1" si="3"/>
        <v xml:space="preserve">- </v>
      </c>
      <c r="BO26" s="3906"/>
      <c r="BP26" s="3906"/>
      <c r="BQ26" s="3906"/>
      <c r="BR26" s="3906"/>
      <c r="BS26" s="3906"/>
      <c r="BT26" s="3904"/>
      <c r="BU26" s="3904"/>
      <c r="BW26" s="2634"/>
      <c r="BX26" s="2634"/>
      <c r="BY26" s="2634"/>
      <c r="BZ26" s="2634"/>
      <c r="CA26" s="2634"/>
      <c r="CB26" s="2634"/>
    </row>
    <row r="27" spans="2:80" s="1650" customFormat="1" ht="9" customHeight="1" thickBot="1">
      <c r="B27" s="5320"/>
      <c r="C27" s="5339" t="s">
        <v>63</v>
      </c>
      <c r="D27" s="5340"/>
      <c r="E27" s="5340"/>
      <c r="F27" s="5340"/>
      <c r="G27" s="5340"/>
      <c r="H27" s="5340"/>
      <c r="I27" s="5340"/>
      <c r="J27" s="5340"/>
      <c r="K27" s="5340"/>
      <c r="L27" s="5340"/>
      <c r="M27" s="5340"/>
      <c r="N27" s="5340"/>
      <c r="O27" s="5340"/>
      <c r="P27" s="5340"/>
      <c r="Q27" s="5340"/>
      <c r="R27" s="5340"/>
      <c r="S27" s="5340"/>
      <c r="T27" s="5341"/>
      <c r="U27" s="5267">
        <f>'BİLGİ GİR'!AB141</f>
        <v>0</v>
      </c>
      <c r="V27" s="5268"/>
      <c r="W27" s="3757">
        <f>'BİLGİ GİR'!BI141</f>
        <v>0</v>
      </c>
      <c r="X27" s="3763">
        <f>'BİLGİ GİR'!BJ141</f>
        <v>0</v>
      </c>
      <c r="Y27" s="3753">
        <f>'BİLGİ GİR'!BK141</f>
        <v>0</v>
      </c>
      <c r="Z27" s="3754">
        <f>'BİLGİ GİR'!BL141</f>
        <v>0</v>
      </c>
      <c r="AA27" s="3762">
        <f>'BİLGİ GİR'!BM141</f>
        <v>0</v>
      </c>
      <c r="AB27" s="3757">
        <f>'BİLGİ GİR'!BN141</f>
        <v>0</v>
      </c>
      <c r="AC27" s="3762">
        <f>'BİLGİ GİR'!BO141</f>
        <v>0</v>
      </c>
      <c r="AD27" s="3761">
        <f>'BİLGİ GİR'!BQ141</f>
        <v>0</v>
      </c>
      <c r="AE27" s="3759">
        <f>'BİLGİ GİR'!BP141</f>
        <v>0</v>
      </c>
      <c r="AF27" s="3394">
        <f>'BİLGİ GİR'!BR141</f>
        <v>0</v>
      </c>
      <c r="AG27" s="3393">
        <f>'BİLGİ GİR'!BS141</f>
        <v>0</v>
      </c>
      <c r="AH27" s="5269">
        <f>'BİLGİ GİR'!BT141</f>
        <v>0</v>
      </c>
      <c r="AI27" s="5270">
        <f>'BİLGİ GİR'!BU141</f>
        <v>0</v>
      </c>
      <c r="AJ27" s="3757">
        <f>'BİLGİ GİR'!BV141</f>
        <v>0</v>
      </c>
      <c r="AK27" s="1915">
        <f>'BİLGİ GİR'!BW141</f>
        <v>0</v>
      </c>
      <c r="AL27" s="1916">
        <f>'BİLGİ GİR'!CB141+'BİLGİ GİR'!CC141</f>
        <v>0</v>
      </c>
      <c r="AM27" s="1913">
        <f>'BİLGİ GİR'!CD141+'BİLGİ GİR'!CE141</f>
        <v>0</v>
      </c>
      <c r="AN27" s="1913">
        <f>'BİLGİ GİR'!CF141+'BİLGİ GİR'!CG141</f>
        <v>0</v>
      </c>
      <c r="AO27" s="1913">
        <f>'BİLGİ GİR'!CH141+'BİLGİ GİR'!CI141</f>
        <v>0</v>
      </c>
      <c r="AP27" s="1913">
        <f>'BİLGİ GİR'!CJ141+'BİLGİ GİR'!CK141</f>
        <v>0</v>
      </c>
      <c r="AQ27" s="1913">
        <f>'BİLGİ GİR'!CL141+'BİLGİ GİR'!CM141</f>
        <v>0</v>
      </c>
      <c r="AR27" s="1917">
        <f>'BİLGİ GİR'!CN141+'BİLGİ GİR'!CO141</f>
        <v>0</v>
      </c>
      <c r="AS27" s="1918"/>
      <c r="AT27" s="1919"/>
      <c r="AU27" s="1914"/>
      <c r="AV27" s="1920">
        <f>SUM(AV14:AV26)</f>
        <v>0</v>
      </c>
      <c r="AW27" s="1921">
        <f>SUM(AW14:AW26)</f>
        <v>0</v>
      </c>
      <c r="AX27" s="2127">
        <v>17</v>
      </c>
      <c r="AY27" s="2345">
        <f>'BİLGİ GİR'!CV141</f>
        <v>0</v>
      </c>
      <c r="AZ27" s="2346">
        <f>'BİLGİ GİR'!CW141</f>
        <v>0</v>
      </c>
      <c r="BA27" s="2346">
        <f>'BİLGİ GİR'!CX141</f>
        <v>0</v>
      </c>
      <c r="BB27" s="2346">
        <f>'BİLGİ GİR'!CY141</f>
        <v>0</v>
      </c>
      <c r="BC27" s="2346">
        <f>'BİLGİ GİR'!CZ141</f>
        <v>0</v>
      </c>
      <c r="BD27" s="2346">
        <f>'BİLGİ GİR'!DA141</f>
        <v>0</v>
      </c>
      <c r="BE27" s="2347">
        <f>'BİLGİ GİR'!DB141</f>
        <v>0</v>
      </c>
      <c r="BF27" s="2128">
        <f>'BİLGİ GİR'!DC141</f>
        <v>0</v>
      </c>
      <c r="BI27" s="1795"/>
      <c r="BK27" s="2635"/>
      <c r="BL27" s="3901" t="str">
        <f t="shared" ca="1" si="2"/>
        <v/>
      </c>
      <c r="BM27" s="3902" t="str">
        <f t="shared" ref="BM27:BM38" ca="1" si="4">AL60</f>
        <v/>
      </c>
      <c r="BN27" s="3905" t="str">
        <f t="shared" ref="BN27:BN38" ca="1" si="5">AM60</f>
        <v xml:space="preserve">- </v>
      </c>
      <c r="BO27" s="3905"/>
      <c r="BP27" s="3905"/>
      <c r="BQ27" s="3905"/>
      <c r="BR27" s="3905"/>
      <c r="BS27" s="3907"/>
      <c r="BT27" s="3908"/>
      <c r="BU27" s="3908"/>
      <c r="BV27" s="1649"/>
      <c r="BW27" s="2635"/>
      <c r="BX27" s="2635"/>
      <c r="BY27" s="2635"/>
      <c r="BZ27" s="2635"/>
      <c r="CA27" s="2635"/>
      <c r="CB27" s="2635"/>
    </row>
    <row r="28" spans="2:80" s="1649" customFormat="1" ht="8.25" customHeight="1">
      <c r="B28" s="5318" t="s">
        <v>51</v>
      </c>
      <c r="C28" s="5298">
        <f>'BİLGİ GİR'!F170</f>
        <v>0</v>
      </c>
      <c r="D28" s="5299"/>
      <c r="E28" s="5299"/>
      <c r="F28" s="5299"/>
      <c r="G28" s="5300"/>
      <c r="H28" s="2619">
        <f>'BİLGİ GİR'!K170</f>
        <v>0</v>
      </c>
      <c r="I28" s="2620">
        <f>'BİLGİ GİR'!L170</f>
        <v>0</v>
      </c>
      <c r="J28" s="5322">
        <f>IF('BİLGİ GİR'!W170="",'BİLGİ GİR'!M170,('BİLGİ GİR'!M170))</f>
        <v>0</v>
      </c>
      <c r="K28" s="5323"/>
      <c r="L28" s="5323"/>
      <c r="M28" s="5323"/>
      <c r="N28" s="5323"/>
      <c r="O28" s="5323"/>
      <c r="P28" s="5323"/>
      <c r="Q28" s="5323"/>
      <c r="R28" s="5324"/>
      <c r="S28" s="5325">
        <f>'BİLGİ GİR'!AA170</f>
        <v>0</v>
      </c>
      <c r="T28" s="5326"/>
      <c r="U28" s="5327">
        <f>'BİLGİ GİR'!AB170</f>
        <v>0</v>
      </c>
      <c r="V28" s="5282"/>
      <c r="W28" s="3982">
        <f>'BİLGİ GİR'!BI170</f>
        <v>0</v>
      </c>
      <c r="X28" s="3983">
        <f>'BİLGİ GİR'!BJ170</f>
        <v>0</v>
      </c>
      <c r="Y28" s="3984">
        <f>'BİLGİ GİR'!BK170</f>
        <v>0</v>
      </c>
      <c r="Z28" s="3985">
        <f>'BİLGİ GİR'!BL170</f>
        <v>0</v>
      </c>
      <c r="AA28" s="3986">
        <f>'BİLGİ GİR'!BM170</f>
        <v>0</v>
      </c>
      <c r="AB28" s="3987">
        <f>'BİLGİ GİR'!BN170</f>
        <v>0</v>
      </c>
      <c r="AC28" s="3986">
        <f>'BİLGİ GİR'!BO170</f>
        <v>0</v>
      </c>
      <c r="AD28" s="3938">
        <f>'BİLGİ GİR'!BQ170</f>
        <v>0</v>
      </c>
      <c r="AE28" s="3988">
        <f>'BİLGİ GİR'!BP170</f>
        <v>0</v>
      </c>
      <c r="AF28" s="3987">
        <f>'BİLGİ GİR'!BR170</f>
        <v>0</v>
      </c>
      <c r="AG28" s="3989">
        <f>'BİLGİ GİR'!BS170</f>
        <v>0</v>
      </c>
      <c r="AH28" s="5281">
        <f t="shared" ref="AH28:AH40" si="6">AF28+AG28</f>
        <v>0</v>
      </c>
      <c r="AI28" s="5282"/>
      <c r="AJ28" s="3990">
        <f>'BİLGİ GİR'!BV170</f>
        <v>0</v>
      </c>
      <c r="AK28" s="3991">
        <f>'BİLGİ GİR'!BW170</f>
        <v>0</v>
      </c>
      <c r="AL28" s="3984">
        <f>'BİLGİ GİR'!CB170+'BİLGİ GİR'!CC170</f>
        <v>0</v>
      </c>
      <c r="AM28" s="3992">
        <f>'BİLGİ GİR'!CD170+'BİLGİ GİR'!CE170</f>
        <v>0</v>
      </c>
      <c r="AN28" s="3992">
        <f>'BİLGİ GİR'!CF170+'BİLGİ GİR'!CG170</f>
        <v>0</v>
      </c>
      <c r="AO28" s="3992">
        <f>'BİLGİ GİR'!CH170+'BİLGİ GİR'!CI170</f>
        <v>0</v>
      </c>
      <c r="AP28" s="3992">
        <f>'BİLGİ GİR'!CJ170+'BİLGİ GİR'!CK170</f>
        <v>0</v>
      </c>
      <c r="AQ28" s="3992">
        <f>'BİLGİ GİR'!CL170+'BİLGİ GİR'!CM170</f>
        <v>0</v>
      </c>
      <c r="AR28" s="3993">
        <f>'BİLGİ GİR'!CN170+'BİLGİ GİR'!CO170</f>
        <v>0</v>
      </c>
      <c r="AS28" s="3994" t="str">
        <f>'BİLGİ GİR'!EB170</f>
        <v/>
      </c>
      <c r="AT28" s="3995"/>
      <c r="AU28" s="3985"/>
      <c r="AV28" s="3996">
        <f>'Gece Düş'!NI16</f>
        <v>0</v>
      </c>
      <c r="AW28" s="3997">
        <f>'Gece Düş'!NI17</f>
        <v>0</v>
      </c>
      <c r="AX28" s="2122">
        <v>18</v>
      </c>
      <c r="AY28" s="2324">
        <f>'BİLGİ GİR'!CV168</f>
        <v>0</v>
      </c>
      <c r="AZ28" s="2325">
        <f>'BİLGİ GİR'!CW168</f>
        <v>0</v>
      </c>
      <c r="BA28" s="2325">
        <f>'BİLGİ GİR'!CX168</f>
        <v>0</v>
      </c>
      <c r="BB28" s="2325">
        <f>'BİLGİ GİR'!CY168</f>
        <v>0</v>
      </c>
      <c r="BC28" s="2325">
        <f>'BİLGİ GİR'!CZ168</f>
        <v>0</v>
      </c>
      <c r="BD28" s="2325">
        <f>'BİLGİ GİR'!DA168</f>
        <v>0</v>
      </c>
      <c r="BE28" s="2326">
        <f>'BİLGİ GİR'!DB168</f>
        <v>0</v>
      </c>
      <c r="BF28" s="2120">
        <f>'BİLGİ GİR'!DC168</f>
        <v>0</v>
      </c>
      <c r="BI28" s="1795"/>
      <c r="BK28" s="2634"/>
      <c r="BL28" s="3901" t="str">
        <f t="shared" ca="1" si="2"/>
        <v/>
      </c>
      <c r="BM28" s="3902" t="str">
        <f t="shared" ca="1" si="4"/>
        <v/>
      </c>
      <c r="BN28" s="3905" t="str">
        <f t="shared" ca="1" si="5"/>
        <v xml:space="preserve">- </v>
      </c>
      <c r="BO28" s="3905"/>
      <c r="BP28" s="3905"/>
      <c r="BQ28" s="3905"/>
      <c r="BR28" s="3905"/>
      <c r="BS28" s="3907"/>
      <c r="BT28" s="3909"/>
      <c r="BU28" s="3909"/>
      <c r="BW28" s="2634"/>
      <c r="BX28" s="2634"/>
      <c r="BY28" s="2634"/>
      <c r="BZ28" s="2634"/>
      <c r="CA28" s="2634"/>
      <c r="CB28" s="2634"/>
    </row>
    <row r="29" spans="2:80" s="1649" customFormat="1" ht="8.25" customHeight="1">
      <c r="B29" s="5319"/>
      <c r="C29" s="5277">
        <f>'BİLGİ GİR'!F171</f>
        <v>0</v>
      </c>
      <c r="D29" s="5278"/>
      <c r="E29" s="5278"/>
      <c r="F29" s="5278"/>
      <c r="G29" s="5279"/>
      <c r="H29" s="2621">
        <f>'BİLGİ GİR'!K171</f>
        <v>0</v>
      </c>
      <c r="I29" s="2622">
        <f>'BİLGİ GİR'!L171</f>
        <v>0</v>
      </c>
      <c r="J29" s="5291">
        <f>IF('BİLGİ GİR'!W171="",'BİLGİ GİR'!M171,('BİLGİ GİR'!M171))</f>
        <v>0</v>
      </c>
      <c r="K29" s="5292"/>
      <c r="L29" s="5292"/>
      <c r="M29" s="5292"/>
      <c r="N29" s="5292"/>
      <c r="O29" s="5292"/>
      <c r="P29" s="5292"/>
      <c r="Q29" s="5292"/>
      <c r="R29" s="5293"/>
      <c r="S29" s="5275">
        <f>'BİLGİ GİR'!AA171</f>
        <v>0</v>
      </c>
      <c r="T29" s="5276"/>
      <c r="U29" s="5253">
        <f>'BİLGİ GİR'!AB171</f>
        <v>0</v>
      </c>
      <c r="V29" s="5189"/>
      <c r="W29" s="3998">
        <f>'BİLGİ GİR'!BI171</f>
        <v>0</v>
      </c>
      <c r="X29" s="3999">
        <f>'BİLGİ GİR'!BJ171</f>
        <v>0</v>
      </c>
      <c r="Y29" s="3958">
        <f>'BİLGİ GİR'!BK171</f>
        <v>0</v>
      </c>
      <c r="Z29" s="3963">
        <f>'BİLGİ GİR'!BL171</f>
        <v>0</v>
      </c>
      <c r="AA29" s="3965">
        <f>'BİLGİ GİR'!BM171</f>
        <v>0</v>
      </c>
      <c r="AB29" s="4000">
        <f>'BİLGİ GİR'!BN171</f>
        <v>0</v>
      </c>
      <c r="AC29" s="3965">
        <f>'BİLGİ GİR'!BO171</f>
        <v>0</v>
      </c>
      <c r="AD29" s="3954">
        <f>'BİLGİ GİR'!BQ171</f>
        <v>0</v>
      </c>
      <c r="AE29" s="4001">
        <f>'BİLGİ GİR'!BP171</f>
        <v>0</v>
      </c>
      <c r="AF29" s="4000">
        <f>'BİLGİ GİR'!BR171</f>
        <v>0</v>
      </c>
      <c r="AG29" s="4002">
        <f>'BİLGİ GİR'!BS171</f>
        <v>0</v>
      </c>
      <c r="AH29" s="5252">
        <f t="shared" si="6"/>
        <v>0</v>
      </c>
      <c r="AI29" s="5189"/>
      <c r="AJ29" s="3934">
        <f>'BİLGİ GİR'!BV171</f>
        <v>0</v>
      </c>
      <c r="AK29" s="3957">
        <f>'BİLGİ GİR'!BW171</f>
        <v>0</v>
      </c>
      <c r="AL29" s="3958">
        <f>'BİLGİ GİR'!CB171+'BİLGİ GİR'!CC171</f>
        <v>0</v>
      </c>
      <c r="AM29" s="3959">
        <f>'BİLGİ GİR'!CD171+'BİLGİ GİR'!CE171</f>
        <v>0</v>
      </c>
      <c r="AN29" s="3959">
        <f>'BİLGİ GİR'!CF171+'BİLGİ GİR'!CG171</f>
        <v>0</v>
      </c>
      <c r="AO29" s="3959">
        <f>'BİLGİ GİR'!CH171+'BİLGİ GİR'!CI171</f>
        <v>0</v>
      </c>
      <c r="AP29" s="3959">
        <f>'BİLGİ GİR'!CJ171+'BİLGİ GİR'!CK171</f>
        <v>0</v>
      </c>
      <c r="AQ29" s="3959">
        <f>'BİLGİ GİR'!CL171+'BİLGİ GİR'!CM171</f>
        <v>0</v>
      </c>
      <c r="AR29" s="3960">
        <f>'BİLGİ GİR'!CN171+'BİLGİ GİR'!CO171</f>
        <v>0</v>
      </c>
      <c r="AS29" s="3961" t="str">
        <f>'BİLGİ GİR'!EB171</f>
        <v/>
      </c>
      <c r="AT29" s="3962"/>
      <c r="AU29" s="3963"/>
      <c r="AV29" s="3964">
        <f>'Gece Düş'!NI18</f>
        <v>0</v>
      </c>
      <c r="AW29" s="3965">
        <f>'Gece Düş'!NI19</f>
        <v>0</v>
      </c>
      <c r="AX29" s="2126">
        <v>19</v>
      </c>
      <c r="AY29" s="2324">
        <f>'BİLGİ GİR'!CV170</f>
        <v>0</v>
      </c>
      <c r="AZ29" s="2325">
        <f>'BİLGİ GİR'!CW170</f>
        <v>0</v>
      </c>
      <c r="BA29" s="2325">
        <f>'BİLGİ GİR'!CX170</f>
        <v>0</v>
      </c>
      <c r="BB29" s="2325">
        <f>'BİLGİ GİR'!CY170</f>
        <v>0</v>
      </c>
      <c r="BC29" s="2325">
        <f>'BİLGİ GİR'!CZ170</f>
        <v>0</v>
      </c>
      <c r="BD29" s="2325">
        <f>'BİLGİ GİR'!DA170</f>
        <v>0</v>
      </c>
      <c r="BE29" s="2326">
        <f>'BİLGİ GİR'!DB170</f>
        <v>0</v>
      </c>
      <c r="BF29" s="2120">
        <f>'BİLGİ GİR'!DC170</f>
        <v>0</v>
      </c>
      <c r="BI29" s="1795"/>
      <c r="BK29" s="2634"/>
      <c r="BL29" s="3901" t="str">
        <f t="shared" ca="1" si="2"/>
        <v/>
      </c>
      <c r="BM29" s="3902" t="str">
        <f t="shared" ca="1" si="4"/>
        <v/>
      </c>
      <c r="BN29" s="3905" t="str">
        <f t="shared" ca="1" si="5"/>
        <v xml:space="preserve">- </v>
      </c>
      <c r="BO29" s="3905"/>
      <c r="BP29" s="3905"/>
      <c r="BQ29" s="3905"/>
      <c r="BR29" s="3905"/>
      <c r="BS29" s="3907"/>
      <c r="BT29" s="3909"/>
      <c r="BU29" s="3909"/>
      <c r="BW29" s="2634"/>
      <c r="BX29" s="2634"/>
      <c r="BY29" s="2634"/>
      <c r="BZ29" s="2634"/>
      <c r="CA29" s="2634"/>
      <c r="CB29" s="2634"/>
    </row>
    <row r="30" spans="2:80" s="1649" customFormat="1" ht="8.25" customHeight="1">
      <c r="B30" s="5319"/>
      <c r="C30" s="5277">
        <f>'BİLGİ GİR'!F172</f>
        <v>0</v>
      </c>
      <c r="D30" s="5278"/>
      <c r="E30" s="5278"/>
      <c r="F30" s="5278"/>
      <c r="G30" s="5279"/>
      <c r="H30" s="2621">
        <f>'BİLGİ GİR'!K172</f>
        <v>0</v>
      </c>
      <c r="I30" s="2622">
        <f>'BİLGİ GİR'!L172</f>
        <v>0</v>
      </c>
      <c r="J30" s="5291">
        <f>IF('BİLGİ GİR'!W172="",'BİLGİ GİR'!M172,('BİLGİ GİR'!M172))</f>
        <v>0</v>
      </c>
      <c r="K30" s="5292"/>
      <c r="L30" s="5292"/>
      <c r="M30" s="5292"/>
      <c r="N30" s="5292"/>
      <c r="O30" s="5292"/>
      <c r="P30" s="5292"/>
      <c r="Q30" s="5292"/>
      <c r="R30" s="5293"/>
      <c r="S30" s="5275">
        <f>'BİLGİ GİR'!AA172</f>
        <v>0</v>
      </c>
      <c r="T30" s="5276"/>
      <c r="U30" s="5253">
        <f>'BİLGİ GİR'!AB172</f>
        <v>0</v>
      </c>
      <c r="V30" s="5189"/>
      <c r="W30" s="3998">
        <f>'BİLGİ GİR'!BI172</f>
        <v>0</v>
      </c>
      <c r="X30" s="3999">
        <f>'BİLGİ GİR'!BJ172</f>
        <v>0</v>
      </c>
      <c r="Y30" s="3958">
        <f>'BİLGİ GİR'!BK172</f>
        <v>0</v>
      </c>
      <c r="Z30" s="3963">
        <f>'BİLGİ GİR'!BL172</f>
        <v>0</v>
      </c>
      <c r="AA30" s="3965">
        <f>'BİLGİ GİR'!BM172</f>
        <v>0</v>
      </c>
      <c r="AB30" s="4000">
        <f>'BİLGİ GİR'!BN172</f>
        <v>0</v>
      </c>
      <c r="AC30" s="3965">
        <f>'BİLGİ GİR'!BO172</f>
        <v>0</v>
      </c>
      <c r="AD30" s="3954">
        <f>'BİLGİ GİR'!BQ172</f>
        <v>0</v>
      </c>
      <c r="AE30" s="4001">
        <f>'BİLGİ GİR'!BP172</f>
        <v>0</v>
      </c>
      <c r="AF30" s="4000">
        <f>'BİLGİ GİR'!BR172</f>
        <v>0</v>
      </c>
      <c r="AG30" s="4002">
        <f>'BİLGİ GİR'!BS172</f>
        <v>0</v>
      </c>
      <c r="AH30" s="5252">
        <f t="shared" si="6"/>
        <v>0</v>
      </c>
      <c r="AI30" s="5189"/>
      <c r="AJ30" s="3934">
        <f>'BİLGİ GİR'!BV172</f>
        <v>0</v>
      </c>
      <c r="AK30" s="3957">
        <f>'BİLGİ GİR'!BW172</f>
        <v>0</v>
      </c>
      <c r="AL30" s="3958">
        <f>'BİLGİ GİR'!CB172+'BİLGİ GİR'!CC172</f>
        <v>0</v>
      </c>
      <c r="AM30" s="3959">
        <f>'BİLGİ GİR'!CD172+'BİLGİ GİR'!CE172</f>
        <v>0</v>
      </c>
      <c r="AN30" s="3959">
        <f>'BİLGİ GİR'!CF172+'BİLGİ GİR'!CG172</f>
        <v>0</v>
      </c>
      <c r="AO30" s="3959">
        <f>'BİLGİ GİR'!CH172+'BİLGİ GİR'!CI172</f>
        <v>0</v>
      </c>
      <c r="AP30" s="3959">
        <f>'BİLGİ GİR'!CJ172+'BİLGİ GİR'!CK172</f>
        <v>0</v>
      </c>
      <c r="AQ30" s="3959">
        <f>'BİLGİ GİR'!CL172+'BİLGİ GİR'!CM172</f>
        <v>0</v>
      </c>
      <c r="AR30" s="3960">
        <f>'BİLGİ GİR'!CN172+'BİLGİ GİR'!CO172</f>
        <v>0</v>
      </c>
      <c r="AS30" s="3961" t="str">
        <f>'BİLGİ GİR'!EB172</f>
        <v/>
      </c>
      <c r="AT30" s="3962"/>
      <c r="AU30" s="3963"/>
      <c r="AV30" s="3964">
        <f>'Gece Düş'!NI20</f>
        <v>0</v>
      </c>
      <c r="AW30" s="3965">
        <f>'Gece Düş'!NI21</f>
        <v>0</v>
      </c>
      <c r="AX30" s="2122">
        <v>20</v>
      </c>
      <c r="AY30" s="2324">
        <f>'BİLGİ GİR'!CV171</f>
        <v>0</v>
      </c>
      <c r="AZ30" s="2325">
        <f>'BİLGİ GİR'!CW171</f>
        <v>0</v>
      </c>
      <c r="BA30" s="2325">
        <f>'BİLGİ GİR'!CX171</f>
        <v>0</v>
      </c>
      <c r="BB30" s="2325">
        <f>'BİLGİ GİR'!CY171</f>
        <v>0</v>
      </c>
      <c r="BC30" s="2325">
        <f>'BİLGİ GİR'!CZ171</f>
        <v>0</v>
      </c>
      <c r="BD30" s="2325">
        <f>'BİLGİ GİR'!DA171</f>
        <v>0</v>
      </c>
      <c r="BE30" s="2326">
        <f>'BİLGİ GİR'!DB171</f>
        <v>0</v>
      </c>
      <c r="BF30" s="2120">
        <f>'BİLGİ GİR'!DC171</f>
        <v>0</v>
      </c>
      <c r="BI30" s="1795"/>
      <c r="BK30" s="2634"/>
      <c r="BL30" s="3901" t="str">
        <f t="shared" ca="1" si="2"/>
        <v/>
      </c>
      <c r="BM30" s="3902" t="str">
        <f t="shared" ca="1" si="4"/>
        <v/>
      </c>
      <c r="BN30" s="3905" t="str">
        <f t="shared" ca="1" si="5"/>
        <v xml:space="preserve">- </v>
      </c>
      <c r="BO30" s="3905"/>
      <c r="BP30" s="3905"/>
      <c r="BQ30" s="3905"/>
      <c r="BR30" s="3905"/>
      <c r="BS30" s="3907"/>
      <c r="BT30" s="3909"/>
      <c r="BU30" s="3909"/>
      <c r="BW30" s="2634"/>
      <c r="BX30" s="2634"/>
      <c r="BY30" s="2634"/>
      <c r="BZ30" s="2634"/>
      <c r="CA30" s="2634"/>
      <c r="CB30" s="2634"/>
    </row>
    <row r="31" spans="2:80" s="1649" customFormat="1" ht="8.25" customHeight="1">
      <c r="B31" s="5319"/>
      <c r="C31" s="5277">
        <f>'BİLGİ GİR'!F173</f>
        <v>0</v>
      </c>
      <c r="D31" s="5278"/>
      <c r="E31" s="5278"/>
      <c r="F31" s="5278"/>
      <c r="G31" s="5279"/>
      <c r="H31" s="2621">
        <f>'BİLGİ GİR'!K173</f>
        <v>0</v>
      </c>
      <c r="I31" s="2622">
        <f>'BİLGİ GİR'!L173</f>
        <v>0</v>
      </c>
      <c r="J31" s="5291">
        <f>IF('BİLGİ GİR'!W173="",'BİLGİ GİR'!M173,('BİLGİ GİR'!M173))</f>
        <v>0</v>
      </c>
      <c r="K31" s="5292"/>
      <c r="L31" s="5292"/>
      <c r="M31" s="5292"/>
      <c r="N31" s="5292"/>
      <c r="O31" s="5292"/>
      <c r="P31" s="5292"/>
      <c r="Q31" s="5292"/>
      <c r="R31" s="5293"/>
      <c r="S31" s="5275">
        <f>'BİLGİ GİR'!AA173</f>
        <v>0</v>
      </c>
      <c r="T31" s="5276"/>
      <c r="U31" s="5253">
        <f>'BİLGİ GİR'!AB173</f>
        <v>0</v>
      </c>
      <c r="V31" s="5189"/>
      <c r="W31" s="3998">
        <f>'BİLGİ GİR'!BI173</f>
        <v>0</v>
      </c>
      <c r="X31" s="3999">
        <f>'BİLGİ GİR'!BJ173</f>
        <v>0</v>
      </c>
      <c r="Y31" s="3958">
        <f>'BİLGİ GİR'!BK173</f>
        <v>0</v>
      </c>
      <c r="Z31" s="3963">
        <f>'BİLGİ GİR'!BL173</f>
        <v>0</v>
      </c>
      <c r="AA31" s="3965">
        <f>'BİLGİ GİR'!BM173</f>
        <v>0</v>
      </c>
      <c r="AB31" s="4000">
        <f>'BİLGİ GİR'!BN173</f>
        <v>0</v>
      </c>
      <c r="AC31" s="3965">
        <f>'BİLGİ GİR'!BO173</f>
        <v>0</v>
      </c>
      <c r="AD31" s="3954">
        <f>'BİLGİ GİR'!BQ173</f>
        <v>0</v>
      </c>
      <c r="AE31" s="4001">
        <f>'BİLGİ GİR'!BP173</f>
        <v>0</v>
      </c>
      <c r="AF31" s="4000">
        <f>'BİLGİ GİR'!BR173</f>
        <v>0</v>
      </c>
      <c r="AG31" s="4002">
        <f>'BİLGİ GİR'!BS173</f>
        <v>0</v>
      </c>
      <c r="AH31" s="5252">
        <f t="shared" si="6"/>
        <v>0</v>
      </c>
      <c r="AI31" s="5189"/>
      <c r="AJ31" s="3934">
        <f>'BİLGİ GİR'!BV173</f>
        <v>0</v>
      </c>
      <c r="AK31" s="3957">
        <f>'BİLGİ GİR'!BW173</f>
        <v>0</v>
      </c>
      <c r="AL31" s="3958">
        <f>'BİLGİ GİR'!CB173+'BİLGİ GİR'!CC173</f>
        <v>0</v>
      </c>
      <c r="AM31" s="3959">
        <f>'BİLGİ GİR'!CD173+'BİLGİ GİR'!CE173</f>
        <v>0</v>
      </c>
      <c r="AN31" s="3959">
        <f>'BİLGİ GİR'!CF173+'BİLGİ GİR'!CG173</f>
        <v>0</v>
      </c>
      <c r="AO31" s="3959">
        <f>'BİLGİ GİR'!CH173+'BİLGİ GİR'!CI173</f>
        <v>0</v>
      </c>
      <c r="AP31" s="3959">
        <f>'BİLGİ GİR'!CJ173+'BİLGİ GİR'!CK173</f>
        <v>0</v>
      </c>
      <c r="AQ31" s="3959">
        <f>'BİLGİ GİR'!CL173+'BİLGİ GİR'!CM173</f>
        <v>0</v>
      </c>
      <c r="AR31" s="3960">
        <f>'BİLGİ GİR'!CN173+'BİLGİ GİR'!CO173</f>
        <v>0</v>
      </c>
      <c r="AS31" s="3961" t="str">
        <f>'BİLGİ GİR'!EB173</f>
        <v/>
      </c>
      <c r="AT31" s="3962"/>
      <c r="AU31" s="3963"/>
      <c r="AV31" s="3964">
        <f>'Gece Düş'!NI22</f>
        <v>0</v>
      </c>
      <c r="AW31" s="3965">
        <f>'Gece Düş'!NI23</f>
        <v>0</v>
      </c>
      <c r="AX31" s="2122">
        <v>21</v>
      </c>
      <c r="AY31" s="2324">
        <f>'BİLGİ GİR'!CV172</f>
        <v>0</v>
      </c>
      <c r="AZ31" s="2325">
        <f>'BİLGİ GİR'!CW172</f>
        <v>0</v>
      </c>
      <c r="BA31" s="2325">
        <f>'BİLGİ GİR'!CX172</f>
        <v>0</v>
      </c>
      <c r="BB31" s="2325">
        <f>'BİLGİ GİR'!CY172</f>
        <v>0</v>
      </c>
      <c r="BC31" s="2325">
        <f>'BİLGİ GİR'!CZ172</f>
        <v>0</v>
      </c>
      <c r="BD31" s="2325">
        <f>'BİLGİ GİR'!DA172</f>
        <v>0</v>
      </c>
      <c r="BE31" s="2326">
        <f>'BİLGİ GİR'!DB172</f>
        <v>0</v>
      </c>
      <c r="BF31" s="2120">
        <f>'BİLGİ GİR'!DC172</f>
        <v>0</v>
      </c>
      <c r="BI31" s="1795"/>
      <c r="BK31" s="2634"/>
      <c r="BL31" s="3901" t="str">
        <f t="shared" ca="1" si="2"/>
        <v/>
      </c>
      <c r="BM31" s="3902" t="str">
        <f t="shared" ca="1" si="4"/>
        <v/>
      </c>
      <c r="BN31" s="3905" t="str">
        <f t="shared" ca="1" si="5"/>
        <v xml:space="preserve">- </v>
      </c>
      <c r="BO31" s="3905"/>
      <c r="BP31" s="3905"/>
      <c r="BQ31" s="3905"/>
      <c r="BR31" s="3905"/>
      <c r="BS31" s="3907"/>
      <c r="BT31" s="3909"/>
      <c r="BU31" s="3909"/>
      <c r="BW31" s="2634"/>
      <c r="BX31" s="2634"/>
      <c r="BY31" s="2634"/>
      <c r="BZ31" s="2634"/>
      <c r="CA31" s="2634"/>
      <c r="CB31" s="2634"/>
    </row>
    <row r="32" spans="2:80" s="1649" customFormat="1" ht="8.25" customHeight="1">
      <c r="B32" s="5319"/>
      <c r="C32" s="5277">
        <f>'BİLGİ GİR'!F174</f>
        <v>0</v>
      </c>
      <c r="D32" s="5278"/>
      <c r="E32" s="5278"/>
      <c r="F32" s="5278"/>
      <c r="G32" s="5279"/>
      <c r="H32" s="2621">
        <f>'BİLGİ GİR'!K174</f>
        <v>0</v>
      </c>
      <c r="I32" s="2622">
        <f>'BİLGİ GİR'!L174</f>
        <v>0</v>
      </c>
      <c r="J32" s="5291">
        <f>IF('BİLGİ GİR'!W174="",'BİLGİ GİR'!M174,('BİLGİ GİR'!M174))</f>
        <v>0</v>
      </c>
      <c r="K32" s="5292"/>
      <c r="L32" s="5292"/>
      <c r="M32" s="5292"/>
      <c r="N32" s="5292"/>
      <c r="O32" s="5292"/>
      <c r="P32" s="5292"/>
      <c r="Q32" s="5292"/>
      <c r="R32" s="5293"/>
      <c r="S32" s="5275">
        <f>'BİLGİ GİR'!AA174</f>
        <v>0</v>
      </c>
      <c r="T32" s="5276"/>
      <c r="U32" s="5253">
        <f>'BİLGİ GİR'!AB174</f>
        <v>0</v>
      </c>
      <c r="V32" s="5189"/>
      <c r="W32" s="3998">
        <f>'BİLGİ GİR'!BI174</f>
        <v>0</v>
      </c>
      <c r="X32" s="3999">
        <f>'BİLGİ GİR'!BJ174</f>
        <v>0</v>
      </c>
      <c r="Y32" s="3958">
        <f>'BİLGİ GİR'!BK174</f>
        <v>0</v>
      </c>
      <c r="Z32" s="3963">
        <f>'BİLGİ GİR'!BL174</f>
        <v>0</v>
      </c>
      <c r="AA32" s="3965">
        <f>'BİLGİ GİR'!BM174</f>
        <v>0</v>
      </c>
      <c r="AB32" s="4000">
        <f>'BİLGİ GİR'!BN174</f>
        <v>0</v>
      </c>
      <c r="AC32" s="3965">
        <f>'BİLGİ GİR'!BO174</f>
        <v>0</v>
      </c>
      <c r="AD32" s="3954">
        <f>'BİLGİ GİR'!BQ174</f>
        <v>0</v>
      </c>
      <c r="AE32" s="4001">
        <f>'BİLGİ GİR'!BP174</f>
        <v>0</v>
      </c>
      <c r="AF32" s="4000">
        <f>'BİLGİ GİR'!BR174</f>
        <v>0</v>
      </c>
      <c r="AG32" s="4002">
        <f>'BİLGİ GİR'!BS174</f>
        <v>0</v>
      </c>
      <c r="AH32" s="5252">
        <f t="shared" si="6"/>
        <v>0</v>
      </c>
      <c r="AI32" s="5189"/>
      <c r="AJ32" s="3934">
        <f>'BİLGİ GİR'!BV174</f>
        <v>0</v>
      </c>
      <c r="AK32" s="3957">
        <f>'BİLGİ GİR'!BW174</f>
        <v>0</v>
      </c>
      <c r="AL32" s="3958">
        <f>'BİLGİ GİR'!CB174+'BİLGİ GİR'!CC174</f>
        <v>0</v>
      </c>
      <c r="AM32" s="3959">
        <f>'BİLGİ GİR'!CD174+'BİLGİ GİR'!CE174</f>
        <v>0</v>
      </c>
      <c r="AN32" s="3959">
        <f>'BİLGİ GİR'!CF174+'BİLGİ GİR'!CG174</f>
        <v>0</v>
      </c>
      <c r="AO32" s="3959">
        <f>'BİLGİ GİR'!CH174+'BİLGİ GİR'!CI174</f>
        <v>0</v>
      </c>
      <c r="AP32" s="3959">
        <f>'BİLGİ GİR'!CJ174+'BİLGİ GİR'!CK174</f>
        <v>0</v>
      </c>
      <c r="AQ32" s="3959">
        <f>'BİLGİ GİR'!CL174+'BİLGİ GİR'!CM174</f>
        <v>0</v>
      </c>
      <c r="AR32" s="3960">
        <f>'BİLGİ GİR'!CN174+'BİLGİ GİR'!CO174</f>
        <v>0</v>
      </c>
      <c r="AS32" s="3961" t="str">
        <f>'BİLGİ GİR'!EB174</f>
        <v/>
      </c>
      <c r="AT32" s="3962"/>
      <c r="AU32" s="3963"/>
      <c r="AV32" s="3964">
        <f>'Gece Düş'!NI24</f>
        <v>0</v>
      </c>
      <c r="AW32" s="3965">
        <f>'Gece Düş'!NI25</f>
        <v>0</v>
      </c>
      <c r="AX32" s="2122">
        <v>22</v>
      </c>
      <c r="AY32" s="2324">
        <f>'BİLGİ GİR'!CV173</f>
        <v>0</v>
      </c>
      <c r="AZ32" s="2325">
        <f>'BİLGİ GİR'!CW173</f>
        <v>0</v>
      </c>
      <c r="BA32" s="2325">
        <f>'BİLGİ GİR'!CX173</f>
        <v>0</v>
      </c>
      <c r="BB32" s="2325">
        <f>'BİLGİ GİR'!CY173</f>
        <v>0</v>
      </c>
      <c r="BC32" s="2325">
        <f>'BİLGİ GİR'!CZ173</f>
        <v>0</v>
      </c>
      <c r="BD32" s="2325">
        <f>'BİLGİ GİR'!DA173</f>
        <v>0</v>
      </c>
      <c r="BE32" s="2326">
        <f>'BİLGİ GİR'!DB173</f>
        <v>0</v>
      </c>
      <c r="BF32" s="2120">
        <f>'BİLGİ GİR'!DC173</f>
        <v>0</v>
      </c>
      <c r="BI32" s="1795"/>
      <c r="BK32" s="2634"/>
      <c r="BL32" s="3901" t="str">
        <f t="shared" ca="1" si="2"/>
        <v/>
      </c>
      <c r="BM32" s="3902" t="str">
        <f t="shared" ca="1" si="4"/>
        <v/>
      </c>
      <c r="BN32" s="3905" t="str">
        <f t="shared" ca="1" si="5"/>
        <v xml:space="preserve">- </v>
      </c>
      <c r="BO32" s="3905"/>
      <c r="BP32" s="3905"/>
      <c r="BQ32" s="3905"/>
      <c r="BR32" s="3905"/>
      <c r="BS32" s="3907"/>
      <c r="BT32" s="3909"/>
      <c r="BU32" s="3909"/>
      <c r="BW32" s="2634"/>
      <c r="BX32" s="2634"/>
      <c r="BY32" s="2634"/>
      <c r="BZ32" s="2634"/>
      <c r="CA32" s="2634"/>
      <c r="CB32" s="2634"/>
    </row>
    <row r="33" spans="2:80" s="1649" customFormat="1" ht="8.25" customHeight="1" thickBot="1">
      <c r="B33" s="5319"/>
      <c r="C33" s="5277">
        <f>'BİLGİ GİR'!F175</f>
        <v>0</v>
      </c>
      <c r="D33" s="5278"/>
      <c r="E33" s="5278"/>
      <c r="F33" s="5278"/>
      <c r="G33" s="5279"/>
      <c r="H33" s="2621">
        <f>'BİLGİ GİR'!K175</f>
        <v>0</v>
      </c>
      <c r="I33" s="2622">
        <f>'BİLGİ GİR'!L175</f>
        <v>0</v>
      </c>
      <c r="J33" s="5291">
        <f>IF('BİLGİ GİR'!W175="",'BİLGİ GİR'!M175,('BİLGİ GİR'!M175))</f>
        <v>0</v>
      </c>
      <c r="K33" s="5292"/>
      <c r="L33" s="5292"/>
      <c r="M33" s="5292"/>
      <c r="N33" s="5292"/>
      <c r="O33" s="5292"/>
      <c r="P33" s="5292"/>
      <c r="Q33" s="5292"/>
      <c r="R33" s="5293"/>
      <c r="S33" s="5275">
        <f>'BİLGİ GİR'!AA175</f>
        <v>0</v>
      </c>
      <c r="T33" s="5276"/>
      <c r="U33" s="5253">
        <f>'BİLGİ GİR'!AB175</f>
        <v>0</v>
      </c>
      <c r="V33" s="5189"/>
      <c r="W33" s="3998">
        <f>'BİLGİ GİR'!BI175</f>
        <v>0</v>
      </c>
      <c r="X33" s="3999">
        <f>'BİLGİ GİR'!BJ175</f>
        <v>0</v>
      </c>
      <c r="Y33" s="3958">
        <f>'BİLGİ GİR'!BK175</f>
        <v>0</v>
      </c>
      <c r="Z33" s="3963">
        <f>'BİLGİ GİR'!BL175</f>
        <v>0</v>
      </c>
      <c r="AA33" s="3965">
        <f>'BİLGİ GİR'!BM175</f>
        <v>0</v>
      </c>
      <c r="AB33" s="4000">
        <f>'BİLGİ GİR'!BN175</f>
        <v>0</v>
      </c>
      <c r="AC33" s="3965">
        <f>'BİLGİ GİR'!BO175</f>
        <v>0</v>
      </c>
      <c r="AD33" s="3954">
        <f>'BİLGİ GİR'!BQ175</f>
        <v>0</v>
      </c>
      <c r="AE33" s="4001">
        <f>'BİLGİ GİR'!BP175</f>
        <v>0</v>
      </c>
      <c r="AF33" s="4000">
        <f>'BİLGİ GİR'!BR175</f>
        <v>0</v>
      </c>
      <c r="AG33" s="4002">
        <f>'BİLGİ GİR'!BS175</f>
        <v>0</v>
      </c>
      <c r="AH33" s="5252">
        <f t="shared" si="6"/>
        <v>0</v>
      </c>
      <c r="AI33" s="5189"/>
      <c r="AJ33" s="3934">
        <f>'BİLGİ GİR'!BV175</f>
        <v>0</v>
      </c>
      <c r="AK33" s="3957">
        <f>'BİLGİ GİR'!BW175</f>
        <v>0</v>
      </c>
      <c r="AL33" s="3958">
        <f>'BİLGİ GİR'!CB175+'BİLGİ GİR'!CC175</f>
        <v>0</v>
      </c>
      <c r="AM33" s="3959">
        <f>'BİLGİ GİR'!CD175+'BİLGİ GİR'!CE175</f>
        <v>0</v>
      </c>
      <c r="AN33" s="3959">
        <f>'BİLGİ GİR'!CF175+'BİLGİ GİR'!CG175</f>
        <v>0</v>
      </c>
      <c r="AO33" s="3959">
        <f>'BİLGİ GİR'!CH175+'BİLGİ GİR'!CI175</f>
        <v>0</v>
      </c>
      <c r="AP33" s="3959">
        <f>'BİLGİ GİR'!CJ175+'BİLGİ GİR'!CK175</f>
        <v>0</v>
      </c>
      <c r="AQ33" s="3959">
        <f>'BİLGİ GİR'!CL175+'BİLGİ GİR'!CM175</f>
        <v>0</v>
      </c>
      <c r="AR33" s="3960">
        <f>'BİLGİ GİR'!CN175+'BİLGİ GİR'!CO175</f>
        <v>0</v>
      </c>
      <c r="AS33" s="3961" t="str">
        <f>'BİLGİ GİR'!EB175</f>
        <v/>
      </c>
      <c r="AT33" s="3962"/>
      <c r="AU33" s="3963"/>
      <c r="AV33" s="3964">
        <f>'Gece Düş'!NI26</f>
        <v>0</v>
      </c>
      <c r="AW33" s="3965">
        <f>'Gece Düş'!NI27</f>
        <v>0</v>
      </c>
      <c r="AX33" s="2129">
        <v>23</v>
      </c>
      <c r="AY33" s="2348">
        <f>'BİLGİ GİR'!CV174</f>
        <v>0</v>
      </c>
      <c r="AZ33" s="2349">
        <f>'BİLGİ GİR'!CW174</f>
        <v>0</v>
      </c>
      <c r="BA33" s="2349">
        <f>'BİLGİ GİR'!CX174</f>
        <v>0</v>
      </c>
      <c r="BB33" s="2349">
        <f>'BİLGİ GİR'!CY174</f>
        <v>0</v>
      </c>
      <c r="BC33" s="2349">
        <f>'BİLGİ GİR'!CZ174</f>
        <v>0</v>
      </c>
      <c r="BD33" s="2349">
        <f>'BİLGİ GİR'!DA174</f>
        <v>0</v>
      </c>
      <c r="BE33" s="2350">
        <f>'BİLGİ GİR'!DB174</f>
        <v>0</v>
      </c>
      <c r="BF33" s="2130">
        <f>'BİLGİ GİR'!DC174</f>
        <v>0</v>
      </c>
      <c r="BI33" s="1795"/>
      <c r="BK33" s="2634"/>
      <c r="BL33" s="3901" t="str">
        <f t="shared" ca="1" si="2"/>
        <v/>
      </c>
      <c r="BM33" s="3902" t="str">
        <f t="shared" ca="1" si="4"/>
        <v/>
      </c>
      <c r="BN33" s="3905" t="str">
        <f t="shared" ca="1" si="5"/>
        <v xml:space="preserve">- </v>
      </c>
      <c r="BO33" s="3905"/>
      <c r="BP33" s="3905"/>
      <c r="BQ33" s="3905"/>
      <c r="BR33" s="3905"/>
      <c r="BS33" s="3907"/>
      <c r="BT33" s="3909"/>
      <c r="BU33" s="3909"/>
      <c r="BW33" s="2634"/>
      <c r="BX33" s="2634"/>
      <c r="BY33" s="2634"/>
      <c r="BZ33" s="2634"/>
      <c r="CA33" s="2634"/>
      <c r="CB33" s="2634"/>
    </row>
    <row r="34" spans="2:80" s="1649" customFormat="1" ht="8.25" customHeight="1" thickTop="1">
      <c r="B34" s="5319"/>
      <c r="C34" s="5277">
        <f>'BİLGİ GİR'!F176</f>
        <v>0</v>
      </c>
      <c r="D34" s="5278"/>
      <c r="E34" s="5278"/>
      <c r="F34" s="5278"/>
      <c r="G34" s="5279"/>
      <c r="H34" s="2621">
        <f>'BİLGİ GİR'!K176</f>
        <v>0</v>
      </c>
      <c r="I34" s="2622">
        <f>'BİLGİ GİR'!L176</f>
        <v>0</v>
      </c>
      <c r="J34" s="5291">
        <f>IF('BİLGİ GİR'!W176="",'BİLGİ GİR'!M176,('BİLGİ GİR'!M176))</f>
        <v>0</v>
      </c>
      <c r="K34" s="5292"/>
      <c r="L34" s="5292"/>
      <c r="M34" s="5292"/>
      <c r="N34" s="5292"/>
      <c r="O34" s="5292"/>
      <c r="P34" s="5292"/>
      <c r="Q34" s="5292"/>
      <c r="R34" s="5293"/>
      <c r="S34" s="5275">
        <f>'BİLGİ GİR'!AA176</f>
        <v>0</v>
      </c>
      <c r="T34" s="5276"/>
      <c r="U34" s="5253">
        <f>'BİLGİ GİR'!AB176</f>
        <v>0</v>
      </c>
      <c r="V34" s="5189"/>
      <c r="W34" s="3998">
        <f>'BİLGİ GİR'!BI176</f>
        <v>0</v>
      </c>
      <c r="X34" s="3999">
        <f>'BİLGİ GİR'!BJ176</f>
        <v>0</v>
      </c>
      <c r="Y34" s="3958">
        <f>'BİLGİ GİR'!BK176</f>
        <v>0</v>
      </c>
      <c r="Z34" s="3963">
        <f>'BİLGİ GİR'!BL176</f>
        <v>0</v>
      </c>
      <c r="AA34" s="3965">
        <f>'BİLGİ GİR'!BM176</f>
        <v>0</v>
      </c>
      <c r="AB34" s="4000">
        <f>'BİLGİ GİR'!BN176</f>
        <v>0</v>
      </c>
      <c r="AC34" s="3965">
        <f>'BİLGİ GİR'!BO176</f>
        <v>0</v>
      </c>
      <c r="AD34" s="3954">
        <f>'BİLGİ GİR'!BQ176</f>
        <v>0</v>
      </c>
      <c r="AE34" s="4001">
        <f>'BİLGİ GİR'!BP176</f>
        <v>0</v>
      </c>
      <c r="AF34" s="4000">
        <f>'BİLGİ GİR'!BR176</f>
        <v>0</v>
      </c>
      <c r="AG34" s="4002">
        <f>'BİLGİ GİR'!BS176</f>
        <v>0</v>
      </c>
      <c r="AH34" s="5252">
        <f t="shared" si="6"/>
        <v>0</v>
      </c>
      <c r="AI34" s="5189"/>
      <c r="AJ34" s="3934">
        <f>'BİLGİ GİR'!BV176</f>
        <v>0</v>
      </c>
      <c r="AK34" s="3957">
        <f>'BİLGİ GİR'!BW176</f>
        <v>0</v>
      </c>
      <c r="AL34" s="3958">
        <f>'BİLGİ GİR'!CB176+'BİLGİ GİR'!CC176</f>
        <v>0</v>
      </c>
      <c r="AM34" s="3959">
        <f>'BİLGİ GİR'!CD176+'BİLGİ GİR'!CE176</f>
        <v>0</v>
      </c>
      <c r="AN34" s="3959">
        <f>'BİLGİ GİR'!CF176+'BİLGİ GİR'!CG176</f>
        <v>0</v>
      </c>
      <c r="AO34" s="3959">
        <f>'BİLGİ GİR'!CH176+'BİLGİ GİR'!CI176</f>
        <v>0</v>
      </c>
      <c r="AP34" s="3959">
        <f>'BİLGİ GİR'!CJ176+'BİLGİ GİR'!CK176</f>
        <v>0</v>
      </c>
      <c r="AQ34" s="3959">
        <f>'BİLGİ GİR'!CL176+'BİLGİ GİR'!CM176</f>
        <v>0</v>
      </c>
      <c r="AR34" s="3960">
        <f>'BİLGİ GİR'!CN176+'BİLGİ GİR'!CO176</f>
        <v>0</v>
      </c>
      <c r="AS34" s="3961" t="str">
        <f>'BİLGİ GİR'!EB176</f>
        <v/>
      </c>
      <c r="AT34" s="3962"/>
      <c r="AU34" s="3963"/>
      <c r="AV34" s="3964">
        <f>'Gece Düş'!NI28</f>
        <v>0</v>
      </c>
      <c r="AW34" s="3965">
        <f>'Gece Düş'!NI29</f>
        <v>0</v>
      </c>
      <c r="AX34" s="3399" t="s">
        <v>70</v>
      </c>
      <c r="AY34" s="3416">
        <f>'BİLGİ GİR'!CV175</f>
        <v>0</v>
      </c>
      <c r="AZ34" s="3417">
        <f>'BİLGİ GİR'!CW175</f>
        <v>0</v>
      </c>
      <c r="BA34" s="3417">
        <f>'BİLGİ GİR'!CX175</f>
        <v>0</v>
      </c>
      <c r="BB34" s="3417">
        <f>'BİLGİ GİR'!CY175</f>
        <v>0</v>
      </c>
      <c r="BC34" s="3417">
        <f>'BİLGİ GİR'!CZ175</f>
        <v>0</v>
      </c>
      <c r="BD34" s="3417">
        <f>'BİLGİ GİR'!DA175</f>
        <v>0</v>
      </c>
      <c r="BE34" s="3418">
        <f>'BİLGİ GİR'!DB175</f>
        <v>0</v>
      </c>
      <c r="BF34" s="3419">
        <f>'BİLGİ GİR'!DC175</f>
        <v>0</v>
      </c>
      <c r="BH34" s="5186" t="str">
        <f>AÇIKLAMA!B30</f>
        <v>Versiyon : 7.1.0</v>
      </c>
      <c r="BI34" s="1795"/>
      <c r="BK34" s="2634"/>
      <c r="BL34" s="3901" t="str">
        <f t="shared" ca="1" si="2"/>
        <v/>
      </c>
      <c r="BM34" s="3902" t="str">
        <f t="shared" ca="1" si="4"/>
        <v/>
      </c>
      <c r="BN34" s="3905" t="str">
        <f t="shared" ca="1" si="5"/>
        <v xml:space="preserve">- </v>
      </c>
      <c r="BO34" s="3905"/>
      <c r="BP34" s="3905"/>
      <c r="BQ34" s="3905"/>
      <c r="BR34" s="3905"/>
      <c r="BS34" s="3907"/>
      <c r="BT34" s="3909"/>
      <c r="BU34" s="3909"/>
      <c r="BW34" s="2634"/>
      <c r="BX34" s="2634"/>
      <c r="BY34" s="2634"/>
      <c r="BZ34" s="2634"/>
      <c r="CA34" s="2634"/>
      <c r="CB34" s="2634"/>
    </row>
    <row r="35" spans="2:80" s="1649" customFormat="1" ht="8.25" customHeight="1">
      <c r="B35" s="5319"/>
      <c r="C35" s="5277">
        <f>'BİLGİ GİR'!F177</f>
        <v>0</v>
      </c>
      <c r="D35" s="5278"/>
      <c r="E35" s="5278"/>
      <c r="F35" s="5278"/>
      <c r="G35" s="5279"/>
      <c r="H35" s="2621">
        <f>'BİLGİ GİR'!K177</f>
        <v>0</v>
      </c>
      <c r="I35" s="2622">
        <f>'BİLGİ GİR'!L177</f>
        <v>0</v>
      </c>
      <c r="J35" s="5291">
        <f>IF('BİLGİ GİR'!W177="",'BİLGİ GİR'!M177,('BİLGİ GİR'!M177))</f>
        <v>0</v>
      </c>
      <c r="K35" s="5292"/>
      <c r="L35" s="5292"/>
      <c r="M35" s="5292"/>
      <c r="N35" s="5292"/>
      <c r="O35" s="5292"/>
      <c r="P35" s="5292"/>
      <c r="Q35" s="5292"/>
      <c r="R35" s="5293"/>
      <c r="S35" s="5275">
        <f>'BİLGİ GİR'!AA177</f>
        <v>0</v>
      </c>
      <c r="T35" s="5276"/>
      <c r="U35" s="5253">
        <f>'BİLGİ GİR'!AB177</f>
        <v>0</v>
      </c>
      <c r="V35" s="5189"/>
      <c r="W35" s="3998">
        <f>'BİLGİ GİR'!BI177</f>
        <v>0</v>
      </c>
      <c r="X35" s="3999">
        <f>'BİLGİ GİR'!BJ177</f>
        <v>0</v>
      </c>
      <c r="Y35" s="3958">
        <f>'BİLGİ GİR'!BK177</f>
        <v>0</v>
      </c>
      <c r="Z35" s="3963">
        <f>'BİLGİ GİR'!BL177</f>
        <v>0</v>
      </c>
      <c r="AA35" s="3965">
        <f>'BİLGİ GİR'!BM177</f>
        <v>0</v>
      </c>
      <c r="AB35" s="4000">
        <f>'BİLGİ GİR'!BN177</f>
        <v>0</v>
      </c>
      <c r="AC35" s="3965">
        <f>'BİLGİ GİR'!BO177</f>
        <v>0</v>
      </c>
      <c r="AD35" s="3954">
        <f>'BİLGİ GİR'!BQ177</f>
        <v>0</v>
      </c>
      <c r="AE35" s="4001">
        <f>'BİLGİ GİR'!BP177</f>
        <v>0</v>
      </c>
      <c r="AF35" s="4000">
        <f>'BİLGİ GİR'!BR177</f>
        <v>0</v>
      </c>
      <c r="AG35" s="4002">
        <f>'BİLGİ GİR'!BS177</f>
        <v>0</v>
      </c>
      <c r="AH35" s="5252">
        <f t="shared" si="6"/>
        <v>0</v>
      </c>
      <c r="AI35" s="5189"/>
      <c r="AJ35" s="3934">
        <f>'BİLGİ GİR'!BV177</f>
        <v>0</v>
      </c>
      <c r="AK35" s="3957">
        <f>'BİLGİ GİR'!BW177</f>
        <v>0</v>
      </c>
      <c r="AL35" s="3958">
        <f>'BİLGİ GİR'!CB177+'BİLGİ GİR'!CC177</f>
        <v>0</v>
      </c>
      <c r="AM35" s="3959">
        <f>'BİLGİ GİR'!CD177+'BİLGİ GİR'!CE177</f>
        <v>0</v>
      </c>
      <c r="AN35" s="3959">
        <f>'BİLGİ GİR'!CF177+'BİLGİ GİR'!CG177</f>
        <v>0</v>
      </c>
      <c r="AO35" s="3959">
        <f>'BİLGİ GİR'!CH177+'BİLGİ GİR'!CI177</f>
        <v>0</v>
      </c>
      <c r="AP35" s="3959">
        <f>'BİLGİ GİR'!CJ177+'BİLGİ GİR'!CK177</f>
        <v>0</v>
      </c>
      <c r="AQ35" s="3959">
        <f>'BİLGİ GİR'!CL177+'BİLGİ GİR'!CM177</f>
        <v>0</v>
      </c>
      <c r="AR35" s="3960">
        <f>'BİLGİ GİR'!CN177+'BİLGİ GİR'!CO177</f>
        <v>0</v>
      </c>
      <c r="AS35" s="3961" t="str">
        <f>'BİLGİ GİR'!EB177</f>
        <v/>
      </c>
      <c r="AT35" s="3962"/>
      <c r="AU35" s="3963"/>
      <c r="AV35" s="3964">
        <f>'Gece Düş'!NI30</f>
        <v>0</v>
      </c>
      <c r="AW35" s="3965">
        <f>'Gece Düş'!NI31</f>
        <v>0</v>
      </c>
      <c r="AX35" s="3404" t="s">
        <v>110</v>
      </c>
      <c r="AY35" s="3420">
        <f>'BİLGİ GİR'!CV176</f>
        <v>0</v>
      </c>
      <c r="AZ35" s="3421">
        <f>'BİLGİ GİR'!CW176</f>
        <v>0</v>
      </c>
      <c r="BA35" s="3421">
        <f>'BİLGİ GİR'!CX176</f>
        <v>0</v>
      </c>
      <c r="BB35" s="3421">
        <f>'BİLGİ GİR'!CY176</f>
        <v>0</v>
      </c>
      <c r="BC35" s="3421">
        <f>'BİLGİ GİR'!CZ176</f>
        <v>0</v>
      </c>
      <c r="BD35" s="3421">
        <f>'BİLGİ GİR'!DA176</f>
        <v>0</v>
      </c>
      <c r="BE35" s="3422">
        <f>'BİLGİ GİR'!DB176</f>
        <v>0</v>
      </c>
      <c r="BF35" s="3408">
        <f>'BİLGİ GİR'!DC176</f>
        <v>0</v>
      </c>
      <c r="BH35" s="5186"/>
      <c r="BI35" s="1795"/>
      <c r="BK35" s="2634"/>
      <c r="BL35" s="3901" t="str">
        <f t="shared" ca="1" si="2"/>
        <v/>
      </c>
      <c r="BM35" s="3902" t="str">
        <f t="shared" ca="1" si="4"/>
        <v/>
      </c>
      <c r="BN35" s="3905" t="str">
        <f t="shared" ca="1" si="5"/>
        <v xml:space="preserve">- </v>
      </c>
      <c r="BO35" s="3905"/>
      <c r="BP35" s="3905"/>
      <c r="BQ35" s="3905"/>
      <c r="BR35" s="3905"/>
      <c r="BS35" s="3907"/>
      <c r="BT35" s="3909"/>
      <c r="BU35" s="3909"/>
      <c r="BW35" s="2634"/>
      <c r="BX35" s="2634"/>
      <c r="BY35" s="2634"/>
      <c r="BZ35" s="2634"/>
      <c r="CA35" s="2634"/>
      <c r="CB35" s="2634"/>
    </row>
    <row r="36" spans="2:80" s="1649" customFormat="1" ht="8.25" customHeight="1">
      <c r="B36" s="5319"/>
      <c r="C36" s="5277">
        <f>'BİLGİ GİR'!F178</f>
        <v>0</v>
      </c>
      <c r="D36" s="5278"/>
      <c r="E36" s="5278"/>
      <c r="F36" s="5278"/>
      <c r="G36" s="5279"/>
      <c r="H36" s="2621">
        <f>'BİLGİ GİR'!K178</f>
        <v>0</v>
      </c>
      <c r="I36" s="2622">
        <f>'BİLGİ GİR'!L178</f>
        <v>0</v>
      </c>
      <c r="J36" s="5291">
        <f>IF('BİLGİ GİR'!W178="",'BİLGİ GİR'!M178,('BİLGİ GİR'!M178))</f>
        <v>0</v>
      </c>
      <c r="K36" s="5292"/>
      <c r="L36" s="5292"/>
      <c r="M36" s="5292"/>
      <c r="N36" s="5292"/>
      <c r="O36" s="5292"/>
      <c r="P36" s="5292"/>
      <c r="Q36" s="5292"/>
      <c r="R36" s="5293"/>
      <c r="S36" s="5275">
        <f>'BİLGİ GİR'!AA178</f>
        <v>0</v>
      </c>
      <c r="T36" s="5276"/>
      <c r="U36" s="5253">
        <f>'BİLGİ GİR'!AB178</f>
        <v>0</v>
      </c>
      <c r="V36" s="5189"/>
      <c r="W36" s="3998">
        <f>'BİLGİ GİR'!BI178</f>
        <v>0</v>
      </c>
      <c r="X36" s="3999">
        <f>'BİLGİ GİR'!BJ178</f>
        <v>0</v>
      </c>
      <c r="Y36" s="3958">
        <f>'BİLGİ GİR'!BK178</f>
        <v>0</v>
      </c>
      <c r="Z36" s="3963">
        <f>'BİLGİ GİR'!BL178</f>
        <v>0</v>
      </c>
      <c r="AA36" s="3965">
        <f>'BİLGİ GİR'!BM178</f>
        <v>0</v>
      </c>
      <c r="AB36" s="4000">
        <f>'BİLGİ GİR'!BN178</f>
        <v>0</v>
      </c>
      <c r="AC36" s="3965">
        <f>'BİLGİ GİR'!BO178</f>
        <v>0</v>
      </c>
      <c r="AD36" s="3954">
        <f>'BİLGİ GİR'!BQ178</f>
        <v>0</v>
      </c>
      <c r="AE36" s="4001">
        <f>'BİLGİ GİR'!BP178</f>
        <v>0</v>
      </c>
      <c r="AF36" s="4000">
        <f>'BİLGİ GİR'!BR178</f>
        <v>0</v>
      </c>
      <c r="AG36" s="4002">
        <f>'BİLGİ GİR'!BS178</f>
        <v>0</v>
      </c>
      <c r="AH36" s="5252">
        <f t="shared" si="6"/>
        <v>0</v>
      </c>
      <c r="AI36" s="5189"/>
      <c r="AJ36" s="3934">
        <f>'BİLGİ GİR'!BV178</f>
        <v>0</v>
      </c>
      <c r="AK36" s="3957">
        <f>'BİLGİ GİR'!BW178</f>
        <v>0</v>
      </c>
      <c r="AL36" s="3958">
        <f>'BİLGİ GİR'!CB178+'BİLGİ GİR'!CC178</f>
        <v>0</v>
      </c>
      <c r="AM36" s="3959">
        <f>'BİLGİ GİR'!CD178+'BİLGİ GİR'!CE178</f>
        <v>0</v>
      </c>
      <c r="AN36" s="3959">
        <f>'BİLGİ GİR'!CF178+'BİLGİ GİR'!CG178</f>
        <v>0</v>
      </c>
      <c r="AO36" s="3959">
        <f>'BİLGİ GİR'!CH178+'BİLGİ GİR'!CI178</f>
        <v>0</v>
      </c>
      <c r="AP36" s="3959">
        <f>'BİLGİ GİR'!CJ178+'BİLGİ GİR'!CK178</f>
        <v>0</v>
      </c>
      <c r="AQ36" s="3959">
        <f>'BİLGİ GİR'!CL178+'BİLGİ GİR'!CM178</f>
        <v>0</v>
      </c>
      <c r="AR36" s="3960">
        <f>'BİLGİ GİR'!CN178+'BİLGİ GİR'!CO178</f>
        <v>0</v>
      </c>
      <c r="AS36" s="3961" t="str">
        <f>'BİLGİ GİR'!EB178</f>
        <v/>
      </c>
      <c r="AT36" s="3962"/>
      <c r="AU36" s="3963"/>
      <c r="AV36" s="3964">
        <f>'Gece Düş'!NI32</f>
        <v>0</v>
      </c>
      <c r="AW36" s="3965">
        <f>'Gece Düş'!NI33</f>
        <v>0</v>
      </c>
      <c r="AX36" s="3409" t="s">
        <v>206</v>
      </c>
      <c r="AY36" s="3423">
        <f>'BİLGİ GİR'!CV177</f>
        <v>0</v>
      </c>
      <c r="AZ36" s="3424">
        <f>'BİLGİ GİR'!CW177</f>
        <v>0</v>
      </c>
      <c r="BA36" s="3424">
        <f>'BİLGİ GİR'!CX177</f>
        <v>0</v>
      </c>
      <c r="BB36" s="3424">
        <f>'BİLGİ GİR'!CY177</f>
        <v>0</v>
      </c>
      <c r="BC36" s="3424">
        <f>'BİLGİ GİR'!CZ177</f>
        <v>0</v>
      </c>
      <c r="BD36" s="3424">
        <f>'BİLGİ GİR'!DA177</f>
        <v>0</v>
      </c>
      <c r="BE36" s="3425">
        <f>'BİLGİ GİR'!DB177</f>
        <v>0</v>
      </c>
      <c r="BF36" s="3410">
        <f>'BİLGİ GİR'!DC177</f>
        <v>0</v>
      </c>
      <c r="BH36" s="5186"/>
      <c r="BI36" s="1795"/>
      <c r="BK36" s="2634"/>
      <c r="BL36" s="3901" t="str">
        <f t="shared" ca="1" si="2"/>
        <v/>
      </c>
      <c r="BM36" s="3902" t="str">
        <f t="shared" ca="1" si="4"/>
        <v/>
      </c>
      <c r="BN36" s="3905" t="str">
        <f t="shared" ca="1" si="5"/>
        <v xml:space="preserve">- </v>
      </c>
      <c r="BO36" s="3905"/>
      <c r="BP36" s="3905"/>
      <c r="BQ36" s="3905"/>
      <c r="BR36" s="3905"/>
      <c r="BS36" s="3907"/>
      <c r="BT36" s="3909"/>
      <c r="BU36" s="3909"/>
      <c r="BW36" s="2634"/>
      <c r="BX36" s="2634"/>
      <c r="BY36" s="2634"/>
      <c r="BZ36" s="2634"/>
      <c r="CA36" s="2634"/>
      <c r="CB36" s="2634"/>
    </row>
    <row r="37" spans="2:80" s="1649" customFormat="1" ht="8.25" customHeight="1" thickBot="1">
      <c r="B37" s="5319"/>
      <c r="C37" s="5277">
        <f>'BİLGİ GİR'!F179</f>
        <v>0</v>
      </c>
      <c r="D37" s="5278"/>
      <c r="E37" s="5278"/>
      <c r="F37" s="5278"/>
      <c r="G37" s="5279"/>
      <c r="H37" s="2621">
        <f>'BİLGİ GİR'!K179</f>
        <v>0</v>
      </c>
      <c r="I37" s="2622">
        <f>'BİLGİ GİR'!L179</f>
        <v>0</v>
      </c>
      <c r="J37" s="5291">
        <f>IF('BİLGİ GİR'!W179="",'BİLGİ GİR'!M179,('BİLGİ GİR'!M179))</f>
        <v>0</v>
      </c>
      <c r="K37" s="5292"/>
      <c r="L37" s="5292"/>
      <c r="M37" s="5292"/>
      <c r="N37" s="5292"/>
      <c r="O37" s="5292"/>
      <c r="P37" s="5292"/>
      <c r="Q37" s="5292"/>
      <c r="R37" s="5293"/>
      <c r="S37" s="5275">
        <f>'BİLGİ GİR'!AA179</f>
        <v>0</v>
      </c>
      <c r="T37" s="5276"/>
      <c r="U37" s="5253">
        <f>'BİLGİ GİR'!AB179</f>
        <v>0</v>
      </c>
      <c r="V37" s="5189"/>
      <c r="W37" s="3998">
        <f>'BİLGİ GİR'!BI179</f>
        <v>0</v>
      </c>
      <c r="X37" s="3999">
        <f>'BİLGİ GİR'!BJ179</f>
        <v>0</v>
      </c>
      <c r="Y37" s="3958">
        <f>'BİLGİ GİR'!BK179</f>
        <v>0</v>
      </c>
      <c r="Z37" s="3963">
        <f>'BİLGİ GİR'!BL179</f>
        <v>0</v>
      </c>
      <c r="AA37" s="3965">
        <f>'BİLGİ GİR'!BM179</f>
        <v>0</v>
      </c>
      <c r="AB37" s="4000">
        <f>'BİLGİ GİR'!BN179</f>
        <v>0</v>
      </c>
      <c r="AC37" s="3965">
        <f>'BİLGİ GİR'!BO179</f>
        <v>0</v>
      </c>
      <c r="AD37" s="3954">
        <f>'BİLGİ GİR'!BQ179</f>
        <v>0</v>
      </c>
      <c r="AE37" s="4001">
        <f>'BİLGİ GİR'!BP179</f>
        <v>0</v>
      </c>
      <c r="AF37" s="4000">
        <f>'BİLGİ GİR'!BR179</f>
        <v>0</v>
      </c>
      <c r="AG37" s="4002">
        <f>'BİLGİ GİR'!BS179</f>
        <v>0</v>
      </c>
      <c r="AH37" s="5252">
        <f t="shared" si="6"/>
        <v>0</v>
      </c>
      <c r="AI37" s="5189"/>
      <c r="AJ37" s="3934">
        <f>'BİLGİ GİR'!BV179</f>
        <v>0</v>
      </c>
      <c r="AK37" s="3957">
        <f>'BİLGİ GİR'!BW179</f>
        <v>0</v>
      </c>
      <c r="AL37" s="3958">
        <f>'BİLGİ GİR'!CB179+'BİLGİ GİR'!CC179</f>
        <v>0</v>
      </c>
      <c r="AM37" s="3959">
        <f>'BİLGİ GİR'!CD179+'BİLGİ GİR'!CE179</f>
        <v>0</v>
      </c>
      <c r="AN37" s="3959">
        <f>'BİLGİ GİR'!CF179+'BİLGİ GİR'!CG179</f>
        <v>0</v>
      </c>
      <c r="AO37" s="3959">
        <f>'BİLGİ GİR'!CH179+'BİLGİ GİR'!CI179</f>
        <v>0</v>
      </c>
      <c r="AP37" s="3959">
        <f>'BİLGİ GİR'!CJ179+'BİLGİ GİR'!CK179</f>
        <v>0</v>
      </c>
      <c r="AQ37" s="3959">
        <f>'BİLGİ GİR'!CL179+'BİLGİ GİR'!CM179</f>
        <v>0</v>
      </c>
      <c r="AR37" s="3960">
        <f>'BİLGİ GİR'!CN179+'BİLGİ GİR'!CO179</f>
        <v>0</v>
      </c>
      <c r="AS37" s="3961" t="str">
        <f>'BİLGİ GİR'!EB179</f>
        <v/>
      </c>
      <c r="AT37" s="3962"/>
      <c r="AU37" s="3963"/>
      <c r="AV37" s="3964">
        <f>'Gece Düş'!NI34</f>
        <v>0</v>
      </c>
      <c r="AW37" s="3965">
        <f>'Gece Düş'!NI35</f>
        <v>0</v>
      </c>
      <c r="AX37" s="3915" t="s">
        <v>236</v>
      </c>
      <c r="AY37" s="3916">
        <f>'BİLGİ GİR'!CV178</f>
        <v>0</v>
      </c>
      <c r="AZ37" s="3917">
        <f>'BİLGİ GİR'!CW178</f>
        <v>0</v>
      </c>
      <c r="BA37" s="3917">
        <f>'BİLGİ GİR'!CX178</f>
        <v>0</v>
      </c>
      <c r="BB37" s="3917">
        <f>'BİLGİ GİR'!CY178</f>
        <v>0</v>
      </c>
      <c r="BC37" s="3917">
        <f>'BİLGİ GİR'!CZ178</f>
        <v>0</v>
      </c>
      <c r="BD37" s="3917">
        <f>'BİLGİ GİR'!DA178</f>
        <v>0</v>
      </c>
      <c r="BE37" s="3918">
        <f>'BİLGİ GİR'!DB178</f>
        <v>0</v>
      </c>
      <c r="BF37" s="3919">
        <f>'BİLGİ GİR'!DC178</f>
        <v>0</v>
      </c>
      <c r="BH37" s="5186"/>
      <c r="BI37" s="1795"/>
      <c r="BK37" s="2634"/>
      <c r="BL37" s="3901" t="str">
        <f t="shared" ca="1" si="2"/>
        <v/>
      </c>
      <c r="BM37" s="3902" t="str">
        <f t="shared" ca="1" si="4"/>
        <v/>
      </c>
      <c r="BN37" s="3905" t="str">
        <f t="shared" ca="1" si="5"/>
        <v xml:space="preserve">- </v>
      </c>
      <c r="BO37" s="3906"/>
      <c r="BP37" s="3906"/>
      <c r="BQ37" s="3906"/>
      <c r="BR37" s="3906"/>
      <c r="BS37" s="3906"/>
      <c r="BT37" s="3904"/>
      <c r="BU37" s="3904"/>
      <c r="BW37" s="2634"/>
      <c r="BX37" s="2634"/>
      <c r="BY37" s="2634"/>
      <c r="BZ37" s="2634"/>
      <c r="CA37" s="2634"/>
      <c r="CB37" s="2634"/>
    </row>
    <row r="38" spans="2:80" s="1649" customFormat="1" ht="8.25" customHeight="1">
      <c r="B38" s="5319"/>
      <c r="C38" s="5277">
        <f>'BİLGİ GİR'!F180</f>
        <v>0</v>
      </c>
      <c r="D38" s="5278"/>
      <c r="E38" s="5278"/>
      <c r="F38" s="5278"/>
      <c r="G38" s="5279"/>
      <c r="H38" s="2621">
        <f>'BİLGİ GİR'!K180</f>
        <v>0</v>
      </c>
      <c r="I38" s="2622">
        <f>'BİLGİ GİR'!L180</f>
        <v>0</v>
      </c>
      <c r="J38" s="5291">
        <f>IF('BİLGİ GİR'!W180="",'BİLGİ GİR'!M180,('BİLGİ GİR'!M180))</f>
        <v>0</v>
      </c>
      <c r="K38" s="5292"/>
      <c r="L38" s="5292"/>
      <c r="M38" s="5292"/>
      <c r="N38" s="5292"/>
      <c r="O38" s="5292"/>
      <c r="P38" s="5292"/>
      <c r="Q38" s="5292"/>
      <c r="R38" s="5293"/>
      <c r="S38" s="5275">
        <f>'BİLGİ GİR'!AA180</f>
        <v>0</v>
      </c>
      <c r="T38" s="5276"/>
      <c r="U38" s="5253">
        <f>'BİLGİ GİR'!AB180</f>
        <v>0</v>
      </c>
      <c r="V38" s="5189"/>
      <c r="W38" s="3998">
        <f>'BİLGİ GİR'!BI180</f>
        <v>0</v>
      </c>
      <c r="X38" s="3999">
        <f>'BİLGİ GİR'!BJ180</f>
        <v>0</v>
      </c>
      <c r="Y38" s="3958">
        <f>'BİLGİ GİR'!BK180</f>
        <v>0</v>
      </c>
      <c r="Z38" s="3963">
        <f>'BİLGİ GİR'!BL180</f>
        <v>0</v>
      </c>
      <c r="AA38" s="3965">
        <f>'BİLGİ GİR'!BM180</f>
        <v>0</v>
      </c>
      <c r="AB38" s="4000">
        <f>'BİLGİ GİR'!BN180</f>
        <v>0</v>
      </c>
      <c r="AC38" s="3965">
        <f>'BİLGİ GİR'!BO180</f>
        <v>0</v>
      </c>
      <c r="AD38" s="3954">
        <f>'BİLGİ GİR'!BQ180</f>
        <v>0</v>
      </c>
      <c r="AE38" s="4001">
        <f>'BİLGİ GİR'!BP180</f>
        <v>0</v>
      </c>
      <c r="AF38" s="4000">
        <f>'BİLGİ GİR'!BR180</f>
        <v>0</v>
      </c>
      <c r="AG38" s="4002">
        <f>'BİLGİ GİR'!BS180</f>
        <v>0</v>
      </c>
      <c r="AH38" s="5252">
        <f t="shared" si="6"/>
        <v>0</v>
      </c>
      <c r="AI38" s="5189"/>
      <c r="AJ38" s="3934">
        <f>'BİLGİ GİR'!BV180</f>
        <v>0</v>
      </c>
      <c r="AK38" s="3957">
        <f>'BİLGİ GİR'!BW180</f>
        <v>0</v>
      </c>
      <c r="AL38" s="3958">
        <f>'BİLGİ GİR'!CB180+'BİLGİ GİR'!CC180</f>
        <v>0</v>
      </c>
      <c r="AM38" s="3959">
        <f>'BİLGİ GİR'!CD180+'BİLGİ GİR'!CE180</f>
        <v>0</v>
      </c>
      <c r="AN38" s="3959">
        <f>'BİLGİ GİR'!CF180+'BİLGİ GİR'!CG180</f>
        <v>0</v>
      </c>
      <c r="AO38" s="3959">
        <f>'BİLGİ GİR'!CH180+'BİLGİ GİR'!CI180</f>
        <v>0</v>
      </c>
      <c r="AP38" s="3959">
        <f>'BİLGİ GİR'!CJ180+'BİLGİ GİR'!CK180</f>
        <v>0</v>
      </c>
      <c r="AQ38" s="3959">
        <f>'BİLGİ GİR'!CL180+'BİLGİ GİR'!CM180</f>
        <v>0</v>
      </c>
      <c r="AR38" s="3960">
        <f>'BİLGİ GİR'!CN180+'BİLGİ GİR'!CO180</f>
        <v>0</v>
      </c>
      <c r="AS38" s="3961" t="str">
        <f>'BİLGİ GİR'!EB180</f>
        <v/>
      </c>
      <c r="AT38" s="3962"/>
      <c r="AU38" s="3963"/>
      <c r="AV38" s="3964">
        <f>'Gece Düş'!NI36</f>
        <v>0</v>
      </c>
      <c r="AW38" s="3965">
        <f>'Gece Düş'!NI37</f>
        <v>0</v>
      </c>
      <c r="AX38" s="2363" t="s">
        <v>70</v>
      </c>
      <c r="AY38" s="2364">
        <f>'BİLGİ GİR'!CV182</f>
        <v>0</v>
      </c>
      <c r="AZ38" s="2365">
        <f>'BİLGİ GİR'!CW182</f>
        <v>0</v>
      </c>
      <c r="BA38" s="2365">
        <f>'BİLGİ GİR'!CX182</f>
        <v>0</v>
      </c>
      <c r="BB38" s="2365">
        <f>'BİLGİ GİR'!CY182</f>
        <v>0</v>
      </c>
      <c r="BC38" s="2365">
        <f>'BİLGİ GİR'!CZ182</f>
        <v>0</v>
      </c>
      <c r="BD38" s="2365">
        <f>'BİLGİ GİR'!DA182</f>
        <v>0</v>
      </c>
      <c r="BE38" s="2366">
        <f>'BİLGİ GİR'!DB182</f>
        <v>0</v>
      </c>
      <c r="BF38" s="2629">
        <f>'BİLGİ GİR'!DC182</f>
        <v>0</v>
      </c>
      <c r="BH38" s="5186"/>
      <c r="BI38" s="1795"/>
      <c r="BK38" s="2634"/>
      <c r="BL38" s="3901" t="str">
        <f t="shared" ca="1" si="2"/>
        <v/>
      </c>
      <c r="BM38" s="3910" t="str">
        <f t="shared" ca="1" si="4"/>
        <v/>
      </c>
      <c r="BN38" s="3911" t="str">
        <f t="shared" ca="1" si="5"/>
        <v xml:space="preserve">- </v>
      </c>
      <c r="BO38" s="3906"/>
      <c r="BP38" s="3906"/>
      <c r="BQ38" s="3906"/>
      <c r="BR38" s="3906"/>
      <c r="BS38" s="3906"/>
      <c r="BT38" s="3904"/>
      <c r="BU38" s="3904"/>
      <c r="BW38" s="2634"/>
      <c r="BX38" s="2634"/>
      <c r="BY38" s="2634"/>
      <c r="BZ38" s="2634"/>
      <c r="CA38" s="2634"/>
      <c r="CB38" s="2634"/>
    </row>
    <row r="39" spans="2:80" s="1649" customFormat="1" ht="8.25" customHeight="1">
      <c r="B39" s="5319"/>
      <c r="C39" s="5277">
        <f>'BİLGİ GİR'!F181</f>
        <v>0</v>
      </c>
      <c r="D39" s="5278"/>
      <c r="E39" s="5278"/>
      <c r="F39" s="5278"/>
      <c r="G39" s="5279"/>
      <c r="H39" s="2621">
        <f>'BİLGİ GİR'!K181</f>
        <v>0</v>
      </c>
      <c r="I39" s="2622">
        <f>'BİLGİ GİR'!L181</f>
        <v>0</v>
      </c>
      <c r="J39" s="5291">
        <f>IF('BİLGİ GİR'!W181="",'BİLGİ GİR'!M181,('BİLGİ GİR'!M181))</f>
        <v>0</v>
      </c>
      <c r="K39" s="5292"/>
      <c r="L39" s="5292"/>
      <c r="M39" s="5292"/>
      <c r="N39" s="5292"/>
      <c r="O39" s="5292"/>
      <c r="P39" s="5292"/>
      <c r="Q39" s="5292"/>
      <c r="R39" s="5293"/>
      <c r="S39" s="5275">
        <f>'BİLGİ GİR'!AA181</f>
        <v>0</v>
      </c>
      <c r="T39" s="5276"/>
      <c r="U39" s="5253">
        <f>'BİLGİ GİR'!AB181</f>
        <v>0</v>
      </c>
      <c r="V39" s="5189"/>
      <c r="W39" s="3998">
        <f>'BİLGİ GİR'!BI181</f>
        <v>0</v>
      </c>
      <c r="X39" s="3999">
        <f>'BİLGİ GİR'!BJ181</f>
        <v>0</v>
      </c>
      <c r="Y39" s="3958">
        <f>'BİLGİ GİR'!BK181</f>
        <v>0</v>
      </c>
      <c r="Z39" s="3963">
        <f>'BİLGİ GİR'!BL181</f>
        <v>0</v>
      </c>
      <c r="AA39" s="3965">
        <f>'BİLGİ GİR'!BM181</f>
        <v>0</v>
      </c>
      <c r="AB39" s="4000">
        <f>'BİLGİ GİR'!BN181</f>
        <v>0</v>
      </c>
      <c r="AC39" s="3965">
        <f>'BİLGİ GİR'!BO181</f>
        <v>0</v>
      </c>
      <c r="AD39" s="3954">
        <f>'BİLGİ GİR'!BQ181</f>
        <v>0</v>
      </c>
      <c r="AE39" s="4001">
        <f>'BİLGİ GİR'!BP181</f>
        <v>0</v>
      </c>
      <c r="AF39" s="4000">
        <f>'BİLGİ GİR'!BR181</f>
        <v>0</v>
      </c>
      <c r="AG39" s="4002">
        <f>'BİLGİ GİR'!BS181</f>
        <v>0</v>
      </c>
      <c r="AH39" s="5252">
        <f t="shared" si="6"/>
        <v>0</v>
      </c>
      <c r="AI39" s="5189"/>
      <c r="AJ39" s="3934">
        <f>'BİLGİ GİR'!BV181</f>
        <v>0</v>
      </c>
      <c r="AK39" s="3957">
        <f>'BİLGİ GİR'!BW181</f>
        <v>0</v>
      </c>
      <c r="AL39" s="3958">
        <f>'BİLGİ GİR'!CB181+'BİLGİ GİR'!CC181</f>
        <v>0</v>
      </c>
      <c r="AM39" s="3959">
        <f>'BİLGİ GİR'!CD181+'BİLGİ GİR'!CE181</f>
        <v>0</v>
      </c>
      <c r="AN39" s="3959">
        <f>'BİLGİ GİR'!CF181+'BİLGİ GİR'!CG181</f>
        <v>0</v>
      </c>
      <c r="AO39" s="3959">
        <f>'BİLGİ GİR'!CH181+'BİLGİ GİR'!CI181</f>
        <v>0</v>
      </c>
      <c r="AP39" s="3959">
        <f>'BİLGİ GİR'!CJ181+'BİLGİ GİR'!CK181</f>
        <v>0</v>
      </c>
      <c r="AQ39" s="3959">
        <f>'BİLGİ GİR'!CL181+'BİLGİ GİR'!CM181</f>
        <v>0</v>
      </c>
      <c r="AR39" s="3960">
        <f>'BİLGİ GİR'!CN181+'BİLGİ GİR'!CO181</f>
        <v>0</v>
      </c>
      <c r="AS39" s="3961" t="str">
        <f>'BİLGİ GİR'!EB181</f>
        <v/>
      </c>
      <c r="AT39" s="3962"/>
      <c r="AU39" s="3963"/>
      <c r="AV39" s="3964">
        <f>'Gece Düş'!NI38</f>
        <v>0</v>
      </c>
      <c r="AW39" s="3965">
        <f>'Gece Düş'!NI39</f>
        <v>0</v>
      </c>
      <c r="AX39" s="2355" t="s">
        <v>110</v>
      </c>
      <c r="AY39" s="2367">
        <f>'BİLGİ GİR'!CV189</f>
        <v>0</v>
      </c>
      <c r="AZ39" s="2352">
        <f>'BİLGİ GİR'!CW189</f>
        <v>0</v>
      </c>
      <c r="BA39" s="2352">
        <f>'BİLGİ GİR'!CX189</f>
        <v>0</v>
      </c>
      <c r="BB39" s="2352">
        <f>'BİLGİ GİR'!CY189</f>
        <v>0</v>
      </c>
      <c r="BC39" s="2352">
        <f>'BİLGİ GİR'!CZ189</f>
        <v>0</v>
      </c>
      <c r="BD39" s="2352">
        <f>'BİLGİ GİR'!DA189</f>
        <v>0</v>
      </c>
      <c r="BE39" s="2353">
        <f>'BİLGİ GİR'!DB189</f>
        <v>0</v>
      </c>
      <c r="BF39" s="2356">
        <f>'BİLGİ GİR'!DC189</f>
        <v>0</v>
      </c>
      <c r="BH39" s="5186"/>
      <c r="BI39" s="1795"/>
      <c r="BK39" s="2634"/>
      <c r="BL39" s="3901" t="str">
        <f t="shared" ca="1" si="2"/>
        <v/>
      </c>
      <c r="BM39" s="3910" t="str">
        <f t="shared" ref="BM39:BN39" ca="1" si="7">AL72</f>
        <v/>
      </c>
      <c r="BN39" s="3911" t="str">
        <f t="shared" ca="1" si="7"/>
        <v xml:space="preserve">- </v>
      </c>
      <c r="BO39" s="3906"/>
      <c r="BP39" s="3906"/>
      <c r="BQ39" s="3906"/>
      <c r="BR39" s="3906"/>
      <c r="BS39" s="3906"/>
      <c r="BT39" s="3912"/>
      <c r="BU39" s="3912"/>
      <c r="BW39" s="3898"/>
      <c r="BX39" s="3898"/>
      <c r="BY39" s="3898"/>
      <c r="BZ39" s="3898"/>
      <c r="CA39" s="3898"/>
      <c r="CB39" s="3898"/>
    </row>
    <row r="40" spans="2:80" s="1649" customFormat="1" ht="8.25" customHeight="1" thickBot="1">
      <c r="B40" s="5319"/>
      <c r="C40" s="5332">
        <f>'BİLGİ GİR'!F182</f>
        <v>0</v>
      </c>
      <c r="D40" s="5333"/>
      <c r="E40" s="5333"/>
      <c r="F40" s="5333"/>
      <c r="G40" s="5334"/>
      <c r="H40" s="3838">
        <f>'BİLGİ GİR'!K182</f>
        <v>0</v>
      </c>
      <c r="I40" s="3839">
        <f>'BİLGİ GİR'!L182</f>
        <v>0</v>
      </c>
      <c r="J40" s="5329">
        <f>IF('BİLGİ GİR'!W182="",'BİLGİ GİR'!M182,('BİLGİ GİR'!M182))</f>
        <v>0</v>
      </c>
      <c r="K40" s="5330"/>
      <c r="L40" s="5330"/>
      <c r="M40" s="5330"/>
      <c r="N40" s="5330"/>
      <c r="O40" s="5330"/>
      <c r="P40" s="5330"/>
      <c r="Q40" s="5330"/>
      <c r="R40" s="5331"/>
      <c r="S40" s="5303">
        <f>'BİLGİ GİR'!AA182</f>
        <v>0</v>
      </c>
      <c r="T40" s="5304"/>
      <c r="U40" s="5321">
        <f>'BİLGİ GİR'!AB182</f>
        <v>0</v>
      </c>
      <c r="V40" s="5274"/>
      <c r="W40" s="4003">
        <f>'BİLGİ GİR'!BI182</f>
        <v>0</v>
      </c>
      <c r="X40" s="4004">
        <f>'BİLGİ GİR'!BJ182</f>
        <v>0</v>
      </c>
      <c r="Y40" s="4005">
        <f>'BİLGİ GİR'!BK182</f>
        <v>0</v>
      </c>
      <c r="Z40" s="4006">
        <f>'BİLGİ GİR'!BL182</f>
        <v>0</v>
      </c>
      <c r="AA40" s="4007">
        <f>'BİLGİ GİR'!BM182</f>
        <v>0</v>
      </c>
      <c r="AB40" s="4008">
        <f>'BİLGİ GİR'!BN182</f>
        <v>0</v>
      </c>
      <c r="AC40" s="4007">
        <f>'BİLGİ GİR'!BO182</f>
        <v>0</v>
      </c>
      <c r="AD40" s="4009">
        <f>'BİLGİ GİR'!BQ182</f>
        <v>0</v>
      </c>
      <c r="AE40" s="4010">
        <f>'BİLGİ GİR'!BP182</f>
        <v>0</v>
      </c>
      <c r="AF40" s="4008">
        <f>'BİLGİ GİR'!BR182</f>
        <v>0</v>
      </c>
      <c r="AG40" s="4011">
        <f>'BİLGİ GİR'!BS182</f>
        <v>0</v>
      </c>
      <c r="AH40" s="5273">
        <f t="shared" si="6"/>
        <v>0</v>
      </c>
      <c r="AI40" s="5274"/>
      <c r="AJ40" s="4012">
        <f>'BİLGİ GİR'!BV182</f>
        <v>0</v>
      </c>
      <c r="AK40" s="4013">
        <f>'BİLGİ GİR'!BW182</f>
        <v>0</v>
      </c>
      <c r="AL40" s="4005">
        <f>'BİLGİ GİR'!CB182+'BİLGİ GİR'!CC182</f>
        <v>0</v>
      </c>
      <c r="AM40" s="4014">
        <f>'BİLGİ GİR'!CD182+'BİLGİ GİR'!CE182</f>
        <v>0</v>
      </c>
      <c r="AN40" s="4014">
        <f>'BİLGİ GİR'!CF182+'BİLGİ GİR'!CG182</f>
        <v>0</v>
      </c>
      <c r="AO40" s="4014">
        <f>'BİLGİ GİR'!CH182+'BİLGİ GİR'!CI182</f>
        <v>0</v>
      </c>
      <c r="AP40" s="4014">
        <f>'BİLGİ GİR'!CJ182+'BİLGİ GİR'!CK182</f>
        <v>0</v>
      </c>
      <c r="AQ40" s="4014">
        <f>'BİLGİ GİR'!CL182+'BİLGİ GİR'!CM182</f>
        <v>0</v>
      </c>
      <c r="AR40" s="4015">
        <f>'BİLGİ GİR'!CN182+'BİLGİ GİR'!CO182</f>
        <v>0</v>
      </c>
      <c r="AS40" s="4016" t="str">
        <f>'BİLGİ GİR'!EB182</f>
        <v/>
      </c>
      <c r="AT40" s="4017"/>
      <c r="AU40" s="4006"/>
      <c r="AV40" s="4018">
        <f>'Gece Düş'!NI40</f>
        <v>0</v>
      </c>
      <c r="AW40" s="4007">
        <f>'Gece Düş'!NI41</f>
        <v>0</v>
      </c>
      <c r="AX40" s="2357" t="s">
        <v>206</v>
      </c>
      <c r="AY40" s="2368">
        <f>'BİLGİ GİR'!CV190</f>
        <v>0</v>
      </c>
      <c r="AZ40" s="2361">
        <f>'BİLGİ GİR'!CW190</f>
        <v>0</v>
      </c>
      <c r="BA40" s="2361">
        <f>'BİLGİ GİR'!CX190</f>
        <v>0</v>
      </c>
      <c r="BB40" s="2361">
        <f>'BİLGİ GİR'!CY190</f>
        <v>0</v>
      </c>
      <c r="BC40" s="2361">
        <f>'BİLGİ GİR'!CZ190</f>
        <v>0</v>
      </c>
      <c r="BD40" s="2361">
        <f>'BİLGİ GİR'!DA190</f>
        <v>0</v>
      </c>
      <c r="BE40" s="2362">
        <f>'BİLGİ GİR'!DB190</f>
        <v>0</v>
      </c>
      <c r="BF40" s="2358">
        <f>'BİLGİ GİR'!DC190</f>
        <v>0</v>
      </c>
      <c r="BH40" s="5186"/>
      <c r="BI40" s="1795"/>
      <c r="BK40" s="2634"/>
      <c r="BL40" s="3901" t="str">
        <f t="shared" ca="1" si="2"/>
        <v/>
      </c>
      <c r="BM40" s="3910" t="str">
        <f t="shared" ref="BM40:BN40" ca="1" si="8">AL73</f>
        <v/>
      </c>
      <c r="BN40" s="3911" t="str">
        <f t="shared" ca="1" si="8"/>
        <v xml:space="preserve">- </v>
      </c>
      <c r="BO40" s="3906"/>
      <c r="BP40" s="3906"/>
      <c r="BQ40" s="3906"/>
      <c r="BR40" s="3906"/>
      <c r="BS40" s="3906"/>
      <c r="BT40" s="3904"/>
      <c r="BU40" s="3904"/>
      <c r="BW40" s="2634"/>
      <c r="BX40" s="2634"/>
      <c r="BY40" s="2634"/>
      <c r="BZ40" s="2634"/>
      <c r="CA40" s="2634"/>
      <c r="CB40" s="2634"/>
    </row>
    <row r="41" spans="2:80" s="1649" customFormat="1" ht="9.75" customHeight="1" thickBot="1">
      <c r="B41" s="5320"/>
      <c r="C41" s="5311" t="s">
        <v>31</v>
      </c>
      <c r="D41" s="5312"/>
      <c r="E41" s="5312"/>
      <c r="F41" s="5312"/>
      <c r="G41" s="5312"/>
      <c r="H41" s="5312"/>
      <c r="I41" s="5312"/>
      <c r="J41" s="5312"/>
      <c r="K41" s="5312"/>
      <c r="L41" s="5312"/>
      <c r="M41" s="5312"/>
      <c r="N41" s="5312"/>
      <c r="O41" s="5312"/>
      <c r="P41" s="5312"/>
      <c r="Q41" s="5312"/>
      <c r="R41" s="5312"/>
      <c r="S41" s="5312"/>
      <c r="T41" s="5313"/>
      <c r="U41" s="5328">
        <f>'BİLGİ GİR'!AB189</f>
        <v>0</v>
      </c>
      <c r="V41" s="5310"/>
      <c r="W41" s="3821">
        <f>'BİLGİ GİR'!BI189</f>
        <v>0</v>
      </c>
      <c r="X41" s="3822">
        <f>'BİLGİ GİR'!BJ189</f>
        <v>0</v>
      </c>
      <c r="Y41" s="3823">
        <f>'BİLGİ GİR'!BK189</f>
        <v>0</v>
      </c>
      <c r="Z41" s="3824">
        <f>'BİLGİ GİR'!BL189</f>
        <v>0</v>
      </c>
      <c r="AA41" s="3822">
        <f>'BİLGİ GİR'!BM189</f>
        <v>0</v>
      </c>
      <c r="AB41" s="3825">
        <f>'BİLGİ GİR'!BN189</f>
        <v>0</v>
      </c>
      <c r="AC41" s="3822">
        <f>'BİLGİ GİR'!BO189</f>
        <v>0</v>
      </c>
      <c r="AD41" s="3826">
        <f>'BİLGİ GİR'!BQ189</f>
        <v>0</v>
      </c>
      <c r="AE41" s="3827">
        <f>'BİLGİ GİR'!BP189</f>
        <v>0</v>
      </c>
      <c r="AF41" s="3828">
        <f>'BİLGİ GİR'!BR189</f>
        <v>0</v>
      </c>
      <c r="AG41" s="3829">
        <f>'BİLGİ GİR'!BS189</f>
        <v>0</v>
      </c>
      <c r="AH41" s="5309">
        <f>'BİLGİ GİR'!BT189</f>
        <v>0</v>
      </c>
      <c r="AI41" s="5310"/>
      <c r="AJ41" s="3821">
        <f>'BİLGİ GİR'!BV189</f>
        <v>0</v>
      </c>
      <c r="AK41" s="3830">
        <f>'BİLGİ GİR'!BW189</f>
        <v>0</v>
      </c>
      <c r="AL41" s="3831">
        <f t="shared" ref="AL41:AR41" si="9">SUM(AL28:AL40)</f>
        <v>0</v>
      </c>
      <c r="AM41" s="3832">
        <f t="shared" si="9"/>
        <v>0</v>
      </c>
      <c r="AN41" s="3832">
        <f t="shared" si="9"/>
        <v>0</v>
      </c>
      <c r="AO41" s="3832">
        <f t="shared" si="9"/>
        <v>0</v>
      </c>
      <c r="AP41" s="3832">
        <f t="shared" si="9"/>
        <v>0</v>
      </c>
      <c r="AQ41" s="3832">
        <f t="shared" si="9"/>
        <v>0</v>
      </c>
      <c r="AR41" s="3833">
        <f t="shared" si="9"/>
        <v>0</v>
      </c>
      <c r="AS41" s="3834"/>
      <c r="AT41" s="3835"/>
      <c r="AU41" s="3836"/>
      <c r="AV41" s="3837">
        <f>SUM(AV28:AV40)</f>
        <v>0</v>
      </c>
      <c r="AW41" s="3822">
        <f>SUM(AW28:AW40)</f>
        <v>0</v>
      </c>
      <c r="AX41" s="2359" t="s">
        <v>236</v>
      </c>
      <c r="AY41" s="2369">
        <f>'BİLGİ GİR'!CV191</f>
        <v>0</v>
      </c>
      <c r="AZ41" s="2370">
        <f>'BİLGİ GİR'!CW191</f>
        <v>0</v>
      </c>
      <c r="BA41" s="2370">
        <f>'BİLGİ GİR'!CX191</f>
        <v>0</v>
      </c>
      <c r="BB41" s="2370">
        <f>'BİLGİ GİR'!CY191</f>
        <v>0</v>
      </c>
      <c r="BC41" s="2370">
        <f>'BİLGİ GİR'!CZ191</f>
        <v>0</v>
      </c>
      <c r="BD41" s="2370">
        <f>'BİLGİ GİR'!DA191</f>
        <v>0</v>
      </c>
      <c r="BE41" s="2371">
        <f>'BİLGİ GİR'!DB191</f>
        <v>0</v>
      </c>
      <c r="BF41" s="2360">
        <f>'BİLGİ GİR'!DC191</f>
        <v>0</v>
      </c>
      <c r="BH41" s="5186"/>
      <c r="BI41" s="1795"/>
      <c r="BK41" s="2634"/>
      <c r="BL41" s="3901" t="str">
        <f t="shared" ca="1" si="2"/>
        <v/>
      </c>
      <c r="BM41" s="3910" t="str">
        <f t="shared" ref="BM41:BN41" ca="1" si="10">AL74</f>
        <v/>
      </c>
      <c r="BN41" s="3911" t="str">
        <f t="shared" ca="1" si="10"/>
        <v xml:space="preserve">- </v>
      </c>
      <c r="BO41" s="3906"/>
      <c r="BP41" s="3906"/>
      <c r="BQ41" s="3906"/>
      <c r="BR41" s="3906"/>
      <c r="BS41" s="3906"/>
      <c r="BT41" s="3904"/>
      <c r="BU41" s="3904"/>
      <c r="BW41" s="2634"/>
      <c r="BX41" s="2634"/>
      <c r="BY41" s="2634"/>
      <c r="BZ41" s="2634"/>
      <c r="CA41" s="2634"/>
      <c r="CB41" s="2634"/>
    </row>
    <row r="42" spans="2:80" s="1649" customFormat="1" ht="9.75" customHeight="1" thickBot="1">
      <c r="B42" s="1922"/>
      <c r="C42" s="5283" t="s">
        <v>32</v>
      </c>
      <c r="D42" s="5283"/>
      <c r="E42" s="5283"/>
      <c r="F42" s="5283"/>
      <c r="G42" s="5283"/>
      <c r="H42" s="5283"/>
      <c r="I42" s="5283"/>
      <c r="J42" s="5283"/>
      <c r="K42" s="5283"/>
      <c r="L42" s="5283"/>
      <c r="M42" s="5283"/>
      <c r="N42" s="5283"/>
      <c r="O42" s="5283"/>
      <c r="P42" s="5283"/>
      <c r="Q42" s="5283"/>
      <c r="R42" s="5283"/>
      <c r="S42" s="5283"/>
      <c r="T42" s="5283"/>
      <c r="U42" s="5391">
        <f>'BİLGİ GİR'!AB190</f>
        <v>0</v>
      </c>
      <c r="V42" s="5306"/>
      <c r="W42" s="3758">
        <f>'BİLGİ GİR'!BI190</f>
        <v>0</v>
      </c>
      <c r="X42" s="3771">
        <f>'BİLGİ GİR'!BJ190</f>
        <v>0</v>
      </c>
      <c r="Y42" s="3755">
        <f>'BİLGİ GİR'!BK190</f>
        <v>0</v>
      </c>
      <c r="Z42" s="3756">
        <f>'BİLGİ GİR'!BL190</f>
        <v>0</v>
      </c>
      <c r="AA42" s="3771">
        <f>'BİLGİ GİR'!BM190</f>
        <v>0</v>
      </c>
      <c r="AB42" s="3758">
        <f>'BİLGİ GİR'!BN190</f>
        <v>0</v>
      </c>
      <c r="AC42" s="3771">
        <f>'BİLGİ GİR'!BO190</f>
        <v>0</v>
      </c>
      <c r="AD42" s="3772">
        <f>'BİLGİ GİR'!BQ190</f>
        <v>0</v>
      </c>
      <c r="AE42" s="3426">
        <f>'BİLGİ GİR'!BP190</f>
        <v>0</v>
      </c>
      <c r="AF42" s="3758">
        <f>'BİLGİ GİR'!BR190</f>
        <v>0</v>
      </c>
      <c r="AG42" s="3773">
        <f>'BİLGİ GİR'!BS190</f>
        <v>0</v>
      </c>
      <c r="AH42" s="5305">
        <f>'BİLGİ GİR'!BT190</f>
        <v>0</v>
      </c>
      <c r="AI42" s="5306"/>
      <c r="AJ42" s="3764">
        <f>'BİLGİ GİR'!BV190</f>
        <v>0</v>
      </c>
      <c r="AK42" s="3774">
        <f>'BİLGİ GİR'!BW190</f>
        <v>0</v>
      </c>
      <c r="AL42" s="3755">
        <f t="shared" ref="AL42:AR42" si="11">AL27+AL41</f>
        <v>0</v>
      </c>
      <c r="AM42" s="3775">
        <f t="shared" si="11"/>
        <v>0</v>
      </c>
      <c r="AN42" s="3775">
        <f t="shared" si="11"/>
        <v>0</v>
      </c>
      <c r="AO42" s="3775">
        <f t="shared" si="11"/>
        <v>0</v>
      </c>
      <c r="AP42" s="3775">
        <f t="shared" si="11"/>
        <v>0</v>
      </c>
      <c r="AQ42" s="3775">
        <f t="shared" si="11"/>
        <v>0</v>
      </c>
      <c r="AR42" s="3776">
        <f t="shared" si="11"/>
        <v>0</v>
      </c>
      <c r="AS42" s="3426"/>
      <c r="AT42" s="3777"/>
      <c r="AU42" s="3756"/>
      <c r="AV42" s="3764">
        <f>AV27+AV41</f>
        <v>0</v>
      </c>
      <c r="AW42" s="3771">
        <f>AW27+AW41</f>
        <v>0</v>
      </c>
      <c r="AX42" s="2502" t="s">
        <v>7</v>
      </c>
      <c r="AY42" s="2133">
        <f>'BİLGİ GİR'!CV192</f>
        <v>0</v>
      </c>
      <c r="AZ42" s="2131">
        <f>'BİLGİ GİR'!CW192</f>
        <v>0</v>
      </c>
      <c r="BA42" s="2131">
        <f>'BİLGİ GİR'!CX192</f>
        <v>0</v>
      </c>
      <c r="BB42" s="2131">
        <f>'BİLGİ GİR'!CY192</f>
        <v>0</v>
      </c>
      <c r="BC42" s="2131">
        <f>'BİLGİ GİR'!CZ192</f>
        <v>0</v>
      </c>
      <c r="BD42" s="2131">
        <f>'BİLGİ GİR'!DA192</f>
        <v>0</v>
      </c>
      <c r="BE42" s="2132">
        <f>'BİLGİ GİR'!DB192</f>
        <v>0</v>
      </c>
      <c r="BF42" s="2354">
        <f>'BİLGİ GİR'!DC192</f>
        <v>0</v>
      </c>
      <c r="BH42" s="5186"/>
      <c r="BI42" s="1795"/>
      <c r="BL42" s="3901" t="str">
        <f t="shared" ca="1" si="2"/>
        <v/>
      </c>
      <c r="BM42" s="3910" t="str">
        <f t="shared" ref="BM42:BN42" ca="1" si="12">AL75</f>
        <v/>
      </c>
      <c r="BN42" s="3911" t="str">
        <f t="shared" ca="1" si="12"/>
        <v xml:space="preserve">- </v>
      </c>
      <c r="BO42" s="3906"/>
      <c r="BP42" s="3906"/>
      <c r="BQ42" s="3906"/>
      <c r="BR42" s="3906"/>
      <c r="BS42" s="3906"/>
      <c r="BT42" s="3904"/>
      <c r="BU42" s="3904"/>
    </row>
    <row r="43" spans="2:80" ht="10.5" customHeight="1" thickBot="1">
      <c r="B43" s="5294" t="s">
        <v>50</v>
      </c>
      <c r="C43" s="5284" t="s">
        <v>37</v>
      </c>
      <c r="D43" s="5285"/>
      <c r="E43" s="5307" t="s">
        <v>33</v>
      </c>
      <c r="F43" s="5308"/>
      <c r="G43" s="5308"/>
      <c r="H43" s="5308"/>
      <c r="I43" s="5308"/>
      <c r="J43" s="5308"/>
      <c r="K43" s="5308"/>
      <c r="L43" s="3427"/>
      <c r="M43" s="5288" t="s">
        <v>34</v>
      </c>
      <c r="N43" s="5289"/>
      <c r="O43" s="5289"/>
      <c r="P43" s="5289"/>
      <c r="Q43" s="5289"/>
      <c r="R43" s="5289"/>
      <c r="S43" s="5289"/>
      <c r="T43" s="5290"/>
      <c r="U43" s="5395" t="s">
        <v>240</v>
      </c>
      <c r="V43" s="5396"/>
      <c r="W43" s="5396"/>
      <c r="X43" s="5396"/>
      <c r="Y43" s="5396"/>
      <c r="Z43" s="5396"/>
      <c r="AA43" s="5396"/>
      <c r="AB43" s="5397"/>
      <c r="AC43" s="5400" t="s">
        <v>35</v>
      </c>
      <c r="AD43" s="5289"/>
      <c r="AE43" s="5289"/>
      <c r="AF43" s="5289"/>
      <c r="AG43" s="5289"/>
      <c r="AH43" s="5289"/>
      <c r="AI43" s="5289"/>
      <c r="AJ43" s="5401"/>
      <c r="AK43" s="5307" t="s">
        <v>36</v>
      </c>
      <c r="AL43" s="5308"/>
      <c r="AM43" s="5308"/>
      <c r="AN43" s="5308"/>
      <c r="AO43" s="5308"/>
      <c r="AP43" s="5308"/>
      <c r="AQ43" s="5308"/>
      <c r="AR43" s="5398"/>
      <c r="AS43" s="5402" t="s">
        <v>203</v>
      </c>
      <c r="AT43" s="5229" t="s">
        <v>113</v>
      </c>
      <c r="AU43" s="1842"/>
      <c r="AV43" s="5404">
        <f>SUM(AV42+AW42)</f>
        <v>0</v>
      </c>
      <c r="AW43" s="5405"/>
      <c r="AX43" s="3395"/>
      <c r="AY43" s="5280" t="str">
        <f>'BİLGİ GİR'!CS194</f>
        <v/>
      </c>
      <c r="AZ43" s="5280"/>
      <c r="BA43" s="5280"/>
      <c r="BB43" s="5280"/>
      <c r="BC43" s="5280"/>
      <c r="BD43" s="5280"/>
      <c r="BE43" s="5280"/>
      <c r="BF43" s="5280"/>
      <c r="BG43" s="5280"/>
      <c r="BH43" s="5280"/>
      <c r="BI43" s="3396"/>
      <c r="BJ43" s="3396"/>
      <c r="BK43" s="3396"/>
      <c r="BL43" s="3901" t="str">
        <f t="shared" ca="1" si="2"/>
        <v/>
      </c>
      <c r="BM43" s="3910" t="str">
        <f t="shared" ref="BM43" ca="1" si="13">AL76</f>
        <v/>
      </c>
      <c r="BN43" s="3911" t="str">
        <f ca="1">AM76</f>
        <v xml:space="preserve">- </v>
      </c>
      <c r="BO43" s="3913"/>
      <c r="BP43" s="3913"/>
      <c r="BQ43" s="3913"/>
      <c r="BR43" s="3913"/>
      <c r="BS43" s="3913"/>
      <c r="BT43" s="3913"/>
      <c r="BU43" s="3913"/>
    </row>
    <row r="44" spans="2:80" s="1652" customFormat="1" ht="43.5" customHeight="1" thickBot="1">
      <c r="B44" s="5295"/>
      <c r="C44" s="5286"/>
      <c r="D44" s="5287"/>
      <c r="E44" s="3656" t="str">
        <f>'BİLGİ GİR'!H195</f>
        <v>EĞİTİM FAK.</v>
      </c>
      <c r="F44" s="3657" t="str">
        <f>'BİLGİ GİR'!I195</f>
        <v>FEN EDEBİYAT FAK.</v>
      </c>
      <c r="G44" s="3657" t="str">
        <f>'BİLGİ GİR'!J195</f>
        <v>İLAHİYAT FAK.</v>
      </c>
      <c r="H44" s="3657" t="str">
        <f>'BİLGİ GİR'!K195</f>
        <v>SAĞLIK BİL. FAK.</v>
      </c>
      <c r="I44" s="3657" t="str">
        <f>'BİLGİ GİR'!L195</f>
        <v>MİMARLIK FAK.</v>
      </c>
      <c r="J44" s="3658" t="str">
        <f>'BİLGİ GİR'!M195</f>
        <v>ZİRAAT FAK.</v>
      </c>
      <c r="K44" s="3659" t="s">
        <v>105</v>
      </c>
      <c r="L44" s="3660" t="s">
        <v>0</v>
      </c>
      <c r="M44" s="3661" t="str">
        <f t="shared" ref="M44:R44" si="14">E44</f>
        <v>EĞİTİM FAK.</v>
      </c>
      <c r="N44" s="3662" t="str">
        <f t="shared" si="14"/>
        <v>FEN EDEBİYAT FAK.</v>
      </c>
      <c r="O44" s="3662" t="str">
        <f t="shared" si="14"/>
        <v>İLAHİYAT FAK.</v>
      </c>
      <c r="P44" s="3662" t="str">
        <f t="shared" si="14"/>
        <v>SAĞLIK BİL. FAK.</v>
      </c>
      <c r="Q44" s="3662" t="str">
        <f t="shared" si="14"/>
        <v>MİMARLIK FAK.</v>
      </c>
      <c r="R44" s="3663" t="str">
        <f t="shared" si="14"/>
        <v>ZİRAAT FAK.</v>
      </c>
      <c r="S44" s="3659" t="s">
        <v>66</v>
      </c>
      <c r="T44" s="3660" t="s">
        <v>0</v>
      </c>
      <c r="U44" s="3661" t="str">
        <f>'BİLGİ GİR'!AA195</f>
        <v>EĞİTİM FAK.</v>
      </c>
      <c r="V44" s="3662" t="str">
        <f>'BİLGİ GİR'!AB195</f>
        <v>FEN EDEBİYAT FAK.</v>
      </c>
      <c r="W44" s="3662" t="str">
        <f>'BİLGİ GİR'!AC195</f>
        <v>İLAHİYAT FAK.</v>
      </c>
      <c r="X44" s="3662" t="str">
        <f>'BİLGİ GİR'!AD195</f>
        <v>SAĞLIK BİL. FAK.</v>
      </c>
      <c r="Y44" s="3662" t="str">
        <f>'BİLGİ GİR'!AF195</f>
        <v>MİMARLIK FAK.</v>
      </c>
      <c r="Z44" s="3663" t="str">
        <f>'BİLGİ GİR'!BH195</f>
        <v>ZİRAAT FAK.</v>
      </c>
      <c r="AA44" s="3659" t="s">
        <v>105</v>
      </c>
      <c r="AB44" s="3660" t="s">
        <v>0</v>
      </c>
      <c r="AC44" s="3664" t="str">
        <f t="shared" ref="AC44:AH44" si="15">E44</f>
        <v>EĞİTİM FAK.</v>
      </c>
      <c r="AD44" s="3662" t="str">
        <f t="shared" si="15"/>
        <v>FEN EDEBİYAT FAK.</v>
      </c>
      <c r="AE44" s="3662" t="str">
        <f t="shared" si="15"/>
        <v>İLAHİYAT FAK.</v>
      </c>
      <c r="AF44" s="3662" t="str">
        <f t="shared" si="15"/>
        <v>SAĞLIK BİL. FAK.</v>
      </c>
      <c r="AG44" s="3662" t="str">
        <f t="shared" si="15"/>
        <v>MİMARLIK FAK.</v>
      </c>
      <c r="AH44" s="3663" t="str">
        <f t="shared" si="15"/>
        <v>ZİRAAT FAK.</v>
      </c>
      <c r="AI44" s="3659" t="s">
        <v>66</v>
      </c>
      <c r="AJ44" s="3665" t="s">
        <v>0</v>
      </c>
      <c r="AK44" s="3661" t="str">
        <f t="shared" ref="AK44:AP44" si="16">E44</f>
        <v>EĞİTİM FAK.</v>
      </c>
      <c r="AL44" s="3662" t="str">
        <f t="shared" si="16"/>
        <v>FEN EDEBİYAT FAK.</v>
      </c>
      <c r="AM44" s="3662" t="str">
        <f t="shared" si="16"/>
        <v>İLAHİYAT FAK.</v>
      </c>
      <c r="AN44" s="3662" t="str">
        <f t="shared" si="16"/>
        <v>SAĞLIK BİL. FAK.</v>
      </c>
      <c r="AO44" s="3662" t="str">
        <f t="shared" si="16"/>
        <v>MİMARLIK FAK.</v>
      </c>
      <c r="AP44" s="3663" t="str">
        <f t="shared" si="16"/>
        <v>ZİRAAT FAK.</v>
      </c>
      <c r="AQ44" s="3659" t="s">
        <v>106</v>
      </c>
      <c r="AR44" s="3660" t="s">
        <v>0</v>
      </c>
      <c r="AS44" s="5403"/>
      <c r="AT44" s="5230"/>
      <c r="AV44" s="5393" t="s">
        <v>288</v>
      </c>
      <c r="AW44" s="5393"/>
      <c r="AX44" s="5393"/>
      <c r="AY44" s="5393"/>
      <c r="AZ44" s="5393"/>
      <c r="BA44" s="5399" t="str">
        <f>IF(('BİLGİ GİR'!CS195)="",AY43,('BİLGİ GİR'!CS195))</f>
        <v/>
      </c>
      <c r="BB44" s="5399"/>
      <c r="BC44" s="5399"/>
      <c r="BD44" s="5399"/>
      <c r="BE44" s="5399"/>
      <c r="BF44" s="5399"/>
      <c r="BG44" s="5399"/>
      <c r="BH44" s="5399"/>
      <c r="BI44" s="5399"/>
      <c r="BJ44" s="5399"/>
      <c r="BK44" s="5399"/>
    </row>
    <row r="45" spans="2:80" s="1649" customFormat="1" ht="9" customHeight="1">
      <c r="B45" s="5295"/>
      <c r="C45" s="5301">
        <v>1</v>
      </c>
      <c r="D45" s="3475" t="s">
        <v>7</v>
      </c>
      <c r="E45" s="3478">
        <f>'Gündüz Düş'!DJ51-'Gündüz Düş'!EF51-'Gündüz Düş'!FR51-'Gündüz Düş'!EZ51</f>
        <v>0</v>
      </c>
      <c r="F45" s="3479">
        <f>'Gündüz Düş'!DK51-'Gündüz Düş'!EG51-'Gündüz Düş'!FS51-'Gündüz Düş'!FA51</f>
        <v>0</v>
      </c>
      <c r="G45" s="3479">
        <f>'Gündüz Düş'!DL51-'Gündüz Düş'!EH51-'Gündüz Düş'!FT51-'Gündüz Düş'!FB51</f>
        <v>0</v>
      </c>
      <c r="H45" s="3479">
        <f>'Gündüz Düş'!DM51-'Gündüz Düş'!EI51-'Gündüz Düş'!FU51-'Gündüz Düş'!FC51</f>
        <v>0</v>
      </c>
      <c r="I45" s="3479">
        <f>'Gündüz Düş'!DN51-'Gündüz Düş'!EJ51-'Gündüz Düş'!FV51-'Gündüz Düş'!FD51</f>
        <v>0</v>
      </c>
      <c r="J45" s="3480">
        <f>'Gündüz Düş'!DO51-'Gündüz Düş'!EK51-'Gündüz Düş'!FW51-'Gündüz Düş'!FE51</f>
        <v>0</v>
      </c>
      <c r="K45" s="3476">
        <f>SUM(E45:J45)</f>
        <v>0</v>
      </c>
      <c r="L45" s="5237">
        <f>K45+K46</f>
        <v>0</v>
      </c>
      <c r="M45" s="3478">
        <f>IF('Gündüz Düş'!$EI$47=1,('Gündüz Düş'!EF51+'Gündüz Düş'!EZ51),0)</f>
        <v>0</v>
      </c>
      <c r="N45" s="3479">
        <f>IF('Gündüz Düş'!$EI$47=1,('Gündüz Düş'!EG51+'Gündüz Düş'!FA51),0)</f>
        <v>0</v>
      </c>
      <c r="O45" s="3479">
        <f>IF('Gündüz Düş'!$EI$47=1,('Gündüz Düş'!EH51+'Gündüz Düş'!FB51),0)</f>
        <v>0</v>
      </c>
      <c r="P45" s="3479">
        <f>IF('Gündüz Düş'!$EI$47=1,('Gündüz Düş'!EI51+'Gündüz Düş'!FC51),0)</f>
        <v>0</v>
      </c>
      <c r="Q45" s="3479">
        <f>IF('Gündüz Düş'!$EI$47=1,('Gündüz Düş'!EJ51+'Gündüz Düş'!FD51),0)</f>
        <v>0</v>
      </c>
      <c r="R45" s="3480">
        <f>IF('Gündüz Düş'!$EI$47=1,('Gündüz Düş'!EK51+'Gündüz Düş'!FE51),0)</f>
        <v>0</v>
      </c>
      <c r="S45" s="3476">
        <f>SUM(M45:R45)</f>
        <v>0</v>
      </c>
      <c r="T45" s="5237">
        <f>S45+S46</f>
        <v>0</v>
      </c>
      <c r="U45" s="3478">
        <f>'Gece Düş'!CR51</f>
        <v>0</v>
      </c>
      <c r="V45" s="3479">
        <f>'Gece Düş'!CS51</f>
        <v>0</v>
      </c>
      <c r="W45" s="3479">
        <f>'Gece Düş'!CT51</f>
        <v>0</v>
      </c>
      <c r="X45" s="3479">
        <f>'Gece Düş'!CU51</f>
        <v>0</v>
      </c>
      <c r="Y45" s="3479">
        <f>'Gece Düş'!CV51</f>
        <v>0</v>
      </c>
      <c r="Z45" s="3480">
        <f>'Gece Düş'!CW51</f>
        <v>0</v>
      </c>
      <c r="AA45" s="3476">
        <f t="shared" ref="AA45:AA54" si="17">SUM(U45:Z45)</f>
        <v>0</v>
      </c>
      <c r="AB45" s="5237">
        <f>AA45+AA46</f>
        <v>0</v>
      </c>
      <c r="AC45" s="3490">
        <f>'Gece Düş'!EE51</f>
        <v>0</v>
      </c>
      <c r="AD45" s="3479">
        <f>'Gece Düş'!EF51</f>
        <v>0</v>
      </c>
      <c r="AE45" s="3479">
        <f>'Gece Düş'!EG51</f>
        <v>0</v>
      </c>
      <c r="AF45" s="3479">
        <f>'Gece Düş'!EH51</f>
        <v>0</v>
      </c>
      <c r="AG45" s="3479">
        <f>'Gece Düş'!EI51</f>
        <v>0</v>
      </c>
      <c r="AH45" s="3480">
        <f>'Gece Düş'!EJ51</f>
        <v>0</v>
      </c>
      <c r="AI45" s="3476">
        <f>SUM(AC45:AH45)</f>
        <v>0</v>
      </c>
      <c r="AJ45" s="5235">
        <f>AI45+AI46</f>
        <v>0</v>
      </c>
      <c r="AK45" s="3478">
        <f>'Gece Düş'!EY51-'Gece Düş'!FR51</f>
        <v>0</v>
      </c>
      <c r="AL45" s="3479">
        <f>'Gece Düş'!EZ51-'Gece Düş'!FS51</f>
        <v>0</v>
      </c>
      <c r="AM45" s="3479">
        <f>'Gece Düş'!FA51-'Gece Düş'!FT51</f>
        <v>0</v>
      </c>
      <c r="AN45" s="3479">
        <f>'Gece Düş'!FB51-'Gece Düş'!FU51</f>
        <v>0</v>
      </c>
      <c r="AO45" s="3479">
        <f>'Gece Düş'!FC51-'Gece Düş'!FV51</f>
        <v>0</v>
      </c>
      <c r="AP45" s="3480">
        <f>'Gece Düş'!FD51-'Gece Düş'!FW51</f>
        <v>0</v>
      </c>
      <c r="AQ45" s="3476">
        <f>SUM(AK45:AP45)</f>
        <v>0</v>
      </c>
      <c r="AR45" s="5237">
        <f>AQ45+AQ46</f>
        <v>0</v>
      </c>
      <c r="AS45" s="3840">
        <f t="shared" ref="AS45:AS54" si="18">K45+AA45+S45+AI45+AQ45</f>
        <v>0</v>
      </c>
      <c r="AT45" s="5171">
        <f>AS45+AS46</f>
        <v>0</v>
      </c>
      <c r="AU45" s="2673"/>
      <c r="AV45" s="2671"/>
      <c r="AW45" s="2671"/>
      <c r="AX45" s="2671"/>
      <c r="AY45" s="2671"/>
      <c r="AZ45" s="2670"/>
      <c r="BA45" s="2672"/>
      <c r="BB45" s="2669"/>
      <c r="BC45" s="2669"/>
      <c r="BD45" s="2669"/>
      <c r="BE45" s="2669"/>
      <c r="BF45" s="2668"/>
      <c r="BG45" s="2668"/>
      <c r="BH45" s="2668"/>
      <c r="BI45" s="2668"/>
      <c r="BJ45" s="2668"/>
      <c r="BK45" s="2668"/>
    </row>
    <row r="46" spans="2:80" s="1649" customFormat="1" ht="9" customHeight="1">
      <c r="B46" s="5295"/>
      <c r="C46" s="5302"/>
      <c r="D46" s="1847" t="s">
        <v>8</v>
      </c>
      <c r="E46" s="3481">
        <f>'Gündüz Düş'!DJ52-'Gündüz Düş'!EF52-'Gündüz Düş'!FR52-'Gündüz Düş'!EZ52</f>
        <v>0</v>
      </c>
      <c r="F46" s="3482">
        <f>'Gündüz Düş'!DK52-'Gündüz Düş'!EG52-'Gündüz Düş'!FS52-'Gündüz Düş'!FA52</f>
        <v>0</v>
      </c>
      <c r="G46" s="3482">
        <f>'Gündüz Düş'!DL52-'Gündüz Düş'!EH52-'Gündüz Düş'!FT52-'Gündüz Düş'!FB52</f>
        <v>0</v>
      </c>
      <c r="H46" s="3482">
        <f>'Gündüz Düş'!DM52-'Gündüz Düş'!EI52-'Gündüz Düş'!FU52-'Gündüz Düş'!FC52</f>
        <v>0</v>
      </c>
      <c r="I46" s="3482">
        <f>'Gündüz Düş'!DN52-'Gündüz Düş'!EJ52-'Gündüz Düş'!FV52-'Gündüz Düş'!FD52</f>
        <v>0</v>
      </c>
      <c r="J46" s="3483">
        <f>'Gündüz Düş'!DO52-'Gündüz Düş'!EK52-'Gündüz Düş'!FW52-'Gündüz Düş'!FE52</f>
        <v>0</v>
      </c>
      <c r="K46" s="1834">
        <f>SUM(E46:J46)</f>
        <v>0</v>
      </c>
      <c r="L46" s="5177"/>
      <c r="M46" s="3481">
        <f>IF('Gündüz Düş'!$EI$47=1,('Gündüz Düş'!EF52+'Gündüz Düş'!EZ52),0)</f>
        <v>0</v>
      </c>
      <c r="N46" s="3482">
        <f>IF('Gündüz Düş'!$EI$47=1,('Gündüz Düş'!EG52+'Gündüz Düş'!FA52),0)</f>
        <v>0</v>
      </c>
      <c r="O46" s="3482">
        <f>IF('Gündüz Düş'!$EI$47=1,('Gündüz Düş'!EH52+'Gündüz Düş'!FB52),0)</f>
        <v>0</v>
      </c>
      <c r="P46" s="3482">
        <f>IF('Gündüz Düş'!$EI$47=1,('Gündüz Düş'!EI52+'Gündüz Düş'!FC52),0)</f>
        <v>0</v>
      </c>
      <c r="Q46" s="3482">
        <f>IF('Gündüz Düş'!$EI$47=1,('Gündüz Düş'!EJ52+'Gündüz Düş'!FD52),0)</f>
        <v>0</v>
      </c>
      <c r="R46" s="3483">
        <f>IF('Gündüz Düş'!$EI$47=1,('Gündüz Düş'!EK52+'Gündüz Düş'!FE52),0)</f>
        <v>0</v>
      </c>
      <c r="S46" s="1834">
        <f>SUM(M46:R46)</f>
        <v>0</v>
      </c>
      <c r="T46" s="5177"/>
      <c r="U46" s="3481">
        <f>'Gece Düş'!CR52</f>
        <v>0</v>
      </c>
      <c r="V46" s="3482">
        <f>'Gece Düş'!CS52</f>
        <v>0</v>
      </c>
      <c r="W46" s="3482">
        <f>'Gece Düş'!CT52</f>
        <v>0</v>
      </c>
      <c r="X46" s="3482">
        <f>'Gece Düş'!CU52</f>
        <v>0</v>
      </c>
      <c r="Y46" s="3482">
        <f>'Gece Düş'!CV52</f>
        <v>0</v>
      </c>
      <c r="Z46" s="3483">
        <f>'Gece Düş'!CW52</f>
        <v>0</v>
      </c>
      <c r="AA46" s="1834">
        <f t="shared" si="17"/>
        <v>0</v>
      </c>
      <c r="AB46" s="5177"/>
      <c r="AC46" s="3491">
        <f>'Gece Düş'!EE52</f>
        <v>0</v>
      </c>
      <c r="AD46" s="3482">
        <f>'Gece Düş'!EF52</f>
        <v>0</v>
      </c>
      <c r="AE46" s="3482">
        <f>'Gece Düş'!EG52</f>
        <v>0</v>
      </c>
      <c r="AF46" s="3482">
        <f>'Gece Düş'!EH52</f>
        <v>0</v>
      </c>
      <c r="AG46" s="3482">
        <f>'Gece Düş'!EI52</f>
        <v>0</v>
      </c>
      <c r="AH46" s="3483">
        <f>'Gece Düş'!EJ52</f>
        <v>0</v>
      </c>
      <c r="AI46" s="1834">
        <f>SUM(AC46:AH46)</f>
        <v>0</v>
      </c>
      <c r="AJ46" s="5236"/>
      <c r="AK46" s="3481">
        <f>'Gece Düş'!EY52-'Gece Düş'!FR52</f>
        <v>0</v>
      </c>
      <c r="AL46" s="3482">
        <f>'Gece Düş'!EZ52-'Gece Düş'!FS52</f>
        <v>0</v>
      </c>
      <c r="AM46" s="3482">
        <f>'Gece Düş'!FA52-'Gece Düş'!FT52</f>
        <v>0</v>
      </c>
      <c r="AN46" s="3482">
        <f>'Gece Düş'!FB52-'Gece Düş'!FU52</f>
        <v>0</v>
      </c>
      <c r="AO46" s="3482">
        <f>'Gece Düş'!FC52-'Gece Düş'!FV52</f>
        <v>0</v>
      </c>
      <c r="AP46" s="3483">
        <f>'Gece Düş'!FD52-'Gece Düş'!FW52</f>
        <v>0</v>
      </c>
      <c r="AQ46" s="1834">
        <f>SUM(AK46:AP46)</f>
        <v>0</v>
      </c>
      <c r="AR46" s="5177"/>
      <c r="AS46" s="3841">
        <f t="shared" si="18"/>
        <v>0</v>
      </c>
      <c r="AT46" s="5172"/>
      <c r="AU46" s="5164" t="s">
        <v>330</v>
      </c>
      <c r="AV46" s="5165"/>
      <c r="AW46" s="5165"/>
      <c r="AX46" s="5165"/>
      <c r="AY46" s="5165"/>
      <c r="AZ46" s="5161" t="s">
        <v>379</v>
      </c>
      <c r="BA46" s="5161"/>
      <c r="BB46" s="5161"/>
      <c r="BC46" s="5161"/>
      <c r="BD46" s="5161"/>
      <c r="BE46" s="5162">
        <f>'BİLGİ GİR'!CY196</f>
        <v>0</v>
      </c>
      <c r="BF46" s="5163"/>
      <c r="BG46" s="5163"/>
      <c r="BH46" s="5163"/>
      <c r="BI46" s="5163"/>
      <c r="BJ46" s="5163"/>
      <c r="BK46" s="5163"/>
      <c r="BN46" s="5160" t="str">
        <f>IF(BN47="","","ARA SINAV YÜKÜ EKLEME")</f>
        <v/>
      </c>
      <c r="BO46" s="5160"/>
      <c r="BP46" s="5160"/>
      <c r="BQ46" s="5160"/>
      <c r="BR46" s="5160"/>
      <c r="BS46" s="5160"/>
    </row>
    <row r="47" spans="2:80" s="1649" customFormat="1" ht="9" customHeight="1">
      <c r="B47" s="5295"/>
      <c r="C47" s="5390">
        <v>2</v>
      </c>
      <c r="D47" s="1846" t="s">
        <v>7</v>
      </c>
      <c r="E47" s="3484">
        <f>'Gündüz Düş'!DJ53-'Gündüz Düş'!EF53-'Gündüz Düş'!FR53-'Gündüz Düş'!EZ53</f>
        <v>0</v>
      </c>
      <c r="F47" s="3485">
        <f>'Gündüz Düş'!DK53-'Gündüz Düş'!EG53-'Gündüz Düş'!FS53-'Gündüz Düş'!FA53</f>
        <v>0</v>
      </c>
      <c r="G47" s="3485">
        <f>'Gündüz Düş'!DL53-'Gündüz Düş'!EH53-'Gündüz Düş'!FT53-'Gündüz Düş'!FB53</f>
        <v>0</v>
      </c>
      <c r="H47" s="3485">
        <f>'Gündüz Düş'!DM53-'Gündüz Düş'!EI53-'Gündüz Düş'!FU53-'Gündüz Düş'!FC53</f>
        <v>0</v>
      </c>
      <c r="I47" s="3485">
        <f>'Gündüz Düş'!DN53-'Gündüz Düş'!EJ53-'Gündüz Düş'!FV53-'Gündüz Düş'!FD53</f>
        <v>0</v>
      </c>
      <c r="J47" s="3486">
        <f>'Gündüz Düş'!DO53-'Gündüz Düş'!EK53-'Gündüz Düş'!FW53-'Gündüz Düş'!FE53</f>
        <v>0</v>
      </c>
      <c r="K47" s="1835">
        <f t="shared" ref="K47:K54" si="19">SUM(E47:J47)</f>
        <v>0</v>
      </c>
      <c r="L47" s="5173">
        <f t="shared" ref="L47" si="20">K47+K48</f>
        <v>0</v>
      </c>
      <c r="M47" s="3484">
        <f>IF('Gündüz Düş'!$EI$47=1,('Gündüz Düş'!EF53+'Gündüz Düş'!EZ53),0)</f>
        <v>0</v>
      </c>
      <c r="N47" s="3485">
        <f>IF('Gündüz Düş'!$EI$47=1,('Gündüz Düş'!EG53+'Gündüz Düş'!FA53),0)</f>
        <v>0</v>
      </c>
      <c r="O47" s="3485">
        <f>IF('Gündüz Düş'!$EI$47=1,('Gündüz Düş'!EH53+'Gündüz Düş'!FB53),0)</f>
        <v>0</v>
      </c>
      <c r="P47" s="3485">
        <f>IF('Gündüz Düş'!$EI$47=1,('Gündüz Düş'!EI53+'Gündüz Düş'!FC53),0)</f>
        <v>0</v>
      </c>
      <c r="Q47" s="3485">
        <f>IF('Gündüz Düş'!$EI$47=1,('Gündüz Düş'!EJ53+'Gündüz Düş'!FD53),0)</f>
        <v>0</v>
      </c>
      <c r="R47" s="3486">
        <f>IF('Gündüz Düş'!$EI$47=1,('Gündüz Düş'!EK53+'Gündüz Düş'!FE53),0)</f>
        <v>0</v>
      </c>
      <c r="S47" s="1835">
        <f t="shared" ref="S47:S54" si="21">SUM(M47:R47)</f>
        <v>0</v>
      </c>
      <c r="T47" s="5173">
        <f t="shared" ref="T47" si="22">S47+S48</f>
        <v>0</v>
      </c>
      <c r="U47" s="3484">
        <f>'Gece Düş'!CR53</f>
        <v>0</v>
      </c>
      <c r="V47" s="3485">
        <f>'Gece Düş'!CS53</f>
        <v>0</v>
      </c>
      <c r="W47" s="3485">
        <f>'Gece Düş'!CT53</f>
        <v>0</v>
      </c>
      <c r="X47" s="3485">
        <f>'Gece Düş'!CU53</f>
        <v>0</v>
      </c>
      <c r="Y47" s="3485">
        <f>'Gece Düş'!CV53</f>
        <v>0</v>
      </c>
      <c r="Z47" s="3486">
        <f>'Gece Düş'!CW53</f>
        <v>0</v>
      </c>
      <c r="AA47" s="1835">
        <f t="shared" si="17"/>
        <v>0</v>
      </c>
      <c r="AB47" s="5173">
        <f>AA47+AA48</f>
        <v>0</v>
      </c>
      <c r="AC47" s="3492">
        <f>'Gece Düş'!EE53</f>
        <v>0</v>
      </c>
      <c r="AD47" s="3485">
        <f>'Gece Düş'!EF53</f>
        <v>0</v>
      </c>
      <c r="AE47" s="3485">
        <f>'Gece Düş'!EG53</f>
        <v>0</v>
      </c>
      <c r="AF47" s="3485">
        <f>'Gece Düş'!EH53</f>
        <v>0</v>
      </c>
      <c r="AG47" s="3485">
        <f>'Gece Düş'!EI53</f>
        <v>0</v>
      </c>
      <c r="AH47" s="3486">
        <f>'Gece Düş'!EJ53</f>
        <v>0</v>
      </c>
      <c r="AI47" s="1835">
        <f t="shared" ref="AI47:AI54" si="23">SUM(AC47:AH47)</f>
        <v>0</v>
      </c>
      <c r="AJ47" s="5407">
        <f t="shared" ref="AJ47" si="24">AI47+AI48</f>
        <v>0</v>
      </c>
      <c r="AK47" s="3484">
        <f>'Gece Düş'!EY53-'Gece Düş'!FR53</f>
        <v>0</v>
      </c>
      <c r="AL47" s="3485">
        <f>'Gece Düş'!EZ53-'Gece Düş'!FS53</f>
        <v>0</v>
      </c>
      <c r="AM47" s="3485">
        <f>'Gece Düş'!FA53-'Gece Düş'!FT53</f>
        <v>0</v>
      </c>
      <c r="AN47" s="3485">
        <f>'Gece Düş'!FB53-'Gece Düş'!FU53</f>
        <v>0</v>
      </c>
      <c r="AO47" s="3485">
        <f>'Gece Düş'!FC53-'Gece Düş'!FV53</f>
        <v>0</v>
      </c>
      <c r="AP47" s="3486">
        <f>'Gece Düş'!FD53-'Gece Düş'!FW53</f>
        <v>0</v>
      </c>
      <c r="AQ47" s="1835">
        <f t="shared" ref="AQ47:AQ54" si="25">SUM(AK47:AP47)</f>
        <v>0</v>
      </c>
      <c r="AR47" s="5173">
        <f t="shared" ref="AR47" si="26">AQ47+AQ48</f>
        <v>0</v>
      </c>
      <c r="AS47" s="3842">
        <f t="shared" si="18"/>
        <v>0</v>
      </c>
      <c r="AT47" s="5175">
        <f t="shared" ref="AT47" si="27">AS47+AS48</f>
        <v>0</v>
      </c>
      <c r="AU47" s="5164"/>
      <c r="AV47" s="5165"/>
      <c r="AW47" s="5165"/>
      <c r="AX47" s="5165"/>
      <c r="AY47" s="5165"/>
      <c r="AZ47" s="5161" t="s">
        <v>380</v>
      </c>
      <c r="BA47" s="5161"/>
      <c r="BB47" s="5161"/>
      <c r="BC47" s="5161"/>
      <c r="BD47" s="5161"/>
      <c r="BE47" s="5162">
        <f>'BİLGİ GİR'!CY197</f>
        <v>0</v>
      </c>
      <c r="BF47" s="5163"/>
      <c r="BG47" s="5163"/>
      <c r="BH47" s="5163"/>
      <c r="BI47" s="5163"/>
      <c r="BJ47" s="5163"/>
      <c r="BK47" s="5163"/>
      <c r="BN47" s="2674" t="str">
        <f>IF(('BİLGİ GİR'!ES190)="Tamam","",('BİLGİ GİR'!ES190))</f>
        <v/>
      </c>
    </row>
    <row r="48" spans="2:80" s="1649" customFormat="1" ht="9" customHeight="1">
      <c r="B48" s="5295"/>
      <c r="C48" s="5302"/>
      <c r="D48" s="1847" t="s">
        <v>8</v>
      </c>
      <c r="E48" s="3481">
        <f>'Gündüz Düş'!DJ54-'Gündüz Düş'!EF54-'Gündüz Düş'!FR54-'Gündüz Düş'!EZ54</f>
        <v>0</v>
      </c>
      <c r="F48" s="3482">
        <f>'Gündüz Düş'!DK54-'Gündüz Düş'!EG54-'Gündüz Düş'!FS54-'Gündüz Düş'!FA54</f>
        <v>0</v>
      </c>
      <c r="G48" s="3482">
        <f>'Gündüz Düş'!DL54-'Gündüz Düş'!EH54-'Gündüz Düş'!FT54-'Gündüz Düş'!FB54</f>
        <v>0</v>
      </c>
      <c r="H48" s="3482">
        <f>'Gündüz Düş'!DM54-'Gündüz Düş'!EI54-'Gündüz Düş'!FU54-'Gündüz Düş'!FC54</f>
        <v>0</v>
      </c>
      <c r="I48" s="3482">
        <f>'Gündüz Düş'!DN54-'Gündüz Düş'!EJ54-'Gündüz Düş'!FV54-'Gündüz Düş'!FD54</f>
        <v>0</v>
      </c>
      <c r="J48" s="3483">
        <f>'Gündüz Düş'!DO54-'Gündüz Düş'!EK54-'Gündüz Düş'!FW54-'Gündüz Düş'!FE54</f>
        <v>0</v>
      </c>
      <c r="K48" s="1836">
        <f t="shared" si="19"/>
        <v>0</v>
      </c>
      <c r="L48" s="5177"/>
      <c r="M48" s="3481">
        <f>IF('Gündüz Düş'!$EI$47=1,('Gündüz Düş'!EF54+'Gündüz Düş'!EZ54),0)</f>
        <v>0</v>
      </c>
      <c r="N48" s="3482">
        <f>IF('Gündüz Düş'!$EI$47=1,('Gündüz Düş'!EG54+'Gündüz Düş'!FA54),0)</f>
        <v>0</v>
      </c>
      <c r="O48" s="3482">
        <f>IF('Gündüz Düş'!$EI$47=1,('Gündüz Düş'!EH54+'Gündüz Düş'!FB54),0)</f>
        <v>0</v>
      </c>
      <c r="P48" s="3482">
        <f>IF('Gündüz Düş'!$EI$47=1,('Gündüz Düş'!EI54+'Gündüz Düş'!FC54),0)</f>
        <v>0</v>
      </c>
      <c r="Q48" s="3482">
        <f>IF('Gündüz Düş'!$EI$47=1,('Gündüz Düş'!EJ54+'Gündüz Düş'!FD54),0)</f>
        <v>0</v>
      </c>
      <c r="R48" s="3483">
        <f>IF('Gündüz Düş'!$EI$47=1,('Gündüz Düş'!EK54+'Gündüz Düş'!FE54),0)</f>
        <v>0</v>
      </c>
      <c r="S48" s="1836">
        <f t="shared" si="21"/>
        <v>0</v>
      </c>
      <c r="T48" s="5177"/>
      <c r="U48" s="3481">
        <f>'Gece Düş'!CR54</f>
        <v>0</v>
      </c>
      <c r="V48" s="3482">
        <f>'Gece Düş'!CS54</f>
        <v>0</v>
      </c>
      <c r="W48" s="3482">
        <f>'Gece Düş'!CT54</f>
        <v>0</v>
      </c>
      <c r="X48" s="3482">
        <f>'Gece Düş'!CU54</f>
        <v>0</v>
      </c>
      <c r="Y48" s="3482">
        <f>'Gece Düş'!CV54</f>
        <v>0</v>
      </c>
      <c r="Z48" s="3483">
        <f>'Gece Düş'!CW54</f>
        <v>0</v>
      </c>
      <c r="AA48" s="1836">
        <f t="shared" si="17"/>
        <v>0</v>
      </c>
      <c r="AB48" s="5177"/>
      <c r="AC48" s="3491">
        <f>'Gece Düş'!EE54</f>
        <v>0</v>
      </c>
      <c r="AD48" s="3482">
        <f>'Gece Düş'!EF54</f>
        <v>0</v>
      </c>
      <c r="AE48" s="3482">
        <f>'Gece Düş'!EG54</f>
        <v>0</v>
      </c>
      <c r="AF48" s="3482">
        <f>'Gece Düş'!EH54</f>
        <v>0</v>
      </c>
      <c r="AG48" s="3482">
        <f>'Gece Düş'!EI54</f>
        <v>0</v>
      </c>
      <c r="AH48" s="3483">
        <f>'Gece Düş'!EJ54</f>
        <v>0</v>
      </c>
      <c r="AI48" s="1836">
        <f t="shared" si="23"/>
        <v>0</v>
      </c>
      <c r="AJ48" s="5236"/>
      <c r="AK48" s="3481">
        <f>'Gece Düş'!EY54-'Gece Düş'!FR54</f>
        <v>0</v>
      </c>
      <c r="AL48" s="3482">
        <f>'Gece Düş'!EZ54-'Gece Düş'!FS54</f>
        <v>0</v>
      </c>
      <c r="AM48" s="3482">
        <f>'Gece Düş'!FA54-'Gece Düş'!FT54</f>
        <v>0</v>
      </c>
      <c r="AN48" s="3482">
        <f>'Gece Düş'!FB54-'Gece Düş'!FU54</f>
        <v>0</v>
      </c>
      <c r="AO48" s="3482">
        <f>'Gece Düş'!FC54-'Gece Düş'!FV54</f>
        <v>0</v>
      </c>
      <c r="AP48" s="3483">
        <f>'Gece Düş'!FD54-'Gece Düş'!FW54</f>
        <v>0</v>
      </c>
      <c r="AQ48" s="1836">
        <f t="shared" si="25"/>
        <v>0</v>
      </c>
      <c r="AR48" s="5177"/>
      <c r="AS48" s="3841">
        <f t="shared" si="18"/>
        <v>0</v>
      </c>
      <c r="AT48" s="5172"/>
      <c r="AV48" s="2141" t="s">
        <v>38</v>
      </c>
    </row>
    <row r="49" spans="2:63" s="1649" customFormat="1" ht="9" customHeight="1">
      <c r="B49" s="5295"/>
      <c r="C49" s="5390">
        <v>3</v>
      </c>
      <c r="D49" s="1846" t="s">
        <v>7</v>
      </c>
      <c r="E49" s="3484">
        <f>'Gündüz Düş'!DJ55-'Gündüz Düş'!EF55-'Gündüz Düş'!FR55-'Gündüz Düş'!EZ55</f>
        <v>0</v>
      </c>
      <c r="F49" s="3485">
        <f>'Gündüz Düş'!DK55-'Gündüz Düş'!EG55-'Gündüz Düş'!FS55-'Gündüz Düş'!FA55</f>
        <v>0</v>
      </c>
      <c r="G49" s="3485">
        <f>'Gündüz Düş'!DL55-'Gündüz Düş'!EH55-'Gündüz Düş'!FT55-'Gündüz Düş'!FB55</f>
        <v>0</v>
      </c>
      <c r="H49" s="3485">
        <f>'Gündüz Düş'!DM55-'Gündüz Düş'!EI55-'Gündüz Düş'!FU55-'Gündüz Düş'!FC55</f>
        <v>0</v>
      </c>
      <c r="I49" s="3485">
        <f>'Gündüz Düş'!DN55-'Gündüz Düş'!EJ55-'Gündüz Düş'!FV55-'Gündüz Düş'!FD55</f>
        <v>0</v>
      </c>
      <c r="J49" s="3486">
        <f>'Gündüz Düş'!DO55-'Gündüz Düş'!EK55-'Gündüz Düş'!FW55-'Gündüz Düş'!FE55</f>
        <v>0</v>
      </c>
      <c r="K49" s="1832">
        <f t="shared" si="19"/>
        <v>0</v>
      </c>
      <c r="L49" s="5173">
        <f t="shared" ref="L49" si="28">K49+K50</f>
        <v>0</v>
      </c>
      <c r="M49" s="3484">
        <f>IF('Gündüz Düş'!$EI$47=1,('Gündüz Düş'!EF55+'Gündüz Düş'!EZ55),0)</f>
        <v>0</v>
      </c>
      <c r="N49" s="3485">
        <f>IF('Gündüz Düş'!$EI$47=1,('Gündüz Düş'!EG55+'Gündüz Düş'!FA55),0)</f>
        <v>0</v>
      </c>
      <c r="O49" s="3485">
        <f>IF('Gündüz Düş'!$EI$47=1,('Gündüz Düş'!EH55+'Gündüz Düş'!FB55),0)</f>
        <v>0</v>
      </c>
      <c r="P49" s="3485">
        <f>IF('Gündüz Düş'!$EI$47=1,('Gündüz Düş'!EI55+'Gündüz Düş'!FC55),0)</f>
        <v>0</v>
      </c>
      <c r="Q49" s="3485">
        <f>IF('Gündüz Düş'!$EI$47=1,('Gündüz Düş'!EJ55+'Gündüz Düş'!FD55),0)</f>
        <v>0</v>
      </c>
      <c r="R49" s="3486">
        <f>IF('Gündüz Düş'!$EI$47=1,('Gündüz Düş'!EK55+'Gündüz Düş'!FE55),0)</f>
        <v>0</v>
      </c>
      <c r="S49" s="1832">
        <f t="shared" si="21"/>
        <v>0</v>
      </c>
      <c r="T49" s="5173">
        <f t="shared" ref="T49" si="29">S49+S50</f>
        <v>0</v>
      </c>
      <c r="U49" s="3484">
        <f>'Gece Düş'!CR55</f>
        <v>0</v>
      </c>
      <c r="V49" s="3485">
        <f>'Gece Düş'!CS55</f>
        <v>0</v>
      </c>
      <c r="W49" s="3485">
        <f>'Gece Düş'!CT55</f>
        <v>0</v>
      </c>
      <c r="X49" s="3485">
        <f>'Gece Düş'!CU55</f>
        <v>0</v>
      </c>
      <c r="Y49" s="3485">
        <f>'Gece Düş'!CV55</f>
        <v>0</v>
      </c>
      <c r="Z49" s="3486">
        <f>'Gece Düş'!CW55</f>
        <v>0</v>
      </c>
      <c r="AA49" s="1832">
        <f t="shared" si="17"/>
        <v>0</v>
      </c>
      <c r="AB49" s="5173">
        <f>AA49+AA50</f>
        <v>0</v>
      </c>
      <c r="AC49" s="3492">
        <f>'Gece Düş'!EE55</f>
        <v>0</v>
      </c>
      <c r="AD49" s="3485">
        <f>'Gece Düş'!EF55</f>
        <v>0</v>
      </c>
      <c r="AE49" s="3485">
        <f>'Gece Düş'!EG55</f>
        <v>0</v>
      </c>
      <c r="AF49" s="3485">
        <f>'Gece Düş'!EH55</f>
        <v>0</v>
      </c>
      <c r="AG49" s="3485">
        <f>'Gece Düş'!EI55</f>
        <v>0</v>
      </c>
      <c r="AH49" s="3486">
        <f>'Gece Düş'!EJ55</f>
        <v>0</v>
      </c>
      <c r="AI49" s="1832">
        <f t="shared" si="23"/>
        <v>0</v>
      </c>
      <c r="AJ49" s="5407">
        <f t="shared" ref="AJ49" si="30">AI49+AI50</f>
        <v>0</v>
      </c>
      <c r="AK49" s="3484">
        <f>'Gece Düş'!EY55-'Gece Düş'!FR55</f>
        <v>0</v>
      </c>
      <c r="AL49" s="3485">
        <f>'Gece Düş'!EZ55-'Gece Düş'!FS55</f>
        <v>0</v>
      </c>
      <c r="AM49" s="3485">
        <f>'Gece Düş'!FA55-'Gece Düş'!FT55</f>
        <v>0</v>
      </c>
      <c r="AN49" s="3485">
        <f>'Gece Düş'!FB55-'Gece Düş'!FU55</f>
        <v>0</v>
      </c>
      <c r="AO49" s="3485">
        <f>'Gece Düş'!FC55-'Gece Düş'!FV55</f>
        <v>0</v>
      </c>
      <c r="AP49" s="3486">
        <f>'Gece Düş'!FD55-'Gece Düş'!FW55</f>
        <v>0</v>
      </c>
      <c r="AQ49" s="1832">
        <f t="shared" si="25"/>
        <v>0</v>
      </c>
      <c r="AR49" s="5173">
        <f t="shared" ref="AR49" si="31">AQ49+AQ50</f>
        <v>0</v>
      </c>
      <c r="AS49" s="3842">
        <f t="shared" si="18"/>
        <v>0</v>
      </c>
      <c r="AT49" s="5175">
        <f t="shared" ref="AT49" si="32">AS49+AS50</f>
        <v>0</v>
      </c>
      <c r="AV49" s="5182" t="str">
        <f>'BİLGİ GİR'!CS199</f>
        <v xml:space="preserve">Öğr.Gör. </v>
      </c>
      <c r="AW49" s="5182"/>
      <c r="AX49" s="5182"/>
      <c r="AY49" s="5182"/>
      <c r="AZ49" s="5182"/>
      <c r="BA49" s="5182"/>
      <c r="BB49" s="5182"/>
      <c r="BC49" s="5182"/>
      <c r="BD49" s="5182"/>
      <c r="BE49" s="5182"/>
      <c r="BF49" s="5182"/>
      <c r="BG49" s="5182"/>
      <c r="BH49" s="5182"/>
      <c r="BI49" s="5182"/>
      <c r="BJ49" s="5182"/>
      <c r="BK49" s="5182"/>
    </row>
    <row r="50" spans="2:63" s="1649" customFormat="1" ht="9" customHeight="1">
      <c r="B50" s="5295"/>
      <c r="C50" s="5302"/>
      <c r="D50" s="1847" t="s">
        <v>8</v>
      </c>
      <c r="E50" s="3481">
        <f>'Gündüz Düş'!DJ56-'Gündüz Düş'!EF56-'Gündüz Düş'!FR56-'Gündüz Düş'!EZ56</f>
        <v>0</v>
      </c>
      <c r="F50" s="3482">
        <f>'Gündüz Düş'!DK56-'Gündüz Düş'!EG56-'Gündüz Düş'!FS56-'Gündüz Düş'!FA56</f>
        <v>0</v>
      </c>
      <c r="G50" s="3482">
        <f>'Gündüz Düş'!DL56-'Gündüz Düş'!EH56-'Gündüz Düş'!FT56-'Gündüz Düş'!FB56</f>
        <v>0</v>
      </c>
      <c r="H50" s="3482">
        <f>'Gündüz Düş'!DM56-'Gündüz Düş'!EI56-'Gündüz Düş'!FU56-'Gündüz Düş'!FC56</f>
        <v>0</v>
      </c>
      <c r="I50" s="3482">
        <f>'Gündüz Düş'!DN56-'Gündüz Düş'!EJ56-'Gündüz Düş'!FV56-'Gündüz Düş'!FD56</f>
        <v>0</v>
      </c>
      <c r="J50" s="3483">
        <f>'Gündüz Düş'!DO56-'Gündüz Düş'!EK56-'Gündüz Düş'!FW56-'Gündüz Düş'!FE56</f>
        <v>0</v>
      </c>
      <c r="K50" s="1834">
        <f t="shared" si="19"/>
        <v>0</v>
      </c>
      <c r="L50" s="5177"/>
      <c r="M50" s="3481">
        <f>IF('Gündüz Düş'!$EI$47=1,('Gündüz Düş'!EF56+'Gündüz Düş'!EZ56),0)</f>
        <v>0</v>
      </c>
      <c r="N50" s="3482">
        <f>IF('Gündüz Düş'!$EI$47=1,('Gündüz Düş'!EG56+'Gündüz Düş'!FA56),0)</f>
        <v>0</v>
      </c>
      <c r="O50" s="3482">
        <f>IF('Gündüz Düş'!$EI$47=1,('Gündüz Düş'!EH56+'Gündüz Düş'!FB56),0)</f>
        <v>0</v>
      </c>
      <c r="P50" s="3482">
        <f>IF('Gündüz Düş'!$EI$47=1,('Gündüz Düş'!EI56+'Gündüz Düş'!FC56),0)</f>
        <v>0</v>
      </c>
      <c r="Q50" s="3482">
        <f>IF('Gündüz Düş'!$EI$47=1,('Gündüz Düş'!EJ56+'Gündüz Düş'!FD56),0)</f>
        <v>0</v>
      </c>
      <c r="R50" s="3483">
        <f>IF('Gündüz Düş'!$EI$47=1,('Gündüz Düş'!EK56+'Gündüz Düş'!FE56),0)</f>
        <v>0</v>
      </c>
      <c r="S50" s="1834">
        <f t="shared" si="21"/>
        <v>0</v>
      </c>
      <c r="T50" s="5177"/>
      <c r="U50" s="3481">
        <f>'Gece Düş'!CR56</f>
        <v>0</v>
      </c>
      <c r="V50" s="3482">
        <f>'Gece Düş'!CS56</f>
        <v>0</v>
      </c>
      <c r="W50" s="3482">
        <f>'Gece Düş'!CT56</f>
        <v>0</v>
      </c>
      <c r="X50" s="3482">
        <f>'Gece Düş'!CU56</f>
        <v>0</v>
      </c>
      <c r="Y50" s="3482">
        <f>'Gece Düş'!CV56</f>
        <v>0</v>
      </c>
      <c r="Z50" s="3483">
        <f>'Gece Düş'!CW56</f>
        <v>0</v>
      </c>
      <c r="AA50" s="1834">
        <f t="shared" si="17"/>
        <v>0</v>
      </c>
      <c r="AB50" s="5177"/>
      <c r="AC50" s="3491">
        <f>'Gece Düş'!EE56</f>
        <v>0</v>
      </c>
      <c r="AD50" s="3482">
        <f>'Gece Düş'!EF56</f>
        <v>0</v>
      </c>
      <c r="AE50" s="3482">
        <f>'Gece Düş'!EG56</f>
        <v>0</v>
      </c>
      <c r="AF50" s="3482">
        <f>'Gece Düş'!EH56</f>
        <v>0</v>
      </c>
      <c r="AG50" s="3482">
        <f>'Gece Düş'!EI56</f>
        <v>0</v>
      </c>
      <c r="AH50" s="3483">
        <f>'Gece Düş'!EJ56</f>
        <v>0</v>
      </c>
      <c r="AI50" s="1834">
        <f t="shared" si="23"/>
        <v>0</v>
      </c>
      <c r="AJ50" s="5236"/>
      <c r="AK50" s="3481">
        <f>'Gece Düş'!EY56-'Gece Düş'!FR56</f>
        <v>0</v>
      </c>
      <c r="AL50" s="3482">
        <f>'Gece Düş'!EZ56-'Gece Düş'!FS56</f>
        <v>0</v>
      </c>
      <c r="AM50" s="3482">
        <f>'Gece Düş'!FA56-'Gece Düş'!FT56</f>
        <v>0</v>
      </c>
      <c r="AN50" s="3482">
        <f>'Gece Düş'!FB56-'Gece Düş'!FU56</f>
        <v>0</v>
      </c>
      <c r="AO50" s="3482">
        <f>'Gece Düş'!FC56-'Gece Düş'!FV56</f>
        <v>0</v>
      </c>
      <c r="AP50" s="3483">
        <f>'Gece Düş'!FD56-'Gece Düş'!FW56</f>
        <v>0</v>
      </c>
      <c r="AQ50" s="1834">
        <f t="shared" si="25"/>
        <v>0</v>
      </c>
      <c r="AR50" s="5177"/>
      <c r="AS50" s="3841">
        <f t="shared" si="18"/>
        <v>0</v>
      </c>
      <c r="AT50" s="5172"/>
      <c r="AV50" s="5183"/>
      <c r="AW50" s="5183"/>
      <c r="AX50" s="5183"/>
      <c r="AY50" s="5183"/>
      <c r="AZ50" s="5183"/>
      <c r="BA50" s="5183"/>
      <c r="BB50" s="5183"/>
      <c r="BC50" s="5183"/>
      <c r="BD50" s="5183"/>
      <c r="BE50" s="5183"/>
      <c r="BF50" s="5183"/>
      <c r="BG50" s="5183"/>
      <c r="BH50" s="5183"/>
      <c r="BI50" s="5183"/>
      <c r="BJ50" s="5183"/>
      <c r="BK50" s="5183"/>
    </row>
    <row r="51" spans="2:63" s="1649" customFormat="1" ht="9" customHeight="1">
      <c r="B51" s="5295"/>
      <c r="C51" s="5390">
        <v>4</v>
      </c>
      <c r="D51" s="1846" t="s">
        <v>7</v>
      </c>
      <c r="E51" s="3484">
        <f>'Gündüz Düş'!DJ57-'Gündüz Düş'!EF57-'Gündüz Düş'!FR57-'Gündüz Düş'!EZ57</f>
        <v>0</v>
      </c>
      <c r="F51" s="3485">
        <f>'Gündüz Düş'!DK57-'Gündüz Düş'!EG57-'Gündüz Düş'!FS57-'Gündüz Düş'!FA57</f>
        <v>0</v>
      </c>
      <c r="G51" s="3485">
        <f>'Gündüz Düş'!DL57-'Gündüz Düş'!EH57-'Gündüz Düş'!FT57-'Gündüz Düş'!FB57</f>
        <v>0</v>
      </c>
      <c r="H51" s="3485">
        <f>'Gündüz Düş'!DM57-'Gündüz Düş'!EI57-'Gündüz Düş'!FU57-'Gündüz Düş'!FC57</f>
        <v>0</v>
      </c>
      <c r="I51" s="3485">
        <f>'Gündüz Düş'!DN57-'Gündüz Düş'!EJ57-'Gündüz Düş'!FV57-'Gündüz Düş'!FD57</f>
        <v>0</v>
      </c>
      <c r="J51" s="3486">
        <f>'Gündüz Düş'!DO57-'Gündüz Düş'!EK57-'Gündüz Düş'!FW57-'Gündüz Düş'!FE57</f>
        <v>0</v>
      </c>
      <c r="K51" s="1835">
        <f t="shared" si="19"/>
        <v>0</v>
      </c>
      <c r="L51" s="5173">
        <f t="shared" ref="L51" si="33">K51+K52</f>
        <v>0</v>
      </c>
      <c r="M51" s="3484">
        <f>IF('Gündüz Düş'!$EI$47=1,('Gündüz Düş'!EF57+'Gündüz Düş'!EZ57),0)</f>
        <v>0</v>
      </c>
      <c r="N51" s="3485">
        <f>IF('Gündüz Düş'!$EI$47=1,('Gündüz Düş'!EG57+'Gündüz Düş'!FA57),0)</f>
        <v>0</v>
      </c>
      <c r="O51" s="3485">
        <f>IF('Gündüz Düş'!$EI$47=1,('Gündüz Düş'!EH57+'Gündüz Düş'!FB57),0)</f>
        <v>0</v>
      </c>
      <c r="P51" s="3485">
        <f>IF('Gündüz Düş'!$EI$47=1,('Gündüz Düş'!EI57+'Gündüz Düş'!FC57),0)</f>
        <v>0</v>
      </c>
      <c r="Q51" s="3485">
        <f>IF('Gündüz Düş'!$EI$47=1,('Gündüz Düş'!EJ57+'Gündüz Düş'!FD57),0)</f>
        <v>0</v>
      </c>
      <c r="R51" s="3486">
        <f>IF('Gündüz Düş'!$EI$47=1,('Gündüz Düş'!EK57+'Gündüz Düş'!FE57),0)</f>
        <v>0</v>
      </c>
      <c r="S51" s="1835">
        <f t="shared" si="21"/>
        <v>0</v>
      </c>
      <c r="T51" s="5173">
        <f t="shared" ref="T51" si="34">S51+S52</f>
        <v>0</v>
      </c>
      <c r="U51" s="3484">
        <f>'Gece Düş'!CR57</f>
        <v>0</v>
      </c>
      <c r="V51" s="3485">
        <f>'Gece Düş'!CS57</f>
        <v>0</v>
      </c>
      <c r="W51" s="3485">
        <f>'Gece Düş'!CT57</f>
        <v>0</v>
      </c>
      <c r="X51" s="3485">
        <f>'Gece Düş'!CU57</f>
        <v>0</v>
      </c>
      <c r="Y51" s="3485">
        <f>'Gece Düş'!CV57</f>
        <v>0</v>
      </c>
      <c r="Z51" s="3486">
        <f>'Gece Düş'!CW57</f>
        <v>0</v>
      </c>
      <c r="AA51" s="1835">
        <f t="shared" si="17"/>
        <v>0</v>
      </c>
      <c r="AB51" s="5173">
        <f>AA51+AA52</f>
        <v>0</v>
      </c>
      <c r="AC51" s="3492">
        <f>'Gece Düş'!EE57</f>
        <v>0</v>
      </c>
      <c r="AD51" s="3485">
        <f>'Gece Düş'!EF57</f>
        <v>0</v>
      </c>
      <c r="AE51" s="3485">
        <f>'Gece Düş'!EG57</f>
        <v>0</v>
      </c>
      <c r="AF51" s="3485">
        <f>'Gece Düş'!EH57</f>
        <v>0</v>
      </c>
      <c r="AG51" s="3485">
        <f>'Gece Düş'!EI57</f>
        <v>0</v>
      </c>
      <c r="AH51" s="3486">
        <f>'Gece Düş'!EJ57</f>
        <v>0</v>
      </c>
      <c r="AI51" s="1835">
        <f t="shared" si="23"/>
        <v>0</v>
      </c>
      <c r="AJ51" s="5407">
        <f t="shared" ref="AJ51" si="35">AI51+AI52</f>
        <v>0</v>
      </c>
      <c r="AK51" s="3484">
        <f>'Gece Düş'!EY57-'Gece Düş'!FR57</f>
        <v>0</v>
      </c>
      <c r="AL51" s="3485">
        <f>'Gece Düş'!EZ57-'Gece Düş'!FS57</f>
        <v>0</v>
      </c>
      <c r="AM51" s="3485">
        <f>'Gece Düş'!FA57-'Gece Düş'!FT57</f>
        <v>0</v>
      </c>
      <c r="AN51" s="3485">
        <f>'Gece Düş'!FB57-'Gece Düş'!FU57</f>
        <v>0</v>
      </c>
      <c r="AO51" s="3485">
        <f>'Gece Düş'!FC57-'Gece Düş'!FV57</f>
        <v>0</v>
      </c>
      <c r="AP51" s="3486">
        <f>'Gece Düş'!FD57-'Gece Düş'!FW57</f>
        <v>0</v>
      </c>
      <c r="AQ51" s="1835">
        <f t="shared" si="25"/>
        <v>0</v>
      </c>
      <c r="AR51" s="5173">
        <f t="shared" ref="AR51" si="36">AQ51+AQ52</f>
        <v>0</v>
      </c>
      <c r="AS51" s="3842">
        <f t="shared" si="18"/>
        <v>0</v>
      </c>
      <c r="AT51" s="5175">
        <f t="shared" ref="AT51" si="37">AS51+AS52</f>
        <v>0</v>
      </c>
      <c r="AV51" s="3847"/>
      <c r="AW51" s="3847"/>
      <c r="AX51" s="3847"/>
      <c r="AY51" s="3847"/>
      <c r="AZ51" s="3847"/>
      <c r="BA51" s="3847"/>
      <c r="BB51" s="3847"/>
      <c r="BC51" s="3847"/>
      <c r="BD51" s="3847"/>
      <c r="BE51" s="3847"/>
      <c r="BF51" s="3847"/>
      <c r="BG51" s="3847"/>
      <c r="BH51" s="3847"/>
      <c r="BI51" s="3847"/>
      <c r="BJ51" s="3847"/>
      <c r="BK51" s="3847"/>
    </row>
    <row r="52" spans="2:63" s="1649" customFormat="1" ht="9" customHeight="1">
      <c r="B52" s="5295"/>
      <c r="C52" s="5302"/>
      <c r="D52" s="1847" t="s">
        <v>8</v>
      </c>
      <c r="E52" s="3481">
        <f>'Gündüz Düş'!DJ58-'Gündüz Düş'!EF58-'Gündüz Düş'!FR58-'Gündüz Düş'!EZ58</f>
        <v>0</v>
      </c>
      <c r="F52" s="3482">
        <f>'Gündüz Düş'!DK58-'Gündüz Düş'!EG58-'Gündüz Düş'!FS58-'Gündüz Düş'!FA58</f>
        <v>0</v>
      </c>
      <c r="G52" s="3482">
        <f>'Gündüz Düş'!DL58-'Gündüz Düş'!EH58-'Gündüz Düş'!FT58-'Gündüz Düş'!FB58</f>
        <v>0</v>
      </c>
      <c r="H52" s="3482">
        <f>'Gündüz Düş'!DM58-'Gündüz Düş'!EI58-'Gündüz Düş'!FU58-'Gündüz Düş'!FC58</f>
        <v>0</v>
      </c>
      <c r="I52" s="3482">
        <f>'Gündüz Düş'!DN58-'Gündüz Düş'!EJ58-'Gündüz Düş'!FV58-'Gündüz Düş'!FD58</f>
        <v>0</v>
      </c>
      <c r="J52" s="3483">
        <f>'Gündüz Düş'!DO58-'Gündüz Düş'!EK58-'Gündüz Düş'!FW58-'Gündüz Düş'!FE58</f>
        <v>0</v>
      </c>
      <c r="K52" s="1836">
        <f t="shared" si="19"/>
        <v>0</v>
      </c>
      <c r="L52" s="5177"/>
      <c r="M52" s="3481">
        <f>IF('Gündüz Düş'!$EI$47=1,('Gündüz Düş'!EF58+'Gündüz Düş'!EZ58),0)</f>
        <v>0</v>
      </c>
      <c r="N52" s="3482">
        <f>IF('Gündüz Düş'!$EI$47=1,('Gündüz Düş'!EG58+'Gündüz Düş'!FA58),0)</f>
        <v>0</v>
      </c>
      <c r="O52" s="3482">
        <f>IF('Gündüz Düş'!$EI$47=1,('Gündüz Düş'!EH58+'Gündüz Düş'!FB58),0)</f>
        <v>0</v>
      </c>
      <c r="P52" s="3482">
        <f>IF('Gündüz Düş'!$EI$47=1,('Gündüz Düş'!EI58+'Gündüz Düş'!FC58),0)</f>
        <v>0</v>
      </c>
      <c r="Q52" s="3482">
        <f>IF('Gündüz Düş'!$EI$47=1,('Gündüz Düş'!EJ58+'Gündüz Düş'!FD58),0)</f>
        <v>0</v>
      </c>
      <c r="R52" s="3483">
        <f>IF('Gündüz Düş'!$EI$47=1,('Gündüz Düş'!EK58+'Gündüz Düş'!FE58),0)</f>
        <v>0</v>
      </c>
      <c r="S52" s="1836">
        <f t="shared" si="21"/>
        <v>0</v>
      </c>
      <c r="T52" s="5177"/>
      <c r="U52" s="3481">
        <f>'Gece Düş'!CR58</f>
        <v>0</v>
      </c>
      <c r="V52" s="3482">
        <f>'Gece Düş'!CS58</f>
        <v>0</v>
      </c>
      <c r="W52" s="3482">
        <f>'Gece Düş'!CT58</f>
        <v>0</v>
      </c>
      <c r="X52" s="3482">
        <f>'Gece Düş'!CU58</f>
        <v>0</v>
      </c>
      <c r="Y52" s="3482">
        <f>'Gece Düş'!CV58</f>
        <v>0</v>
      </c>
      <c r="Z52" s="3483">
        <f>'Gece Düş'!CW58</f>
        <v>0</v>
      </c>
      <c r="AA52" s="1836">
        <f t="shared" si="17"/>
        <v>0</v>
      </c>
      <c r="AB52" s="5177"/>
      <c r="AC52" s="3491">
        <f>'Gece Düş'!EE58</f>
        <v>0</v>
      </c>
      <c r="AD52" s="3482">
        <f>'Gece Düş'!EF58</f>
        <v>0</v>
      </c>
      <c r="AE52" s="3482">
        <f>'Gece Düş'!EG58</f>
        <v>0</v>
      </c>
      <c r="AF52" s="3482">
        <f>'Gece Düş'!EH58</f>
        <v>0</v>
      </c>
      <c r="AG52" s="3482">
        <f>'Gece Düş'!EI58</f>
        <v>0</v>
      </c>
      <c r="AH52" s="3483">
        <f>'Gece Düş'!EJ58</f>
        <v>0</v>
      </c>
      <c r="AI52" s="1836">
        <f t="shared" si="23"/>
        <v>0</v>
      </c>
      <c r="AJ52" s="5236"/>
      <c r="AK52" s="3481">
        <f>'Gece Düş'!EY58-'Gece Düş'!FR58</f>
        <v>0</v>
      </c>
      <c r="AL52" s="3482">
        <f>'Gece Düş'!EZ58-'Gece Düş'!FS58</f>
        <v>0</v>
      </c>
      <c r="AM52" s="3482">
        <f>'Gece Düş'!FA58-'Gece Düş'!FT58</f>
        <v>0</v>
      </c>
      <c r="AN52" s="3482">
        <f>'Gece Düş'!FB58-'Gece Düş'!FU58</f>
        <v>0</v>
      </c>
      <c r="AO52" s="3482">
        <f>'Gece Düş'!FC58-'Gece Düş'!FV58</f>
        <v>0</v>
      </c>
      <c r="AP52" s="3483">
        <f>'Gece Düş'!FD58-'Gece Düş'!FW58</f>
        <v>0</v>
      </c>
      <c r="AQ52" s="1836">
        <f t="shared" si="25"/>
        <v>0</v>
      </c>
      <c r="AR52" s="5177"/>
      <c r="AS52" s="3841">
        <f t="shared" si="18"/>
        <v>0</v>
      </c>
      <c r="AT52" s="5172"/>
      <c r="AV52" s="2141" t="s">
        <v>39</v>
      </c>
      <c r="BB52" s="5187" t="s">
        <v>363</v>
      </c>
      <c r="BC52" s="5187"/>
      <c r="BD52" s="5187"/>
      <c r="BE52" s="5187"/>
      <c r="BF52" s="5187"/>
      <c r="BG52" s="5187"/>
      <c r="BH52" s="5187"/>
      <c r="BI52" s="5187"/>
      <c r="BJ52" s="5187"/>
      <c r="BK52" s="5187"/>
    </row>
    <row r="53" spans="2:63" s="1649" customFormat="1" ht="9" customHeight="1">
      <c r="B53" s="5295"/>
      <c r="C53" s="5390">
        <v>5</v>
      </c>
      <c r="D53" s="1846" t="s">
        <v>7</v>
      </c>
      <c r="E53" s="3484">
        <f>'Gündüz Düş'!DJ59-'Gündüz Düş'!EF59-'Gündüz Düş'!FR59-'Gündüz Düş'!EZ59</f>
        <v>0</v>
      </c>
      <c r="F53" s="3485">
        <f>'Gündüz Düş'!DK59-'Gündüz Düş'!EG59-'Gündüz Düş'!FS59-'Gündüz Düş'!FA59</f>
        <v>0</v>
      </c>
      <c r="G53" s="3485">
        <f>'Gündüz Düş'!DL59-'Gündüz Düş'!EH59-'Gündüz Düş'!FT59-'Gündüz Düş'!FB59</f>
        <v>0</v>
      </c>
      <c r="H53" s="3485">
        <f>'Gündüz Düş'!DM59-'Gündüz Düş'!EI59-'Gündüz Düş'!FU59-'Gündüz Düş'!FC59</f>
        <v>0</v>
      </c>
      <c r="I53" s="3485">
        <f>'Gündüz Düş'!DN59-'Gündüz Düş'!EJ59-'Gündüz Düş'!FV59-'Gündüz Düş'!FD59</f>
        <v>0</v>
      </c>
      <c r="J53" s="3486">
        <f>'Gündüz Düş'!DO59-'Gündüz Düş'!EK59-'Gündüz Düş'!FW59-'Gündüz Düş'!FE59</f>
        <v>0</v>
      </c>
      <c r="K53" s="1832">
        <f t="shared" si="19"/>
        <v>0</v>
      </c>
      <c r="L53" s="5173">
        <f t="shared" ref="L53" si="38">K53+K54</f>
        <v>0</v>
      </c>
      <c r="M53" s="3484">
        <f>IF('Gündüz Düş'!$EI$47=1,('Gündüz Düş'!EF59+'Gündüz Düş'!EZ59),0)</f>
        <v>0</v>
      </c>
      <c r="N53" s="3485">
        <f>IF('Gündüz Düş'!$EI$47=1,('Gündüz Düş'!EG59+'Gündüz Düş'!FA59),0)</f>
        <v>0</v>
      </c>
      <c r="O53" s="3485">
        <f>IF('Gündüz Düş'!$EI$47=1,('Gündüz Düş'!EH59+'Gündüz Düş'!FB59),0)</f>
        <v>0</v>
      </c>
      <c r="P53" s="3485">
        <f>IF('Gündüz Düş'!$EI$47=1,('Gündüz Düş'!EI59+'Gündüz Düş'!FC59),0)</f>
        <v>0</v>
      </c>
      <c r="Q53" s="3485">
        <f>IF('Gündüz Düş'!$EI$47=1,('Gündüz Düş'!EJ59+'Gündüz Düş'!FD59),0)</f>
        <v>0</v>
      </c>
      <c r="R53" s="3486">
        <f>IF('Gündüz Düş'!$EI$47=1,('Gündüz Düş'!EK59+'Gündüz Düş'!FE59),0)</f>
        <v>0</v>
      </c>
      <c r="S53" s="1832">
        <f t="shared" si="21"/>
        <v>0</v>
      </c>
      <c r="T53" s="5173">
        <f t="shared" ref="T53" si="39">S53+S54</f>
        <v>0</v>
      </c>
      <c r="U53" s="3484">
        <f>'Gece Düş'!CR59</f>
        <v>0</v>
      </c>
      <c r="V53" s="3485">
        <f>'Gece Düş'!CS59</f>
        <v>0</v>
      </c>
      <c r="W53" s="3485">
        <f>'Gece Düş'!CT59</f>
        <v>0</v>
      </c>
      <c r="X53" s="3485">
        <f>'Gece Düş'!CU59</f>
        <v>0</v>
      </c>
      <c r="Y53" s="3485">
        <f>'Gece Düş'!CV59</f>
        <v>0</v>
      </c>
      <c r="Z53" s="3486">
        <f>'Gece Düş'!CW59</f>
        <v>0</v>
      </c>
      <c r="AA53" s="1832">
        <f t="shared" si="17"/>
        <v>0</v>
      </c>
      <c r="AB53" s="5173">
        <f>AA53+AA54</f>
        <v>0</v>
      </c>
      <c r="AC53" s="3492">
        <f>'Gece Düş'!EE59</f>
        <v>0</v>
      </c>
      <c r="AD53" s="3485">
        <f>'Gece Düş'!EF59</f>
        <v>0</v>
      </c>
      <c r="AE53" s="3485">
        <f>'Gece Düş'!EG59</f>
        <v>0</v>
      </c>
      <c r="AF53" s="3485">
        <f>'Gece Düş'!EH59</f>
        <v>0</v>
      </c>
      <c r="AG53" s="3485">
        <f>'Gece Düş'!EI59</f>
        <v>0</v>
      </c>
      <c r="AH53" s="3486">
        <f>'Gece Düş'!EJ59</f>
        <v>0</v>
      </c>
      <c r="AI53" s="1832">
        <f t="shared" si="23"/>
        <v>0</v>
      </c>
      <c r="AJ53" s="5407">
        <f t="shared" ref="AJ53" si="40">AI53+AI54</f>
        <v>0</v>
      </c>
      <c r="AK53" s="3484">
        <f>'Gece Düş'!EY59-'Gece Düş'!FR59</f>
        <v>0</v>
      </c>
      <c r="AL53" s="3485">
        <f>'Gece Düş'!EZ59-'Gece Düş'!FS59</f>
        <v>0</v>
      </c>
      <c r="AM53" s="3485">
        <f>'Gece Düş'!FA59-'Gece Düş'!FT59</f>
        <v>0</v>
      </c>
      <c r="AN53" s="3485">
        <f>'Gece Düş'!FB59-'Gece Düş'!FU59</f>
        <v>0</v>
      </c>
      <c r="AO53" s="3485">
        <f>'Gece Düş'!FC59-'Gece Düş'!FV59</f>
        <v>0</v>
      </c>
      <c r="AP53" s="3486">
        <f>'Gece Düş'!FD59-'Gece Düş'!FW59</f>
        <v>0</v>
      </c>
      <c r="AQ53" s="1832">
        <f t="shared" si="25"/>
        <v>0</v>
      </c>
      <c r="AR53" s="5173">
        <f t="shared" ref="AR53" si="41">AQ53+AQ54</f>
        <v>0</v>
      </c>
      <c r="AS53" s="3842">
        <f t="shared" si="18"/>
        <v>0</v>
      </c>
      <c r="AT53" s="5175">
        <f t="shared" ref="AT53" si="42">AS53+AS54</f>
        <v>0</v>
      </c>
      <c r="AV53" s="5406">
        <f>'BİLGİ GİR'!S56</f>
        <v>0</v>
      </c>
      <c r="AW53" s="5406"/>
      <c r="AX53" s="5406"/>
      <c r="AY53" s="5406"/>
      <c r="AZ53" s="5406"/>
      <c r="BA53" s="5406"/>
      <c r="BB53" s="5392">
        <f>'BİLGİ GİR'!S29</f>
        <v>0</v>
      </c>
      <c r="BC53" s="5392"/>
      <c r="BD53" s="5392"/>
      <c r="BE53" s="5392"/>
      <c r="BF53" s="5392"/>
      <c r="BG53" s="5392"/>
      <c r="BH53" s="5392"/>
      <c r="BI53" s="5392"/>
      <c r="BJ53" s="5392"/>
      <c r="BK53" s="5392"/>
    </row>
    <row r="54" spans="2:63" s="1649" customFormat="1" ht="9" customHeight="1" thickBot="1">
      <c r="B54" s="5295"/>
      <c r="C54" s="5394"/>
      <c r="D54" s="3477" t="s">
        <v>8</v>
      </c>
      <c r="E54" s="3487">
        <f>'Gündüz Düş'!DJ60-'Gündüz Düş'!EF60-'Gündüz Düş'!FR60-'Gündüz Düş'!EZ60</f>
        <v>0</v>
      </c>
      <c r="F54" s="3488">
        <f>'Gündüz Düş'!DK60-'Gündüz Düş'!EG60-'Gündüz Düş'!FS60-'Gündüz Düş'!FA60</f>
        <v>0</v>
      </c>
      <c r="G54" s="3488">
        <f>'Gündüz Düş'!DL60-'Gündüz Düş'!EH60-'Gündüz Düş'!FT60-'Gündüz Düş'!FB60</f>
        <v>0</v>
      </c>
      <c r="H54" s="3488">
        <f>'Gündüz Düş'!DM60-'Gündüz Düş'!EI60-'Gündüz Düş'!FU60-'Gündüz Düş'!FC60</f>
        <v>0</v>
      </c>
      <c r="I54" s="3488">
        <f>'Gündüz Düş'!DN60-'Gündüz Düş'!EJ60-'Gündüz Düş'!FV60-'Gündüz Düş'!FD60</f>
        <v>0</v>
      </c>
      <c r="J54" s="3489">
        <f>'Gündüz Düş'!DO60-'Gündüz Düş'!EK60-'Gündüz Düş'!FW60-'Gündüz Düş'!FE60</f>
        <v>0</v>
      </c>
      <c r="K54" s="1881">
        <f t="shared" si="19"/>
        <v>0</v>
      </c>
      <c r="L54" s="5174"/>
      <c r="M54" s="3487">
        <f>IF('Gündüz Düş'!$EI$47=1,('Gündüz Düş'!EF60+'Gündüz Düş'!EZ60),0)</f>
        <v>0</v>
      </c>
      <c r="N54" s="3488">
        <f>IF('Gündüz Düş'!$EI$47=1,('Gündüz Düş'!EG60+'Gündüz Düş'!FA60),0)</f>
        <v>0</v>
      </c>
      <c r="O54" s="3488">
        <f>IF('Gündüz Düş'!$EI$47=1,('Gündüz Düş'!EH60+'Gündüz Düş'!FB60),0)</f>
        <v>0</v>
      </c>
      <c r="P54" s="3488">
        <f>IF('Gündüz Düş'!$EI$47=1,('Gündüz Düş'!EI60+'Gündüz Düş'!FC60),0)</f>
        <v>0</v>
      </c>
      <c r="Q54" s="3488">
        <f>IF('Gündüz Düş'!$EI$47=1,('Gündüz Düş'!EJ60+'Gündüz Düş'!FD60),0)</f>
        <v>0</v>
      </c>
      <c r="R54" s="3489">
        <f>IF('Gündüz Düş'!$EI$47=1,('Gündüz Düş'!EK60+'Gündüz Düş'!FE60),0)</f>
        <v>0</v>
      </c>
      <c r="S54" s="1881">
        <f t="shared" si="21"/>
        <v>0</v>
      </c>
      <c r="T54" s="5174"/>
      <c r="U54" s="3487">
        <f>'Gece Düş'!CR60</f>
        <v>0</v>
      </c>
      <c r="V54" s="3488">
        <f>'Gece Düş'!CS60</f>
        <v>0</v>
      </c>
      <c r="W54" s="3488">
        <f>'Gece Düş'!CT60</f>
        <v>0</v>
      </c>
      <c r="X54" s="3488">
        <f>'Gece Düş'!CU60</f>
        <v>0</v>
      </c>
      <c r="Y54" s="3488">
        <f>'Gece Düş'!CV60</f>
        <v>0</v>
      </c>
      <c r="Z54" s="3489">
        <f>'Gece Düş'!CW60</f>
        <v>0</v>
      </c>
      <c r="AA54" s="1881">
        <f t="shared" si="17"/>
        <v>0</v>
      </c>
      <c r="AB54" s="5174"/>
      <c r="AC54" s="3493">
        <f>'Gece Düş'!EE60</f>
        <v>0</v>
      </c>
      <c r="AD54" s="3488">
        <f>'Gece Düş'!EF60</f>
        <v>0</v>
      </c>
      <c r="AE54" s="3488">
        <f>'Gece Düş'!EG60</f>
        <v>0</v>
      </c>
      <c r="AF54" s="3488">
        <f>'Gece Düş'!EH60</f>
        <v>0</v>
      </c>
      <c r="AG54" s="3488">
        <f>'Gece Düş'!EI60</f>
        <v>0</v>
      </c>
      <c r="AH54" s="3489">
        <f>'Gece Düş'!EJ60</f>
        <v>0</v>
      </c>
      <c r="AI54" s="1881">
        <f t="shared" si="23"/>
        <v>0</v>
      </c>
      <c r="AJ54" s="5410"/>
      <c r="AK54" s="3487">
        <f>'Gece Düş'!EY60-'Gece Düş'!FR60</f>
        <v>0</v>
      </c>
      <c r="AL54" s="3488">
        <f>'Gece Düş'!EZ60-'Gece Düş'!FS60</f>
        <v>0</v>
      </c>
      <c r="AM54" s="3488">
        <f>'Gece Düş'!FA60-'Gece Düş'!FT60</f>
        <v>0</v>
      </c>
      <c r="AN54" s="3488">
        <f>'Gece Düş'!FB60-'Gece Düş'!FU60</f>
        <v>0</v>
      </c>
      <c r="AO54" s="3488">
        <f>'Gece Düş'!FC60-'Gece Düş'!FV60</f>
        <v>0</v>
      </c>
      <c r="AP54" s="3489">
        <f>'Gece Düş'!FD60-'Gece Düş'!FW60</f>
        <v>0</v>
      </c>
      <c r="AQ54" s="1881">
        <f t="shared" si="25"/>
        <v>0</v>
      </c>
      <c r="AR54" s="5174"/>
      <c r="AS54" s="3843">
        <f t="shared" si="18"/>
        <v>0</v>
      </c>
      <c r="AT54" s="5176"/>
      <c r="AV54" s="5406">
        <f>'BİLGİ GİR'!M56</f>
        <v>0</v>
      </c>
      <c r="AW54" s="5406"/>
      <c r="AX54" s="5406"/>
      <c r="AY54" s="5406"/>
      <c r="AZ54" s="5406"/>
      <c r="BA54" s="5406"/>
      <c r="BB54" s="5178">
        <f>'BİLGİ GİR'!M29</f>
        <v>0</v>
      </c>
      <c r="BC54" s="5178"/>
      <c r="BD54" s="5178"/>
      <c r="BE54" s="5178"/>
      <c r="BF54" s="5178"/>
      <c r="BG54" s="5178"/>
      <c r="BH54" s="5178"/>
      <c r="BI54" s="5178"/>
      <c r="BJ54" s="5178"/>
      <c r="BK54" s="5178"/>
    </row>
    <row r="55" spans="2:63" s="1649" customFormat="1" ht="9" hidden="1" customHeight="1">
      <c r="B55" s="5295"/>
      <c r="C55" s="5412"/>
      <c r="D55" s="1897"/>
      <c r="E55" s="1904"/>
      <c r="F55" s="1898"/>
      <c r="G55" s="1898"/>
      <c r="H55" s="1898"/>
      <c r="I55" s="1898"/>
      <c r="J55" s="1899"/>
      <c r="K55" s="1835"/>
      <c r="L55" s="5179"/>
      <c r="M55" s="1904"/>
      <c r="N55" s="1898"/>
      <c r="O55" s="1898"/>
      <c r="P55" s="1898"/>
      <c r="Q55" s="1898"/>
      <c r="R55" s="1899"/>
      <c r="S55" s="1837"/>
      <c r="T55" s="5179"/>
      <c r="U55" s="1904">
        <f>'BİLGİ GİR'!AA206</f>
        <v>0</v>
      </c>
      <c r="V55" s="1898">
        <f>'BİLGİ GİR'!AB206</f>
        <v>0</v>
      </c>
      <c r="W55" s="1898">
        <f>'BİLGİ GİR'!AC206</f>
        <v>0</v>
      </c>
      <c r="X55" s="1898">
        <f>'BİLGİ GİR'!AD206</f>
        <v>0</v>
      </c>
      <c r="Y55" s="1898">
        <f>'BİLGİ GİR'!AF206</f>
        <v>0</v>
      </c>
      <c r="Z55" s="1899">
        <f>'BİLGİ GİR'!BH206</f>
        <v>0</v>
      </c>
      <c r="AA55" s="1835"/>
      <c r="AB55" s="5179"/>
      <c r="AC55" s="1900"/>
      <c r="AD55" s="1898"/>
      <c r="AE55" s="1898"/>
      <c r="AF55" s="1898"/>
      <c r="AG55" s="1898"/>
      <c r="AH55" s="1899"/>
      <c r="AI55" s="1837"/>
      <c r="AJ55" s="5408"/>
      <c r="AK55" s="1904"/>
      <c r="AL55" s="1898"/>
      <c r="AM55" s="1898"/>
      <c r="AN55" s="1898"/>
      <c r="AO55" s="1898"/>
      <c r="AP55" s="1899"/>
      <c r="AQ55" s="1837"/>
      <c r="AR55" s="5179"/>
      <c r="AS55" s="3844"/>
      <c r="AT55" s="5180"/>
    </row>
    <row r="56" spans="2:63" s="1649" customFormat="1" ht="9" hidden="1" customHeight="1">
      <c r="B56" s="5295"/>
      <c r="C56" s="5302"/>
      <c r="D56" s="1847"/>
      <c r="E56" s="1905"/>
      <c r="F56" s="1653"/>
      <c r="G56" s="1653"/>
      <c r="H56" s="1653"/>
      <c r="I56" s="1653"/>
      <c r="J56" s="1654"/>
      <c r="K56" s="1836"/>
      <c r="L56" s="5177"/>
      <c r="M56" s="1905"/>
      <c r="N56" s="1653"/>
      <c r="O56" s="1653"/>
      <c r="P56" s="1653"/>
      <c r="Q56" s="1653"/>
      <c r="R56" s="1654"/>
      <c r="S56" s="1838"/>
      <c r="T56" s="5177"/>
      <c r="U56" s="1905">
        <f>'BİLGİ GİR'!AA207</f>
        <v>0</v>
      </c>
      <c r="V56" s="1653">
        <f>'BİLGİ GİR'!AB207</f>
        <v>0</v>
      </c>
      <c r="W56" s="1653">
        <f>'BİLGİ GİR'!AC207</f>
        <v>0</v>
      </c>
      <c r="X56" s="1653">
        <f>'BİLGİ GİR'!AD207</f>
        <v>0</v>
      </c>
      <c r="Y56" s="1653">
        <f>'BİLGİ GİR'!AF207</f>
        <v>0</v>
      </c>
      <c r="Z56" s="1654">
        <f>'BİLGİ GİR'!BH207</f>
        <v>0</v>
      </c>
      <c r="AA56" s="1836"/>
      <c r="AB56" s="5177"/>
      <c r="AC56" s="1901"/>
      <c r="AD56" s="1653"/>
      <c r="AE56" s="1653"/>
      <c r="AF56" s="1653"/>
      <c r="AG56" s="1653"/>
      <c r="AH56" s="1654"/>
      <c r="AI56" s="1838"/>
      <c r="AJ56" s="5236"/>
      <c r="AK56" s="1905"/>
      <c r="AL56" s="1653"/>
      <c r="AM56" s="1653"/>
      <c r="AN56" s="1653"/>
      <c r="AO56" s="1653"/>
      <c r="AP56" s="1654"/>
      <c r="AQ56" s="1838"/>
      <c r="AR56" s="5177"/>
      <c r="AS56" s="3841"/>
      <c r="AT56" s="5181"/>
    </row>
    <row r="57" spans="2:63" s="1649" customFormat="1" ht="9" customHeight="1">
      <c r="B57" s="5295"/>
      <c r="C57" s="5415" t="s">
        <v>89</v>
      </c>
      <c r="D57" s="1839" t="s">
        <v>7</v>
      </c>
      <c r="E57" s="1906">
        <f>E45+E47+E49+E51+E53</f>
        <v>0</v>
      </c>
      <c r="F57" s="1840">
        <f>F45+F47+F49+F51+F53</f>
        <v>0</v>
      </c>
      <c r="G57" s="1840">
        <f t="shared" ref="G57:J57" si="43">G45+G47+G49+G51+G53</f>
        <v>0</v>
      </c>
      <c r="H57" s="1840">
        <f t="shared" si="43"/>
        <v>0</v>
      </c>
      <c r="I57" s="1840">
        <f>I45+I47+I49+I51+I53</f>
        <v>0</v>
      </c>
      <c r="J57" s="1841">
        <f t="shared" si="43"/>
        <v>0</v>
      </c>
      <c r="K57" s="1832">
        <f t="shared" ref="K57:K58" si="44">SUM(E57:J57)</f>
        <v>0</v>
      </c>
      <c r="L57" s="5166">
        <f>K57+K58</f>
        <v>0</v>
      </c>
      <c r="M57" s="1906">
        <f t="shared" ref="M57:R57" si="45">M45+M47+M49+M51+M53</f>
        <v>0</v>
      </c>
      <c r="N57" s="1840">
        <f t="shared" si="45"/>
        <v>0</v>
      </c>
      <c r="O57" s="1840">
        <f t="shared" si="45"/>
        <v>0</v>
      </c>
      <c r="P57" s="1840">
        <f t="shared" si="45"/>
        <v>0</v>
      </c>
      <c r="Q57" s="1840">
        <f t="shared" si="45"/>
        <v>0</v>
      </c>
      <c r="R57" s="1841">
        <f t="shared" si="45"/>
        <v>0</v>
      </c>
      <c r="S57" s="1833">
        <f t="shared" ref="S57:S58" si="46">SUM(M57:R57)</f>
        <v>0</v>
      </c>
      <c r="T57" s="5166">
        <f>S57+S58</f>
        <v>0</v>
      </c>
      <c r="U57" s="1906">
        <f>U45+U47+U49+U51+U53</f>
        <v>0</v>
      </c>
      <c r="V57" s="1840">
        <f>V45+V47+V49+V51+V53</f>
        <v>0</v>
      </c>
      <c r="W57" s="1840">
        <f t="shared" ref="W57:Z57" si="47">W45+W47+W49+W51+W53</f>
        <v>0</v>
      </c>
      <c r="X57" s="1840">
        <f t="shared" si="47"/>
        <v>0</v>
      </c>
      <c r="Y57" s="1840">
        <f t="shared" si="47"/>
        <v>0</v>
      </c>
      <c r="Z57" s="1841">
        <f t="shared" si="47"/>
        <v>0</v>
      </c>
      <c r="AA57" s="1832">
        <f t="shared" ref="AA57:AA58" si="48">SUM(U57:Z57)</f>
        <v>0</v>
      </c>
      <c r="AB57" s="5166">
        <f>AA57+AA58</f>
        <v>0</v>
      </c>
      <c r="AC57" s="1902">
        <f t="shared" ref="AC57:AH57" si="49">AC45+AC47+AC49+AC51+AC53</f>
        <v>0</v>
      </c>
      <c r="AD57" s="1840">
        <f t="shared" si="49"/>
        <v>0</v>
      </c>
      <c r="AE57" s="1840">
        <f t="shared" si="49"/>
        <v>0</v>
      </c>
      <c r="AF57" s="1840">
        <f t="shared" si="49"/>
        <v>0</v>
      </c>
      <c r="AG57" s="1840">
        <f t="shared" si="49"/>
        <v>0</v>
      </c>
      <c r="AH57" s="1841">
        <f t="shared" si="49"/>
        <v>0</v>
      </c>
      <c r="AI57" s="1833">
        <f t="shared" ref="AI57:AI58" si="50">SUM(AC57:AH57)</f>
        <v>0</v>
      </c>
      <c r="AJ57" s="5413">
        <f>AI57+AI58</f>
        <v>0</v>
      </c>
      <c r="AK57" s="1906">
        <f t="shared" ref="AK57:AP57" si="51">AK45+AK47+AK49+AK51+AK53</f>
        <v>0</v>
      </c>
      <c r="AL57" s="1840">
        <f t="shared" si="51"/>
        <v>0</v>
      </c>
      <c r="AM57" s="1840">
        <f t="shared" si="51"/>
        <v>0</v>
      </c>
      <c r="AN57" s="1840">
        <f t="shared" si="51"/>
        <v>0</v>
      </c>
      <c r="AO57" s="1840">
        <f t="shared" si="51"/>
        <v>0</v>
      </c>
      <c r="AP57" s="1841">
        <f t="shared" si="51"/>
        <v>0</v>
      </c>
      <c r="AQ57" s="1833">
        <f t="shared" ref="AQ57:AQ58" si="52">SUM(AK57:AP57)</f>
        <v>0</v>
      </c>
      <c r="AR57" s="5166">
        <f>AQ57+AQ58</f>
        <v>0</v>
      </c>
      <c r="AS57" s="3842">
        <f>K57+AA57+S57+AI57+AQ57</f>
        <v>0</v>
      </c>
      <c r="AT57" s="5168">
        <f>AS57+AS58</f>
        <v>0</v>
      </c>
      <c r="AV57" s="2143" t="s">
        <v>243</v>
      </c>
      <c r="BB57" s="2143" t="s">
        <v>244</v>
      </c>
      <c r="BD57" s="1651"/>
    </row>
    <row r="58" spans="2:63" s="1649" customFormat="1" ht="12" customHeight="1" thickBot="1">
      <c r="B58" s="5296"/>
      <c r="C58" s="5416"/>
      <c r="D58" s="1878" t="s">
        <v>8</v>
      </c>
      <c r="E58" s="1907">
        <f t="shared" ref="E58:J58" si="53">E46+E48+E50+E52+E54</f>
        <v>0</v>
      </c>
      <c r="F58" s="1879">
        <f t="shared" si="53"/>
        <v>0</v>
      </c>
      <c r="G58" s="1879">
        <f t="shared" si="53"/>
        <v>0</v>
      </c>
      <c r="H58" s="1879">
        <f t="shared" si="53"/>
        <v>0</v>
      </c>
      <c r="I58" s="1879">
        <f t="shared" si="53"/>
        <v>0</v>
      </c>
      <c r="J58" s="1880">
        <f t="shared" si="53"/>
        <v>0</v>
      </c>
      <c r="K58" s="1881">
        <f t="shared" si="44"/>
        <v>0</v>
      </c>
      <c r="L58" s="5167"/>
      <c r="M58" s="1907">
        <f t="shared" ref="M58:R58" si="54">M46+M48+M50+M52+M54</f>
        <v>0</v>
      </c>
      <c r="N58" s="1879">
        <f t="shared" si="54"/>
        <v>0</v>
      </c>
      <c r="O58" s="1879">
        <f t="shared" si="54"/>
        <v>0</v>
      </c>
      <c r="P58" s="1879">
        <f t="shared" si="54"/>
        <v>0</v>
      </c>
      <c r="Q58" s="1879">
        <f t="shared" si="54"/>
        <v>0</v>
      </c>
      <c r="R58" s="1880">
        <f t="shared" si="54"/>
        <v>0</v>
      </c>
      <c r="S58" s="1882">
        <f t="shared" si="46"/>
        <v>0</v>
      </c>
      <c r="T58" s="5167"/>
      <c r="U58" s="1907">
        <f t="shared" ref="U58:Z58" si="55">U46+U48+U50+U52+U54</f>
        <v>0</v>
      </c>
      <c r="V58" s="1879">
        <f t="shared" si="55"/>
        <v>0</v>
      </c>
      <c r="W58" s="1879">
        <f t="shared" si="55"/>
        <v>0</v>
      </c>
      <c r="X58" s="1879">
        <f t="shared" si="55"/>
        <v>0</v>
      </c>
      <c r="Y58" s="1879">
        <f t="shared" si="55"/>
        <v>0</v>
      </c>
      <c r="Z58" s="1880">
        <f t="shared" si="55"/>
        <v>0</v>
      </c>
      <c r="AA58" s="1881">
        <f t="shared" si="48"/>
        <v>0</v>
      </c>
      <c r="AB58" s="5167"/>
      <c r="AC58" s="1903">
        <f t="shared" ref="AC58:AH58" si="56">AC46+AC48+AC50+AC52+AC54</f>
        <v>0</v>
      </c>
      <c r="AD58" s="1879">
        <f t="shared" si="56"/>
        <v>0</v>
      </c>
      <c r="AE58" s="1879">
        <f t="shared" si="56"/>
        <v>0</v>
      </c>
      <c r="AF58" s="1879">
        <f t="shared" si="56"/>
        <v>0</v>
      </c>
      <c r="AG58" s="1879">
        <f t="shared" si="56"/>
        <v>0</v>
      </c>
      <c r="AH58" s="1880">
        <f t="shared" si="56"/>
        <v>0</v>
      </c>
      <c r="AI58" s="1882">
        <f t="shared" si="50"/>
        <v>0</v>
      </c>
      <c r="AJ58" s="5414"/>
      <c r="AK58" s="1907">
        <f t="shared" ref="AK58:AP58" si="57">AK46+AK48+AK50+AK52+AK54</f>
        <v>0</v>
      </c>
      <c r="AL58" s="1879">
        <f t="shared" si="57"/>
        <v>0</v>
      </c>
      <c r="AM58" s="1879">
        <f t="shared" si="57"/>
        <v>0</v>
      </c>
      <c r="AN58" s="1879">
        <f t="shared" si="57"/>
        <v>0</v>
      </c>
      <c r="AO58" s="1879">
        <f t="shared" si="57"/>
        <v>0</v>
      </c>
      <c r="AP58" s="1880">
        <f t="shared" si="57"/>
        <v>0</v>
      </c>
      <c r="AQ58" s="1882">
        <f t="shared" si="52"/>
        <v>0</v>
      </c>
      <c r="AR58" s="5167"/>
      <c r="AS58" s="3843">
        <f>K58+AA58+S58+AI58+AQ58</f>
        <v>0</v>
      </c>
      <c r="AT58" s="5169"/>
    </row>
    <row r="59" spans="2:63" ht="4.5" customHeight="1">
      <c r="AI59" s="5418"/>
      <c r="AJ59" s="5418"/>
      <c r="AK59" s="5418"/>
      <c r="AL59" s="288"/>
    </row>
    <row r="60" spans="2:63" s="2631" customFormat="1" ht="10.5" customHeight="1">
      <c r="B60" s="2631" t="str">
        <f ca="1">IFERROR((SMALL(A71:A108,1)),"")</f>
        <v/>
      </c>
      <c r="C60" s="5170" t="str">
        <f ca="1">"- "&amp;IFERROR((VLOOKUP(B60,A71:R108,3,0)),"")</f>
        <v xml:space="preserve">- </v>
      </c>
      <c r="D60" s="5170"/>
      <c r="E60" s="5170"/>
      <c r="F60" s="5170"/>
      <c r="G60" s="5170"/>
      <c r="H60" s="5170"/>
      <c r="I60" s="5170"/>
      <c r="J60" s="5170"/>
      <c r="K60" s="5170"/>
      <c r="L60" s="5170"/>
      <c r="M60" s="5170"/>
      <c r="N60" s="5170"/>
      <c r="O60" s="5170"/>
      <c r="P60" s="5170"/>
      <c r="Q60" s="5170"/>
      <c r="R60" s="5170"/>
      <c r="S60" s="5170"/>
      <c r="T60" s="2631" t="str">
        <f ca="1">IFERROR((SMALL(A71:A108,4)),"")</f>
        <v/>
      </c>
      <c r="U60" s="5170" t="str">
        <f ca="1">"- "&amp;IFERROR((VLOOKUP(T60,A71:R108,3,0)),"")</f>
        <v xml:space="preserve">- </v>
      </c>
      <c r="V60" s="5170"/>
      <c r="W60" s="5170"/>
      <c r="X60" s="5170"/>
      <c r="Y60" s="5170"/>
      <c r="Z60" s="5170"/>
      <c r="AA60" s="5170"/>
      <c r="AB60" s="5170"/>
      <c r="AC60" s="5170"/>
      <c r="AD60" s="5170"/>
      <c r="AE60" s="5170"/>
      <c r="AF60" s="5170"/>
      <c r="AG60" s="5170"/>
      <c r="AH60" s="5170"/>
      <c r="AI60" s="5170"/>
      <c r="AJ60" s="5170"/>
      <c r="AK60" s="5170"/>
      <c r="AL60" s="2631" t="str">
        <f ca="1">IFERROR((SMALL(A71:A108,7)),"")</f>
        <v/>
      </c>
      <c r="AM60" s="5170" t="str">
        <f ca="1">"- "&amp;IFERROR((VLOOKUP(AL60,A71:R108,3,0)),"")</f>
        <v xml:space="preserve">- </v>
      </c>
      <c r="AN60" s="5170"/>
      <c r="AO60" s="5170"/>
      <c r="AP60" s="5170"/>
      <c r="AQ60" s="5170"/>
      <c r="AR60" s="5170"/>
      <c r="AS60" s="5170"/>
      <c r="AT60" s="5170"/>
      <c r="AU60" s="5170"/>
      <c r="AV60" s="5170"/>
      <c r="AW60" s="5170"/>
      <c r="AX60" s="5170"/>
      <c r="AY60" s="5170"/>
      <c r="AZ60" s="5170"/>
      <c r="BA60" s="5170"/>
      <c r="BB60" s="5170"/>
    </row>
    <row r="61" spans="2:63" s="2631" customFormat="1" ht="10.5" customHeight="1">
      <c r="B61" s="2631" t="str">
        <f ca="1">IFERROR((SMALL(A71:A108,2)),"")</f>
        <v/>
      </c>
      <c r="C61" s="5170" t="str">
        <f ca="1">"- "&amp;IFERROR((VLOOKUP(B61,A71:R108,3,0)),"")</f>
        <v xml:space="preserve">- </v>
      </c>
      <c r="D61" s="5170"/>
      <c r="E61" s="5170"/>
      <c r="F61" s="5170"/>
      <c r="G61" s="5170"/>
      <c r="H61" s="5170"/>
      <c r="I61" s="5170"/>
      <c r="J61" s="5170"/>
      <c r="K61" s="5170"/>
      <c r="L61" s="5170"/>
      <c r="M61" s="5170"/>
      <c r="N61" s="5170"/>
      <c r="O61" s="5170"/>
      <c r="P61" s="5170"/>
      <c r="Q61" s="5170"/>
      <c r="R61" s="5170"/>
      <c r="S61" s="5170"/>
      <c r="T61" s="2631" t="str">
        <f ca="1">IFERROR((SMALL(A71:A108,5)),"")</f>
        <v/>
      </c>
      <c r="U61" s="5170" t="str">
        <f ca="1">"- "&amp;IFERROR((VLOOKUP(T61,A71:R108,3,0)),"")</f>
        <v xml:space="preserve">- </v>
      </c>
      <c r="V61" s="5170"/>
      <c r="W61" s="5170"/>
      <c r="X61" s="5170"/>
      <c r="Y61" s="5170"/>
      <c r="Z61" s="5170"/>
      <c r="AA61" s="5170"/>
      <c r="AB61" s="5170"/>
      <c r="AC61" s="5170"/>
      <c r="AD61" s="5170"/>
      <c r="AE61" s="5170"/>
      <c r="AF61" s="5170"/>
      <c r="AG61" s="5170"/>
      <c r="AH61" s="5170"/>
      <c r="AI61" s="5170"/>
      <c r="AJ61" s="5170"/>
      <c r="AK61" s="5170"/>
      <c r="AL61" s="2631" t="str">
        <f ca="1">IFERROR((SMALL(A71:A108,8)),"")</f>
        <v/>
      </c>
      <c r="AM61" s="5170" t="str">
        <f ca="1">"- "&amp;IFERROR((VLOOKUP(AL61,A71:R108,3,0)),"")</f>
        <v xml:space="preserve">- </v>
      </c>
      <c r="AN61" s="5170"/>
      <c r="AO61" s="5170"/>
      <c r="AP61" s="5170"/>
      <c r="AQ61" s="5170"/>
      <c r="AR61" s="5170"/>
      <c r="AS61" s="5170"/>
      <c r="AT61" s="5170"/>
      <c r="AU61" s="5170"/>
      <c r="AV61" s="5170"/>
      <c r="AW61" s="5170"/>
      <c r="AX61" s="5170"/>
      <c r="AY61" s="5170"/>
      <c r="AZ61" s="5170"/>
      <c r="BA61" s="5170"/>
      <c r="BB61" s="5170"/>
      <c r="BC61" s="2628"/>
      <c r="BD61" s="2628"/>
      <c r="BE61" s="2628"/>
      <c r="BF61" s="2628"/>
      <c r="BG61" s="2628"/>
    </row>
    <row r="62" spans="2:63" s="2632" customFormat="1" ht="10.5" customHeight="1">
      <c r="B62" s="2631" t="str">
        <f ca="1">IFERROR((SMALL(A71:A108,3)),"")</f>
        <v/>
      </c>
      <c r="C62" s="5170" t="str">
        <f ca="1">"- "&amp;IFERROR((VLOOKUP(B62,A71:R108,3,0)),"")</f>
        <v xml:space="preserve">- </v>
      </c>
      <c r="D62" s="5170"/>
      <c r="E62" s="5170"/>
      <c r="F62" s="5170"/>
      <c r="G62" s="5170"/>
      <c r="H62" s="5170"/>
      <c r="I62" s="5170"/>
      <c r="J62" s="5170"/>
      <c r="K62" s="5170"/>
      <c r="L62" s="5170"/>
      <c r="M62" s="5170"/>
      <c r="N62" s="5170"/>
      <c r="O62" s="5170"/>
      <c r="P62" s="5170"/>
      <c r="Q62" s="5170"/>
      <c r="R62" s="5170"/>
      <c r="S62" s="5170"/>
      <c r="T62" s="2631" t="str">
        <f ca="1">IFERROR((SMALL(A71:A108,6)),"")</f>
        <v/>
      </c>
      <c r="U62" s="5170" t="str">
        <f ca="1">"- "&amp;IFERROR((VLOOKUP(T62,A71:R108,3,0)),"")</f>
        <v xml:space="preserve">- </v>
      </c>
      <c r="V62" s="5170"/>
      <c r="W62" s="5170"/>
      <c r="X62" s="5170"/>
      <c r="Y62" s="5170"/>
      <c r="Z62" s="5170"/>
      <c r="AA62" s="5170"/>
      <c r="AB62" s="5170"/>
      <c r="AC62" s="5170"/>
      <c r="AD62" s="5170"/>
      <c r="AE62" s="5170"/>
      <c r="AF62" s="5170"/>
      <c r="AG62" s="5170"/>
      <c r="AH62" s="5170"/>
      <c r="AI62" s="5170"/>
      <c r="AJ62" s="5170"/>
      <c r="AK62" s="5170"/>
      <c r="AL62" s="2631" t="str">
        <f ca="1">IFERROR((SMALL(A71:A108,9)),"")</f>
        <v/>
      </c>
      <c r="AM62" s="5170" t="str">
        <f ca="1">"- "&amp;IFERROR((VLOOKUP(AL62,A71:R108,3,0)),"")</f>
        <v xml:space="preserve">- </v>
      </c>
      <c r="AN62" s="5170"/>
      <c r="AO62" s="5170"/>
      <c r="AP62" s="5170"/>
      <c r="AQ62" s="5170"/>
      <c r="AR62" s="5170"/>
      <c r="AS62" s="5170"/>
      <c r="AT62" s="5170"/>
      <c r="AU62" s="5170"/>
      <c r="AV62" s="5170"/>
      <c r="AW62" s="5170"/>
      <c r="AX62" s="5170"/>
      <c r="AY62" s="5170"/>
      <c r="AZ62" s="5170"/>
      <c r="BA62" s="5170"/>
      <c r="BB62" s="5170"/>
      <c r="BC62" s="2627"/>
      <c r="BD62" s="2627"/>
      <c r="BE62" s="2627"/>
      <c r="BF62" s="2627"/>
      <c r="BG62" s="2627"/>
    </row>
    <row r="63" spans="2:63" s="2625" customFormat="1" ht="10.5" customHeight="1">
      <c r="H63" s="2633"/>
      <c r="I63" s="2633"/>
      <c r="AL63" s="2631" t="str">
        <f ca="1">IFERROR((SMALL(A71:A108,10)),"")</f>
        <v/>
      </c>
      <c r="AM63" s="5170" t="str">
        <f ca="1">"- "&amp;IFERROR((VLOOKUP(AL63,A71:R108,3,0)),"")</f>
        <v xml:space="preserve">- </v>
      </c>
      <c r="AN63" s="5170"/>
      <c r="AO63" s="5170"/>
      <c r="AP63" s="5170"/>
      <c r="AQ63" s="5170"/>
      <c r="AR63" s="5170"/>
      <c r="AS63" s="5170"/>
      <c r="AT63" s="5170"/>
      <c r="AU63" s="5170"/>
      <c r="AV63" s="5170"/>
      <c r="AW63" s="5170"/>
      <c r="AX63" s="5170"/>
      <c r="AY63" s="5170"/>
      <c r="AZ63" s="5170"/>
      <c r="BA63" s="5170"/>
      <c r="BB63" s="5170"/>
      <c r="BC63" s="1651"/>
      <c r="BD63" s="1651"/>
      <c r="BE63" s="1651"/>
      <c r="BF63" s="1651"/>
      <c r="BG63" s="1651"/>
    </row>
    <row r="64" spans="2:63" s="2623" customFormat="1" ht="10.5" customHeight="1">
      <c r="H64" s="2624"/>
      <c r="I64" s="2624"/>
      <c r="AL64" s="2631" t="str">
        <f ca="1">IFERROR((SMALL(A71:A108,11)),"")</f>
        <v/>
      </c>
      <c r="AM64" s="5170" t="str">
        <f ca="1">"- "&amp;IFERROR((VLOOKUP(AL64,A71:R108,3,0)),"")</f>
        <v xml:space="preserve">- </v>
      </c>
      <c r="AN64" s="5170"/>
      <c r="AO64" s="5170"/>
      <c r="AP64" s="5170"/>
      <c r="AQ64" s="5170"/>
      <c r="AR64" s="5170"/>
      <c r="AS64" s="5170"/>
      <c r="AT64" s="5170"/>
      <c r="AU64" s="5170"/>
      <c r="AV64" s="5170"/>
      <c r="AW64" s="5170"/>
      <c r="AX64" s="5170"/>
      <c r="AY64" s="5170"/>
      <c r="AZ64" s="5170"/>
      <c r="BA64" s="5170"/>
      <c r="BB64" s="5170"/>
      <c r="BG64" s="1651"/>
    </row>
    <row r="65" spans="1:59" s="2623" customFormat="1" ht="10.5" customHeight="1">
      <c r="H65" s="2624"/>
      <c r="I65" s="2624"/>
      <c r="AL65" s="2631" t="str">
        <f ca="1">IFERROR((SMALL(A71:A108,12)),"")</f>
        <v/>
      </c>
      <c r="AM65" s="5170" t="str">
        <f ca="1">"- "&amp;IFERROR((VLOOKUP(AL65,A71:R108,3,0)),"")</f>
        <v xml:space="preserve">- </v>
      </c>
      <c r="AN65" s="5170"/>
      <c r="AO65" s="5170"/>
      <c r="AP65" s="5170"/>
      <c r="AQ65" s="5170"/>
      <c r="AR65" s="5170"/>
      <c r="AS65" s="5170"/>
      <c r="AT65" s="5170"/>
      <c r="AU65" s="5170"/>
      <c r="AV65" s="5170"/>
      <c r="AW65" s="5170"/>
      <c r="AX65" s="5170"/>
      <c r="AY65" s="5170"/>
      <c r="AZ65" s="5170"/>
      <c r="BA65" s="5170"/>
      <c r="BB65" s="5170"/>
      <c r="BC65" s="1651"/>
      <c r="BD65" s="1651"/>
      <c r="BE65" s="1651"/>
      <c r="BF65" s="1651"/>
      <c r="BG65" s="1651"/>
    </row>
    <row r="66" spans="1:59" s="2140" customFormat="1">
      <c r="H66" s="2626"/>
      <c r="I66" s="2626"/>
      <c r="AL66" s="2631" t="str">
        <f ca="1">IFERROR((SMALL(A71:A108,13)),"")</f>
        <v/>
      </c>
      <c r="AM66" s="5170" t="str">
        <f ca="1">"- "&amp;IFERROR((VLOOKUP(AL66,A71:R108,3,0)),"")</f>
        <v xml:space="preserve">- </v>
      </c>
      <c r="AN66" s="5170"/>
      <c r="AO66" s="5170"/>
      <c r="AP66" s="5170"/>
      <c r="AQ66" s="5170"/>
      <c r="AR66" s="5170"/>
      <c r="AS66" s="5170"/>
      <c r="AT66" s="5170"/>
      <c r="AU66" s="5170"/>
      <c r="AV66" s="5170"/>
      <c r="AW66" s="5170"/>
      <c r="AX66" s="5170"/>
      <c r="AY66" s="5170"/>
      <c r="AZ66" s="5170"/>
      <c r="BA66" s="5170"/>
      <c r="BB66" s="5170"/>
      <c r="BC66" s="1651"/>
      <c r="BD66" s="1651"/>
      <c r="BE66" s="1651"/>
      <c r="BF66" s="1651"/>
      <c r="BG66" s="1651"/>
    </row>
    <row r="67" spans="1:59">
      <c r="AL67" s="2631" t="str">
        <f ca="1">IFERROR((SMALL($A$71:$A$108,14)),"")</f>
        <v/>
      </c>
      <c r="AM67" s="5170" t="str">
        <f ca="1">"- "&amp;IFERROR((VLOOKUP(AL67,$A$71:$R$108,3,0)),"")</f>
        <v xml:space="preserve">- </v>
      </c>
      <c r="AN67" s="5170"/>
      <c r="AO67" s="5170"/>
      <c r="AP67" s="5170"/>
      <c r="AQ67" s="5170"/>
      <c r="AR67" s="5170"/>
      <c r="AS67" s="5170"/>
      <c r="AT67" s="5170"/>
      <c r="AU67" s="5170"/>
      <c r="AV67" s="5170"/>
      <c r="AW67" s="5170"/>
      <c r="AX67" s="5170"/>
      <c r="AY67" s="5170"/>
      <c r="AZ67" s="5170"/>
      <c r="BA67" s="5170"/>
      <c r="BB67" s="5170"/>
      <c r="BC67" s="1651"/>
      <c r="BD67" s="1651"/>
      <c r="BE67" s="1651"/>
      <c r="BF67" s="1655"/>
      <c r="BG67" s="1655"/>
    </row>
    <row r="68" spans="1:59" ht="12.75" customHeight="1">
      <c r="AL68" s="2631" t="str">
        <f ca="1">IFERROR((SMALL($A$71:$A$108,15)),"")</f>
        <v/>
      </c>
      <c r="AM68" s="5170" t="str">
        <f ca="1">"- "&amp;IFERROR((VLOOKUP(AL68,$A$71:$R$108,3,0)),"")</f>
        <v xml:space="preserve">- </v>
      </c>
      <c r="AN68" s="5170"/>
      <c r="AO68" s="5170"/>
      <c r="AP68" s="5170"/>
      <c r="AQ68" s="5170"/>
      <c r="AR68" s="5170"/>
      <c r="AS68" s="5170"/>
      <c r="AT68" s="5170"/>
      <c r="AU68" s="5170"/>
      <c r="AV68" s="5170"/>
      <c r="AW68" s="5170"/>
      <c r="AX68" s="5170"/>
      <c r="AY68" s="5170"/>
      <c r="AZ68" s="5170"/>
      <c r="BA68" s="5170"/>
      <c r="BB68" s="5170"/>
      <c r="BC68" s="2142"/>
      <c r="BD68" s="2142"/>
      <c r="BE68" s="2142"/>
      <c r="BF68" s="1656"/>
      <c r="BG68" s="1656"/>
    </row>
    <row r="69" spans="1:59" ht="12.75" customHeight="1">
      <c r="AL69" s="2631" t="str">
        <f ca="1">IFERROR((SMALL($A$71:$A$108,16)),"")</f>
        <v/>
      </c>
      <c r="AM69" s="5170" t="str">
        <f t="shared" ref="AM69:AM76" ca="1" si="58">"- "&amp;IFERROR((VLOOKUP(AL69,$A$71:$R$108,3,0)),"")</f>
        <v xml:space="preserve">- </v>
      </c>
      <c r="AN69" s="5170"/>
      <c r="AO69" s="5170"/>
      <c r="AP69" s="5170"/>
      <c r="AQ69" s="5170"/>
      <c r="AR69" s="5170"/>
      <c r="AS69" s="5170"/>
      <c r="AT69" s="5170"/>
      <c r="AU69" s="5170"/>
      <c r="AV69" s="5170"/>
      <c r="AW69" s="5170"/>
      <c r="AX69" s="5170"/>
      <c r="AY69" s="5170"/>
      <c r="AZ69" s="5170"/>
      <c r="BA69" s="5170"/>
      <c r="BB69" s="5170"/>
      <c r="BC69" s="1651"/>
      <c r="BD69" s="1651"/>
      <c r="BE69" s="1651"/>
      <c r="BF69" s="1655"/>
      <c r="BG69" s="1655"/>
    </row>
    <row r="70" spans="1:59">
      <c r="AL70" s="2631" t="str">
        <f ca="1">IFERROR((SMALL($A$71:$A$108,17)),"")</f>
        <v/>
      </c>
      <c r="AM70" s="5170" t="str">
        <f t="shared" ca="1" si="58"/>
        <v xml:space="preserve">- </v>
      </c>
      <c r="AN70" s="5170"/>
      <c r="AO70" s="5170"/>
      <c r="AP70" s="5170"/>
      <c r="AQ70" s="5170"/>
      <c r="AR70" s="5170"/>
      <c r="AS70" s="5170"/>
      <c r="AT70" s="5170"/>
      <c r="AU70" s="5170"/>
      <c r="AV70" s="5170"/>
      <c r="AW70" s="5170"/>
      <c r="AX70" s="5170"/>
      <c r="AY70" s="5170"/>
      <c r="AZ70" s="5170"/>
      <c r="BA70" s="5170"/>
      <c r="BB70" s="5170"/>
      <c r="BC70" s="2144"/>
      <c r="BD70" s="2144"/>
      <c r="BE70" s="2144"/>
      <c r="BF70" s="1848"/>
      <c r="BG70" s="1848"/>
    </row>
    <row r="71" spans="1:59" hidden="1">
      <c r="A71" s="3792" t="str">
        <f>IF(C71&lt;&gt;"",SUM($B$71:B71),"a")</f>
        <v>a</v>
      </c>
      <c r="B71" s="2630">
        <f>IF(C71&lt;&gt;"",1,0)</f>
        <v>0</v>
      </c>
      <c r="C71" s="5297" t="str">
        <f>IF(S71&gt;0,(IF(('BİLGİ GİR'!ES141)="Tamam","",('BİLGİ GİR'!ES141)))&amp;T71,(IF(('BİLGİ GİR'!ES141)="Tamam","",('BİLGİ GİR'!ES141))))</f>
        <v/>
      </c>
      <c r="D71" s="5297"/>
      <c r="E71" s="5297"/>
      <c r="F71" s="5297"/>
      <c r="G71" s="5297"/>
      <c r="H71" s="5297"/>
      <c r="I71" s="5297"/>
      <c r="J71" s="5297"/>
      <c r="K71" s="5297"/>
      <c r="L71" s="5297"/>
      <c r="M71" s="5297"/>
      <c r="N71" s="5297"/>
      <c r="O71" s="5297"/>
      <c r="P71" s="5297"/>
      <c r="Q71" s="5297"/>
      <c r="R71" s="5297"/>
      <c r="S71" s="3793">
        <f>'BİLGİ GİR'!BP190</f>
        <v>0</v>
      </c>
      <c r="T71" s="1633" t="str">
        <f>" ["&amp;'BİLGİ GİR'!BP190&amp;" Saat Ara Sınav Yükü vardır"&amp;"]"</f>
        <v xml:space="preserve"> [0 Saat Ara Sınav Yükü vardır]</v>
      </c>
      <c r="AE71" s="3897"/>
      <c r="AF71" s="1633">
        <f>IF(AE71="X",B71,0)</f>
        <v>0</v>
      </c>
      <c r="AL71" s="2631" t="str">
        <f ca="1">IFERROR((SMALL($A$71:$A$108,18)),"")</f>
        <v/>
      </c>
      <c r="AM71" s="5170" t="str">
        <f t="shared" ca="1" si="58"/>
        <v xml:space="preserve">- </v>
      </c>
      <c r="AN71" s="5170"/>
      <c r="AO71" s="5170"/>
      <c r="AP71" s="5170"/>
      <c r="AQ71" s="5170"/>
      <c r="AR71" s="5170"/>
      <c r="AS71" s="5170"/>
      <c r="AT71" s="5170"/>
      <c r="AU71" s="5170"/>
      <c r="AV71" s="5170"/>
      <c r="AW71" s="5170"/>
      <c r="AX71" s="5170"/>
      <c r="AY71" s="5170"/>
      <c r="AZ71" s="5170"/>
      <c r="BA71" s="5170"/>
      <c r="BB71" s="5170"/>
      <c r="BC71" s="2144"/>
      <c r="BD71" s="2144"/>
      <c r="BE71" s="2144"/>
      <c r="BF71" s="1848"/>
      <c r="BG71" s="1848"/>
    </row>
    <row r="72" spans="1:59" hidden="1">
      <c r="A72" s="3792" t="str">
        <f>IF(C72&lt;&gt;"",SUM($B$71:B72),"a")</f>
        <v>a</v>
      </c>
      <c r="B72" s="2630">
        <f t="shared" ref="B72:B108" si="59">IF(C72&lt;&gt;"",1,0)</f>
        <v>0</v>
      </c>
      <c r="C72" s="5297" t="str">
        <f>IF('BİLGİ GİR'!ES168="Tamam","",'BİLGİ GİR'!ES168)</f>
        <v/>
      </c>
      <c r="D72" s="5297"/>
      <c r="E72" s="5297"/>
      <c r="F72" s="5297"/>
      <c r="G72" s="5297"/>
      <c r="H72" s="5297"/>
      <c r="I72" s="5297"/>
      <c r="J72" s="5297"/>
      <c r="K72" s="5297"/>
      <c r="L72" s="5297"/>
      <c r="M72" s="5297"/>
      <c r="N72" s="5297"/>
      <c r="O72" s="5297"/>
      <c r="P72" s="5297"/>
      <c r="Q72" s="5297"/>
      <c r="R72" s="5297"/>
      <c r="AE72" s="3897"/>
      <c r="AF72" s="1633">
        <f t="shared" ref="AF72:AF108" si="60">IF(AE72="X",B72,0)</f>
        <v>0</v>
      </c>
      <c r="AL72" s="2631" t="str">
        <f ca="1">IFERROR((SMALL($A$71:$A$108,19)),"")</f>
        <v/>
      </c>
      <c r="AM72" s="5170" t="str">
        <f t="shared" ca="1" si="58"/>
        <v xml:space="preserve">- </v>
      </c>
      <c r="AN72" s="5170"/>
      <c r="AO72" s="5170"/>
      <c r="AP72" s="5170"/>
      <c r="AQ72" s="5170"/>
      <c r="AR72" s="5170"/>
      <c r="AS72" s="5170"/>
      <c r="AT72" s="5170"/>
      <c r="AU72" s="5170"/>
      <c r="AV72" s="5170"/>
      <c r="AW72" s="5170"/>
      <c r="AX72" s="5170"/>
      <c r="AY72" s="5170"/>
      <c r="AZ72" s="5170"/>
      <c r="BA72" s="5170"/>
      <c r="BB72" s="5170"/>
      <c r="BC72" s="2144"/>
      <c r="BD72" s="2144"/>
      <c r="BE72" s="2144"/>
      <c r="BF72" s="1848"/>
      <c r="BG72" s="1848"/>
    </row>
    <row r="73" spans="1:59" hidden="1">
      <c r="A73" s="3792" t="str">
        <f>IF(C73&lt;&gt;"",SUM($B$71:B73),"a")</f>
        <v>a</v>
      </c>
      <c r="B73" s="2630">
        <f t="shared" si="59"/>
        <v>0</v>
      </c>
      <c r="C73" s="5297" t="str">
        <f>IF('BİLGİ GİR'!ES102="Tamam","",'BİLGİ GİR'!ES102)</f>
        <v/>
      </c>
      <c r="D73" s="5297"/>
      <c r="E73" s="5297"/>
      <c r="F73" s="5297"/>
      <c r="G73" s="5297"/>
      <c r="H73" s="5297"/>
      <c r="I73" s="5297"/>
      <c r="J73" s="5297"/>
      <c r="K73" s="5297"/>
      <c r="L73" s="5297"/>
      <c r="M73" s="5297"/>
      <c r="N73" s="5297"/>
      <c r="O73" s="5297"/>
      <c r="P73" s="5297"/>
      <c r="AE73" s="3894" t="s">
        <v>70</v>
      </c>
      <c r="AF73" s="1633">
        <f t="shared" si="60"/>
        <v>0</v>
      </c>
      <c r="AL73" s="2631" t="str">
        <f ca="1">IFERROR((SMALL($A$71:$A$108,20)),"")</f>
        <v/>
      </c>
      <c r="AM73" s="5170" t="str">
        <f t="shared" ca="1" si="58"/>
        <v xml:space="preserve">- </v>
      </c>
      <c r="AN73" s="5170"/>
      <c r="AO73" s="5170"/>
      <c r="AP73" s="5170"/>
      <c r="AQ73" s="5170"/>
      <c r="AR73" s="5170"/>
      <c r="AS73" s="5170"/>
      <c r="AT73" s="5170"/>
      <c r="AU73" s="5170"/>
      <c r="AV73" s="5170"/>
      <c r="AW73" s="5170"/>
      <c r="AX73" s="5170"/>
      <c r="AY73" s="5170"/>
      <c r="AZ73" s="5170"/>
      <c r="BA73" s="5170"/>
      <c r="BB73" s="5170"/>
      <c r="BC73" s="2140"/>
      <c r="BD73" s="2140"/>
      <c r="BE73" s="2140"/>
      <c r="BF73" s="1649"/>
      <c r="BG73" s="1649"/>
    </row>
    <row r="74" spans="1:59" hidden="1">
      <c r="A74" s="3792" t="str">
        <f>IF(C74&lt;&gt;"",SUM($B$71:B74),"a")</f>
        <v>a</v>
      </c>
      <c r="B74" s="2630">
        <f t="shared" si="59"/>
        <v>0</v>
      </c>
      <c r="C74" s="5297" t="str">
        <f>IF('BİLGİ GİR'!ES104="Tamam","",'BİLGİ GİR'!ES104)</f>
        <v/>
      </c>
      <c r="D74" s="5297"/>
      <c r="E74" s="5297"/>
      <c r="F74" s="5297"/>
      <c r="G74" s="5297"/>
      <c r="H74" s="5297"/>
      <c r="I74" s="5297"/>
      <c r="J74" s="5297"/>
      <c r="K74" s="5297"/>
      <c r="L74" s="5297"/>
      <c r="M74" s="5297"/>
      <c r="N74" s="5297"/>
      <c r="O74" s="5297"/>
      <c r="P74" s="5297"/>
      <c r="AE74" s="3894" t="s">
        <v>70</v>
      </c>
      <c r="AF74" s="1633">
        <f t="shared" si="60"/>
        <v>0</v>
      </c>
      <c r="AL74" s="2631" t="str">
        <f ca="1">IFERROR((SMALL($A$71:$A$108,21)),"")</f>
        <v/>
      </c>
      <c r="AM74" s="5170" t="str">
        <f t="shared" ca="1" si="58"/>
        <v xml:space="preserve">- </v>
      </c>
      <c r="AN74" s="5170"/>
      <c r="AO74" s="5170"/>
      <c r="AP74" s="5170"/>
      <c r="AQ74" s="5170"/>
      <c r="AR74" s="5170"/>
      <c r="AS74" s="5170"/>
      <c r="AT74" s="5170"/>
      <c r="AU74" s="5170"/>
      <c r="AV74" s="5170"/>
      <c r="AW74" s="5170"/>
      <c r="AX74" s="5170"/>
      <c r="AY74" s="5170"/>
      <c r="AZ74" s="5170"/>
      <c r="BA74" s="5170"/>
      <c r="BB74" s="5170"/>
      <c r="BC74" s="1651"/>
      <c r="BD74" s="1651"/>
      <c r="BE74" s="1651"/>
      <c r="BF74" s="1655"/>
      <c r="BG74" s="1655"/>
    </row>
    <row r="75" spans="1:59" hidden="1">
      <c r="A75" s="3792" t="str">
        <f>IF(C75&lt;&gt;"",SUM($B$71:B75),"a")</f>
        <v>a</v>
      </c>
      <c r="B75" s="2630">
        <f t="shared" si="59"/>
        <v>0</v>
      </c>
      <c r="C75" s="5297" t="str">
        <f>IF('BİLGİ GİR'!ES180="Tamam","",'BİLGİ GİR'!ES180)</f>
        <v/>
      </c>
      <c r="D75" s="5297"/>
      <c r="E75" s="5297"/>
      <c r="F75" s="5297"/>
      <c r="G75" s="5297"/>
      <c r="H75" s="5297"/>
      <c r="I75" s="5297"/>
      <c r="J75" s="5297"/>
      <c r="K75" s="5297"/>
      <c r="L75" s="5297"/>
      <c r="M75" s="5297"/>
      <c r="N75" s="5297"/>
      <c r="O75" s="5297"/>
      <c r="P75" s="5297"/>
      <c r="AE75" s="3897"/>
      <c r="AF75" s="1633">
        <f t="shared" si="60"/>
        <v>0</v>
      </c>
      <c r="AL75" s="2631" t="str">
        <f ca="1">IFERROR((SMALL($A$71:$A$108,22)),"")</f>
        <v/>
      </c>
      <c r="AM75" s="5170" t="str">
        <f t="shared" ca="1" si="58"/>
        <v xml:space="preserve">- </v>
      </c>
      <c r="AN75" s="5170"/>
      <c r="AO75" s="5170"/>
      <c r="AP75" s="5170"/>
      <c r="AQ75" s="5170"/>
      <c r="AR75" s="5170"/>
      <c r="AS75" s="5170"/>
      <c r="AT75" s="5170"/>
      <c r="AU75" s="5170"/>
      <c r="AV75" s="5170"/>
      <c r="AW75" s="5170"/>
      <c r="AX75" s="5170"/>
      <c r="AY75" s="5170"/>
      <c r="AZ75" s="5170"/>
      <c r="BA75" s="5170"/>
      <c r="BB75" s="5170"/>
      <c r="BC75" s="2145"/>
      <c r="BD75" s="2145"/>
      <c r="BE75" s="2145"/>
      <c r="BF75" s="1657"/>
      <c r="BG75" s="1657"/>
    </row>
    <row r="76" spans="1:59" hidden="1">
      <c r="A76" s="3792" t="str">
        <f>IF(C76&lt;&gt;"",SUM($B$71:B76),"a")</f>
        <v>a</v>
      </c>
      <c r="B76" s="2630">
        <f t="shared" si="59"/>
        <v>0</v>
      </c>
      <c r="C76" s="5297" t="str">
        <f>IF(OR(S76="Tamam",'BİLGİ GİR'!ES107="Tamam"),"",'BİLGİ GİR'!ES107)</f>
        <v/>
      </c>
      <c r="D76" s="5297"/>
      <c r="E76" s="5297"/>
      <c r="F76" s="5297"/>
      <c r="G76" s="5297"/>
      <c r="H76" s="5297"/>
      <c r="I76" s="5297"/>
      <c r="J76" s="5297"/>
      <c r="K76" s="5297"/>
      <c r="L76" s="5297"/>
      <c r="M76" s="5297"/>
      <c r="N76" s="5297"/>
      <c r="O76" s="5297"/>
      <c r="P76" s="5297"/>
      <c r="Q76" s="5297"/>
      <c r="R76" s="5297"/>
      <c r="S76" s="5417" t="str">
        <f>IF(('BİLGİ GİR'!BH190+'BİLGİ GİR'!BI190+'BİLGİ GİR'!BJ19)=0,"Tamam","")</f>
        <v>Tamam</v>
      </c>
      <c r="T76" s="5417"/>
      <c r="U76" s="5417"/>
      <c r="V76" s="5417"/>
      <c r="AE76" s="3894" t="s">
        <v>70</v>
      </c>
      <c r="AF76" s="1633">
        <f t="shared" si="60"/>
        <v>0</v>
      </c>
      <c r="AL76" s="3893" t="str">
        <f ca="1">IFERROR((SMALL($A$71:$A$108,23)),"")</f>
        <v/>
      </c>
      <c r="AM76" s="5419" t="str">
        <f t="shared" ca="1" si="58"/>
        <v xml:space="preserve">- </v>
      </c>
      <c r="AN76" s="5419"/>
      <c r="AO76" s="5419"/>
      <c r="AP76" s="5419"/>
      <c r="AQ76" s="5419"/>
      <c r="AR76" s="5419"/>
      <c r="AS76" s="5419"/>
      <c r="AT76" s="5419"/>
      <c r="AU76" s="5419"/>
      <c r="AV76" s="5419"/>
      <c r="AW76" s="5419"/>
      <c r="AX76" s="5419"/>
      <c r="AY76" s="5419"/>
      <c r="AZ76" s="5419"/>
      <c r="BA76" s="5419"/>
      <c r="BB76" s="5419"/>
    </row>
    <row r="77" spans="1:59" hidden="1">
      <c r="A77" s="3792" t="str">
        <f>IF(C77&lt;&gt;"",SUM($B$71:B77),"a")</f>
        <v>a</v>
      </c>
      <c r="B77" s="2630">
        <f t="shared" si="59"/>
        <v>0</v>
      </c>
      <c r="C77" s="5297" t="str">
        <f>IF('BİLGİ GİR'!ES105="Tamam","",'BİLGİ GİR'!ES105)</f>
        <v/>
      </c>
      <c r="D77" s="5297"/>
      <c r="E77" s="5297"/>
      <c r="F77" s="5297"/>
      <c r="G77" s="5297"/>
      <c r="H77" s="5297"/>
      <c r="I77" s="5297"/>
      <c r="J77" s="5297"/>
      <c r="K77" s="5297"/>
      <c r="L77" s="5297"/>
      <c r="M77" s="5297"/>
      <c r="N77" s="5297"/>
      <c r="O77" s="5297"/>
      <c r="P77" s="5297"/>
      <c r="Q77" s="5297"/>
      <c r="R77" s="5297"/>
      <c r="AE77" s="3894" t="s">
        <v>70</v>
      </c>
      <c r="AF77" s="1633">
        <f t="shared" si="60"/>
        <v>0</v>
      </c>
    </row>
    <row r="78" spans="1:59" hidden="1">
      <c r="A78" s="3792" t="str">
        <f>IF(C78&lt;&gt;"",SUM($B$71:B78),"a")</f>
        <v>a</v>
      </c>
      <c r="B78" s="2630">
        <f t="shared" si="59"/>
        <v>0</v>
      </c>
      <c r="C78" s="5297" t="str">
        <f>IF('BİLGİ GİR'!ES103="Tamam","",'BİLGİ GİR'!ES103)</f>
        <v/>
      </c>
      <c r="D78" s="5297"/>
      <c r="E78" s="5297"/>
      <c r="F78" s="5297"/>
      <c r="G78" s="5297"/>
      <c r="H78" s="5297"/>
      <c r="I78" s="5297"/>
      <c r="J78" s="5297"/>
      <c r="K78" s="5297"/>
      <c r="L78" s="5297"/>
      <c r="M78" s="5297"/>
      <c r="N78" s="5297"/>
      <c r="O78" s="5297"/>
      <c r="P78" s="5297"/>
      <c r="Q78" s="5297"/>
      <c r="R78" s="5297"/>
      <c r="AE78" s="3894" t="s">
        <v>70</v>
      </c>
      <c r="AF78" s="1633">
        <f t="shared" si="60"/>
        <v>0</v>
      </c>
    </row>
    <row r="79" spans="1:59" hidden="1">
      <c r="A79" s="3792" t="str">
        <f>IF(C79&lt;&gt;"",SUM($B$71:B79),"a")</f>
        <v>a</v>
      </c>
      <c r="B79" s="2630">
        <f t="shared" si="59"/>
        <v>0</v>
      </c>
      <c r="C79" s="5297" t="str">
        <f>IF('BİLGİ GİR'!ES181="Tamam","",'BİLGİ GİR'!ES181)</f>
        <v/>
      </c>
      <c r="D79" s="5297"/>
      <c r="E79" s="5297"/>
      <c r="F79" s="5297"/>
      <c r="G79" s="5297"/>
      <c r="H79" s="5297"/>
      <c r="I79" s="5297"/>
      <c r="J79" s="5297"/>
      <c r="K79" s="5297"/>
      <c r="L79" s="5297"/>
      <c r="M79" s="5297"/>
      <c r="N79" s="5297"/>
      <c r="O79" s="5297"/>
      <c r="P79" s="5297"/>
      <c r="Q79" s="5297"/>
      <c r="R79" s="5297"/>
      <c r="AE79" s="3894" t="s">
        <v>70</v>
      </c>
      <c r="AF79" s="1633">
        <f t="shared" si="60"/>
        <v>0</v>
      </c>
    </row>
    <row r="80" spans="1:59" hidden="1">
      <c r="A80" s="3792" t="str">
        <f>IF(C80&lt;&gt;"",SUM($B$71:B80),"a")</f>
        <v>a</v>
      </c>
      <c r="B80" s="2630">
        <f t="shared" si="59"/>
        <v>0</v>
      </c>
      <c r="C80" s="5297" t="str">
        <f>IF('BİLGİ GİR'!ES182="Tamam","",'BİLGİ GİR'!ES182)</f>
        <v/>
      </c>
      <c r="D80" s="5297"/>
      <c r="E80" s="5297"/>
      <c r="F80" s="5297"/>
      <c r="G80" s="5297"/>
      <c r="H80" s="5297"/>
      <c r="I80" s="5297"/>
      <c r="J80" s="5297"/>
      <c r="K80" s="5297"/>
      <c r="L80" s="5297"/>
      <c r="M80" s="5297"/>
      <c r="N80" s="5297"/>
      <c r="O80" s="5297"/>
      <c r="P80" s="5297"/>
      <c r="Q80" s="5297"/>
      <c r="R80" s="5297"/>
      <c r="AE80" s="3894" t="s">
        <v>70</v>
      </c>
      <c r="AF80" s="1633">
        <f t="shared" si="60"/>
        <v>0</v>
      </c>
    </row>
    <row r="81" spans="1:32" hidden="1">
      <c r="A81" s="3792" t="str">
        <f>IF(C81&lt;&gt;"",SUM($B$71:B81),"a")</f>
        <v>a</v>
      </c>
      <c r="B81" s="2630">
        <f t="shared" si="59"/>
        <v>0</v>
      </c>
      <c r="C81" s="5297" t="str">
        <f>IF('BİLGİ GİR'!ES189="Tamam","",'BİLGİ GİR'!ES189)</f>
        <v/>
      </c>
      <c r="D81" s="5297"/>
      <c r="E81" s="5297"/>
      <c r="F81" s="5297"/>
      <c r="G81" s="5297"/>
      <c r="H81" s="5297"/>
      <c r="I81" s="5297"/>
      <c r="J81" s="5297"/>
      <c r="K81" s="5297"/>
      <c r="L81" s="5297"/>
      <c r="M81" s="5297"/>
      <c r="N81" s="5297"/>
      <c r="O81" s="5297"/>
      <c r="P81" s="5297"/>
      <c r="Q81" s="5297"/>
      <c r="R81" s="5297"/>
      <c r="AE81" s="3897"/>
      <c r="AF81" s="1633">
        <f t="shared" si="60"/>
        <v>0</v>
      </c>
    </row>
    <row r="82" spans="1:32" hidden="1">
      <c r="A82" s="3792" t="str">
        <f>IF(C82&lt;&gt;"",SUM($B$71:B82),"a")</f>
        <v>a</v>
      </c>
      <c r="B82" s="2630">
        <f t="shared" si="59"/>
        <v>0</v>
      </c>
      <c r="C82" s="5297" t="str">
        <f>IF('BİLGİ GİR'!ES108&lt;&gt;"Tamam","Zorunlu Ders Yükü düşümünde sıralamaya uyulmamış.","")</f>
        <v/>
      </c>
      <c r="D82" s="5297"/>
      <c r="E82" s="5297"/>
      <c r="F82" s="5297"/>
      <c r="G82" s="5297"/>
      <c r="H82" s="5297"/>
      <c r="I82" s="5297"/>
      <c r="J82" s="5297"/>
      <c r="K82" s="5297"/>
      <c r="L82" s="5297"/>
      <c r="M82" s="5297"/>
      <c r="N82" s="5297"/>
      <c r="O82" s="5297"/>
      <c r="P82" s="5297"/>
      <c r="Q82" s="5297"/>
      <c r="R82" s="5297"/>
      <c r="AE82" s="3897"/>
      <c r="AF82" s="1633">
        <f t="shared" si="60"/>
        <v>0</v>
      </c>
    </row>
    <row r="83" spans="1:32" hidden="1">
      <c r="A83" s="3792" t="str">
        <f>IF(C83&lt;&gt;"",SUM($B$71:B83),"a")</f>
        <v>a</v>
      </c>
      <c r="B83" s="2630">
        <f t="shared" si="59"/>
        <v>0</v>
      </c>
      <c r="C83" s="5297" t="str">
        <f>IF('BİLGİ GİR'!EE199&gt;0,"Karşılığı olmayan ders dağıtılmış.","")</f>
        <v/>
      </c>
      <c r="D83" s="5297"/>
      <c r="E83" s="5297"/>
      <c r="F83" s="5297"/>
      <c r="G83" s="5297"/>
      <c r="H83" s="5297"/>
      <c r="I83" s="5297"/>
      <c r="J83" s="5297"/>
      <c r="K83" s="5297"/>
      <c r="L83" s="5297"/>
      <c r="M83" s="5297"/>
      <c r="N83" s="5297"/>
      <c r="O83" s="5297"/>
      <c r="P83" s="5297"/>
      <c r="Q83" s="5297"/>
      <c r="R83" s="5297"/>
      <c r="AE83" s="3894" t="s">
        <v>70</v>
      </c>
      <c r="AF83" s="1633">
        <f t="shared" si="60"/>
        <v>0</v>
      </c>
    </row>
    <row r="84" spans="1:32" hidden="1">
      <c r="A84" s="3792" t="str">
        <f>IF(C84&lt;&gt;"",SUM($B$71:B84),"a")</f>
        <v>a</v>
      </c>
      <c r="B84" s="2630">
        <f t="shared" si="59"/>
        <v>0</v>
      </c>
      <c r="C84" s="5411"/>
      <c r="D84" s="5411"/>
      <c r="E84" s="5411"/>
      <c r="F84" s="5411"/>
      <c r="G84" s="5411"/>
      <c r="H84" s="5411"/>
      <c r="I84" s="5411"/>
      <c r="J84" s="5411"/>
      <c r="K84" s="5411"/>
      <c r="L84" s="5411"/>
      <c r="M84" s="5411"/>
      <c r="N84" s="5411"/>
      <c r="O84" s="5411"/>
      <c r="P84" s="5411"/>
      <c r="Q84" s="5411"/>
      <c r="R84" s="5411"/>
      <c r="AE84" s="3894" t="s">
        <v>70</v>
      </c>
      <c r="AF84" s="1633">
        <f t="shared" si="60"/>
        <v>0</v>
      </c>
    </row>
    <row r="85" spans="1:32" hidden="1">
      <c r="A85" s="3792" t="str">
        <f>IF(C85&lt;&gt;"",SUM($B$71:B85),"a")</f>
        <v>a</v>
      </c>
      <c r="B85" s="2630">
        <f t="shared" si="59"/>
        <v>0</v>
      </c>
      <c r="C85" s="5411"/>
      <c r="D85" s="5411"/>
      <c r="E85" s="5411"/>
      <c r="F85" s="5411"/>
      <c r="G85" s="5411"/>
      <c r="H85" s="5411"/>
      <c r="I85" s="5411"/>
      <c r="J85" s="5411"/>
      <c r="K85" s="5411"/>
      <c r="L85" s="5411"/>
      <c r="M85" s="5411"/>
      <c r="N85" s="5411"/>
      <c r="O85" s="5411"/>
      <c r="P85" s="5411"/>
      <c r="Q85" s="5411"/>
      <c r="R85" s="5411"/>
      <c r="AE85" s="3894" t="s">
        <v>70</v>
      </c>
      <c r="AF85" s="1633">
        <f t="shared" si="60"/>
        <v>0</v>
      </c>
    </row>
    <row r="86" spans="1:32" hidden="1">
      <c r="A86" s="3792" t="str">
        <f>IF(C86&lt;&gt;"",SUM($B$71:B86),"a")</f>
        <v>a</v>
      </c>
      <c r="B86" s="2630">
        <f t="shared" si="59"/>
        <v>0</v>
      </c>
      <c r="C86" s="5170" t="str">
        <f>IF('BİLGİ GİR'!ES109&lt;&gt;"Tamam","Tam gün saatleri iptal edilen gün/ler vardır.","")</f>
        <v/>
      </c>
      <c r="D86" s="5170"/>
      <c r="E86" s="5170"/>
      <c r="F86" s="5170"/>
      <c r="G86" s="5170"/>
      <c r="H86" s="5170"/>
      <c r="I86" s="5170"/>
      <c r="J86" s="5170"/>
      <c r="K86" s="5170"/>
      <c r="L86" s="5170"/>
      <c r="M86" s="5170"/>
      <c r="N86" s="5170"/>
      <c r="O86" s="5170"/>
      <c r="P86" s="5170"/>
      <c r="Q86" s="5170"/>
      <c r="R86" s="5170"/>
      <c r="AE86" s="3897"/>
      <c r="AF86" s="1633">
        <f t="shared" si="60"/>
        <v>0</v>
      </c>
    </row>
    <row r="87" spans="1:32" hidden="1">
      <c r="A87" s="3792" t="str">
        <f ca="1">IF(C87&lt;&gt;"",SUM($B$71:B87),"a")</f>
        <v>a</v>
      </c>
      <c r="B87" s="2630">
        <f t="shared" ca="1" si="59"/>
        <v>0</v>
      </c>
      <c r="C87" s="5170" t="str">
        <f ca="1">IF('BİLGİ GİR'!ES119&lt;&gt;"Tamam",'BİLGİ GİR'!ES119,"")</f>
        <v/>
      </c>
      <c r="D87" s="5170"/>
      <c r="E87" s="5170"/>
      <c r="F87" s="5170"/>
      <c r="G87" s="5170"/>
      <c r="H87" s="5170"/>
      <c r="I87" s="5170"/>
      <c r="J87" s="5170"/>
      <c r="K87" s="5170"/>
      <c r="L87" s="5170"/>
      <c r="M87" s="5170"/>
      <c r="N87" s="5170"/>
      <c r="O87" s="5170"/>
      <c r="P87" s="5170"/>
      <c r="Q87" s="5170"/>
      <c r="R87" s="5170"/>
      <c r="AE87" s="3894" t="s">
        <v>70</v>
      </c>
      <c r="AF87" s="1633">
        <f t="shared" ca="1" si="60"/>
        <v>0</v>
      </c>
    </row>
    <row r="88" spans="1:32" hidden="1">
      <c r="A88" s="3792" t="str">
        <f>IF(C88&lt;&gt;"",SUM($B$71:B88),"a")</f>
        <v>a</v>
      </c>
      <c r="B88" s="2630">
        <f>IF(C88&lt;&gt;"",1,0)</f>
        <v>0</v>
      </c>
      <c r="C88" s="5170" t="str">
        <f>IF('BİLGİ GİR'!ES117&lt;&gt;"Tamam",'BİLGİ GİR'!ES117,"")</f>
        <v/>
      </c>
      <c r="D88" s="5170"/>
      <c r="E88" s="5170"/>
      <c r="F88" s="5170"/>
      <c r="G88" s="5170"/>
      <c r="H88" s="5170"/>
      <c r="I88" s="5170"/>
      <c r="J88" s="5170"/>
      <c r="K88" s="5170"/>
      <c r="L88" s="5170"/>
      <c r="M88" s="5170"/>
      <c r="N88" s="5170"/>
      <c r="O88" s="5170"/>
      <c r="P88" s="5170"/>
      <c r="Q88" s="5170"/>
      <c r="R88" s="5170"/>
      <c r="AE88" s="3897"/>
      <c r="AF88" s="1633">
        <f t="shared" si="60"/>
        <v>0</v>
      </c>
    </row>
    <row r="89" spans="1:32" hidden="1">
      <c r="A89" s="3792" t="str">
        <f>IF(C89&lt;&gt;"",SUM($B$71:B89),"a")</f>
        <v>a</v>
      </c>
      <c r="B89" s="2630">
        <f t="shared" si="59"/>
        <v>0</v>
      </c>
      <c r="C89" s="5170" t="str">
        <f>IF('BİLGİ GİR'!ES191&lt;&gt;"Tamam",'BİLGİ GİR'!ES191,"")</f>
        <v/>
      </c>
      <c r="D89" s="5170"/>
      <c r="E89" s="5170"/>
      <c r="F89" s="5170"/>
      <c r="G89" s="5170"/>
      <c r="H89" s="5170"/>
      <c r="I89" s="5170"/>
      <c r="J89" s="5170"/>
      <c r="K89" s="5170"/>
      <c r="L89" s="5170"/>
      <c r="M89" s="5170"/>
      <c r="N89" s="5170"/>
      <c r="O89" s="5170"/>
      <c r="P89" s="5170"/>
      <c r="Q89" s="5170"/>
      <c r="R89" s="5170"/>
      <c r="AE89" s="3897"/>
      <c r="AF89" s="1633">
        <f t="shared" si="60"/>
        <v>0</v>
      </c>
    </row>
    <row r="90" spans="1:32" hidden="1">
      <c r="A90" s="3792" t="str">
        <f>IF(C90&lt;&gt;"",SUM($B$71:B90),"a")</f>
        <v>a</v>
      </c>
      <c r="B90" s="2630">
        <f t="shared" si="59"/>
        <v>0</v>
      </c>
      <c r="C90" s="5170" t="str">
        <f>IF('BİLGİ GİR'!ES192&lt;&gt;"Tamam",'BİLGİ GİR'!ES192,"")</f>
        <v/>
      </c>
      <c r="D90" s="5170"/>
      <c r="E90" s="5170"/>
      <c r="F90" s="5170"/>
      <c r="G90" s="5170"/>
      <c r="H90" s="5170"/>
      <c r="I90" s="5170"/>
      <c r="J90" s="5170"/>
      <c r="K90" s="5170"/>
      <c r="L90" s="5170"/>
      <c r="M90" s="5170"/>
      <c r="N90" s="5170"/>
      <c r="O90" s="5170"/>
      <c r="P90" s="5170"/>
      <c r="Q90" s="5170"/>
      <c r="R90" s="5170"/>
      <c r="AE90" s="3897"/>
      <c r="AF90" s="1633">
        <f t="shared" si="60"/>
        <v>0</v>
      </c>
    </row>
    <row r="91" spans="1:32" hidden="1">
      <c r="A91" s="3792" t="str">
        <f>IF(C91&lt;&gt;"",SUM($B$71:B91),"a")</f>
        <v>a</v>
      </c>
      <c r="B91" s="2630">
        <f t="shared" si="59"/>
        <v>0</v>
      </c>
      <c r="C91" s="5170" t="str">
        <f>IF('BİLGİ GİR'!ES194&lt;&gt;"Tamam",'BİLGİ GİR'!ES194,"")</f>
        <v/>
      </c>
      <c r="D91" s="5170"/>
      <c r="E91" s="5170"/>
      <c r="F91" s="5170"/>
      <c r="G91" s="5170"/>
      <c r="H91" s="5170"/>
      <c r="I91" s="5170"/>
      <c r="J91" s="5170"/>
      <c r="K91" s="5170"/>
      <c r="L91" s="5170"/>
      <c r="M91" s="5170"/>
      <c r="N91" s="5170"/>
      <c r="O91" s="5170"/>
      <c r="P91" s="5170"/>
      <c r="Q91" s="5170"/>
      <c r="R91" s="5170"/>
      <c r="AE91" s="3897"/>
      <c r="AF91" s="1633">
        <f t="shared" si="60"/>
        <v>0</v>
      </c>
    </row>
    <row r="92" spans="1:32" hidden="1">
      <c r="A92" s="3892" t="str">
        <f>IF(C92&lt;&gt;"",SUM($B$71:B92),"a")</f>
        <v>a</v>
      </c>
      <c r="B92" s="1842">
        <f t="shared" si="59"/>
        <v>0</v>
      </c>
      <c r="C92" s="5170" t="str">
        <f>IF('BİLGİ GİR'!ES110&lt;&gt;"Tamam",'BİLGİ GİR'!ES110,"")</f>
        <v/>
      </c>
      <c r="D92" s="5170"/>
      <c r="E92" s="5170"/>
      <c r="F92" s="5170"/>
      <c r="G92" s="5170"/>
      <c r="H92" s="5170"/>
      <c r="I92" s="5170"/>
      <c r="J92" s="5170"/>
      <c r="K92" s="5170"/>
      <c r="L92" s="5170"/>
      <c r="M92" s="5170"/>
      <c r="N92" s="5170"/>
      <c r="O92" s="5170"/>
      <c r="P92" s="5170"/>
      <c r="Q92" s="5170"/>
      <c r="R92" s="5170"/>
      <c r="S92" s="1842"/>
      <c r="T92" s="1842"/>
      <c r="AE92" s="3894" t="s">
        <v>70</v>
      </c>
      <c r="AF92" s="1633">
        <f t="shared" si="60"/>
        <v>0</v>
      </c>
    </row>
    <row r="93" spans="1:32" hidden="1">
      <c r="A93" s="3892" t="str">
        <f>IF(C93&lt;&gt;"",SUM($B$71:B93),"a")</f>
        <v>a</v>
      </c>
      <c r="B93" s="1842">
        <f t="shared" si="59"/>
        <v>0</v>
      </c>
      <c r="C93" s="5170" t="str">
        <f>IF('BİLGİ GİR'!ES111&lt;&gt;"Tamam",'BİLGİ GİR'!ES111,"")</f>
        <v/>
      </c>
      <c r="D93" s="5170"/>
      <c r="E93" s="5170"/>
      <c r="F93" s="5170"/>
      <c r="G93" s="5170"/>
      <c r="H93" s="5170"/>
      <c r="I93" s="5170"/>
      <c r="J93" s="5170"/>
      <c r="K93" s="5170"/>
      <c r="L93" s="5170"/>
      <c r="M93" s="5170"/>
      <c r="N93" s="5170"/>
      <c r="O93" s="5170"/>
      <c r="P93" s="5170"/>
      <c r="Q93" s="5170"/>
      <c r="R93" s="5170"/>
      <c r="AE93" s="3894" t="s">
        <v>70</v>
      </c>
      <c r="AF93" s="1633">
        <f t="shared" si="60"/>
        <v>0</v>
      </c>
    </row>
    <row r="94" spans="1:32" hidden="1">
      <c r="A94" s="3892" t="str">
        <f>IF(C94&lt;&gt;"",SUM($B$71:B94),"a")</f>
        <v>a</v>
      </c>
      <c r="B94" s="1842">
        <f t="shared" si="59"/>
        <v>0</v>
      </c>
      <c r="C94" s="5170" t="str">
        <f>IF('BİLGİ GİR'!ES112&lt;&gt;"Tamam",'BİLGİ GİR'!ES112,"")</f>
        <v/>
      </c>
      <c r="D94" s="5170"/>
      <c r="E94" s="5170"/>
      <c r="F94" s="5170"/>
      <c r="G94" s="5170"/>
      <c r="H94" s="5170"/>
      <c r="I94" s="5170"/>
      <c r="J94" s="5170"/>
      <c r="K94" s="5170"/>
      <c r="L94" s="5170"/>
      <c r="M94" s="5170"/>
      <c r="N94" s="5170"/>
      <c r="O94" s="5170"/>
      <c r="P94" s="5170"/>
      <c r="Q94" s="5170"/>
      <c r="R94" s="5170"/>
      <c r="AE94" s="3894" t="s">
        <v>70</v>
      </c>
      <c r="AF94" s="1633">
        <f t="shared" si="60"/>
        <v>0</v>
      </c>
    </row>
    <row r="95" spans="1:32" hidden="1">
      <c r="A95" s="3892" t="str">
        <f>IF(C95&lt;&gt;"",SUM($B$71:B95),"a")</f>
        <v>a</v>
      </c>
      <c r="B95" s="1842">
        <f t="shared" si="59"/>
        <v>0</v>
      </c>
      <c r="C95" s="5170" t="str">
        <f>IF('BİLGİ GİR'!ES114&lt;&gt;"Tamam",'BİLGİ GİR'!ES114,"")</f>
        <v/>
      </c>
      <c r="D95" s="5170"/>
      <c r="E95" s="5170"/>
      <c r="F95" s="5170"/>
      <c r="G95" s="5170"/>
      <c r="H95" s="5170"/>
      <c r="I95" s="5170"/>
      <c r="J95" s="5170"/>
      <c r="K95" s="5170"/>
      <c r="L95" s="5170"/>
      <c r="M95" s="5170"/>
      <c r="N95" s="5170"/>
      <c r="O95" s="5170"/>
      <c r="P95" s="5170"/>
      <c r="Q95" s="5170"/>
      <c r="R95" s="5170"/>
      <c r="AE95" s="3894" t="s">
        <v>70</v>
      </c>
      <c r="AF95" s="1633">
        <f t="shared" si="60"/>
        <v>0</v>
      </c>
    </row>
    <row r="96" spans="1:32" hidden="1">
      <c r="A96" s="3892" t="str">
        <f>IF(C96&lt;&gt;"",SUM($B$71:B96),"a")</f>
        <v>a</v>
      </c>
      <c r="B96" s="1842">
        <f t="shared" si="59"/>
        <v>0</v>
      </c>
      <c r="C96" s="5170" t="str">
        <f>IF('BİLGİ GİR'!ES115&lt;&gt;"Tamam",'BİLGİ GİR'!ES115,"")</f>
        <v/>
      </c>
      <c r="D96" s="5170"/>
      <c r="E96" s="5170"/>
      <c r="F96" s="5170"/>
      <c r="G96" s="5170"/>
      <c r="H96" s="5170"/>
      <c r="I96" s="5170"/>
      <c r="J96" s="5170"/>
      <c r="K96" s="5170"/>
      <c r="L96" s="5170"/>
      <c r="M96" s="5170"/>
      <c r="N96" s="5170"/>
      <c r="O96" s="5170"/>
      <c r="P96" s="5170"/>
      <c r="Q96" s="5170"/>
      <c r="R96" s="5170"/>
      <c r="AE96" s="3894" t="s">
        <v>70</v>
      </c>
      <c r="AF96" s="1633">
        <f t="shared" si="60"/>
        <v>0</v>
      </c>
    </row>
    <row r="97" spans="1:32" hidden="1">
      <c r="A97" s="3892" t="str">
        <f>IF(C97&lt;&gt;"",SUM($B$71:B97),"a")</f>
        <v>a</v>
      </c>
      <c r="B97" s="1842">
        <f t="shared" si="59"/>
        <v>0</v>
      </c>
      <c r="C97" s="5170" t="str">
        <f>IF('BİLGİ GİR'!ES116&lt;&gt;"Tamam",'BİLGİ GİR'!ES116,"")</f>
        <v/>
      </c>
      <c r="D97" s="5170"/>
      <c r="E97" s="5170"/>
      <c r="F97" s="5170"/>
      <c r="G97" s="5170"/>
      <c r="H97" s="5170"/>
      <c r="I97" s="5170"/>
      <c r="J97" s="5170"/>
      <c r="K97" s="5170"/>
      <c r="L97" s="5170"/>
      <c r="M97" s="5170"/>
      <c r="N97" s="5170"/>
      <c r="O97" s="5170"/>
      <c r="P97" s="5170"/>
      <c r="Q97" s="5170"/>
      <c r="R97" s="5170"/>
      <c r="AE97" s="3894" t="s">
        <v>70</v>
      </c>
      <c r="AF97" s="1633">
        <f t="shared" si="60"/>
        <v>0</v>
      </c>
    </row>
    <row r="98" spans="1:32" hidden="1">
      <c r="A98" s="3892" t="str">
        <f>IF(C98&lt;&gt;"",SUM($B$71:B98),"a")</f>
        <v>a</v>
      </c>
      <c r="B98" s="1842">
        <f t="shared" si="59"/>
        <v>0</v>
      </c>
      <c r="C98" s="5409" t="str">
        <f>IF('BİLGİ GİR'!EF196&lt;&gt;"",'BİLGİ GİR'!EF196,"")</f>
        <v/>
      </c>
      <c r="D98" s="5409"/>
      <c r="E98" s="5409"/>
      <c r="F98" s="5409"/>
      <c r="G98" s="5409"/>
      <c r="H98" s="5409"/>
      <c r="I98" s="5409"/>
      <c r="J98" s="5409"/>
      <c r="K98" s="5409"/>
      <c r="L98" s="5409"/>
      <c r="M98" s="5409"/>
      <c r="N98" s="5409"/>
      <c r="O98" s="5409"/>
      <c r="P98" s="5409"/>
      <c r="Q98" s="5409"/>
      <c r="R98" s="5409"/>
      <c r="AE98" s="3899"/>
      <c r="AF98" s="1633">
        <f t="shared" si="60"/>
        <v>0</v>
      </c>
    </row>
    <row r="99" spans="1:32" hidden="1">
      <c r="A99" s="3892" t="str">
        <f>IF(C99&lt;&gt;"",SUM($B$71:B99),"a")</f>
        <v>a</v>
      </c>
      <c r="B99" s="1842">
        <f t="shared" si="59"/>
        <v>0</v>
      </c>
      <c r="C99" s="5409" t="str">
        <f>IF('BİLGİ GİR'!EF197&lt;&gt;"",'BİLGİ GİR'!EF197,"")</f>
        <v/>
      </c>
      <c r="D99" s="5409"/>
      <c r="E99" s="5409"/>
      <c r="F99" s="5409"/>
      <c r="G99" s="5409"/>
      <c r="H99" s="5409"/>
      <c r="I99" s="5409"/>
      <c r="J99" s="5409"/>
      <c r="K99" s="5409"/>
      <c r="L99" s="5409"/>
      <c r="M99" s="5409"/>
      <c r="N99" s="5409"/>
      <c r="O99" s="5409"/>
      <c r="P99" s="5409"/>
      <c r="Q99" s="5409"/>
      <c r="R99" s="5409"/>
      <c r="AE99" s="3899"/>
      <c r="AF99" s="1633">
        <f t="shared" si="60"/>
        <v>0</v>
      </c>
    </row>
    <row r="100" spans="1:32" hidden="1">
      <c r="A100" s="3892" t="str">
        <f>IF(C100&lt;&gt;"",SUM($B$71:B100),"a")</f>
        <v>a</v>
      </c>
      <c r="B100" s="1842">
        <f t="shared" si="59"/>
        <v>0</v>
      </c>
      <c r="C100" s="5409"/>
      <c r="D100" s="5409"/>
      <c r="E100" s="5409"/>
      <c r="F100" s="5409"/>
      <c r="G100" s="5409"/>
      <c r="H100" s="5409"/>
      <c r="I100" s="5409"/>
      <c r="J100" s="5409"/>
      <c r="K100" s="5409"/>
      <c r="L100" s="5409"/>
      <c r="M100" s="5409"/>
      <c r="N100" s="5409"/>
      <c r="O100" s="5409"/>
      <c r="P100" s="5409"/>
      <c r="Q100" s="5409"/>
      <c r="R100" s="5409"/>
      <c r="AE100" s="3899"/>
      <c r="AF100" s="1633">
        <f t="shared" si="60"/>
        <v>0</v>
      </c>
    </row>
    <row r="101" spans="1:32" hidden="1">
      <c r="A101" s="3892" t="str">
        <f>IF(C101&lt;&gt;"",SUM($B$71:B101),"a")</f>
        <v>a</v>
      </c>
      <c r="B101" s="1842">
        <f t="shared" si="59"/>
        <v>0</v>
      </c>
      <c r="C101" s="5170" t="str">
        <f>IF('BİLGİ GİR'!ES173&lt;&gt;"Tamam",'BİLGİ GİR'!ES173,"")</f>
        <v/>
      </c>
      <c r="D101" s="5170"/>
      <c r="E101" s="5170"/>
      <c r="F101" s="5170"/>
      <c r="G101" s="5170"/>
      <c r="H101" s="5170"/>
      <c r="I101" s="5170"/>
      <c r="J101" s="5170"/>
      <c r="K101" s="5170"/>
      <c r="L101" s="5170"/>
      <c r="M101" s="5170"/>
      <c r="N101" s="5170"/>
      <c r="O101" s="5170"/>
      <c r="P101" s="5170"/>
      <c r="Q101" s="5170"/>
      <c r="R101" s="5170"/>
      <c r="AE101" s="3894" t="s">
        <v>70</v>
      </c>
      <c r="AF101" s="1633">
        <f t="shared" si="60"/>
        <v>0</v>
      </c>
    </row>
    <row r="102" spans="1:32" hidden="1">
      <c r="A102" s="3892" t="str">
        <f>IF(C102&lt;&gt;"",SUM($B$71:B102),"a")</f>
        <v>a</v>
      </c>
      <c r="B102" s="1842">
        <f t="shared" si="59"/>
        <v>0</v>
      </c>
      <c r="C102" s="5170" t="str">
        <f>IF('BİLGİ GİR'!ES174&lt;&gt;"Tamam",'BİLGİ GİR'!ES174,"")</f>
        <v/>
      </c>
      <c r="D102" s="5170"/>
      <c r="E102" s="5170"/>
      <c r="F102" s="5170"/>
      <c r="G102" s="5170"/>
      <c r="H102" s="5170"/>
      <c r="I102" s="5170"/>
      <c r="J102" s="5170"/>
      <c r="K102" s="5170"/>
      <c r="L102" s="5170"/>
      <c r="M102" s="5170"/>
      <c r="N102" s="5170"/>
      <c r="O102" s="5170"/>
      <c r="P102" s="5170"/>
      <c r="Q102" s="5170"/>
      <c r="R102" s="5170"/>
      <c r="AE102" s="3894" t="s">
        <v>70</v>
      </c>
      <c r="AF102" s="1633">
        <f t="shared" si="60"/>
        <v>0</v>
      </c>
    </row>
    <row r="103" spans="1:32" hidden="1">
      <c r="A103" s="3892" t="str">
        <f>IF(C103&lt;&gt;"",SUM($B$71:B103),"a")</f>
        <v>a</v>
      </c>
      <c r="B103" s="1842">
        <f t="shared" si="59"/>
        <v>0</v>
      </c>
      <c r="C103" s="5170" t="str">
        <f>IF('BİLGİ GİR'!ES175&lt;&gt;"Tamam",'BİLGİ GİR'!ES175,"")</f>
        <v/>
      </c>
      <c r="D103" s="5170"/>
      <c r="E103" s="5170"/>
      <c r="F103" s="5170"/>
      <c r="G103" s="5170"/>
      <c r="H103" s="5170"/>
      <c r="I103" s="5170"/>
      <c r="J103" s="5170"/>
      <c r="K103" s="5170"/>
      <c r="L103" s="5170"/>
      <c r="M103" s="5170"/>
      <c r="N103" s="5170"/>
      <c r="O103" s="5170"/>
      <c r="P103" s="5170"/>
      <c r="Q103" s="5170"/>
      <c r="R103" s="5170"/>
      <c r="AE103" s="3894" t="s">
        <v>70</v>
      </c>
      <c r="AF103" s="1633">
        <f t="shared" si="60"/>
        <v>0</v>
      </c>
    </row>
    <row r="104" spans="1:32" hidden="1">
      <c r="A104" s="3892" t="str">
        <f>IF(C104&lt;&gt;"",SUM($B$71:B104),"a")</f>
        <v>a</v>
      </c>
      <c r="B104" s="1842">
        <f t="shared" si="59"/>
        <v>0</v>
      </c>
      <c r="C104" s="5170" t="str">
        <f>IF('BİLGİ GİR'!ES176&lt;&gt;"Tamam",'BİLGİ GİR'!ES176,"")</f>
        <v/>
      </c>
      <c r="D104" s="5170"/>
      <c r="E104" s="5170"/>
      <c r="F104" s="5170"/>
      <c r="G104" s="5170"/>
      <c r="H104" s="5170"/>
      <c r="I104" s="5170"/>
      <c r="J104" s="5170"/>
      <c r="K104" s="5170"/>
      <c r="L104" s="5170"/>
      <c r="M104" s="5170"/>
      <c r="N104" s="5170"/>
      <c r="O104" s="5170"/>
      <c r="P104" s="5170"/>
      <c r="Q104" s="5170"/>
      <c r="R104" s="5170"/>
      <c r="AE104" s="3894" t="s">
        <v>70</v>
      </c>
      <c r="AF104" s="1633">
        <f t="shared" si="60"/>
        <v>0</v>
      </c>
    </row>
    <row r="105" spans="1:32" hidden="1">
      <c r="A105" s="3892" t="str">
        <f>IF(C105&lt;&gt;"",SUM($B$71:B105),"a")</f>
        <v>a</v>
      </c>
      <c r="B105" s="1842">
        <f t="shared" si="59"/>
        <v>0</v>
      </c>
      <c r="C105" s="5170" t="str">
        <f>IF('BİLGİ GİR'!ES177&lt;&gt;"Tamam",'BİLGİ GİR'!ES177,"")</f>
        <v/>
      </c>
      <c r="D105" s="5170"/>
      <c r="E105" s="5170"/>
      <c r="F105" s="5170"/>
      <c r="G105" s="5170"/>
      <c r="H105" s="5170"/>
      <c r="I105" s="5170"/>
      <c r="J105" s="5170"/>
      <c r="K105" s="5170"/>
      <c r="L105" s="5170"/>
      <c r="M105" s="5170"/>
      <c r="N105" s="5170"/>
      <c r="O105" s="5170"/>
      <c r="P105" s="5170"/>
      <c r="Q105" s="5170"/>
      <c r="R105" s="5170"/>
      <c r="AE105" s="3894" t="s">
        <v>70</v>
      </c>
      <c r="AF105" s="1633">
        <f t="shared" si="60"/>
        <v>0</v>
      </c>
    </row>
    <row r="106" spans="1:32" hidden="1">
      <c r="A106" s="3892" t="str">
        <f>IF(C106&lt;&gt;"",SUM($B$71:B106),"a")</f>
        <v>a</v>
      </c>
      <c r="B106" s="1842">
        <f t="shared" si="59"/>
        <v>0</v>
      </c>
      <c r="C106" s="5170" t="str">
        <f>IF('BİLGİ GİR'!ES178&lt;&gt;"Tamam",'BİLGİ GİR'!ES178,"")</f>
        <v/>
      </c>
      <c r="D106" s="5170"/>
      <c r="E106" s="5170"/>
      <c r="F106" s="5170"/>
      <c r="G106" s="5170"/>
      <c r="H106" s="5170"/>
      <c r="I106" s="5170"/>
      <c r="J106" s="5170"/>
      <c r="K106" s="5170"/>
      <c r="L106" s="5170"/>
      <c r="M106" s="5170"/>
      <c r="N106" s="5170"/>
      <c r="O106" s="5170"/>
      <c r="P106" s="5170"/>
      <c r="Q106" s="5170"/>
      <c r="R106" s="5170"/>
      <c r="AE106" s="3894" t="s">
        <v>70</v>
      </c>
      <c r="AF106" s="1633">
        <f t="shared" si="60"/>
        <v>0</v>
      </c>
    </row>
    <row r="107" spans="1:32" hidden="1">
      <c r="A107" s="3892" t="str">
        <f>IF(C107&lt;&gt;"",SUM($B$71:B107),"a")</f>
        <v>a</v>
      </c>
      <c r="B107" s="1842">
        <f t="shared" si="59"/>
        <v>0</v>
      </c>
      <c r="C107" s="5170" t="str">
        <f>IF('BİLGİ GİR'!ES179&lt;&gt;"Tamam",'BİLGİ GİR'!ES179,"")</f>
        <v/>
      </c>
      <c r="D107" s="5170"/>
      <c r="E107" s="5170"/>
      <c r="F107" s="5170"/>
      <c r="G107" s="5170"/>
      <c r="H107" s="5170"/>
      <c r="I107" s="5170"/>
      <c r="J107" s="5170"/>
      <c r="K107" s="5170"/>
      <c r="L107" s="5170"/>
      <c r="M107" s="5170"/>
      <c r="N107" s="5170"/>
      <c r="O107" s="5170"/>
      <c r="P107" s="5170"/>
      <c r="Q107" s="5170"/>
      <c r="R107" s="5170"/>
      <c r="AE107" s="3894" t="s">
        <v>70</v>
      </c>
      <c r="AF107" s="1633">
        <f t="shared" si="60"/>
        <v>0</v>
      </c>
    </row>
    <row r="108" spans="1:32" hidden="1">
      <c r="A108" s="3892" t="str">
        <f>IF(C108&lt;&gt;"",SUM($B$71:B108),"a")</f>
        <v>a</v>
      </c>
      <c r="B108" s="1842">
        <f t="shared" si="59"/>
        <v>0</v>
      </c>
      <c r="C108" s="5170" t="str">
        <f>IF('BİLGİ GİR'!ES190&lt;&gt;"Tamam",'BİLGİ GİR'!ES190,"")</f>
        <v/>
      </c>
      <c r="D108" s="5170"/>
      <c r="E108" s="5170"/>
      <c r="F108" s="5170"/>
      <c r="G108" s="5170"/>
      <c r="H108" s="5170"/>
      <c r="I108" s="5170"/>
      <c r="J108" s="5170"/>
      <c r="K108" s="5170"/>
      <c r="L108" s="5170"/>
      <c r="M108" s="5170"/>
      <c r="N108" s="5170"/>
      <c r="O108" s="5170"/>
      <c r="P108" s="5170"/>
      <c r="Q108" s="5170"/>
      <c r="R108" s="5170"/>
      <c r="AE108" s="3897"/>
      <c r="AF108" s="1633">
        <f t="shared" si="60"/>
        <v>0</v>
      </c>
    </row>
    <row r="109" spans="1:32" hidden="1">
      <c r="A109" s="3892"/>
      <c r="B109" s="3896"/>
      <c r="C109" s="5170"/>
      <c r="D109" s="5170"/>
      <c r="E109" s="5170"/>
      <c r="F109" s="5170"/>
      <c r="G109" s="5170"/>
      <c r="H109" s="5170"/>
      <c r="I109" s="5170"/>
      <c r="J109" s="5170"/>
      <c r="K109" s="5170"/>
      <c r="L109" s="5170"/>
      <c r="M109" s="5170"/>
      <c r="N109" s="5170"/>
      <c r="O109" s="5170"/>
      <c r="P109" s="5170"/>
      <c r="Q109" s="5170"/>
      <c r="R109" s="5170"/>
      <c r="AF109" s="3895">
        <f ca="1">SUM(AF71:AF108)</f>
        <v>0</v>
      </c>
    </row>
    <row r="110" spans="1:32">
      <c r="A110" s="3892"/>
      <c r="B110" s="1842"/>
      <c r="C110" s="5170"/>
      <c r="D110" s="5170"/>
      <c r="E110" s="5170"/>
      <c r="F110" s="5170"/>
      <c r="G110" s="5170"/>
      <c r="H110" s="5170"/>
      <c r="I110" s="5170"/>
      <c r="J110" s="5170"/>
      <c r="K110" s="5170"/>
      <c r="L110" s="5170"/>
      <c r="M110" s="5170"/>
      <c r="N110" s="5170"/>
      <c r="O110" s="5170"/>
      <c r="P110" s="5170"/>
      <c r="Q110" s="5170"/>
      <c r="R110" s="5170"/>
    </row>
    <row r="111" spans="1:32">
      <c r="A111" s="3892"/>
      <c r="B111" s="1842"/>
      <c r="C111" s="5170"/>
      <c r="D111" s="5170"/>
      <c r="E111" s="5170"/>
      <c r="F111" s="5170"/>
      <c r="G111" s="5170"/>
      <c r="H111" s="5170"/>
      <c r="I111" s="5170"/>
      <c r="J111" s="5170"/>
      <c r="K111" s="5170"/>
      <c r="L111" s="5170"/>
      <c r="M111" s="5170"/>
      <c r="N111" s="5170"/>
      <c r="O111" s="5170"/>
      <c r="P111" s="5170"/>
      <c r="Q111" s="5170"/>
      <c r="R111" s="5170"/>
    </row>
    <row r="112" spans="1:32">
      <c r="A112" s="3892"/>
      <c r="B112" s="1842"/>
      <c r="C112" s="5170"/>
      <c r="D112" s="5170"/>
      <c r="E112" s="5170"/>
      <c r="F112" s="5170"/>
      <c r="G112" s="5170"/>
      <c r="H112" s="5170"/>
      <c r="I112" s="5170"/>
      <c r="J112" s="5170"/>
      <c r="K112" s="5170"/>
      <c r="L112" s="5170"/>
      <c r="M112" s="5170"/>
      <c r="N112" s="5170"/>
      <c r="O112" s="5170"/>
      <c r="P112" s="5170"/>
      <c r="Q112" s="5170"/>
      <c r="R112" s="5170"/>
    </row>
    <row r="113" spans="1:18">
      <c r="A113" s="3892"/>
      <c r="B113" s="1842"/>
      <c r="C113" s="5170"/>
      <c r="D113" s="5170"/>
      <c r="E113" s="5170"/>
      <c r="F113" s="5170"/>
      <c r="G113" s="5170"/>
      <c r="H113" s="5170"/>
      <c r="I113" s="5170"/>
      <c r="J113" s="5170"/>
      <c r="K113" s="5170"/>
      <c r="L113" s="5170"/>
      <c r="M113" s="5170"/>
      <c r="N113" s="5170"/>
      <c r="O113" s="5170"/>
      <c r="P113" s="5170"/>
      <c r="Q113" s="5170"/>
      <c r="R113" s="5170"/>
    </row>
  </sheetData>
  <sheetProtection password="CA46" sheet="1" objects="1" scenarios="1" selectLockedCells="1" selectUnlockedCells="1"/>
  <mergeCells count="332">
    <mergeCell ref="C110:R110"/>
    <mergeCell ref="C111:R111"/>
    <mergeCell ref="C112:R112"/>
    <mergeCell ref="C113:R113"/>
    <mergeCell ref="C101:R101"/>
    <mergeCell ref="C102:R102"/>
    <mergeCell ref="C103:R103"/>
    <mergeCell ref="C104:R104"/>
    <mergeCell ref="C105:R105"/>
    <mergeCell ref="C106:R106"/>
    <mergeCell ref="C107:R107"/>
    <mergeCell ref="C108:R108"/>
    <mergeCell ref="C109:R109"/>
    <mergeCell ref="AT51:AT52"/>
    <mergeCell ref="AM75:BB75"/>
    <mergeCell ref="AM76:BB76"/>
    <mergeCell ref="AM64:BB64"/>
    <mergeCell ref="AM65:BB65"/>
    <mergeCell ref="T49:T50"/>
    <mergeCell ref="AJ49:AJ50"/>
    <mergeCell ref="AV54:BA54"/>
    <mergeCell ref="AB51:AB52"/>
    <mergeCell ref="AB53:AB54"/>
    <mergeCell ref="AB55:AB56"/>
    <mergeCell ref="U60:AK60"/>
    <mergeCell ref="U61:AK61"/>
    <mergeCell ref="U62:AK62"/>
    <mergeCell ref="AM66:BB66"/>
    <mergeCell ref="AM67:BB67"/>
    <mergeCell ref="T57:T58"/>
    <mergeCell ref="C100:R100"/>
    <mergeCell ref="AJ57:AJ58"/>
    <mergeCell ref="C84:R84"/>
    <mergeCell ref="AM72:BB72"/>
    <mergeCell ref="C57:C58"/>
    <mergeCell ref="L57:L58"/>
    <mergeCell ref="AB57:AB58"/>
    <mergeCell ref="AM68:BB68"/>
    <mergeCell ref="AM69:BB69"/>
    <mergeCell ref="AM73:BB73"/>
    <mergeCell ref="AM74:BB74"/>
    <mergeCell ref="AM70:BB70"/>
    <mergeCell ref="AM71:BB71"/>
    <mergeCell ref="C81:R81"/>
    <mergeCell ref="C75:P75"/>
    <mergeCell ref="C78:R78"/>
    <mergeCell ref="S76:V76"/>
    <mergeCell ref="C61:S61"/>
    <mergeCell ref="C62:S62"/>
    <mergeCell ref="AI59:AK59"/>
    <mergeCell ref="C92:R92"/>
    <mergeCell ref="C93:R93"/>
    <mergeCell ref="C94:R94"/>
    <mergeCell ref="C77:R77"/>
    <mergeCell ref="AJ47:AJ48"/>
    <mergeCell ref="AJ51:AJ52"/>
    <mergeCell ref="AJ55:AJ56"/>
    <mergeCell ref="C95:R95"/>
    <mergeCell ref="C96:R96"/>
    <mergeCell ref="C97:R97"/>
    <mergeCell ref="C98:R98"/>
    <mergeCell ref="C99:R99"/>
    <mergeCell ref="T55:T56"/>
    <mergeCell ref="AJ53:AJ54"/>
    <mergeCell ref="C76:R76"/>
    <mergeCell ref="C60:S60"/>
    <mergeCell ref="C85:R85"/>
    <mergeCell ref="C86:R86"/>
    <mergeCell ref="C87:R87"/>
    <mergeCell ref="C88:R88"/>
    <mergeCell ref="C91:R91"/>
    <mergeCell ref="C89:R89"/>
    <mergeCell ref="C90:R90"/>
    <mergeCell ref="C55:C56"/>
    <mergeCell ref="L47:L48"/>
    <mergeCell ref="L51:L52"/>
    <mergeCell ref="L55:L56"/>
    <mergeCell ref="C24:G24"/>
    <mergeCell ref="C49:C50"/>
    <mergeCell ref="L49:L50"/>
    <mergeCell ref="U42:V42"/>
    <mergeCell ref="BB53:BK53"/>
    <mergeCell ref="AV44:AZ44"/>
    <mergeCell ref="L53:L54"/>
    <mergeCell ref="C53:C54"/>
    <mergeCell ref="C51:C52"/>
    <mergeCell ref="C47:C48"/>
    <mergeCell ref="AB49:AB50"/>
    <mergeCell ref="AB47:AB48"/>
    <mergeCell ref="U43:AB43"/>
    <mergeCell ref="AK43:AR43"/>
    <mergeCell ref="BA44:BK44"/>
    <mergeCell ref="T53:T54"/>
    <mergeCell ref="T45:T46"/>
    <mergeCell ref="T51:T52"/>
    <mergeCell ref="AC43:AJ43"/>
    <mergeCell ref="AS43:AS44"/>
    <mergeCell ref="AV43:AW43"/>
    <mergeCell ref="AV53:BA53"/>
    <mergeCell ref="T47:T48"/>
    <mergeCell ref="AB45:AB46"/>
    <mergeCell ref="C19:G19"/>
    <mergeCell ref="C22:G22"/>
    <mergeCell ref="S22:T22"/>
    <mergeCell ref="U22:V22"/>
    <mergeCell ref="C21:G21"/>
    <mergeCell ref="S21:T21"/>
    <mergeCell ref="U21:V21"/>
    <mergeCell ref="C20:G20"/>
    <mergeCell ref="S20:T20"/>
    <mergeCell ref="U20:V20"/>
    <mergeCell ref="S25:T25"/>
    <mergeCell ref="U25:V25"/>
    <mergeCell ref="S33:T33"/>
    <mergeCell ref="U33:V33"/>
    <mergeCell ref="AH33:AI33"/>
    <mergeCell ref="U34:V34"/>
    <mergeCell ref="J18:R18"/>
    <mergeCell ref="AH20:AI20"/>
    <mergeCell ref="AH24:AI24"/>
    <mergeCell ref="J22:R22"/>
    <mergeCell ref="U24:V24"/>
    <mergeCell ref="J23:R23"/>
    <mergeCell ref="J24:R24"/>
    <mergeCell ref="AH30:AI30"/>
    <mergeCell ref="AH29:AI29"/>
    <mergeCell ref="S14:T14"/>
    <mergeCell ref="S17:T17"/>
    <mergeCell ref="U16:V16"/>
    <mergeCell ref="C17:G17"/>
    <mergeCell ref="J14:R14"/>
    <mergeCell ref="J15:R15"/>
    <mergeCell ref="J16:R16"/>
    <mergeCell ref="J17:R17"/>
    <mergeCell ref="C14:G14"/>
    <mergeCell ref="S10:S13"/>
    <mergeCell ref="B4:H4"/>
    <mergeCell ref="AH16:AI16"/>
    <mergeCell ref="AT2:AW2"/>
    <mergeCell ref="BC2:BF2"/>
    <mergeCell ref="R3:U4"/>
    <mergeCell ref="B9:AE9"/>
    <mergeCell ref="BE9:BF9"/>
    <mergeCell ref="B10:B13"/>
    <mergeCell ref="C10:G13"/>
    <mergeCell ref="AJ10:AK10"/>
    <mergeCell ref="AJ11:AK11"/>
    <mergeCell ref="AJ12:AK12"/>
    <mergeCell ref="J3:Q3"/>
    <mergeCell ref="J6:Q6"/>
    <mergeCell ref="J7:Q7"/>
    <mergeCell ref="B2:Q2"/>
    <mergeCell ref="BE7:BF7"/>
    <mergeCell ref="BE8:BF8"/>
    <mergeCell ref="J4:Q4"/>
    <mergeCell ref="W10:W13"/>
    <mergeCell ref="X10:X13"/>
    <mergeCell ref="C15:G15"/>
    <mergeCell ref="S15:T15"/>
    <mergeCell ref="J5:Q5"/>
    <mergeCell ref="J13:R13"/>
    <mergeCell ref="B14:B27"/>
    <mergeCell ref="C27:T27"/>
    <mergeCell ref="J8:Q8"/>
    <mergeCell ref="C16:G16"/>
    <mergeCell ref="S16:T16"/>
    <mergeCell ref="U17:V17"/>
    <mergeCell ref="U14:V14"/>
    <mergeCell ref="C25:G25"/>
    <mergeCell ref="J26:R26"/>
    <mergeCell ref="S24:T24"/>
    <mergeCell ref="S19:T19"/>
    <mergeCell ref="J19:R19"/>
    <mergeCell ref="J20:R20"/>
    <mergeCell ref="J21:R21"/>
    <mergeCell ref="U15:V15"/>
    <mergeCell ref="T10:T13"/>
    <mergeCell ref="C18:G18"/>
    <mergeCell ref="S18:T18"/>
    <mergeCell ref="U18:V18"/>
    <mergeCell ref="C23:G23"/>
    <mergeCell ref="S23:T23"/>
    <mergeCell ref="U23:V23"/>
    <mergeCell ref="C26:G26"/>
    <mergeCell ref="S26:T26"/>
    <mergeCell ref="U26:V26"/>
    <mergeCell ref="B28:B41"/>
    <mergeCell ref="S38:T38"/>
    <mergeCell ref="U37:V37"/>
    <mergeCell ref="U40:V40"/>
    <mergeCell ref="U38:V38"/>
    <mergeCell ref="S32:T32"/>
    <mergeCell ref="U32:V32"/>
    <mergeCell ref="J28:R28"/>
    <mergeCell ref="J29:R29"/>
    <mergeCell ref="S28:T28"/>
    <mergeCell ref="U28:V28"/>
    <mergeCell ref="C29:G29"/>
    <mergeCell ref="S29:T29"/>
    <mergeCell ref="U29:V29"/>
    <mergeCell ref="U41:V41"/>
    <mergeCell ref="C38:G38"/>
    <mergeCell ref="J39:R39"/>
    <mergeCell ref="J38:R38"/>
    <mergeCell ref="C39:G39"/>
    <mergeCell ref="J40:R40"/>
    <mergeCell ref="C40:G40"/>
    <mergeCell ref="C45:C46"/>
    <mergeCell ref="J35:R35"/>
    <mergeCell ref="J36:R36"/>
    <mergeCell ref="J37:R37"/>
    <mergeCell ref="J32:R32"/>
    <mergeCell ref="AH37:AI37"/>
    <mergeCell ref="AH34:AI34"/>
    <mergeCell ref="S35:T35"/>
    <mergeCell ref="S36:T36"/>
    <mergeCell ref="S37:T37"/>
    <mergeCell ref="S34:T34"/>
    <mergeCell ref="S40:T40"/>
    <mergeCell ref="C36:G36"/>
    <mergeCell ref="C32:G32"/>
    <mergeCell ref="AH42:AI42"/>
    <mergeCell ref="E43:K43"/>
    <mergeCell ref="C37:G37"/>
    <mergeCell ref="L45:L46"/>
    <mergeCell ref="AH38:AI38"/>
    <mergeCell ref="U36:V36"/>
    <mergeCell ref="AH36:AI36"/>
    <mergeCell ref="AH41:AI41"/>
    <mergeCell ref="AH32:AI32"/>
    <mergeCell ref="C41:T41"/>
    <mergeCell ref="AY43:BH43"/>
    <mergeCell ref="AH28:AI28"/>
    <mergeCell ref="U31:V31"/>
    <mergeCell ref="C42:T42"/>
    <mergeCell ref="C43:D44"/>
    <mergeCell ref="M43:T43"/>
    <mergeCell ref="J25:R25"/>
    <mergeCell ref="B43:B58"/>
    <mergeCell ref="C83:R83"/>
    <mergeCell ref="C79:R79"/>
    <mergeCell ref="C80:R80"/>
    <mergeCell ref="C82:R82"/>
    <mergeCell ref="C28:G28"/>
    <mergeCell ref="C33:G33"/>
    <mergeCell ref="C35:G35"/>
    <mergeCell ref="C34:G34"/>
    <mergeCell ref="J33:R33"/>
    <mergeCell ref="J34:R34"/>
    <mergeCell ref="C71:R71"/>
    <mergeCell ref="C72:R72"/>
    <mergeCell ref="J30:R30"/>
    <mergeCell ref="J31:R31"/>
    <mergeCell ref="C73:P73"/>
    <mergeCell ref="C74:P74"/>
    <mergeCell ref="AH40:AI40"/>
    <mergeCell ref="S39:T39"/>
    <mergeCell ref="U39:V39"/>
    <mergeCell ref="AH39:AI39"/>
    <mergeCell ref="C31:G31"/>
    <mergeCell ref="S31:T31"/>
    <mergeCell ref="C30:G30"/>
    <mergeCell ref="S30:T30"/>
    <mergeCell ref="U30:V30"/>
    <mergeCell ref="BF10:BF13"/>
    <mergeCell ref="AE10:AE13"/>
    <mergeCell ref="Y11:Y13"/>
    <mergeCell ref="Z11:Z13"/>
    <mergeCell ref="AA11:AA13"/>
    <mergeCell ref="AC11:AC13"/>
    <mergeCell ref="AH31:AI31"/>
    <mergeCell ref="U35:V35"/>
    <mergeCell ref="AH35:AI35"/>
    <mergeCell ref="AH14:AI14"/>
    <mergeCell ref="AF9:AI12"/>
    <mergeCell ref="AD10:AD13"/>
    <mergeCell ref="AB10:AB13"/>
    <mergeCell ref="AH17:AI17"/>
    <mergeCell ref="U19:V19"/>
    <mergeCell ref="AH19:AI19"/>
    <mergeCell ref="AH25:AI25"/>
    <mergeCell ref="U27:V27"/>
    <mergeCell ref="AH27:AI27"/>
    <mergeCell ref="AH26:AI26"/>
    <mergeCell ref="BM17:BT18"/>
    <mergeCell ref="BC1:BF1"/>
    <mergeCell ref="BH34:BH42"/>
    <mergeCell ref="BB52:BK52"/>
    <mergeCell ref="AH15:AI15"/>
    <mergeCell ref="AW10:AW13"/>
    <mergeCell ref="BE3:BF4"/>
    <mergeCell ref="AL10:AR12"/>
    <mergeCell ref="AX10:AX13"/>
    <mergeCell ref="AX9:BD9"/>
    <mergeCell ref="AH13:AI13"/>
    <mergeCell ref="AS10:AS13"/>
    <mergeCell ref="AV10:AV13"/>
    <mergeCell ref="AY10:BE12"/>
    <mergeCell ref="AH23:AI23"/>
    <mergeCell ref="AH22:AI22"/>
    <mergeCell ref="AH21:AI21"/>
    <mergeCell ref="AH18:AI18"/>
    <mergeCell ref="BM19:BU20"/>
    <mergeCell ref="AT43:AT44"/>
    <mergeCell ref="BE5:BF5"/>
    <mergeCell ref="BE6:BF6"/>
    <mergeCell ref="AJ45:AJ46"/>
    <mergeCell ref="AR45:AR46"/>
    <mergeCell ref="BN46:BS46"/>
    <mergeCell ref="AZ46:BD46"/>
    <mergeCell ref="AZ47:BD47"/>
    <mergeCell ref="BE46:BK46"/>
    <mergeCell ref="BE47:BK47"/>
    <mergeCell ref="AU46:AY47"/>
    <mergeCell ref="AR57:AR58"/>
    <mergeCell ref="AT57:AT58"/>
    <mergeCell ref="AM63:BB63"/>
    <mergeCell ref="AM60:BB60"/>
    <mergeCell ref="AM61:BB61"/>
    <mergeCell ref="AM62:BB62"/>
    <mergeCell ref="AT45:AT46"/>
    <mergeCell ref="AR53:AR54"/>
    <mergeCell ref="AT53:AT54"/>
    <mergeCell ref="AR49:AR50"/>
    <mergeCell ref="AR47:AR48"/>
    <mergeCell ref="AT47:AT48"/>
    <mergeCell ref="AT49:AT50"/>
    <mergeCell ref="BB54:BK54"/>
    <mergeCell ref="AR55:AR56"/>
    <mergeCell ref="AT55:AT56"/>
    <mergeCell ref="AV49:BK50"/>
    <mergeCell ref="AR51:AR52"/>
  </mergeCells>
  <conditionalFormatting sqref="BM21:BU43">
    <cfRule type="expression" dxfId="0" priority="1">
      <formula>IF($BL21="X",1,0)</formula>
    </cfRule>
  </conditionalFormatting>
  <pageMargins left="0.39370078740157483" right="0" top="0" bottom="0" header="0" footer="0"/>
  <pageSetup paperSize="9" scale="95" orientation="landscape" horizontalDpi="300" verticalDpi="300" r:id="rId1"/>
  <headerFooter alignWithMargins="0">
    <oddFooter>&amp;L&amp;"-,İtalik"&amp;9PP.1.2.FR.0085, R7, Mart 2024&amp;R&amp;"-,İtalik"&amp;9Sayfa &amp;P /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10</vt:i4>
      </vt:variant>
      <vt:variant>
        <vt:lpstr>Adlandırılmış Aralıklar</vt:lpstr>
      </vt:variant>
      <vt:variant>
        <vt:i4>36</vt:i4>
      </vt:variant>
    </vt:vector>
  </HeadingPairs>
  <TitlesOfParts>
    <vt:vector size="46" baseType="lpstr">
      <vt:lpstr>Gündüz Düş</vt:lpstr>
      <vt:lpstr>Gece Düş</vt:lpstr>
      <vt:lpstr>AÇIKLAMA</vt:lpstr>
      <vt:lpstr>BİLGİ GİR</vt:lpstr>
      <vt:lpstr>Gündüz Düşüm</vt:lpstr>
      <vt:lpstr>Gece Düşüm</vt:lpstr>
      <vt:lpstr>GÜNDÜZ (Saat Ekle)</vt:lpstr>
      <vt:lpstr>GECE (Saat Ekle)</vt:lpstr>
      <vt:lpstr>ÇIKTI ALINIZ</vt:lpstr>
      <vt:lpstr>hesap</vt:lpstr>
      <vt:lpstr>ARASINAV</vt:lpstr>
      <vt:lpstr>ARASINAVV</vt:lpstr>
      <vt:lpstr>AYDI</vt:lpstr>
      <vt:lpstr>AYLAR</vt:lpstr>
      <vt:lpstr>BİTİRMRODEVİ</vt:lpstr>
      <vt:lpstr>danışman</vt:lpstr>
      <vt:lpstr>doktoratez</vt:lpstr>
      <vt:lpstr>FAZLA</vt:lpstr>
      <vt:lpstr>GCUE</vt:lpstr>
      <vt:lpstr>GNUE</vt:lpstr>
      <vt:lpstr>ilk</vt:lpstr>
      <vt:lpstr>NASA</vt:lpstr>
      <vt:lpstr>'Gündüz Düş'!sasa</vt:lpstr>
      <vt:lpstr>sasa</vt:lpstr>
      <vt:lpstr>SASAN</vt:lpstr>
      <vt:lpstr>SAYILAR</vt:lpstr>
      <vt:lpstr>SAYIÖĞRENCİ</vt:lpstr>
      <vt:lpstr>SSNNRR</vt:lpstr>
      <vt:lpstr>TARİHGİR</vt:lpstr>
      <vt:lpstr>UE</vt:lpstr>
      <vt:lpstr>ÜNVANI</vt:lpstr>
      <vt:lpstr>AÇIKLAMA!Yazdırma_Alanı</vt:lpstr>
      <vt:lpstr>'BİLGİ GİR'!Yazdırma_Alanı</vt:lpstr>
      <vt:lpstr>'ÇIKTI ALINIZ'!Yazdırma_Alanı</vt:lpstr>
      <vt:lpstr>'GECE (Saat Ekle)'!Yazdırma_Alanı</vt:lpstr>
      <vt:lpstr>'Gece Düş'!Yazdırma_Alanı</vt:lpstr>
      <vt:lpstr>'Gece Düşüm'!Yazdırma_Alanı</vt:lpstr>
      <vt:lpstr>'GÜNDÜZ (Saat Ekle)'!Yazdırma_Alanı</vt:lpstr>
      <vt:lpstr>'Gündüz Düş'!Yazdırma_Alanı</vt:lpstr>
      <vt:lpstr>'Gündüz Düşüm'!Yazdırma_Alanı</vt:lpstr>
      <vt:lpstr>yer</vt:lpstr>
      <vt:lpstr>yergece</vt:lpstr>
      <vt:lpstr>YILDI</vt:lpstr>
      <vt:lpstr>YILL</vt:lpstr>
      <vt:lpstr>YÜKLİSTEZYÖNETİMİ</vt:lpstr>
      <vt:lpstr>zorunludersyükü</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Lenovo-KK</cp:lastModifiedBy>
  <cp:lastPrinted>2024-03-13T11:31:08Z</cp:lastPrinted>
  <dcterms:created xsi:type="dcterms:W3CDTF">1998-09-28T14:50:17Z</dcterms:created>
  <dcterms:modified xsi:type="dcterms:W3CDTF">2024-03-13T11:31:41Z</dcterms:modified>
</cp:coreProperties>
</file>